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10" windowWidth="19420" windowHeight="7230" tabRatio="798"/>
  </bookViews>
  <sheets>
    <sheet name="Inputs" sheetId="6" r:id="rId1"/>
    <sheet name="Analysis" sheetId="5" r:id="rId2"/>
    <sheet name="Loan amortization schedule-old" sheetId="4" r:id="rId3"/>
    <sheet name="Loan amortization schedule-new" sheetId="1" r:id="rId4"/>
    <sheet name="EMI Components" sheetId="2" r:id="rId5"/>
    <sheet name="Year-end balance" sheetId="3" r:id="rId6"/>
  </sheets>
  <externalReferences>
    <externalReference r:id="rId7"/>
  </externalReferences>
  <definedNames>
    <definedName name="addexp" localSheetId="3">#REF!</definedName>
    <definedName name="addexp" localSheetId="2">#REF!</definedName>
    <definedName name="addexp">#REF!</definedName>
    <definedName name="addexpnew">#REF!</definedName>
    <definedName name="age" localSheetId="3">#REF!</definedName>
    <definedName name="age" localSheetId="2">#REF!</definedName>
    <definedName name="age">#REF!</definedName>
    <definedName name="age_1" localSheetId="2">#REF!</definedName>
    <definedName name="age_1">#REF!</definedName>
    <definedName name="agenew">#REF!</definedName>
    <definedName name="ainc">#N/A</definedName>
    <definedName name="as" localSheetId="3">#REF!</definedName>
    <definedName name="as" localSheetId="2">#REF!</definedName>
    <definedName name="as">#REF!</definedName>
    <definedName name="asnew">#REF!</definedName>
    <definedName name="ay">#N/A</definedName>
    <definedName name="binc">#N/A</definedName>
    <definedName name="by">#N/A</definedName>
    <definedName name="cage">#N/A</definedName>
    <definedName name="cess">'[1]Income Tax Slabs'!$C$2</definedName>
    <definedName name="cinc">#N/A</definedName>
    <definedName name="corpacc" localSheetId="3">#REF!</definedName>
    <definedName name="corpacc" localSheetId="2">#REF!</definedName>
    <definedName name="corpacc">#REF!</definedName>
    <definedName name="corpacc_1">#N/A</definedName>
    <definedName name="corpaccnew">#REF!</definedName>
    <definedName name="corpassnew">#REF!</definedName>
    <definedName name="corppass" localSheetId="3">#REF!</definedName>
    <definedName name="corppass" localSheetId="2">#REF!</definedName>
    <definedName name="corppass">#REF!</definedName>
    <definedName name="corptax" localSheetId="3">#REF!</definedName>
    <definedName name="corptax" localSheetId="2">#REF!</definedName>
    <definedName name="corptax">#REF!</definedName>
    <definedName name="corptaxnew">#REF!</definedName>
    <definedName name="corpus" localSheetId="3">#REF!</definedName>
    <definedName name="corpus" localSheetId="2">#REF!</definedName>
    <definedName name="corpus">#REF!</definedName>
    <definedName name="corpus_1" localSheetId="2">#REF!</definedName>
    <definedName name="corpus_1">#REF!</definedName>
    <definedName name="corpusnew">#REF!</definedName>
    <definedName name="curr" localSheetId="2">#REF!</definedName>
    <definedName name="curr">#REF!</definedName>
    <definedName name="currinv" localSheetId="3">#REF!</definedName>
    <definedName name="currinv" localSheetId="2">#REF!</definedName>
    <definedName name="currinv">#REF!</definedName>
    <definedName name="currinv_1" localSheetId="2">#REF!</definedName>
    <definedName name="currinv_1">#REF!</definedName>
    <definedName name="currinvnew">#REF!</definedName>
    <definedName name="curroi" localSheetId="3">#REF!</definedName>
    <definedName name="curroi" localSheetId="2">#REF!</definedName>
    <definedName name="curroi">#REF!</definedName>
    <definedName name="curroi_1" localSheetId="2">#REF!</definedName>
    <definedName name="curroi_1">#REF!</definedName>
    <definedName name="curroinew">#REF!</definedName>
    <definedName name="cy">#N/A</definedName>
    <definedName name="debint" localSheetId="3">#REF!</definedName>
    <definedName name="debint" localSheetId="2">#REF!</definedName>
    <definedName name="debint">#REF!</definedName>
    <definedName name="debint_1">#N/A</definedName>
    <definedName name="debintnew">#REF!</definedName>
    <definedName name="EClimit" localSheetId="3">'Loan amortization schedule-new'!#REF!</definedName>
    <definedName name="EClimit" localSheetId="2">'Loan amortization schedule-old'!#REF!</definedName>
    <definedName name="emi" localSheetId="3">Inputs!$E$10</definedName>
    <definedName name="emi" localSheetId="2">Inputs!$B$6</definedName>
    <definedName name="emi">#REF!</definedName>
    <definedName name="emiend" localSheetId="3">#REF!</definedName>
    <definedName name="emiend" localSheetId="2">#REF!</definedName>
    <definedName name="emiend">#REF!</definedName>
    <definedName name="emiendnew">#REF!</definedName>
    <definedName name="eminew">#REF!</definedName>
    <definedName name="emistart" localSheetId="3">#REF!</definedName>
    <definedName name="emistart" localSheetId="2">#REF!</definedName>
    <definedName name="emistart">#REF!</definedName>
    <definedName name="emistartnew">#REF!</definedName>
    <definedName name="eqint" localSheetId="3">#REF!</definedName>
    <definedName name="eqint" localSheetId="2">#REF!</definedName>
    <definedName name="eqint">#REF!</definedName>
    <definedName name="eqint_1">#N/A</definedName>
    <definedName name="eqintnew">#REF!</definedName>
    <definedName name="eryear1" localSheetId="3">#REF!</definedName>
    <definedName name="eryear1" localSheetId="2">#REF!</definedName>
    <definedName name="eryear1">#REF!</definedName>
    <definedName name="eryear1new">#REF!</definedName>
    <definedName name="eryear2" localSheetId="3">#REF!</definedName>
    <definedName name="eryear2" localSheetId="2">#REF!</definedName>
    <definedName name="eryear2">#REF!</definedName>
    <definedName name="eryear2new">#REF!</definedName>
    <definedName name="eyear1" localSheetId="3">#REF!</definedName>
    <definedName name="eyear1" localSheetId="2">#REF!</definedName>
    <definedName name="eyear1">#REF!</definedName>
    <definedName name="eyear1new">#REF!</definedName>
    <definedName name="eyear2" localSheetId="3">#REF!</definedName>
    <definedName name="eyear2" localSheetId="2">#REF!</definedName>
    <definedName name="eyear2">#REF!</definedName>
    <definedName name="eyear2new">#REF!</definedName>
    <definedName name="freq" localSheetId="3">'Loan amortization schedule-new'!$BD$1</definedName>
    <definedName name="freq" localSheetId="2">'Loan amortization schedule-old'!$AS$1</definedName>
    <definedName name="freq">'[1]Loan amortization lump sum inv'!$B$13</definedName>
    <definedName name="frequency" localSheetId="3">'Loan amortization schedule-new'!#REF!</definedName>
    <definedName name="frequency" localSheetId="2">'Loan amortization schedule-old'!#REF!</definedName>
    <definedName name="frequency">'[1]Loan amortization lump sum inv'!#REF!</definedName>
    <definedName name="frequencynew">'[1]Loan amortization lump sum inv'!#REF!</definedName>
    <definedName name="fvcurr" localSheetId="2">#REF!</definedName>
    <definedName name="fvcurr">#REF!</definedName>
    <definedName name="ga" localSheetId="3">#REF!</definedName>
    <definedName name="ga" localSheetId="2">#REF!</definedName>
    <definedName name="ga">#REF!</definedName>
    <definedName name="ga_1">#N/A</definedName>
    <definedName name="gami">#N/A</definedName>
    <definedName name="gamip">#N/A</definedName>
    <definedName name="ganew">#REF!</definedName>
    <definedName name="gb" localSheetId="3">#REF!</definedName>
    <definedName name="gb" localSheetId="2">#REF!</definedName>
    <definedName name="gb">#REF!</definedName>
    <definedName name="gb_1">#N/A</definedName>
    <definedName name="gbmi">#N/A</definedName>
    <definedName name="gbmip">#N/A</definedName>
    <definedName name="gbnew">#REF!</definedName>
    <definedName name="gc" localSheetId="3">#REF!</definedName>
    <definedName name="gc" localSheetId="2">#REF!</definedName>
    <definedName name="gc">#REF!</definedName>
    <definedName name="gc_1">#N/A</definedName>
    <definedName name="gcmi">#N/A</definedName>
    <definedName name="gcmip">#N/A</definedName>
    <definedName name="gcnew">#REF!</definedName>
    <definedName name="gcorpus" localSheetId="2">#REF!</definedName>
    <definedName name="gcorpus">#REF!</definedName>
    <definedName name="gd" localSheetId="3">#REF!</definedName>
    <definedName name="gd" localSheetId="2">#REF!</definedName>
    <definedName name="gd">#REF!</definedName>
    <definedName name="gd_1" localSheetId="2">#REF!</definedName>
    <definedName name="gd_1">#REF!</definedName>
    <definedName name="gdnew">#REF!</definedName>
    <definedName name="inc" localSheetId="3">#REF!</definedName>
    <definedName name="inc" localSheetId="2">#REF!</definedName>
    <definedName name="inc">#REF!</definedName>
    <definedName name="inc_1" localSheetId="2">#REF!</definedName>
    <definedName name="inc_1">#REF!</definedName>
    <definedName name="incg" localSheetId="2">#REF!</definedName>
    <definedName name="incg">#REF!</definedName>
    <definedName name="incnew">#REF!</definedName>
    <definedName name="incp" localSheetId="3">#REF!</definedName>
    <definedName name="incp" localSheetId="2">#REF!</definedName>
    <definedName name="incp">#REF!</definedName>
    <definedName name="incp1" localSheetId="3">#REF!</definedName>
    <definedName name="incp1" localSheetId="2">#REF!</definedName>
    <definedName name="incp1">#REF!</definedName>
    <definedName name="incp1new">#REF!</definedName>
    <definedName name="incpnew">#REF!</definedName>
    <definedName name="incpr" localSheetId="3">#REF!</definedName>
    <definedName name="incpr" localSheetId="2">#REF!</definedName>
    <definedName name="incpr">#REF!</definedName>
    <definedName name="incpr1" localSheetId="3">#REF!</definedName>
    <definedName name="incpr1" localSheetId="2">#REF!</definedName>
    <definedName name="incpr1">#REF!</definedName>
    <definedName name="incpr1new">#REF!</definedName>
    <definedName name="incprnew">#REF!</definedName>
    <definedName name="inf" localSheetId="3">#REF!</definedName>
    <definedName name="inf" localSheetId="2">#REF!</definedName>
    <definedName name="inf">#REF!</definedName>
    <definedName name="inf_1" localSheetId="2">#REF!</definedName>
    <definedName name="inf_1">#REF!</definedName>
    <definedName name="infeffective" localSheetId="3">#REF!</definedName>
    <definedName name="infeffective" localSheetId="2">#REF!</definedName>
    <definedName name="infeffective">#REF!</definedName>
    <definedName name="infeffectivenew">#REF!</definedName>
    <definedName name="infg" localSheetId="2">#REF!</definedName>
    <definedName name="infg">#REF!</definedName>
    <definedName name="infgr" localSheetId="2">#REF!</definedName>
    <definedName name="infgr">#REF!</definedName>
    <definedName name="inflation" localSheetId="3">'Loan amortization schedule-new'!#REF!</definedName>
    <definedName name="inflation" localSheetId="2">'Loan amortization schedule-old'!#REF!</definedName>
    <definedName name="inflation">'[1]Loan amortization lump sum inv'!$B$3</definedName>
    <definedName name="infnew">#REF!</definedName>
    <definedName name="initial" localSheetId="3">'Loan amortization schedule-new'!#REF!</definedName>
    <definedName name="initial" localSheetId="2">'Loan amortization schedule-old'!#REF!</definedName>
    <definedName name="initial">'[1]Loan amortization lump sum inv'!$B$16</definedName>
    <definedName name="k" localSheetId="3">#REF!</definedName>
    <definedName name="k" localSheetId="2">#REF!</definedName>
    <definedName name="k">#REF!</definedName>
    <definedName name="k_1" localSheetId="2">#REF!</definedName>
    <definedName name="k_1">#REF!</definedName>
    <definedName name="knew">#REF!</definedName>
    <definedName name="n_1" localSheetId="2">#REF!</definedName>
    <definedName name="n_1">#REF!</definedName>
    <definedName name="netcorpus" localSheetId="3">#REF!</definedName>
    <definedName name="netcorpus" localSheetId="2">#REF!</definedName>
    <definedName name="netcorpus">#REF!</definedName>
    <definedName name="netcorpusnew">#REF!</definedName>
    <definedName name="newc" localSheetId="3">#REF!</definedName>
    <definedName name="newc" localSheetId="2">#REF!</definedName>
    <definedName name="newc">#REF!</definedName>
    <definedName name="newc_1">#N/A</definedName>
    <definedName name="newcnew">#REF!</definedName>
    <definedName name="nga" localSheetId="3">#REF!</definedName>
    <definedName name="nga" localSheetId="2">#REF!</definedName>
    <definedName name="nga">#REF!</definedName>
    <definedName name="nga_1">#N/A</definedName>
    <definedName name="nganew">#REF!</definedName>
    <definedName name="ngb" localSheetId="3">#REF!</definedName>
    <definedName name="ngb" localSheetId="2">#REF!</definedName>
    <definedName name="ngb">#REF!</definedName>
    <definedName name="ngb_1">#N/A</definedName>
    <definedName name="ngbnew">#REF!</definedName>
    <definedName name="ngc" localSheetId="3">#REF!</definedName>
    <definedName name="ngc" localSheetId="2">#REF!</definedName>
    <definedName name="ngc">#REF!</definedName>
    <definedName name="ngc_1">#N/A</definedName>
    <definedName name="ngcnew">#REF!</definedName>
    <definedName name="pa" localSheetId="3">#REF!</definedName>
    <definedName name="pa" localSheetId="2">#REF!</definedName>
    <definedName name="pa">#REF!</definedName>
    <definedName name="pa_1" localSheetId="2">#REF!</definedName>
    <definedName name="pa_1">#REF!</definedName>
    <definedName name="paa">#N/A</definedName>
    <definedName name="panew">#REF!</definedName>
    <definedName name="passive" localSheetId="3">#REF!</definedName>
    <definedName name="passive" localSheetId="2">#REF!</definedName>
    <definedName name="passive">#REF!</definedName>
    <definedName name="passive1new">#REF!</definedName>
    <definedName name="passive2" localSheetId="3">#REF!</definedName>
    <definedName name="passive2" localSheetId="2">#REF!</definedName>
    <definedName name="passive2">#REF!</definedName>
    <definedName name="passive2new">#REF!</definedName>
    <definedName name="passivenew">#REF!</definedName>
    <definedName name="passiver" localSheetId="3">#REF!</definedName>
    <definedName name="passiver" localSheetId="2">#REF!</definedName>
    <definedName name="passiver">#REF!</definedName>
    <definedName name="passiver1" localSheetId="3">#REF!</definedName>
    <definedName name="passiver1" localSheetId="2">#REF!</definedName>
    <definedName name="passiver1">#REF!</definedName>
    <definedName name="passivernew">#REF!</definedName>
    <definedName name="pb" localSheetId="3">#REF!</definedName>
    <definedName name="pb" localSheetId="2">#REF!</definedName>
    <definedName name="pb">#REF!</definedName>
    <definedName name="pb_1">#N/A</definedName>
    <definedName name="pbb">#N/A</definedName>
    <definedName name="pc" localSheetId="3">#REF!</definedName>
    <definedName name="pc" localSheetId="2">#REF!</definedName>
    <definedName name="pc">#REF!</definedName>
    <definedName name="pc_1">#N/A</definedName>
    <definedName name="pcc">#N/A</definedName>
    <definedName name="pcnew">#REF!</definedName>
    <definedName name="pension" localSheetId="3">#REF!</definedName>
    <definedName name="pension" localSheetId="2">#REF!</definedName>
    <definedName name="pension">#REF!</definedName>
    <definedName name="pension_1">#N/A</definedName>
    <definedName name="pensionnew">#REF!</definedName>
    <definedName name="pentax" localSheetId="3">#REF!</definedName>
    <definedName name="pentax" localSheetId="2">#REF!</definedName>
    <definedName name="pentax">#REF!</definedName>
    <definedName name="pentaxnew">#REF!</definedName>
    <definedName name="pnbew">#REF!</definedName>
    <definedName name="preinf" localSheetId="3">#REF!</definedName>
    <definedName name="preinf" localSheetId="2">#REF!</definedName>
    <definedName name="preinf">#REF!</definedName>
    <definedName name="prepen1" localSheetId="3">#REF!</definedName>
    <definedName name="prepen1" localSheetId="2">#REF!</definedName>
    <definedName name="prepen1">#REF!</definedName>
    <definedName name="preretint" localSheetId="3">#REF!</definedName>
    <definedName name="preretint" localSheetId="2">#REF!</definedName>
    <definedName name="preretint">#REF!</definedName>
    <definedName name="preretint_1" localSheetId="2">#REF!</definedName>
    <definedName name="preretint_1">#REF!</definedName>
    <definedName name="rate" localSheetId="3">Inputs!$E$3</definedName>
    <definedName name="rate" localSheetId="2">Inputs!$B$5</definedName>
    <definedName name="rate">'[1]Loan amortization lump sum inv'!$B$14</definedName>
    <definedName name="rate80D" localSheetId="2">'Loan amortization schedule-old'!#REF!</definedName>
    <definedName name="rate80D">'Loan amortization schedule-new'!#REF!</definedName>
    <definedName name="ratecurr" localSheetId="2">#REF!</definedName>
    <definedName name="ratecurr">#REF!</definedName>
    <definedName name="regpay" localSheetId="2">Inputs!$E$8</definedName>
    <definedName name="regpay">'Loan amortization schedule-new'!$B$22</definedName>
    <definedName name="retg" localSheetId="2">#REF!</definedName>
    <definedName name="retg">#REF!</definedName>
    <definedName name="retroi" localSheetId="3">#REF!</definedName>
    <definedName name="retroi" localSheetId="2">#REF!</definedName>
    <definedName name="retroi">#REF!</definedName>
    <definedName name="retroi_1" localSheetId="2">#REF!</definedName>
    <definedName name="retroi_1">#REF!</definedName>
    <definedName name="retY" localSheetId="3">'Loan amortization schedule-new'!#REF!</definedName>
    <definedName name="retY" localSheetId="2">'Loan amortization schedule-old'!#REF!</definedName>
    <definedName name="rety">#REF!</definedName>
    <definedName name="rg1cs1" localSheetId="2">#REF!</definedName>
    <definedName name="rg1cs1">#REF!</definedName>
    <definedName name="rg1end" localSheetId="2">#REF!</definedName>
    <definedName name="rg1end">#REF!</definedName>
    <definedName name="rg1start" localSheetId="2">#REF!</definedName>
    <definedName name="rg1start">#REF!</definedName>
    <definedName name="rg2cs2" localSheetId="2">#REF!</definedName>
    <definedName name="rg2cs2">#REF!</definedName>
    <definedName name="rg2end" localSheetId="2">#REF!</definedName>
    <definedName name="rg2end">#REF!</definedName>
    <definedName name="rg2start" localSheetId="2">#REF!</definedName>
    <definedName name="rg2start">#REF!</definedName>
    <definedName name="roia">#N/A</definedName>
    <definedName name="salary" localSheetId="3">#REF!</definedName>
    <definedName name="salary" localSheetId="2">#REF!</definedName>
    <definedName name="salary">#REF!</definedName>
    <definedName name="salary_1" localSheetId="2">#REF!</definedName>
    <definedName name="salary_1">#REF!</definedName>
    <definedName name="salinc" localSheetId="3">'Loan amortization schedule-new'!#REF!</definedName>
    <definedName name="salinc" localSheetId="2">'Loan amortization schedule-old'!#REF!</definedName>
    <definedName name="salinc">'[1]Loan amortization lump sum inv'!$B$4</definedName>
    <definedName name="sds" localSheetId="3">#REF!</definedName>
    <definedName name="sds" localSheetId="2">#REF!</definedName>
    <definedName name="sds">#REF!</definedName>
    <definedName name="seclimit" localSheetId="3">'Loan amortization schedule-new'!#REF!</definedName>
    <definedName name="seclimit" localSheetId="2">'Loan amortization schedule-old'!#REF!</definedName>
    <definedName name="seclimit">'[1]Loan amortization lump sum inv'!$B$10</definedName>
    <definedName name="sryear1" localSheetId="3">#REF!</definedName>
    <definedName name="sryear1" localSheetId="2">#REF!</definedName>
    <definedName name="sryear1">#REF!</definedName>
    <definedName name="sryear2" localSheetId="3">#REF!</definedName>
    <definedName name="sryear2" localSheetId="2">#REF!</definedName>
    <definedName name="sryear2">#REF!</definedName>
    <definedName name="syear1" localSheetId="3">#REF!</definedName>
    <definedName name="syear1" localSheetId="2">#REF!</definedName>
    <definedName name="syear1">#REF!</definedName>
    <definedName name="syear2" localSheetId="3">#REF!</definedName>
    <definedName name="syear2" localSheetId="2">#REF!</definedName>
    <definedName name="syear2">#REF!</definedName>
    <definedName name="tax" localSheetId="3">#REF!</definedName>
    <definedName name="tax" localSheetId="2">#REF!</definedName>
    <definedName name="tax">#REF!</definedName>
    <definedName name="tax_1" localSheetId="2">#REF!</definedName>
    <definedName name="tax_1">#REF!</definedName>
    <definedName name="term" localSheetId="3">Inputs!$E$7</definedName>
    <definedName name="term" localSheetId="2">Inputs!$B$4</definedName>
    <definedName name="term">'[1]Loan amortization lump sum inv'!$B$12</definedName>
    <definedName name="typeg" localSheetId="2">#REF!</definedName>
    <definedName name="typeg">#REF!</definedName>
    <definedName name="typegr1" localSheetId="2">#REF!</definedName>
    <definedName name="typegr1">#REF!</definedName>
    <definedName name="valuevx">42.314159</definedName>
    <definedName name="wy" localSheetId="3">#REF!</definedName>
    <definedName name="wy" localSheetId="2">#REF!</definedName>
    <definedName name="wy">#REF!</definedName>
    <definedName name="y" localSheetId="3">#REF!</definedName>
    <definedName name="y" localSheetId="2">#REF!</definedName>
    <definedName name="y">#REF!</definedName>
    <definedName name="y_1" localSheetId="2">#REF!</definedName>
    <definedName name="y_1">#REF!</definedName>
    <definedName name="yearsg" localSheetId="2">#REF!</definedName>
    <definedName name="yearsg">#REF!</definedName>
    <definedName name="yearsp" localSheetId="3">#REF!</definedName>
    <definedName name="yearsp" localSheetId="2">#REF!</definedName>
    <definedName name="yearsp">#REF!</definedName>
  </definedNames>
  <calcPr calcId="125725"/>
</workbook>
</file>

<file path=xl/calcChain.xml><?xml version="1.0" encoding="utf-8"?>
<calcChain xmlns="http://schemas.openxmlformats.org/spreadsheetml/2006/main">
  <c r="AK185" i="1"/>
  <c r="AK184"/>
  <c r="AK183"/>
  <c r="AK182"/>
  <c r="AK181"/>
  <c r="AK180"/>
  <c r="AK179"/>
  <c r="AK178"/>
  <c r="AK177"/>
  <c r="AK176"/>
  <c r="AK175"/>
  <c r="AK174"/>
  <c r="AK173"/>
  <c r="AK172"/>
  <c r="AK171"/>
  <c r="AK170"/>
  <c r="AK169"/>
  <c r="AK168"/>
  <c r="AK167"/>
  <c r="AK166"/>
  <c r="AK165"/>
  <c r="AK164"/>
  <c r="AK163"/>
  <c r="AK162"/>
  <c r="AK161"/>
  <c r="AK160"/>
  <c r="AK159"/>
  <c r="AK158"/>
  <c r="AK157"/>
  <c r="AK156"/>
  <c r="AK155"/>
  <c r="AK154"/>
  <c r="AK153"/>
  <c r="AK152"/>
  <c r="AK151"/>
  <c r="AK150"/>
  <c r="AK149"/>
  <c r="AK148"/>
  <c r="AK147"/>
  <c r="AK146"/>
  <c r="AK145"/>
  <c r="AK144"/>
  <c r="AK143"/>
  <c r="AK142"/>
  <c r="AK141"/>
  <c r="AK140"/>
  <c r="AK139"/>
  <c r="AK138"/>
  <c r="AK137"/>
  <c r="AK136"/>
  <c r="AK135"/>
  <c r="AK134"/>
  <c r="AK133"/>
  <c r="AK132"/>
  <c r="AK131"/>
  <c r="AK130"/>
  <c r="AK129"/>
  <c r="AK128"/>
  <c r="AK127"/>
  <c r="AK126"/>
  <c r="AK125"/>
  <c r="AK124"/>
  <c r="AK123"/>
  <c r="AK122"/>
  <c r="AK121"/>
  <c r="AK120"/>
  <c r="AK119"/>
  <c r="AK118"/>
  <c r="AK117"/>
  <c r="AK116"/>
  <c r="AK115"/>
  <c r="AK114"/>
  <c r="AK113"/>
  <c r="AK112"/>
  <c r="AK111"/>
  <c r="AK110"/>
  <c r="AK109"/>
  <c r="AK108"/>
  <c r="AK107"/>
  <c r="AK106"/>
  <c r="AK105"/>
  <c r="AK104"/>
  <c r="AK103"/>
  <c r="AK102"/>
  <c r="AK101"/>
  <c r="AK100"/>
  <c r="AK99"/>
  <c r="AK98"/>
  <c r="AK97"/>
  <c r="AK96"/>
  <c r="AK95"/>
  <c r="AK94"/>
  <c r="AK93"/>
  <c r="AK92"/>
  <c r="AK91"/>
  <c r="AK90"/>
  <c r="AK89"/>
  <c r="AK88"/>
  <c r="AK87"/>
  <c r="AK86"/>
  <c r="AK85"/>
  <c r="AK84"/>
  <c r="AK83"/>
  <c r="AK82"/>
  <c r="AK81"/>
  <c r="AK80"/>
  <c r="AK79"/>
  <c r="AK78"/>
  <c r="AK77"/>
  <c r="AK76"/>
  <c r="AK75"/>
  <c r="AK74"/>
  <c r="AK73"/>
  <c r="AK72"/>
  <c r="AK71"/>
  <c r="AK70"/>
  <c r="AK69"/>
  <c r="AK68"/>
  <c r="AK67"/>
  <c r="AK66"/>
  <c r="AK65"/>
  <c r="AK64"/>
  <c r="AK63"/>
  <c r="AK62"/>
  <c r="AK61"/>
  <c r="AK60"/>
  <c r="AK59"/>
  <c r="AK58"/>
  <c r="AK57"/>
  <c r="AK56"/>
  <c r="AK55"/>
  <c r="AK54"/>
  <c r="AK53"/>
  <c r="AE1"/>
  <c r="C19" i="6"/>
  <c r="A19"/>
  <c r="A24"/>
  <c r="D12"/>
  <c r="AE20" i="4"/>
  <c r="AJ185" i="1"/>
  <c r="AJ184"/>
  <c r="AJ183"/>
  <c r="AJ182"/>
  <c r="AJ181"/>
  <c r="AJ180"/>
  <c r="AJ179"/>
  <c r="AJ178"/>
  <c r="AJ177"/>
  <c r="AJ176"/>
  <c r="AJ175"/>
  <c r="AJ174"/>
  <c r="AJ173"/>
  <c r="AJ172"/>
  <c r="AJ171"/>
  <c r="AJ170"/>
  <c r="AJ169"/>
  <c r="AJ168"/>
  <c r="AJ167"/>
  <c r="AJ166"/>
  <c r="AJ165"/>
  <c r="AJ164"/>
  <c r="AJ163"/>
  <c r="AJ162"/>
  <c r="AJ161"/>
  <c r="AJ160"/>
  <c r="AJ159"/>
  <c r="AJ158"/>
  <c r="AJ157"/>
  <c r="AJ156"/>
  <c r="AJ155"/>
  <c r="AJ154"/>
  <c r="AJ153"/>
  <c r="AJ152"/>
  <c r="AJ151"/>
  <c r="AJ150"/>
  <c r="AJ149"/>
  <c r="AJ148"/>
  <c r="AJ147"/>
  <c r="AJ146"/>
  <c r="AJ145"/>
  <c r="AJ144"/>
  <c r="AJ143"/>
  <c r="AJ142"/>
  <c r="AJ141"/>
  <c r="AJ140"/>
  <c r="AJ139"/>
  <c r="AJ138"/>
  <c r="AJ137"/>
  <c r="AJ136"/>
  <c r="AJ135"/>
  <c r="AJ134"/>
  <c r="AJ133"/>
  <c r="AJ132"/>
  <c r="AJ131"/>
  <c r="AJ130"/>
  <c r="AJ129"/>
  <c r="AJ128"/>
  <c r="AJ127"/>
  <c r="AJ126"/>
  <c r="AJ125"/>
  <c r="AJ124"/>
  <c r="AJ123"/>
  <c r="AJ122"/>
  <c r="AJ121"/>
  <c r="AJ120"/>
  <c r="AJ119"/>
  <c r="AJ118"/>
  <c r="AJ117"/>
  <c r="AJ116"/>
  <c r="AJ115"/>
  <c r="AJ114"/>
  <c r="AJ113"/>
  <c r="AJ112"/>
  <c r="AJ111"/>
  <c r="AJ110"/>
  <c r="AJ109"/>
  <c r="AJ108"/>
  <c r="AJ107"/>
  <c r="AJ106"/>
  <c r="AJ105"/>
  <c r="AJ104"/>
  <c r="AJ103"/>
  <c r="AJ102"/>
  <c r="AJ101"/>
  <c r="AJ100"/>
  <c r="AJ99"/>
  <c r="AJ98"/>
  <c r="AJ97"/>
  <c r="AJ96"/>
  <c r="AJ95"/>
  <c r="AJ94"/>
  <c r="AJ93"/>
  <c r="AJ92"/>
  <c r="AJ91"/>
  <c r="AJ90"/>
  <c r="AJ89"/>
  <c r="AJ88"/>
  <c r="AJ87"/>
  <c r="AJ86"/>
  <c r="AJ85"/>
  <c r="AJ84"/>
  <c r="AJ83"/>
  <c r="AJ82"/>
  <c r="AJ81"/>
  <c r="AJ80"/>
  <c r="AJ79"/>
  <c r="AJ78"/>
  <c r="AJ77"/>
  <c r="AJ76"/>
  <c r="AJ75"/>
  <c r="AJ74"/>
  <c r="AJ73"/>
  <c r="AJ72"/>
  <c r="AJ71"/>
  <c r="AJ70"/>
  <c r="AJ69"/>
  <c r="AJ68"/>
  <c r="AJ67"/>
  <c r="AJ66"/>
  <c r="AJ65"/>
  <c r="AJ64"/>
  <c r="AJ63"/>
  <c r="AJ62"/>
  <c r="AJ61"/>
  <c r="AJ60"/>
  <c r="AJ59"/>
  <c r="AJ58"/>
  <c r="AJ57"/>
  <c r="AJ56"/>
  <c r="AJ55"/>
  <c r="AJ54"/>
  <c r="AJ53"/>
  <c r="AI185"/>
  <c r="AI184"/>
  <c r="AI183"/>
  <c r="AI182"/>
  <c r="AI181"/>
  <c r="AI180"/>
  <c r="AI179"/>
  <c r="AI178"/>
  <c r="AI177"/>
  <c r="AI176"/>
  <c r="AI175"/>
  <c r="AI174"/>
  <c r="AI173"/>
  <c r="AI172"/>
  <c r="AI171"/>
  <c r="AI170"/>
  <c r="AI169"/>
  <c r="AI168"/>
  <c r="AI167"/>
  <c r="AI166"/>
  <c r="AI165"/>
  <c r="AI164"/>
  <c r="AI163"/>
  <c r="AI162"/>
  <c r="AI161"/>
  <c r="AI160"/>
  <c r="AI159"/>
  <c r="AI158"/>
  <c r="AI157"/>
  <c r="AI156"/>
  <c r="AI155"/>
  <c r="AI154"/>
  <c r="AI153"/>
  <c r="AI152"/>
  <c r="AI151"/>
  <c r="AI150"/>
  <c r="AI149"/>
  <c r="AI148"/>
  <c r="AI147"/>
  <c r="AI146"/>
  <c r="AI145"/>
  <c r="AI144"/>
  <c r="AI143"/>
  <c r="AI142"/>
  <c r="AI141"/>
  <c r="AI140"/>
  <c r="AI139"/>
  <c r="AI138"/>
  <c r="AI137"/>
  <c r="AI136"/>
  <c r="AI135"/>
  <c r="AI134"/>
  <c r="AI133"/>
  <c r="AI132"/>
  <c r="AI131"/>
  <c r="AI130"/>
  <c r="AI129"/>
  <c r="AI128"/>
  <c r="AI127"/>
  <c r="AI126"/>
  <c r="AI125"/>
  <c r="AI124"/>
  <c r="AI123"/>
  <c r="AI122"/>
  <c r="AI121"/>
  <c r="AI120"/>
  <c r="AI119"/>
  <c r="AI118"/>
  <c r="AI117"/>
  <c r="AI116"/>
  <c r="AI115"/>
  <c r="AI114"/>
  <c r="AI113"/>
  <c r="AI112"/>
  <c r="AI111"/>
  <c r="AI110"/>
  <c r="AI109"/>
  <c r="AI108"/>
  <c r="AI107"/>
  <c r="AI106"/>
  <c r="AI105"/>
  <c r="AI104"/>
  <c r="AI103"/>
  <c r="AI102"/>
  <c r="AI101"/>
  <c r="AI100"/>
  <c r="AI99"/>
  <c r="AI98"/>
  <c r="AI97"/>
  <c r="AI96"/>
  <c r="AI95"/>
  <c r="AI94"/>
  <c r="AI93"/>
  <c r="AI92"/>
  <c r="AI91"/>
  <c r="AI90"/>
  <c r="AI89"/>
  <c r="AI88"/>
  <c r="AI87"/>
  <c r="AI86"/>
  <c r="AI85"/>
  <c r="AI84"/>
  <c r="AI83"/>
  <c r="AI82"/>
  <c r="AI81"/>
  <c r="AI80"/>
  <c r="AI79"/>
  <c r="AI78"/>
  <c r="AI77"/>
  <c r="AI76"/>
  <c r="AI75"/>
  <c r="AI74"/>
  <c r="AI73"/>
  <c r="AI72"/>
  <c r="AI71"/>
  <c r="AI70"/>
  <c r="AI69"/>
  <c r="AI68"/>
  <c r="AI67"/>
  <c r="AI66"/>
  <c r="AI65"/>
  <c r="AI64"/>
  <c r="AI63"/>
  <c r="AI62"/>
  <c r="AI61"/>
  <c r="AI60"/>
  <c r="AI59"/>
  <c r="AI58"/>
  <c r="AI57"/>
  <c r="AI56"/>
  <c r="AI55"/>
  <c r="AI54"/>
  <c r="AI53"/>
  <c r="E7" i="6"/>
  <c r="E10" s="1"/>
  <c r="E4" i="4"/>
  <c r="E5" s="1"/>
  <c r="E6" s="1"/>
  <c r="E7" s="1"/>
  <c r="E8" s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E96" s="1"/>
  <c r="E97" s="1"/>
  <c r="E98" s="1"/>
  <c r="E99" s="1"/>
  <c r="E100" s="1"/>
  <c r="E101" s="1"/>
  <c r="E102" s="1"/>
  <c r="E103" s="1"/>
  <c r="E104" s="1"/>
  <c r="E105" s="1"/>
  <c r="E106" s="1"/>
  <c r="E107" s="1"/>
  <c r="E108" s="1"/>
  <c r="E109" s="1"/>
  <c r="E110" s="1"/>
  <c r="E111" s="1"/>
  <c r="E112" s="1"/>
  <c r="E113" s="1"/>
  <c r="E114" s="1"/>
  <c r="E115" s="1"/>
  <c r="E116" s="1"/>
  <c r="E117" s="1"/>
  <c r="E118" s="1"/>
  <c r="E119" s="1"/>
  <c r="E120" s="1"/>
  <c r="E121" s="1"/>
  <c r="E122" s="1"/>
  <c r="E123" s="1"/>
  <c r="E124" s="1"/>
  <c r="E125" s="1"/>
  <c r="E126" s="1"/>
  <c r="E127" s="1"/>
  <c r="E128" s="1"/>
  <c r="E129" s="1"/>
  <c r="E130" s="1"/>
  <c r="E131" s="1"/>
  <c r="E132" s="1"/>
  <c r="E133" s="1"/>
  <c r="E134" s="1"/>
  <c r="E135" s="1"/>
  <c r="E136" s="1"/>
  <c r="E137" s="1"/>
  <c r="E138" s="1"/>
  <c r="E139" s="1"/>
  <c r="E140" s="1"/>
  <c r="E141" s="1"/>
  <c r="E142" s="1"/>
  <c r="E143" s="1"/>
  <c r="E144" s="1"/>
  <c r="E145" s="1"/>
  <c r="E146" s="1"/>
  <c r="E147" s="1"/>
  <c r="E148" s="1"/>
  <c r="E149" s="1"/>
  <c r="E150" s="1"/>
  <c r="E151" s="1"/>
  <c r="E152" s="1"/>
  <c r="E153" s="1"/>
  <c r="E154" s="1"/>
  <c r="E155" s="1"/>
  <c r="E156" s="1"/>
  <c r="E157" s="1"/>
  <c r="E158" s="1"/>
  <c r="E159" s="1"/>
  <c r="E160" s="1"/>
  <c r="E161" s="1"/>
  <c r="E162" s="1"/>
  <c r="E163" s="1"/>
  <c r="E164" s="1"/>
  <c r="E165" s="1"/>
  <c r="E166" s="1"/>
  <c r="E167" s="1"/>
  <c r="E168" s="1"/>
  <c r="E169" s="1"/>
  <c r="E170" s="1"/>
  <c r="E171" s="1"/>
  <c r="E172" s="1"/>
  <c r="E173" s="1"/>
  <c r="E174" s="1"/>
  <c r="E175" s="1"/>
  <c r="E176" s="1"/>
  <c r="E177" s="1"/>
  <c r="E178" s="1"/>
  <c r="E179" s="1"/>
  <c r="E180" s="1"/>
  <c r="E181" s="1"/>
  <c r="E182" s="1"/>
  <c r="E183" s="1"/>
  <c r="E184" s="1"/>
  <c r="E185" s="1"/>
  <c r="E186" s="1"/>
  <c r="E187" s="1"/>
  <c r="E188" s="1"/>
  <c r="E189" s="1"/>
  <c r="E190" s="1"/>
  <c r="E191" s="1"/>
  <c r="E192" s="1"/>
  <c r="E193" s="1"/>
  <c r="E194" s="1"/>
  <c r="E195" s="1"/>
  <c r="E196" s="1"/>
  <c r="E197" s="1"/>
  <c r="E198" s="1"/>
  <c r="E199" s="1"/>
  <c r="E200" s="1"/>
  <c r="E201" s="1"/>
  <c r="E202" s="1"/>
  <c r="E203" s="1"/>
  <c r="E204" s="1"/>
  <c r="E205" s="1"/>
  <c r="E206" s="1"/>
  <c r="E207" s="1"/>
  <c r="E208" s="1"/>
  <c r="E209" s="1"/>
  <c r="E210" s="1"/>
  <c r="E211" s="1"/>
  <c r="E212" s="1"/>
  <c r="E213" s="1"/>
  <c r="E214" s="1"/>
  <c r="E215" s="1"/>
  <c r="E216" s="1"/>
  <c r="E217" s="1"/>
  <c r="E218" s="1"/>
  <c r="E219" s="1"/>
  <c r="E220" s="1"/>
  <c r="E221" s="1"/>
  <c r="E222" s="1"/>
  <c r="E223" s="1"/>
  <c r="E224" s="1"/>
  <c r="E225" s="1"/>
  <c r="E226" s="1"/>
  <c r="E227" s="1"/>
  <c r="E228" s="1"/>
  <c r="E229" s="1"/>
  <c r="E230" s="1"/>
  <c r="E231" s="1"/>
  <c r="E232" s="1"/>
  <c r="E233" s="1"/>
  <c r="E234" s="1"/>
  <c r="E235" s="1"/>
  <c r="E236" s="1"/>
  <c r="E237" s="1"/>
  <c r="E238" s="1"/>
  <c r="E239" s="1"/>
  <c r="E240" s="1"/>
  <c r="E241" s="1"/>
  <c r="E242" s="1"/>
  <c r="E243" s="1"/>
  <c r="E244" s="1"/>
  <c r="E245" s="1"/>
  <c r="E246" s="1"/>
  <c r="E247" s="1"/>
  <c r="E248" s="1"/>
  <c r="E249" s="1"/>
  <c r="E250" s="1"/>
  <c r="E251" s="1"/>
  <c r="E252" s="1"/>
  <c r="E253" s="1"/>
  <c r="E254" s="1"/>
  <c r="E255" s="1"/>
  <c r="E256" s="1"/>
  <c r="E257" s="1"/>
  <c r="E258" s="1"/>
  <c r="E259" s="1"/>
  <c r="E260" s="1"/>
  <c r="E261" s="1"/>
  <c r="E262" s="1"/>
  <c r="E263" s="1"/>
  <c r="E264" s="1"/>
  <c r="E265" s="1"/>
  <c r="E266" s="1"/>
  <c r="E267" s="1"/>
  <c r="E268" s="1"/>
  <c r="E269" s="1"/>
  <c r="E270" s="1"/>
  <c r="E271" s="1"/>
  <c r="E272" s="1"/>
  <c r="E273" s="1"/>
  <c r="E274" s="1"/>
  <c r="E275" s="1"/>
  <c r="E276" s="1"/>
  <c r="E277" s="1"/>
  <c r="E278" s="1"/>
  <c r="E279" s="1"/>
  <c r="E280" s="1"/>
  <c r="E281" s="1"/>
  <c r="E282" s="1"/>
  <c r="E283" s="1"/>
  <c r="E284" s="1"/>
  <c r="E285" s="1"/>
  <c r="E286" s="1"/>
  <c r="E287" s="1"/>
  <c r="E288" s="1"/>
  <c r="E289" s="1"/>
  <c r="E290" s="1"/>
  <c r="E291" s="1"/>
  <c r="E292" s="1"/>
  <c r="E293" s="1"/>
  <c r="E294" s="1"/>
  <c r="E295" s="1"/>
  <c r="E296" s="1"/>
  <c r="E297" s="1"/>
  <c r="E298" s="1"/>
  <c r="E299" s="1"/>
  <c r="E300" s="1"/>
  <c r="E301" s="1"/>
  <c r="E302" s="1"/>
  <c r="E303" s="1"/>
  <c r="E304" s="1"/>
  <c r="E305" s="1"/>
  <c r="E306" s="1"/>
  <c r="E307" s="1"/>
  <c r="E308" s="1"/>
  <c r="E309" s="1"/>
  <c r="E310" s="1"/>
  <c r="E311" s="1"/>
  <c r="E4" i="1" l="1"/>
  <c r="E5" s="1"/>
  <c r="E6" s="1"/>
  <c r="E7" s="1"/>
  <c r="E8" s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E96" s="1"/>
  <c r="E97" s="1"/>
  <c r="E98" s="1"/>
  <c r="E99" s="1"/>
  <c r="E100" s="1"/>
  <c r="E101" s="1"/>
  <c r="E102" s="1"/>
  <c r="E103" s="1"/>
  <c r="E104" s="1"/>
  <c r="E105" s="1"/>
  <c r="E106" s="1"/>
  <c r="E107" s="1"/>
  <c r="E108" s="1"/>
  <c r="E109" s="1"/>
  <c r="E110" s="1"/>
  <c r="E111" s="1"/>
  <c r="E112" s="1"/>
  <c r="E113" s="1"/>
  <c r="E114" s="1"/>
  <c r="E115" s="1"/>
  <c r="E116" s="1"/>
  <c r="E117" s="1"/>
  <c r="E118" s="1"/>
  <c r="E119" s="1"/>
  <c r="E120" s="1"/>
  <c r="E121" s="1"/>
  <c r="E122" s="1"/>
  <c r="E123" s="1"/>
  <c r="E124" s="1"/>
  <c r="E125" s="1"/>
  <c r="E126" s="1"/>
  <c r="E127" s="1"/>
  <c r="E128" s="1"/>
  <c r="E129" s="1"/>
  <c r="E130" s="1"/>
  <c r="E131" s="1"/>
  <c r="E132" s="1"/>
  <c r="E133" s="1"/>
  <c r="E134" s="1"/>
  <c r="E135" s="1"/>
  <c r="E136" s="1"/>
  <c r="E137" s="1"/>
  <c r="E138" s="1"/>
  <c r="E139" s="1"/>
  <c r="E140" s="1"/>
  <c r="E141" s="1"/>
  <c r="E142" s="1"/>
  <c r="E143" s="1"/>
  <c r="E144" s="1"/>
  <c r="E145" s="1"/>
  <c r="E146" s="1"/>
  <c r="E147" s="1"/>
  <c r="E148" s="1"/>
  <c r="E149" s="1"/>
  <c r="E150" s="1"/>
  <c r="E151" s="1"/>
  <c r="E152" s="1"/>
  <c r="E153" s="1"/>
  <c r="E154" s="1"/>
  <c r="E155" s="1"/>
  <c r="E156" s="1"/>
  <c r="E157" s="1"/>
  <c r="E158" s="1"/>
  <c r="E159" s="1"/>
  <c r="E160" s="1"/>
  <c r="E161" s="1"/>
  <c r="E162" s="1"/>
  <c r="E163" s="1"/>
  <c r="E164" s="1"/>
  <c r="E165" s="1"/>
  <c r="E166" s="1"/>
  <c r="E167" s="1"/>
  <c r="E168" s="1"/>
  <c r="E169" s="1"/>
  <c r="E170" s="1"/>
  <c r="E171" s="1"/>
  <c r="E172" s="1"/>
  <c r="E173" s="1"/>
  <c r="E174" s="1"/>
  <c r="E175" s="1"/>
  <c r="E176" s="1"/>
  <c r="E177" s="1"/>
  <c r="E178" s="1"/>
  <c r="E179" s="1"/>
  <c r="E180" s="1"/>
  <c r="E181" s="1"/>
  <c r="E182" s="1"/>
  <c r="E183" s="1"/>
  <c r="E184" s="1"/>
  <c r="E185" s="1"/>
  <c r="E186" s="1"/>
  <c r="E187" s="1"/>
  <c r="E188" s="1"/>
  <c r="E189" s="1"/>
  <c r="E190" s="1"/>
  <c r="E191" s="1"/>
  <c r="E192" s="1"/>
  <c r="E193" s="1"/>
  <c r="E194" s="1"/>
  <c r="E195" s="1"/>
  <c r="E196" s="1"/>
  <c r="E197" s="1"/>
  <c r="E198" s="1"/>
  <c r="E199" s="1"/>
  <c r="E200" s="1"/>
  <c r="E201" s="1"/>
  <c r="E202" s="1"/>
  <c r="E203" s="1"/>
  <c r="E204" s="1"/>
  <c r="E205" s="1"/>
  <c r="E206" s="1"/>
  <c r="E207" s="1"/>
  <c r="E208" s="1"/>
  <c r="E209" s="1"/>
  <c r="E210" s="1"/>
  <c r="E211" s="1"/>
  <c r="E212" s="1"/>
  <c r="E213" s="1"/>
  <c r="E214" s="1"/>
  <c r="E215" s="1"/>
  <c r="E216" s="1"/>
  <c r="E217" s="1"/>
  <c r="E218" s="1"/>
  <c r="E219" s="1"/>
  <c r="E220" s="1"/>
  <c r="E221" s="1"/>
  <c r="E222" s="1"/>
  <c r="E223" s="1"/>
  <c r="E224" s="1"/>
  <c r="E225" s="1"/>
  <c r="E226" s="1"/>
  <c r="E227" s="1"/>
  <c r="E228" s="1"/>
  <c r="E229" s="1"/>
  <c r="E230" s="1"/>
  <c r="E231" s="1"/>
  <c r="E232" s="1"/>
  <c r="E233" s="1"/>
  <c r="E234" s="1"/>
  <c r="E235" s="1"/>
  <c r="E236" s="1"/>
  <c r="E237" s="1"/>
  <c r="E238" s="1"/>
  <c r="E239" s="1"/>
  <c r="E240" s="1"/>
  <c r="E241" s="1"/>
  <c r="E242" s="1"/>
  <c r="E243" s="1"/>
  <c r="E244" s="1"/>
  <c r="E245" s="1"/>
  <c r="E246" s="1"/>
  <c r="E247" s="1"/>
  <c r="E248" s="1"/>
  <c r="E249" s="1"/>
  <c r="E250" s="1"/>
  <c r="E251" s="1"/>
  <c r="E252" s="1"/>
  <c r="E253" s="1"/>
  <c r="E254" s="1"/>
  <c r="E255" s="1"/>
  <c r="E256" s="1"/>
  <c r="E257" s="1"/>
  <c r="E258" s="1"/>
  <c r="E259" s="1"/>
  <c r="E260" s="1"/>
  <c r="E261" s="1"/>
  <c r="E262" s="1"/>
  <c r="E263" s="1"/>
  <c r="E264" s="1"/>
  <c r="E265" s="1"/>
  <c r="E266" s="1"/>
  <c r="E267" s="1"/>
  <c r="E268" s="1"/>
  <c r="E269" s="1"/>
  <c r="E270" s="1"/>
  <c r="E271" s="1"/>
  <c r="E272" s="1"/>
  <c r="E273" s="1"/>
  <c r="E274" s="1"/>
  <c r="E275" s="1"/>
  <c r="E276" s="1"/>
  <c r="E277" s="1"/>
  <c r="E278" s="1"/>
  <c r="E279" s="1"/>
  <c r="E280" s="1"/>
  <c r="E281" s="1"/>
  <c r="E282" s="1"/>
  <c r="E283" s="1"/>
  <c r="E284" s="1"/>
  <c r="E285" s="1"/>
  <c r="E286" s="1"/>
  <c r="E287" s="1"/>
  <c r="E288" s="1"/>
  <c r="E289" s="1"/>
  <c r="E290" s="1"/>
  <c r="E291" s="1"/>
  <c r="E292" s="1"/>
  <c r="E293" s="1"/>
  <c r="E294" s="1"/>
  <c r="E295" s="1"/>
  <c r="E296" s="1"/>
  <c r="E297" s="1"/>
  <c r="E298" s="1"/>
  <c r="E299" s="1"/>
  <c r="E300" s="1"/>
  <c r="E301" s="1"/>
  <c r="E302" s="1"/>
  <c r="E303" s="1"/>
  <c r="E304" s="1"/>
  <c r="E305" s="1"/>
  <c r="E306" s="1"/>
  <c r="E307" s="1"/>
  <c r="E308" s="1"/>
  <c r="E309" s="1"/>
  <c r="E310" s="1"/>
  <c r="E311" s="1"/>
  <c r="E312" s="1"/>
  <c r="E313" s="1"/>
  <c r="K238" i="4"/>
  <c r="K242"/>
  <c r="K246"/>
  <c r="K250"/>
  <c r="K254"/>
  <c r="K258"/>
  <c r="K262"/>
  <c r="K266"/>
  <c r="K270"/>
  <c r="K274"/>
  <c r="K278"/>
  <c r="K282"/>
  <c r="K286"/>
  <c r="K290"/>
  <c r="K294"/>
  <c r="K298"/>
  <c r="K302"/>
  <c r="K306"/>
  <c r="K310"/>
  <c r="K237"/>
  <c r="K241"/>
  <c r="K245"/>
  <c r="K249"/>
  <c r="K253"/>
  <c r="K257"/>
  <c r="K261"/>
  <c r="K265"/>
  <c r="K269"/>
  <c r="K273"/>
  <c r="K277"/>
  <c r="K281"/>
  <c r="K285"/>
  <c r="K289"/>
  <c r="K293"/>
  <c r="K297"/>
  <c r="K301"/>
  <c r="K305"/>
  <c r="K309"/>
  <c r="E312"/>
  <c r="K311"/>
  <c r="K236"/>
  <c r="K240"/>
  <c r="K244"/>
  <c r="K248"/>
  <c r="K252"/>
  <c r="K256"/>
  <c r="K260"/>
  <c r="K264"/>
  <c r="K268"/>
  <c r="K272"/>
  <c r="K276"/>
  <c r="K280"/>
  <c r="K284"/>
  <c r="K288"/>
  <c r="K292"/>
  <c r="K296"/>
  <c r="K300"/>
  <c r="K304"/>
  <c r="K308"/>
  <c r="K235"/>
  <c r="K239"/>
  <c r="K243"/>
  <c r="K247"/>
  <c r="K251"/>
  <c r="K255"/>
  <c r="K259"/>
  <c r="K263"/>
  <c r="K267"/>
  <c r="K271"/>
  <c r="K275"/>
  <c r="K279"/>
  <c r="K283"/>
  <c r="K287"/>
  <c r="K291"/>
  <c r="K295"/>
  <c r="K299"/>
  <c r="K303"/>
  <c r="K307"/>
  <c r="E313" l="1"/>
  <c r="K312"/>
  <c r="E314" i="1"/>
  <c r="E314" i="4" l="1"/>
  <c r="K313"/>
  <c r="E315" i="1"/>
  <c r="E315" i="4" l="1"/>
  <c r="K314"/>
  <c r="E316" i="1"/>
  <c r="E316" i="4" l="1"/>
  <c r="K315"/>
  <c r="E317" i="1"/>
  <c r="E317" i="4" l="1"/>
  <c r="K316"/>
  <c r="E318" i="1"/>
  <c r="E318" i="4" l="1"/>
  <c r="K317"/>
  <c r="E319" i="1"/>
  <c r="E319" i="4" l="1"/>
  <c r="K318"/>
  <c r="E320" i="1"/>
  <c r="E320" i="4" l="1"/>
  <c r="K319"/>
  <c r="E321" i="1"/>
  <c r="E321" i="4" l="1"/>
  <c r="K320"/>
  <c r="E322" i="1"/>
  <c r="E322" i="4" l="1"/>
  <c r="K321"/>
  <c r="E323" i="1"/>
  <c r="E323" i="4" l="1"/>
  <c r="K322"/>
  <c r="E324" i="1"/>
  <c r="E324" i="4" l="1"/>
  <c r="K323"/>
  <c r="E325" i="1"/>
  <c r="E325" i="4" l="1"/>
  <c r="K324"/>
  <c r="E326" i="1"/>
  <c r="E326" i="4" l="1"/>
  <c r="K325"/>
  <c r="E327" i="1"/>
  <c r="E327" i="4" l="1"/>
  <c r="K326"/>
  <c r="E328" i="1"/>
  <c r="E328" i="4" l="1"/>
  <c r="K327"/>
  <c r="E329" i="1"/>
  <c r="E329" i="4" l="1"/>
  <c r="K328"/>
  <c r="E330" i="1"/>
  <c r="E330" i="4" l="1"/>
  <c r="K329"/>
  <c r="E331" i="1"/>
  <c r="E331" i="4" l="1"/>
  <c r="K330"/>
  <c r="E332" i="1"/>
  <c r="E332" i="4" l="1"/>
  <c r="K331"/>
  <c r="E333" i="1"/>
  <c r="E333" i="4" l="1"/>
  <c r="K332"/>
  <c r="E334" i="1"/>
  <c r="E334" i="4" l="1"/>
  <c r="K333"/>
  <c r="E335" i="1"/>
  <c r="E335" i="4" l="1"/>
  <c r="K334"/>
  <c r="E336" i="1"/>
  <c r="E336" i="4" l="1"/>
  <c r="K335"/>
  <c r="E337" i="1"/>
  <c r="E337" i="4" l="1"/>
  <c r="K336"/>
  <c r="E338" i="1"/>
  <c r="E338" i="4" l="1"/>
  <c r="K337"/>
  <c r="E339" i="1"/>
  <c r="E339" i="4" l="1"/>
  <c r="K338"/>
  <c r="E340" i="1"/>
  <c r="E340" i="4" l="1"/>
  <c r="K339"/>
  <c r="E341" i="1"/>
  <c r="E341" i="4" l="1"/>
  <c r="K340"/>
  <c r="E342" i="1"/>
  <c r="E342" i="4" l="1"/>
  <c r="K341"/>
  <c r="E343" i="1"/>
  <c r="E343" i="4" l="1"/>
  <c r="K342"/>
  <c r="E344" i="1"/>
  <c r="E344" i="4" l="1"/>
  <c r="K343"/>
  <c r="E345" i="1"/>
  <c r="E345" i="4" l="1"/>
  <c r="K344"/>
  <c r="E346" i="1"/>
  <c r="E346" i="4" l="1"/>
  <c r="K345"/>
  <c r="E347" i="1"/>
  <c r="E347" i="4" l="1"/>
  <c r="K346"/>
  <c r="E348" i="1"/>
  <c r="E348" i="4" l="1"/>
  <c r="K347"/>
  <c r="E349" i="1"/>
  <c r="E349" i="4" l="1"/>
  <c r="K348"/>
  <c r="E350" i="1"/>
  <c r="E350" i="4" l="1"/>
  <c r="K349"/>
  <c r="E351" i="1"/>
  <c r="E351" i="4" l="1"/>
  <c r="K350"/>
  <c r="E352" i="1"/>
  <c r="E352" i="4" l="1"/>
  <c r="K351"/>
  <c r="E353" i="1"/>
  <c r="E353" i="4" l="1"/>
  <c r="K352"/>
  <c r="E354" i="1"/>
  <c r="E354" i="4" l="1"/>
  <c r="K353"/>
  <c r="E355" i="1"/>
  <c r="E355" i="4" l="1"/>
  <c r="K354"/>
  <c r="E356" i="1"/>
  <c r="E356" i="4" l="1"/>
  <c r="K355"/>
  <c r="E357" i="1"/>
  <c r="E357" i="4" l="1"/>
  <c r="K356"/>
  <c r="E358" i="1"/>
  <c r="E358" i="4" l="1"/>
  <c r="K357"/>
  <c r="E359" i="1"/>
  <c r="E359" i="4" l="1"/>
  <c r="K358"/>
  <c r="E360" i="1"/>
  <c r="E360" i="4" l="1"/>
  <c r="K359"/>
  <c r="E361" i="1"/>
  <c r="E361" i="4" l="1"/>
  <c r="K360"/>
  <c r="E362" i="1"/>
  <c r="E362" i="4" l="1"/>
  <c r="K361"/>
  <c r="E363" i="1"/>
  <c r="E363" i="4" l="1"/>
  <c r="K362"/>
  <c r="E364" i="1"/>
  <c r="E364" i="4" l="1"/>
  <c r="K363"/>
  <c r="E365" i="1"/>
  <c r="E365" i="4" l="1"/>
  <c r="K364"/>
  <c r="E366" i="1"/>
  <c r="E366" i="4" l="1"/>
  <c r="K365"/>
  <c r="E367" i="1"/>
  <c r="E367" i="4" l="1"/>
  <c r="K366"/>
  <c r="E368" i="1"/>
  <c r="E368" i="4" l="1"/>
  <c r="K367"/>
  <c r="E369" i="1"/>
  <c r="E369" i="4" l="1"/>
  <c r="K368"/>
  <c r="E370" i="1"/>
  <c r="E370" i="4" l="1"/>
  <c r="K369"/>
  <c r="E371" i="1"/>
  <c r="E371" i="4" l="1"/>
  <c r="K370"/>
  <c r="E372" i="1"/>
  <c r="E372" i="4" l="1"/>
  <c r="K371"/>
  <c r="E373" i="1"/>
  <c r="E373" i="4" l="1"/>
  <c r="K372"/>
  <c r="E374" i="1"/>
  <c r="E374" i="4" l="1"/>
  <c r="K373"/>
  <c r="E375" i="1"/>
  <c r="E375" i="4" l="1"/>
  <c r="K374"/>
  <c r="E376" i="1"/>
  <c r="E376" i="4" l="1"/>
  <c r="K375"/>
  <c r="E377" i="1"/>
  <c r="E377" i="4" l="1"/>
  <c r="K376"/>
  <c r="E378" i="1"/>
  <c r="E378" i="4" l="1"/>
  <c r="K377"/>
  <c r="E379" i="1"/>
  <c r="E379" i="4" l="1"/>
  <c r="K378"/>
  <c r="E380" i="1"/>
  <c r="E380" i="4" l="1"/>
  <c r="K379"/>
  <c r="E381" i="1"/>
  <c r="E381" i="4" l="1"/>
  <c r="K380"/>
  <c r="E382" i="1"/>
  <c r="E382" i="4" l="1"/>
  <c r="K381"/>
  <c r="E383" i="1"/>
  <c r="E383" i="4" l="1"/>
  <c r="K382"/>
  <c r="E384" i="1"/>
  <c r="E384" i="4" l="1"/>
  <c r="K383"/>
  <c r="E385" i="1"/>
  <c r="E385" i="4" l="1"/>
  <c r="K384"/>
  <c r="E386" i="1"/>
  <c r="E386" i="4" l="1"/>
  <c r="K385"/>
  <c r="E387" i="1"/>
  <c r="E387" i="4" l="1"/>
  <c r="K386"/>
  <c r="E388" i="1"/>
  <c r="E388" i="4" l="1"/>
  <c r="K387"/>
  <c r="E389" i="1"/>
  <c r="E389" i="4" l="1"/>
  <c r="K388"/>
  <c r="E390" i="1"/>
  <c r="E390" i="4" l="1"/>
  <c r="K389"/>
  <c r="E391" i="1"/>
  <c r="E391" i="4" l="1"/>
  <c r="K390"/>
  <c r="E392" i="1"/>
  <c r="E392" i="4" l="1"/>
  <c r="K391"/>
  <c r="E393" i="1"/>
  <c r="E393" i="4" l="1"/>
  <c r="K392"/>
  <c r="E394" i="1"/>
  <c r="E394" i="4" l="1"/>
  <c r="K393"/>
  <c r="E395" i="1"/>
  <c r="E395" i="4" l="1"/>
  <c r="K394"/>
  <c r="E396" i="1"/>
  <c r="E396" i="4" l="1"/>
  <c r="K395"/>
  <c r="E397" i="1"/>
  <c r="E397" i="4" l="1"/>
  <c r="K396"/>
  <c r="E398" i="1"/>
  <c r="E398" i="4" l="1"/>
  <c r="K397"/>
  <c r="E399" i="1"/>
  <c r="E399" i="4" l="1"/>
  <c r="K398"/>
  <c r="E400" i="1"/>
  <c r="E400" i="4" l="1"/>
  <c r="K399"/>
  <c r="E401" i="1"/>
  <c r="E401" i="4" l="1"/>
  <c r="K400"/>
  <c r="E402" i="1"/>
  <c r="E402" i="4" l="1"/>
  <c r="K401"/>
  <c r="E403" i="1"/>
  <c r="E403" i="4" l="1"/>
  <c r="K402"/>
  <c r="E404" i="1"/>
  <c r="E404" i="4" l="1"/>
  <c r="K403"/>
  <c r="E405" i="1"/>
  <c r="E405" i="4" l="1"/>
  <c r="K404"/>
  <c r="E406" i="1"/>
  <c r="E406" i="4" l="1"/>
  <c r="K405"/>
  <c r="E407" i="1"/>
  <c r="E407" i="4" l="1"/>
  <c r="K406"/>
  <c r="E408" i="1"/>
  <c r="E408" i="4" l="1"/>
  <c r="K407"/>
  <c r="E409" i="1"/>
  <c r="E409" i="4" l="1"/>
  <c r="K408"/>
  <c r="E410" i="1"/>
  <c r="E410" i="4" l="1"/>
  <c r="K409"/>
  <c r="E411" i="1"/>
  <c r="E411" i="4" l="1"/>
  <c r="K410"/>
  <c r="E412" i="1"/>
  <c r="E412" i="4" l="1"/>
  <c r="K411"/>
  <c r="E413" i="1"/>
  <c r="E413" i="4" l="1"/>
  <c r="K412"/>
  <c r="E414" i="1"/>
  <c r="E414" i="4" l="1"/>
  <c r="K413"/>
  <c r="E415" i="1"/>
  <c r="E415" i="4" l="1"/>
  <c r="K414"/>
  <c r="E416" i="1"/>
  <c r="E416" i="4" l="1"/>
  <c r="K415"/>
  <c r="E417" i="1"/>
  <c r="E417" i="4" l="1"/>
  <c r="K416"/>
  <c r="E418" i="1"/>
  <c r="E418" i="4" l="1"/>
  <c r="K417"/>
  <c r="E419" i="1"/>
  <c r="E419" i="4" l="1"/>
  <c r="K418"/>
  <c r="E420" i="1"/>
  <c r="E420" i="4" l="1"/>
  <c r="K419"/>
  <c r="E421" i="1"/>
  <c r="E421" i="4" l="1"/>
  <c r="K420"/>
  <c r="E422" i="1"/>
  <c r="E422" i="4" l="1"/>
  <c r="K421"/>
  <c r="E423" i="1"/>
  <c r="E423" i="4" l="1"/>
  <c r="K422"/>
  <c r="E424" i="1"/>
  <c r="E424" i="4" l="1"/>
  <c r="K423"/>
  <c r="E425" i="1"/>
  <c r="E425" i="4" l="1"/>
  <c r="K424"/>
  <c r="E426" i="1"/>
  <c r="E426" i="4" l="1"/>
  <c r="K425"/>
  <c r="E427" i="1"/>
  <c r="E427" i="4" l="1"/>
  <c r="K426"/>
  <c r="E428" i="1"/>
  <c r="E428" i="4" l="1"/>
  <c r="K427"/>
  <c r="E429" i="1"/>
  <c r="E429" i="4" l="1"/>
  <c r="K428"/>
  <c r="E430" i="1"/>
  <c r="E430" i="4" l="1"/>
  <c r="K429"/>
  <c r="E431" i="1"/>
  <c r="E431" i="4" l="1"/>
  <c r="K430"/>
  <c r="E432" i="1"/>
  <c r="E432" i="4" l="1"/>
  <c r="K431"/>
  <c r="E433" i="1"/>
  <c r="E433" i="4" l="1"/>
  <c r="K432"/>
  <c r="E434" i="1"/>
  <c r="E434" i="4" l="1"/>
  <c r="K433"/>
  <c r="E435" i="1"/>
  <c r="E435" i="4" l="1"/>
  <c r="K434"/>
  <c r="E436" i="1"/>
  <c r="E436" i="4" l="1"/>
  <c r="K435"/>
  <c r="E437" i="1"/>
  <c r="E437" i="4" l="1"/>
  <c r="K436"/>
  <c r="E438" i="1"/>
  <c r="E438" i="4" l="1"/>
  <c r="K437"/>
  <c r="E439" i="1"/>
  <c r="E439" i="4" l="1"/>
  <c r="K438"/>
  <c r="E440" i="1"/>
  <c r="E440" i="4" l="1"/>
  <c r="K439"/>
  <c r="E441" i="1"/>
  <c r="E441" i="4" l="1"/>
  <c r="K440"/>
  <c r="E442" i="1"/>
  <c r="E442" i="4" l="1"/>
  <c r="K441"/>
  <c r="E443" i="1"/>
  <c r="E443" i="4" l="1"/>
  <c r="K442"/>
  <c r="E444" i="1"/>
  <c r="E444" i="4" l="1"/>
  <c r="K443"/>
  <c r="E445" i="1"/>
  <c r="E445" i="4" l="1"/>
  <c r="K444"/>
  <c r="E446" i="1"/>
  <c r="E446" i="4" l="1"/>
  <c r="K445"/>
  <c r="E447" i="1"/>
  <c r="E447" i="4" l="1"/>
  <c r="K446"/>
  <c r="E448" i="1"/>
  <c r="E448" i="4" l="1"/>
  <c r="K447"/>
  <c r="E449" i="1"/>
  <c r="E449" i="4" l="1"/>
  <c r="K448"/>
  <c r="E450" i="1"/>
  <c r="E450" i="4" l="1"/>
  <c r="K449"/>
  <c r="E451" i="1"/>
  <c r="E451" i="4" l="1"/>
  <c r="K450"/>
  <c r="E452" i="1"/>
  <c r="E452" i="4" l="1"/>
  <c r="K451"/>
  <c r="E453" i="1"/>
  <c r="E453" i="4" l="1"/>
  <c r="K452"/>
  <c r="E454" i="1"/>
  <c r="E454" i="4" l="1"/>
  <c r="K453"/>
  <c r="E455" i="1"/>
  <c r="E455" i="4" l="1"/>
  <c r="K454"/>
  <c r="E456" i="1"/>
  <c r="E456" i="4" l="1"/>
  <c r="K455"/>
  <c r="E457" i="1"/>
  <c r="E457" i="4" l="1"/>
  <c r="K456"/>
  <c r="E458" i="1"/>
  <c r="E458" i="4" l="1"/>
  <c r="K457"/>
  <c r="E459" i="1"/>
  <c r="E459" i="4" l="1"/>
  <c r="K458"/>
  <c r="E460" i="1"/>
  <c r="E460" i="4" l="1"/>
  <c r="K459"/>
  <c r="E461" i="1"/>
  <c r="E461" i="4" l="1"/>
  <c r="K460"/>
  <c r="E462" i="1"/>
  <c r="E462" i="4" l="1"/>
  <c r="K461"/>
  <c r="E463" i="1"/>
  <c r="E463" i="4" l="1"/>
  <c r="K462"/>
  <c r="E464" i="1"/>
  <c r="E464" i="4" l="1"/>
  <c r="K463"/>
  <c r="E465" i="1"/>
  <c r="E465" i="4" l="1"/>
  <c r="K464"/>
  <c r="E466" i="1"/>
  <c r="E466" i="4" l="1"/>
  <c r="K465"/>
  <c r="E467" i="1"/>
  <c r="E467" i="4" l="1"/>
  <c r="K466"/>
  <c r="E468" i="1"/>
  <c r="E468" i="4" l="1"/>
  <c r="K467"/>
  <c r="E469" i="1"/>
  <c r="E469" i="4" l="1"/>
  <c r="K468"/>
  <c r="E470" i="1"/>
  <c r="E470" i="4" l="1"/>
  <c r="K469"/>
  <c r="E471" i="1"/>
  <c r="E471" i="4" l="1"/>
  <c r="K470"/>
  <c r="E472" i="1"/>
  <c r="E472" i="4" l="1"/>
  <c r="K471"/>
  <c r="E473" i="1"/>
  <c r="E473" i="4" l="1"/>
  <c r="K472"/>
  <c r="E474" i="1"/>
  <c r="E474" i="4" l="1"/>
  <c r="K473"/>
  <c r="E475" i="1"/>
  <c r="E475" i="4" l="1"/>
  <c r="K474"/>
  <c r="E476" i="1"/>
  <c r="E476" i="4" l="1"/>
  <c r="K475"/>
  <c r="E477" i="1"/>
  <c r="E477" i="4" l="1"/>
  <c r="K476"/>
  <c r="E478" i="1"/>
  <c r="E478" i="4" l="1"/>
  <c r="K477"/>
  <c r="E479" i="1"/>
  <c r="E479" i="4" l="1"/>
  <c r="K478"/>
  <c r="E480" i="1"/>
  <c r="E480" i="4" l="1"/>
  <c r="K479"/>
  <c r="E481" i="1"/>
  <c r="E481" i="4" l="1"/>
  <c r="K480"/>
  <c r="E482" i="1"/>
  <c r="E482" i="4" l="1"/>
  <c r="K481"/>
  <c r="E483" i="1"/>
  <c r="E483" i="4" l="1"/>
  <c r="K482"/>
  <c r="E484" i="1"/>
  <c r="E484" i="4" l="1"/>
  <c r="K483"/>
  <c r="E485" i="1"/>
  <c r="E485" i="4" l="1"/>
  <c r="K484"/>
  <c r="E486" i="1"/>
  <c r="E486" i="4" l="1"/>
  <c r="K485"/>
  <c r="E487" i="1"/>
  <c r="E487" i="4" l="1"/>
  <c r="K486"/>
  <c r="E488" i="1"/>
  <c r="E488" i="4" l="1"/>
  <c r="K487"/>
  <c r="E489" i="1"/>
  <c r="E489" i="4" l="1"/>
  <c r="K488"/>
  <c r="E490" i="1"/>
  <c r="E490" i="4" l="1"/>
  <c r="K489"/>
  <c r="E491" i="1"/>
  <c r="E491" i="4" l="1"/>
  <c r="K490"/>
  <c r="E492" i="1"/>
  <c r="E492" i="4" l="1"/>
  <c r="K491"/>
  <c r="E493" i="1"/>
  <c r="E493" i="4" l="1"/>
  <c r="K492"/>
  <c r="E494" i="1"/>
  <c r="E494" i="4" l="1"/>
  <c r="K493"/>
  <c r="E495" i="1"/>
  <c r="E495" i="4" l="1"/>
  <c r="K494"/>
  <c r="E496" i="1"/>
  <c r="E496" i="4" l="1"/>
  <c r="K495"/>
  <c r="E497" i="1"/>
  <c r="E497" i="4" l="1"/>
  <c r="K496"/>
  <c r="E498" i="1"/>
  <c r="E498" i="4" l="1"/>
  <c r="K497"/>
  <c r="E499" i="1"/>
  <c r="E499" i="4" l="1"/>
  <c r="K498"/>
  <c r="E500" i="1"/>
  <c r="E500" i="4" l="1"/>
  <c r="K499"/>
  <c r="E501" i="1"/>
  <c r="E501" i="4" l="1"/>
  <c r="K500"/>
  <c r="E502" i="1"/>
  <c r="E502" i="4" l="1"/>
  <c r="K501"/>
  <c r="E503" i="1"/>
  <c r="E503" i="4" l="1"/>
  <c r="K502"/>
  <c r="E504" i="1"/>
  <c r="E504" i="4" l="1"/>
  <c r="K503"/>
  <c r="E505" i="1"/>
  <c r="E505" i="4" l="1"/>
  <c r="K504"/>
  <c r="E506" i="1"/>
  <c r="E506" i="4" l="1"/>
  <c r="K505"/>
  <c r="E507" i="1"/>
  <c r="E507" i="4" l="1"/>
  <c r="K506"/>
  <c r="E508" i="1"/>
  <c r="E508" i="4" l="1"/>
  <c r="K507"/>
  <c r="E509" i="1"/>
  <c r="E509" i="4" l="1"/>
  <c r="K508"/>
  <c r="E510" i="1"/>
  <c r="E510" i="4" l="1"/>
  <c r="K509"/>
  <c r="E511" i="1"/>
  <c r="E511" i="4" l="1"/>
  <c r="K510"/>
  <c r="E512" i="1"/>
  <c r="E512" i="4" l="1"/>
  <c r="K511"/>
  <c r="E513" i="1"/>
  <c r="E513" i="4" l="1"/>
  <c r="K512"/>
  <c r="E514" i="1"/>
  <c r="E514" i="4" l="1"/>
  <c r="K513"/>
  <c r="E515" i="1"/>
  <c r="E515" i="4" l="1"/>
  <c r="K514"/>
  <c r="E516" i="1"/>
  <c r="E516" i="4" l="1"/>
  <c r="K515"/>
  <c r="E517" i="1"/>
  <c r="E517" i="4" l="1"/>
  <c r="K516"/>
  <c r="E518" i="1"/>
  <c r="E518" i="4" l="1"/>
  <c r="K517"/>
  <c r="E519" i="1"/>
  <c r="E519" i="4" l="1"/>
  <c r="K518"/>
  <c r="E520" i="1"/>
  <c r="E520" i="4" l="1"/>
  <c r="K519"/>
  <c r="E521" i="1"/>
  <c r="E521" i="4" l="1"/>
  <c r="K520"/>
  <c r="E522" i="1"/>
  <c r="E522" i="4" l="1"/>
  <c r="K521"/>
  <c r="E523" i="1"/>
  <c r="E523" i="4" l="1"/>
  <c r="K522"/>
  <c r="E524" i="1"/>
  <c r="E524" i="4" l="1"/>
  <c r="K523"/>
  <c r="E525" i="1"/>
  <c r="E525" i="4" l="1"/>
  <c r="K524"/>
  <c r="E526" i="1"/>
  <c r="E526" i="4" l="1"/>
  <c r="K525"/>
  <c r="E527" i="1"/>
  <c r="E527" i="4" l="1"/>
  <c r="K526"/>
  <c r="E528" i="1"/>
  <c r="E528" i="4" l="1"/>
  <c r="K527"/>
  <c r="E529" i="1"/>
  <c r="E529" i="4" l="1"/>
  <c r="K528"/>
  <c r="E530" i="1"/>
  <c r="E530" i="4" l="1"/>
  <c r="K529"/>
  <c r="E531" i="1"/>
  <c r="E531" i="4" l="1"/>
  <c r="K530"/>
  <c r="E532" i="1"/>
  <c r="E532" i="4" l="1"/>
  <c r="K531"/>
  <c r="E533" i="1"/>
  <c r="E533" i="4" l="1"/>
  <c r="K532"/>
  <c r="E534" i="1"/>
  <c r="E534" i="4" l="1"/>
  <c r="K533"/>
  <c r="E535" i="1"/>
  <c r="E535" i="4" l="1"/>
  <c r="K534"/>
  <c r="E536" i="1"/>
  <c r="E536" i="4" l="1"/>
  <c r="K535"/>
  <c r="E537" i="1"/>
  <c r="E537" i="4" l="1"/>
  <c r="K536"/>
  <c r="E538" i="1"/>
  <c r="E538" i="4" l="1"/>
  <c r="K537"/>
  <c r="E539" i="1"/>
  <c r="E539" i="4" l="1"/>
  <c r="K538"/>
  <c r="E540" i="1"/>
  <c r="E540" i="4" l="1"/>
  <c r="K539"/>
  <c r="E541" i="1"/>
  <c r="E541" i="4" l="1"/>
  <c r="K540"/>
  <c r="E542" i="1"/>
  <c r="E542" i="4" l="1"/>
  <c r="K541"/>
  <c r="E543" i="1"/>
  <c r="E543" i="4" l="1"/>
  <c r="K542"/>
  <c r="E544" i="1"/>
  <c r="E544" i="4" l="1"/>
  <c r="K543"/>
  <c r="E545" i="1"/>
  <c r="E545" i="4" l="1"/>
  <c r="K544"/>
  <c r="E546" i="1"/>
  <c r="E546" i="4" l="1"/>
  <c r="K545"/>
  <c r="E547" i="1"/>
  <c r="E547" i="4" l="1"/>
  <c r="K546"/>
  <c r="E548" i="1"/>
  <c r="E548" i="4" l="1"/>
  <c r="K547"/>
  <c r="E549" i="1"/>
  <c r="E549" i="4" l="1"/>
  <c r="K548"/>
  <c r="E550" i="1"/>
  <c r="E550" i="4" l="1"/>
  <c r="K549"/>
  <c r="E551" i="1"/>
  <c r="E551" i="4" l="1"/>
  <c r="K550"/>
  <c r="E552" i="1"/>
  <c r="E552" i="4" l="1"/>
  <c r="K551"/>
  <c r="E553" i="1"/>
  <c r="E553" i="4" l="1"/>
  <c r="K552"/>
  <c r="E554" i="1"/>
  <c r="E554" i="4" l="1"/>
  <c r="K553"/>
  <c r="E555" i="1"/>
  <c r="E555" i="4" l="1"/>
  <c r="K554"/>
  <c r="E556" i="1"/>
  <c r="E556" i="4" l="1"/>
  <c r="K555"/>
  <c r="E557" i="1"/>
  <c r="E557" i="4" l="1"/>
  <c r="K556"/>
  <c r="E558" i="1"/>
  <c r="E558" i="4" l="1"/>
  <c r="K557"/>
  <c r="E559" i="1"/>
  <c r="E559" i="4" l="1"/>
  <c r="K558"/>
  <c r="E560" i="1"/>
  <c r="E560" i="4" l="1"/>
  <c r="K559"/>
  <c r="E561" i="1"/>
  <c r="E561" i="4" l="1"/>
  <c r="K560"/>
  <c r="E562" i="1"/>
  <c r="E562" i="4" l="1"/>
  <c r="K561"/>
  <c r="E563" i="1"/>
  <c r="E563" i="4" l="1"/>
  <c r="K562"/>
  <c r="E564" i="1"/>
  <c r="E564" i="4" l="1"/>
  <c r="K563"/>
  <c r="E565" i="1"/>
  <c r="E565" i="4" l="1"/>
  <c r="K564"/>
  <c r="E566" i="1"/>
  <c r="E566" i="4" l="1"/>
  <c r="K565"/>
  <c r="E567" i="1"/>
  <c r="E567" i="4" l="1"/>
  <c r="K566"/>
  <c r="E568" i="1"/>
  <c r="E568" i="4" l="1"/>
  <c r="K567"/>
  <c r="E569" i="1"/>
  <c r="E569" i="4" l="1"/>
  <c r="K568"/>
  <c r="E570" i="1"/>
  <c r="E570" i="4" l="1"/>
  <c r="K569"/>
  <c r="E571" i="1"/>
  <c r="E571" i="4" l="1"/>
  <c r="K570"/>
  <c r="E572" i="1"/>
  <c r="E572" i="4" l="1"/>
  <c r="K571"/>
  <c r="E573" i="1"/>
  <c r="E573" i="4" l="1"/>
  <c r="K572"/>
  <c r="E574" i="1"/>
  <c r="E574" i="4" l="1"/>
  <c r="K573"/>
  <c r="E575" i="1"/>
  <c r="E575" i="4" l="1"/>
  <c r="K574"/>
  <c r="E576" i="1"/>
  <c r="E576" i="4" l="1"/>
  <c r="K575"/>
  <c r="E577" i="1"/>
  <c r="E577" i="4" l="1"/>
  <c r="K576"/>
  <c r="E578" i="1"/>
  <c r="E578" i="4" l="1"/>
  <c r="K577"/>
  <c r="E579" i="1"/>
  <c r="E579" i="4" l="1"/>
  <c r="K578"/>
  <c r="E580" i="1"/>
  <c r="E580" i="4" l="1"/>
  <c r="K579"/>
  <c r="E581" i="1"/>
  <c r="E581" i="4" l="1"/>
  <c r="K580"/>
  <c r="E582" i="1"/>
  <c r="E582" i="4" l="1"/>
  <c r="K581"/>
  <c r="E583" i="1"/>
  <c r="E583" i="4" l="1"/>
  <c r="K582"/>
  <c r="E584" i="1"/>
  <c r="E584" i="4" l="1"/>
  <c r="K583"/>
  <c r="E585" i="1"/>
  <c r="E585" i="4" l="1"/>
  <c r="K584"/>
  <c r="E586" i="1"/>
  <c r="E586" i="4" l="1"/>
  <c r="K585"/>
  <c r="E587" i="1"/>
  <c r="E587" i="4" l="1"/>
  <c r="K586"/>
  <c r="E588" i="1"/>
  <c r="E588" i="4" l="1"/>
  <c r="K587"/>
  <c r="E589" i="1"/>
  <c r="E589" i="4" l="1"/>
  <c r="K588"/>
  <c r="E590" i="1"/>
  <c r="E590" i="4" l="1"/>
  <c r="K589"/>
  <c r="E591" i="1"/>
  <c r="E591" i="4" l="1"/>
  <c r="K590"/>
  <c r="E592" i="1"/>
  <c r="E592" i="4" l="1"/>
  <c r="K591"/>
  <c r="E593" i="1"/>
  <c r="E593" i="4" l="1"/>
  <c r="K592"/>
  <c r="E594" i="1"/>
  <c r="E594" i="4" l="1"/>
  <c r="K593"/>
  <c r="E595" i="1"/>
  <c r="E595" i="4" l="1"/>
  <c r="K594"/>
  <c r="E596" i="1"/>
  <c r="E596" i="4" l="1"/>
  <c r="K595"/>
  <c r="E597" i="1"/>
  <c r="E597" i="4" l="1"/>
  <c r="K596"/>
  <c r="E598" i="1"/>
  <c r="E598" i="4" l="1"/>
  <c r="K597"/>
  <c r="E599" i="1"/>
  <c r="E599" i="4" l="1"/>
  <c r="K598"/>
  <c r="E600" i="1"/>
  <c r="E600" i="4" l="1"/>
  <c r="K599"/>
  <c r="E601" i="1"/>
  <c r="E601" i="4" l="1"/>
  <c r="K600"/>
  <c r="E602" i="1"/>
  <c r="E602" i="4" l="1"/>
  <c r="K601"/>
  <c r="E603" i="1"/>
  <c r="E603" i="4" l="1"/>
  <c r="K602"/>
  <c r="E604" i="1"/>
  <c r="E604" i="4" l="1"/>
  <c r="K603"/>
  <c r="E605" i="1"/>
  <c r="E605" i="4" l="1"/>
  <c r="K604"/>
  <c r="E606" i="1"/>
  <c r="E606" i="4" l="1"/>
  <c r="K605"/>
  <c r="E607" i="1"/>
  <c r="E607" i="4" l="1"/>
  <c r="K606"/>
  <c r="E608" i="1"/>
  <c r="E608" i="4" l="1"/>
  <c r="K607"/>
  <c r="E609" i="1"/>
  <c r="E609" i="4" l="1"/>
  <c r="K608"/>
  <c r="E610" i="1"/>
  <c r="E610" i="4" l="1"/>
  <c r="K609"/>
  <c r="E611" i="1"/>
  <c r="E611" i="4" l="1"/>
  <c r="K610"/>
  <c r="E612" i="1"/>
  <c r="E612" i="4" l="1"/>
  <c r="K611"/>
  <c r="E613" i="1"/>
  <c r="E613" i="4" l="1"/>
  <c r="K612"/>
  <c r="E614" i="1"/>
  <c r="E614" i="4" l="1"/>
  <c r="K613"/>
  <c r="E615" i="1"/>
  <c r="E615" i="4" l="1"/>
  <c r="K614"/>
  <c r="E616" i="1"/>
  <c r="E616" i="4" l="1"/>
  <c r="K615"/>
  <c r="E617" i="1"/>
  <c r="E617" i="4" l="1"/>
  <c r="K616"/>
  <c r="E618" i="1"/>
  <c r="E618" i="4" l="1"/>
  <c r="K617"/>
  <c r="E619" i="1"/>
  <c r="E619" i="4" l="1"/>
  <c r="K618"/>
  <c r="E620" i="1"/>
  <c r="E620" i="4" l="1"/>
  <c r="K619"/>
  <c r="E621" i="1"/>
  <c r="E621" i="4" l="1"/>
  <c r="K620"/>
  <c r="E622" i="1"/>
  <c r="E622" i="4" l="1"/>
  <c r="K621"/>
  <c r="E623" i="1"/>
  <c r="E623" i="4" l="1"/>
  <c r="K622"/>
  <c r="E624" i="1"/>
  <c r="E624" i="4" l="1"/>
  <c r="K623"/>
  <c r="E625" i="1"/>
  <c r="E625" i="4" l="1"/>
  <c r="K624"/>
  <c r="E626" i="1"/>
  <c r="E626" i="4" l="1"/>
  <c r="K625"/>
  <c r="E627" i="1"/>
  <c r="E627" i="4" l="1"/>
  <c r="K626"/>
  <c r="E628" i="1"/>
  <c r="E628" i="4" l="1"/>
  <c r="K627"/>
  <c r="E629" i="1"/>
  <c r="E629" i="4" l="1"/>
  <c r="K628"/>
  <c r="E630" i="1"/>
  <c r="E630" i="4" l="1"/>
  <c r="K629"/>
  <c r="E631" i="1"/>
  <c r="E631" i="4" l="1"/>
  <c r="K630"/>
  <c r="E632" i="1"/>
  <c r="E632" i="4" l="1"/>
  <c r="K631"/>
  <c r="E633" i="1"/>
  <c r="E633" i="4" l="1"/>
  <c r="K632"/>
  <c r="E634" i="1"/>
  <c r="E634" i="4" l="1"/>
  <c r="K633"/>
  <c r="E635" i="1"/>
  <c r="E635" i="4" l="1"/>
  <c r="K634"/>
  <c r="E636" i="1"/>
  <c r="E636" i="4" l="1"/>
  <c r="K635"/>
  <c r="E637" i="1"/>
  <c r="E637" i="4" l="1"/>
  <c r="K636"/>
  <c r="E638" i="1"/>
  <c r="E638" i="4" l="1"/>
  <c r="K637"/>
  <c r="E639" i="1"/>
  <c r="E639" i="4" l="1"/>
  <c r="K638"/>
  <c r="E640" i="1"/>
  <c r="E640" i="4" l="1"/>
  <c r="K639"/>
  <c r="E641" i="1"/>
  <c r="E641" i="4" l="1"/>
  <c r="K640"/>
  <c r="E642" i="1"/>
  <c r="E642" i="4" l="1"/>
  <c r="K641"/>
  <c r="E643" i="1"/>
  <c r="E643" i="4" l="1"/>
  <c r="K642"/>
  <c r="E644" i="1"/>
  <c r="E644" i="4" l="1"/>
  <c r="K643"/>
  <c r="E645" i="1"/>
  <c r="E645" i="4" l="1"/>
  <c r="K644"/>
  <c r="E646" i="1"/>
  <c r="E646" i="4" l="1"/>
  <c r="K645"/>
  <c r="E647" i="1"/>
  <c r="E647" i="4" l="1"/>
  <c r="K646"/>
  <c r="E648" i="1"/>
  <c r="E648" i="4" l="1"/>
  <c r="K647"/>
  <c r="E649" i="1"/>
  <c r="E649" i="4" l="1"/>
  <c r="K648"/>
  <c r="E650" i="1"/>
  <c r="E650" i="4" l="1"/>
  <c r="K649"/>
  <c r="E651" i="1"/>
  <c r="E651" i="4" l="1"/>
  <c r="K650"/>
  <c r="E652" i="1"/>
  <c r="E652" i="4" l="1"/>
  <c r="K651"/>
  <c r="E653" i="1"/>
  <c r="E653" i="4" l="1"/>
  <c r="K652"/>
  <c r="E654" i="1"/>
  <c r="E654" i="4" l="1"/>
  <c r="K653"/>
  <c r="E655" i="1"/>
  <c r="E655" i="4" l="1"/>
  <c r="K654"/>
  <c r="E656" i="1"/>
  <c r="E656" i="4" l="1"/>
  <c r="K655"/>
  <c r="E657" i="1"/>
  <c r="E657" i="4" l="1"/>
  <c r="K656"/>
  <c r="E658" i="1"/>
  <c r="E658" i="4" l="1"/>
  <c r="K657"/>
  <c r="E659" i="1"/>
  <c r="E659" i="4" l="1"/>
  <c r="K658"/>
  <c r="E660" i="1"/>
  <c r="E660" i="4" l="1"/>
  <c r="K659"/>
  <c r="E661" i="1"/>
  <c r="E661" i="4" l="1"/>
  <c r="K660"/>
  <c r="E662" i="1"/>
  <c r="E662" i="4" l="1"/>
  <c r="K661"/>
  <c r="E663" i="1"/>
  <c r="E663" i="4" l="1"/>
  <c r="K662"/>
  <c r="E664" i="1"/>
  <c r="E664" i="4" l="1"/>
  <c r="K663"/>
  <c r="E665" i="1"/>
  <c r="E665" i="4" l="1"/>
  <c r="K664"/>
  <c r="E666" i="1"/>
  <c r="E666" i="4" l="1"/>
  <c r="K665"/>
  <c r="E667" i="1"/>
  <c r="E667" i="4" l="1"/>
  <c r="K666"/>
  <c r="E668" i="1"/>
  <c r="E668" i="4" l="1"/>
  <c r="K667"/>
  <c r="E669" i="1"/>
  <c r="E669" i="4" l="1"/>
  <c r="K668"/>
  <c r="E670" i="1"/>
  <c r="E670" i="4" l="1"/>
  <c r="K669"/>
  <c r="E671" i="1"/>
  <c r="E671" i="4" l="1"/>
  <c r="K670"/>
  <c r="E672" i="1"/>
  <c r="E672" i="4" l="1"/>
  <c r="K671"/>
  <c r="E673" i="1"/>
  <c r="E673" i="4" l="1"/>
  <c r="K672"/>
  <c r="E674" i="1"/>
  <c r="E674" i="4" l="1"/>
  <c r="K673"/>
  <c r="E675" i="1"/>
  <c r="E675" i="4" l="1"/>
  <c r="K674"/>
  <c r="E676" i="1"/>
  <c r="E676" i="4" l="1"/>
  <c r="K675"/>
  <c r="E677" i="1"/>
  <c r="E677" i="4" l="1"/>
  <c r="K676"/>
  <c r="E678" i="1"/>
  <c r="E678" i="4" l="1"/>
  <c r="K677"/>
  <c r="E679" i="1"/>
  <c r="E679" i="4" l="1"/>
  <c r="K678"/>
  <c r="E680" i="1"/>
  <c r="E680" i="4" l="1"/>
  <c r="K679"/>
  <c r="E681" i="1"/>
  <c r="E681" i="4" l="1"/>
  <c r="K680"/>
  <c r="E682" i="1"/>
  <c r="E682" i="4" l="1"/>
  <c r="K681"/>
  <c r="E683" i="1"/>
  <c r="E683" i="4" l="1"/>
  <c r="K682"/>
  <c r="E684" i="1"/>
  <c r="E684" i="4" l="1"/>
  <c r="K683"/>
  <c r="E685" i="1"/>
  <c r="E685" i="4" l="1"/>
  <c r="K684"/>
  <c r="E686" i="1"/>
  <c r="E686" i="4" l="1"/>
  <c r="K685"/>
  <c r="E687" i="1"/>
  <c r="E687" i="4" l="1"/>
  <c r="K686"/>
  <c r="E688" i="1"/>
  <c r="E688" i="4" l="1"/>
  <c r="K687"/>
  <c r="E689" i="1"/>
  <c r="E689" i="4" l="1"/>
  <c r="K688"/>
  <c r="E690" i="1"/>
  <c r="E690" i="4" l="1"/>
  <c r="K689"/>
  <c r="E691" i="1"/>
  <c r="E691" i="4" l="1"/>
  <c r="K690"/>
  <c r="E692" i="1"/>
  <c r="E692" i="4" l="1"/>
  <c r="K691"/>
  <c r="E693" i="1"/>
  <c r="E693" i="4" l="1"/>
  <c r="K692"/>
  <c r="E694" i="1"/>
  <c r="E694" i="4" l="1"/>
  <c r="K693"/>
  <c r="E695" i="1"/>
  <c r="E695" i="4" l="1"/>
  <c r="K694"/>
  <c r="E696" i="1"/>
  <c r="E696" i="4" l="1"/>
  <c r="K695"/>
  <c r="E697" i="1"/>
  <c r="E697" i="4" l="1"/>
  <c r="K696"/>
  <c r="E698" i="1"/>
  <c r="E698" i="4" l="1"/>
  <c r="K697"/>
  <c r="E699" i="1"/>
  <c r="E699" i="4" l="1"/>
  <c r="K698"/>
  <c r="E700" i="1"/>
  <c r="E700" i="4" l="1"/>
  <c r="K699"/>
  <c r="E701" i="1"/>
  <c r="E701" i="4" l="1"/>
  <c r="K700"/>
  <c r="E702" i="1"/>
  <c r="E702" i="4" l="1"/>
  <c r="K701"/>
  <c r="E703" i="1"/>
  <c r="E703" i="4" l="1"/>
  <c r="K702"/>
  <c r="E704" i="1"/>
  <c r="E704" i="4" l="1"/>
  <c r="K703"/>
  <c r="E705" i="1"/>
  <c r="E705" i="4" l="1"/>
  <c r="K704"/>
  <c r="E706" i="1"/>
  <c r="E706" i="4" l="1"/>
  <c r="K705"/>
  <c r="E707" i="1"/>
  <c r="E707" i="4" l="1"/>
  <c r="K706"/>
  <c r="E708" i="1"/>
  <c r="E708" i="4" l="1"/>
  <c r="K707"/>
  <c r="E709" i="1"/>
  <c r="E709" i="4" l="1"/>
  <c r="K708"/>
  <c r="E710" i="1"/>
  <c r="E710" i="4" l="1"/>
  <c r="K709"/>
  <c r="E711" i="1"/>
  <c r="E711" i="4" l="1"/>
  <c r="K710"/>
  <c r="E712" i="1"/>
  <c r="E712" i="4" l="1"/>
  <c r="K711"/>
  <c r="E713" i="1"/>
  <c r="E713" i="4" l="1"/>
  <c r="K712"/>
  <c r="E714" i="1"/>
  <c r="E714" i="4" l="1"/>
  <c r="K713"/>
  <c r="E715" i="1"/>
  <c r="E715" i="4" l="1"/>
  <c r="K714"/>
  <c r="E716" i="1"/>
  <c r="E716" i="4" l="1"/>
  <c r="K715"/>
  <c r="E717" i="1"/>
  <c r="E717" i="4" l="1"/>
  <c r="K716"/>
  <c r="E718" i="1"/>
  <c r="E718" i="4" l="1"/>
  <c r="K717"/>
  <c r="E719" i="1"/>
  <c r="E719" i="4" l="1"/>
  <c r="K718"/>
  <c r="E720" i="1"/>
  <c r="E720" i="4" l="1"/>
  <c r="K719"/>
  <c r="E721" i="1"/>
  <c r="E721" i="4" l="1"/>
  <c r="K720"/>
  <c r="E722" i="1"/>
  <c r="E722" i="4" l="1"/>
  <c r="K721"/>
  <c r="E723" i="1"/>
  <c r="E723" i="4" l="1"/>
  <c r="K722"/>
  <c r="E724" i="1"/>
  <c r="E724" i="4" l="1"/>
  <c r="K723"/>
  <c r="E725" i="1"/>
  <c r="E725" i="4" l="1"/>
  <c r="K724"/>
  <c r="E726" i="1"/>
  <c r="E726" i="4" l="1"/>
  <c r="K725"/>
  <c r="E727" i="1"/>
  <c r="E727" i="4" l="1"/>
  <c r="K726"/>
  <c r="E728" i="1"/>
  <c r="E728" i="4" l="1"/>
  <c r="K727"/>
  <c r="E729" i="1"/>
  <c r="E729" i="4" l="1"/>
  <c r="K728"/>
  <c r="E730" i="1"/>
  <c r="E730" i="4" l="1"/>
  <c r="K729"/>
  <c r="E731" i="1"/>
  <c r="E731" i="4" l="1"/>
  <c r="K730"/>
  <c r="E732" i="1"/>
  <c r="E732" i="4" l="1"/>
  <c r="K731"/>
  <c r="E733" i="1"/>
  <c r="E733" i="4" l="1"/>
  <c r="K732"/>
  <c r="E734" i="1"/>
  <c r="E734" i="4" l="1"/>
  <c r="K733"/>
  <c r="E735" i="1"/>
  <c r="E735" i="4" l="1"/>
  <c r="K734"/>
  <c r="E736" i="1"/>
  <c r="E736" i="4" l="1"/>
  <c r="K735"/>
  <c r="E737" i="1"/>
  <c r="E737" i="4" l="1"/>
  <c r="K736"/>
  <c r="E738" i="1"/>
  <c r="E738" i="4" l="1"/>
  <c r="K737"/>
  <c r="E739" i="1"/>
  <c r="E739" i="4" l="1"/>
  <c r="K738"/>
  <c r="E740" i="1"/>
  <c r="E740" i="4" l="1"/>
  <c r="K739"/>
  <c r="E741" i="1"/>
  <c r="E741" i="4" l="1"/>
  <c r="K740"/>
  <c r="E742" i="1"/>
  <c r="E742" i="4" l="1"/>
  <c r="K741"/>
  <c r="E743" i="1"/>
  <c r="E743" i="4" l="1"/>
  <c r="K742"/>
  <c r="E744" i="1"/>
  <c r="E744" i="4" l="1"/>
  <c r="K743"/>
  <c r="E745" i="1"/>
  <c r="E745" i="4" l="1"/>
  <c r="K744"/>
  <c r="E746" i="1"/>
  <c r="E746" i="4" l="1"/>
  <c r="K745"/>
  <c r="E747" i="1"/>
  <c r="E747" i="4" l="1"/>
  <c r="K746"/>
  <c r="E748" i="1"/>
  <c r="E748" i="4" l="1"/>
  <c r="K747"/>
  <c r="E749" i="1"/>
  <c r="E749" i="4" l="1"/>
  <c r="K748"/>
  <c r="E750" i="1"/>
  <c r="E750" i="4" l="1"/>
  <c r="K749"/>
  <c r="E751" i="1"/>
  <c r="E751" i="4" l="1"/>
  <c r="K750"/>
  <c r="E752" i="1"/>
  <c r="E752" i="4" l="1"/>
  <c r="K751"/>
  <c r="E753" i="1"/>
  <c r="E753" i="4" l="1"/>
  <c r="K752"/>
  <c r="E754" i="1"/>
  <c r="E754" i="4" l="1"/>
  <c r="K753"/>
  <c r="E755" i="1"/>
  <c r="E755" i="4" l="1"/>
  <c r="K754"/>
  <c r="E756" i="1"/>
  <c r="E756" i="4" l="1"/>
  <c r="K755"/>
  <c r="E757" i="1"/>
  <c r="E757" i="4" l="1"/>
  <c r="K756"/>
  <c r="E758" i="1"/>
  <c r="E758" i="4" l="1"/>
  <c r="K757"/>
  <c r="E759" i="1"/>
  <c r="E759" i="4" l="1"/>
  <c r="K758"/>
  <c r="E760" i="1"/>
  <c r="E760" i="4" l="1"/>
  <c r="K759"/>
  <c r="E761" i="1"/>
  <c r="E761" i="4" l="1"/>
  <c r="K760"/>
  <c r="E762" i="1"/>
  <c r="E762" i="4" l="1"/>
  <c r="K761"/>
  <c r="E763" i="1"/>
  <c r="E763" i="4" l="1"/>
  <c r="K762"/>
  <c r="E764" i="1"/>
  <c r="E764" i="4" l="1"/>
  <c r="K763"/>
  <c r="E765" i="1"/>
  <c r="E765" i="4" l="1"/>
  <c r="K764"/>
  <c r="E766" i="1"/>
  <c r="E766" i="4" l="1"/>
  <c r="K765"/>
  <c r="E767" i="1"/>
  <c r="E767" i="4" l="1"/>
  <c r="K766"/>
  <c r="E768" i="1"/>
  <c r="E768" i="4" l="1"/>
  <c r="K767"/>
  <c r="E769" i="1"/>
  <c r="E769" i="4" l="1"/>
  <c r="K768"/>
  <c r="E770" i="1"/>
  <c r="E770" i="4" l="1"/>
  <c r="K769"/>
  <c r="E771" i="1"/>
  <c r="E771" i="4" l="1"/>
  <c r="K770"/>
  <c r="E772" i="1"/>
  <c r="E772" i="4" l="1"/>
  <c r="K771"/>
  <c r="E773" i="1"/>
  <c r="E773" i="4" l="1"/>
  <c r="K772"/>
  <c r="E774" i="1"/>
  <c r="E774" i="4" l="1"/>
  <c r="K773"/>
  <c r="E775" i="1"/>
  <c r="E775" i="4" l="1"/>
  <c r="K774"/>
  <c r="E776" i="1"/>
  <c r="E776" i="4" l="1"/>
  <c r="K775"/>
  <c r="E777" i="1"/>
  <c r="E777" i="4" l="1"/>
  <c r="K776"/>
  <c r="E778" i="1"/>
  <c r="E778" i="4" l="1"/>
  <c r="K777"/>
  <c r="E779" i="1"/>
  <c r="E779" i="4" l="1"/>
  <c r="K778"/>
  <c r="E780" i="1"/>
  <c r="E780" i="4" l="1"/>
  <c r="K779"/>
  <c r="E781" i="1"/>
  <c r="E781" i="4" l="1"/>
  <c r="K780"/>
  <c r="E782" i="1"/>
  <c r="E782" i="4" l="1"/>
  <c r="K781"/>
  <c r="E783" i="1"/>
  <c r="E783" i="4" l="1"/>
  <c r="K782"/>
  <c r="E784" i="1"/>
  <c r="E784" i="4" l="1"/>
  <c r="K783"/>
  <c r="E785" i="1"/>
  <c r="E785" i="4" l="1"/>
  <c r="K784"/>
  <c r="E786" i="1"/>
  <c r="E786" i="4" l="1"/>
  <c r="K785"/>
  <c r="E787" i="1"/>
  <c r="E787" i="4" l="1"/>
  <c r="K786"/>
  <c r="E788" i="1"/>
  <c r="E788" i="4" l="1"/>
  <c r="K787"/>
  <c r="E789" i="1"/>
  <c r="E789" i="4" l="1"/>
  <c r="K788"/>
  <c r="E790" i="1"/>
  <c r="E790" i="4" l="1"/>
  <c r="K789"/>
  <c r="E791" i="1"/>
  <c r="E791" i="4" l="1"/>
  <c r="K790"/>
  <c r="E792" i="1"/>
  <c r="E792" i="4" l="1"/>
  <c r="K791"/>
  <c r="E793" i="1"/>
  <c r="E793" i="4" l="1"/>
  <c r="K792"/>
  <c r="E794" i="1"/>
  <c r="E794" i="4" l="1"/>
  <c r="K793"/>
  <c r="E795" i="1"/>
  <c r="E795" i="4" l="1"/>
  <c r="K794"/>
  <c r="E796" i="1"/>
  <c r="E796" i="4" l="1"/>
  <c r="K795"/>
  <c r="E797" i="1"/>
  <c r="E797" i="4" l="1"/>
  <c r="K796"/>
  <c r="E798" i="1"/>
  <c r="E798" i="4" l="1"/>
  <c r="K797"/>
  <c r="E799" i="1"/>
  <c r="E799" i="4" l="1"/>
  <c r="K798"/>
  <c r="E800" i="1"/>
  <c r="E800" i="4" l="1"/>
  <c r="K799"/>
  <c r="E801" i="1"/>
  <c r="E801" i="4" l="1"/>
  <c r="K800"/>
  <c r="E802" i="1"/>
  <c r="E802" i="4" l="1"/>
  <c r="K801"/>
  <c r="E803" i="1"/>
  <c r="E803" i="4" l="1"/>
  <c r="K802"/>
  <c r="E804" i="1"/>
  <c r="E804" i="4" l="1"/>
  <c r="K803"/>
  <c r="E805" i="1"/>
  <c r="E805" i="4" l="1"/>
  <c r="K804"/>
  <c r="E806" i="1"/>
  <c r="E806" i="4" l="1"/>
  <c r="K805"/>
  <c r="E807" i="1"/>
  <c r="E807" i="4" l="1"/>
  <c r="K806"/>
  <c r="E808" i="1"/>
  <c r="E808" i="4" l="1"/>
  <c r="K807"/>
  <c r="E809" i="1"/>
  <c r="E809" i="4" l="1"/>
  <c r="K808"/>
  <c r="E810" i="1"/>
  <c r="E810" i="4" l="1"/>
  <c r="K809"/>
  <c r="E811" i="1"/>
  <c r="E811" i="4" l="1"/>
  <c r="K810"/>
  <c r="E812" i="1"/>
  <c r="E812" i="4" l="1"/>
  <c r="K811"/>
  <c r="E813" i="1"/>
  <c r="E813" i="4" l="1"/>
  <c r="K812"/>
  <c r="E814" i="1"/>
  <c r="E814" i="4" l="1"/>
  <c r="K813"/>
  <c r="E815" i="1"/>
  <c r="E815" i="4" l="1"/>
  <c r="K814"/>
  <c r="E816" i="1"/>
  <c r="E816" i="4" l="1"/>
  <c r="K815"/>
  <c r="E817" i="1"/>
  <c r="E817" i="4" l="1"/>
  <c r="K816"/>
  <c r="E818" i="1"/>
  <c r="E818" i="4" l="1"/>
  <c r="K817"/>
  <c r="E819" i="1"/>
  <c r="E819" i="4" l="1"/>
  <c r="K818"/>
  <c r="E820" i="1"/>
  <c r="E820" i="4" l="1"/>
  <c r="K819"/>
  <c r="E821" i="1"/>
  <c r="E821" i="4" l="1"/>
  <c r="K820"/>
  <c r="E822" i="1"/>
  <c r="E822" i="4" l="1"/>
  <c r="K821"/>
  <c r="E823" i="1"/>
  <c r="E823" i="4" l="1"/>
  <c r="K822"/>
  <c r="E824" i="1"/>
  <c r="E824" i="4" l="1"/>
  <c r="K823"/>
  <c r="E825" i="1"/>
  <c r="E825" i="4" l="1"/>
  <c r="K824"/>
  <c r="E826" i="1"/>
  <c r="E826" i="4" l="1"/>
  <c r="K825"/>
  <c r="E827" i="1"/>
  <c r="E827" i="4" l="1"/>
  <c r="K826"/>
  <c r="E828" i="1"/>
  <c r="E828" i="4" l="1"/>
  <c r="K827"/>
  <c r="E829" i="1"/>
  <c r="E829" i="4" l="1"/>
  <c r="K828"/>
  <c r="E830" i="1"/>
  <c r="E830" i="4" l="1"/>
  <c r="K829"/>
  <c r="E831" i="1"/>
  <c r="E831" i="4" l="1"/>
  <c r="K830"/>
  <c r="E832" i="1"/>
  <c r="E832" i="4" l="1"/>
  <c r="K831"/>
  <c r="E833" i="1"/>
  <c r="E833" i="4" l="1"/>
  <c r="K832"/>
  <c r="E834" i="1"/>
  <c r="E834" i="4" l="1"/>
  <c r="K833"/>
  <c r="E835" i="1"/>
  <c r="E835" i="4" l="1"/>
  <c r="K834"/>
  <c r="E836" i="1"/>
  <c r="E836" i="4" l="1"/>
  <c r="K835"/>
  <c r="E837" i="1"/>
  <c r="E837" i="4" l="1"/>
  <c r="K836"/>
  <c r="E838" i="1"/>
  <c r="E838" i="4" l="1"/>
  <c r="K837"/>
  <c r="E839" i="1"/>
  <c r="E839" i="4" l="1"/>
  <c r="K838"/>
  <c r="E840" i="1"/>
  <c r="E840" i="4" l="1"/>
  <c r="K839"/>
  <c r="E841" i="1"/>
  <c r="E841" i="4" l="1"/>
  <c r="K840"/>
  <c r="E842" i="1"/>
  <c r="E842" i="4" l="1"/>
  <c r="K841"/>
  <c r="E843" i="1"/>
  <c r="E843" i="4" l="1"/>
  <c r="K842"/>
  <c r="E844" i="1"/>
  <c r="E844" i="4" l="1"/>
  <c r="K843"/>
  <c r="E845" i="1"/>
  <c r="E845" i="4" l="1"/>
  <c r="K844"/>
  <c r="E846" i="1"/>
  <c r="E846" i="4" l="1"/>
  <c r="K845"/>
  <c r="E847" i="1"/>
  <c r="E847" i="4" l="1"/>
  <c r="K846"/>
  <c r="E848" i="1"/>
  <c r="E848" i="4" l="1"/>
  <c r="K847"/>
  <c r="E849" i="1"/>
  <c r="E849" i="4" l="1"/>
  <c r="K848"/>
  <c r="E850" i="1"/>
  <c r="E850" i="4" l="1"/>
  <c r="K849"/>
  <c r="E851" i="1"/>
  <c r="E851" i="4" l="1"/>
  <c r="K850"/>
  <c r="E852" i="1"/>
  <c r="E852" i="4" l="1"/>
  <c r="K851"/>
  <c r="E853" i="1"/>
  <c r="E853" i="4" l="1"/>
  <c r="K852"/>
  <c r="E854" i="1"/>
  <c r="E854" i="4" l="1"/>
  <c r="K853"/>
  <c r="E855" i="1"/>
  <c r="E855" i="4" l="1"/>
  <c r="K854"/>
  <c r="E856" i="1"/>
  <c r="E856" i="4" l="1"/>
  <c r="K855"/>
  <c r="E857" i="1"/>
  <c r="E857" i="4" l="1"/>
  <c r="K856"/>
  <c r="E858" i="1"/>
  <c r="E858" i="4" l="1"/>
  <c r="K857"/>
  <c r="E859" i="1"/>
  <c r="E859" i="4" l="1"/>
  <c r="K858"/>
  <c r="E860" i="1"/>
  <c r="E860" i="4" l="1"/>
  <c r="K859"/>
  <c r="E861" i="1"/>
  <c r="E861" i="4" l="1"/>
  <c r="K860"/>
  <c r="E862" i="1"/>
  <c r="E862" i="4" l="1"/>
  <c r="K861"/>
  <c r="E863" i="1"/>
  <c r="E863" i="4" l="1"/>
  <c r="K862"/>
  <c r="E864" i="1"/>
  <c r="E864" i="4" l="1"/>
  <c r="K863"/>
  <c r="E865" i="1"/>
  <c r="E865" i="4" l="1"/>
  <c r="K864"/>
  <c r="E866" i="1"/>
  <c r="E866" i="4" l="1"/>
  <c r="K865"/>
  <c r="E867" i="1"/>
  <c r="E867" i="4" l="1"/>
  <c r="K866"/>
  <c r="E868" i="1"/>
  <c r="E868" i="4" l="1"/>
  <c r="K867"/>
  <c r="E869" i="1"/>
  <c r="E869" i="4" l="1"/>
  <c r="K868"/>
  <c r="E870" i="1"/>
  <c r="E870" i="4" l="1"/>
  <c r="K869"/>
  <c r="E871" i="1"/>
  <c r="E871" i="4" l="1"/>
  <c r="K870"/>
  <c r="E872" i="1"/>
  <c r="E872" i="4" l="1"/>
  <c r="K871"/>
  <c r="E873" i="1"/>
  <c r="E873" i="4" l="1"/>
  <c r="K872"/>
  <c r="E874" i="1"/>
  <c r="E874" i="4" l="1"/>
  <c r="K873"/>
  <c r="E875" i="1"/>
  <c r="E875" i="4" l="1"/>
  <c r="K874"/>
  <c r="E876" i="1"/>
  <c r="E876" i="4" l="1"/>
  <c r="K875"/>
  <c r="E877" i="1"/>
  <c r="E877" i="4" l="1"/>
  <c r="K876"/>
  <c r="E878" i="1"/>
  <c r="E878" i="4" l="1"/>
  <c r="K877"/>
  <c r="E879" i="1"/>
  <c r="E879" i="4" l="1"/>
  <c r="K878"/>
  <c r="E880" i="1"/>
  <c r="E880" i="4" l="1"/>
  <c r="K879"/>
  <c r="E881" i="1"/>
  <c r="E881" i="4" l="1"/>
  <c r="K880"/>
  <c r="E882" i="1"/>
  <c r="E882" i="4" l="1"/>
  <c r="K881"/>
  <c r="E883" i="1"/>
  <c r="E883" i="4" l="1"/>
  <c r="K882"/>
  <c r="E884" i="1"/>
  <c r="E884" i="4" l="1"/>
  <c r="K883"/>
  <c r="E885" i="1"/>
  <c r="E885" i="4" l="1"/>
  <c r="K884"/>
  <c r="E886" i="1"/>
  <c r="E886" i="4" l="1"/>
  <c r="K885"/>
  <c r="E887" i="1"/>
  <c r="E887" i="4" l="1"/>
  <c r="K886"/>
  <c r="E888" i="1"/>
  <c r="E888" i="4" l="1"/>
  <c r="K887"/>
  <c r="E889" i="1"/>
  <c r="E889" i="4" l="1"/>
  <c r="K888"/>
  <c r="E890" i="1"/>
  <c r="E890" i="4" l="1"/>
  <c r="K889"/>
  <c r="E891" i="1"/>
  <c r="E891" i="4" l="1"/>
  <c r="K890"/>
  <c r="E892" i="1"/>
  <c r="E892" i="4" l="1"/>
  <c r="K891"/>
  <c r="E893" i="1"/>
  <c r="E893" i="4" l="1"/>
  <c r="K892"/>
  <c r="E894" i="1"/>
  <c r="E894" i="4" l="1"/>
  <c r="K893"/>
  <c r="E895" i="1"/>
  <c r="E895" i="4" l="1"/>
  <c r="K894"/>
  <c r="E896" i="1"/>
  <c r="E896" i="4" l="1"/>
  <c r="K895"/>
  <c r="E897" i="1"/>
  <c r="E897" i="4" l="1"/>
  <c r="K896"/>
  <c r="E898" i="1"/>
  <c r="E898" i="4" l="1"/>
  <c r="K897"/>
  <c r="E899" i="1"/>
  <c r="E899" i="4" l="1"/>
  <c r="K898"/>
  <c r="E900" i="1"/>
  <c r="E900" i="4" l="1"/>
  <c r="K899"/>
  <c r="E901" i="1"/>
  <c r="E901" i="4" l="1"/>
  <c r="K900"/>
  <c r="E902" i="1"/>
  <c r="E902" i="4" l="1"/>
  <c r="K901"/>
  <c r="E903" i="1"/>
  <c r="E903" i="4" l="1"/>
  <c r="K902"/>
  <c r="E904" i="1"/>
  <c r="E904" i="4" l="1"/>
  <c r="K903"/>
  <c r="E905" i="1"/>
  <c r="E905" i="4" l="1"/>
  <c r="K904"/>
  <c r="E906" i="1"/>
  <c r="E906" i="4" l="1"/>
  <c r="K905"/>
  <c r="E907" i="1"/>
  <c r="E907" i="4" l="1"/>
  <c r="K906"/>
  <c r="E908" i="1"/>
  <c r="E908" i="4" l="1"/>
  <c r="K907"/>
  <c r="E909" i="1"/>
  <c r="E909" i="4" l="1"/>
  <c r="K908"/>
  <c r="E910" i="1"/>
  <c r="E910" i="4" l="1"/>
  <c r="K909"/>
  <c r="E911" i="1"/>
  <c r="E911" i="4" l="1"/>
  <c r="K910"/>
  <c r="E912" i="1"/>
  <c r="E912" i="4" l="1"/>
  <c r="K911"/>
  <c r="E913" i="1"/>
  <c r="E913" i="4" l="1"/>
  <c r="K912"/>
  <c r="E914" i="1"/>
  <c r="E914" i="4" l="1"/>
  <c r="K913"/>
  <c r="E915" i="1"/>
  <c r="E915" i="4" l="1"/>
  <c r="K914"/>
  <c r="E916" i="1"/>
  <c r="E916" i="4" l="1"/>
  <c r="K915"/>
  <c r="E917" i="1"/>
  <c r="E917" i="4" l="1"/>
  <c r="K916"/>
  <c r="E918" i="1"/>
  <c r="E918" i="4" l="1"/>
  <c r="K917"/>
  <c r="E919" i="1"/>
  <c r="E919" i="4" l="1"/>
  <c r="K918"/>
  <c r="E920" i="1"/>
  <c r="E920" i="4" l="1"/>
  <c r="K919"/>
  <c r="E921" i="1"/>
  <c r="E921" i="4" l="1"/>
  <c r="K920"/>
  <c r="E922" i="1"/>
  <c r="E922" i="4" l="1"/>
  <c r="K921"/>
  <c r="E923" i="1"/>
  <c r="E923" i="4" l="1"/>
  <c r="K922"/>
  <c r="E924" i="1"/>
  <c r="E924" i="4" l="1"/>
  <c r="K923"/>
  <c r="E925" i="1"/>
  <c r="E925" i="4" l="1"/>
  <c r="K924"/>
  <c r="E926" i="1"/>
  <c r="E926" i="4" l="1"/>
  <c r="K925"/>
  <c r="E927" i="1"/>
  <c r="E927" i="4" l="1"/>
  <c r="K926"/>
  <c r="E928" i="1"/>
  <c r="E928" i="4" l="1"/>
  <c r="K927"/>
  <c r="E929" i="1"/>
  <c r="E929" i="4" l="1"/>
  <c r="K928"/>
  <c r="E930" i="1"/>
  <c r="E930" i="4" l="1"/>
  <c r="K929"/>
  <c r="E931" i="1"/>
  <c r="E931" i="4" l="1"/>
  <c r="K930"/>
  <c r="E932" i="1"/>
  <c r="E932" i="4" l="1"/>
  <c r="K931"/>
  <c r="E933" i="1"/>
  <c r="E933" i="4" l="1"/>
  <c r="K932"/>
  <c r="E934" i="1"/>
  <c r="E934" i="4" l="1"/>
  <c r="K933"/>
  <c r="E935" i="1"/>
  <c r="E935" i="4" l="1"/>
  <c r="K934"/>
  <c r="E936" i="1"/>
  <c r="E936" i="4" l="1"/>
  <c r="K935"/>
  <c r="E937" i="1"/>
  <c r="E937" i="4" l="1"/>
  <c r="K936"/>
  <c r="E938" i="1"/>
  <c r="E938" i="4" l="1"/>
  <c r="K937"/>
  <c r="E939" i="1"/>
  <c r="E939" i="4" l="1"/>
  <c r="K938"/>
  <c r="E940" i="1"/>
  <c r="E940" i="4" l="1"/>
  <c r="K939"/>
  <c r="E941" i="1"/>
  <c r="E941" i="4" l="1"/>
  <c r="K940"/>
  <c r="E942" i="1"/>
  <c r="E942" i="4" l="1"/>
  <c r="K941"/>
  <c r="E943" i="1"/>
  <c r="E943" i="4" l="1"/>
  <c r="K942"/>
  <c r="E944" i="1"/>
  <c r="E944" i="4" l="1"/>
  <c r="K943"/>
  <c r="E945" i="1"/>
  <c r="E945" i="4" l="1"/>
  <c r="K944"/>
  <c r="E946" i="1"/>
  <c r="E946" i="4" l="1"/>
  <c r="K945"/>
  <c r="E947" i="1"/>
  <c r="E947" i="4" l="1"/>
  <c r="K946"/>
  <c r="E948" i="1"/>
  <c r="E948" i="4" l="1"/>
  <c r="K947"/>
  <c r="E949" i="1"/>
  <c r="E949" i="4" l="1"/>
  <c r="K948"/>
  <c r="E950" i="1"/>
  <c r="E950" i="4" l="1"/>
  <c r="K949"/>
  <c r="E951" i="1"/>
  <c r="E951" i="4" l="1"/>
  <c r="K950"/>
  <c r="E952" i="1"/>
  <c r="E952" i="4" l="1"/>
  <c r="K951"/>
  <c r="E953" i="1"/>
  <c r="E953" i="4" l="1"/>
  <c r="K952"/>
  <c r="E954" i="1"/>
  <c r="E954" i="4" l="1"/>
  <c r="K953"/>
  <c r="E955" i="1"/>
  <c r="E955" i="4" l="1"/>
  <c r="K954"/>
  <c r="E956" i="1"/>
  <c r="E956" i="4" l="1"/>
  <c r="K955"/>
  <c r="E957" i="1"/>
  <c r="E957" i="4" l="1"/>
  <c r="K956"/>
  <c r="E958" i="1"/>
  <c r="E958" i="4" l="1"/>
  <c r="K957"/>
  <c r="E959" i="1"/>
  <c r="E959" i="4" l="1"/>
  <c r="K958"/>
  <c r="E960" i="1"/>
  <c r="E960" i="4" l="1"/>
  <c r="K959"/>
  <c r="E961" i="1"/>
  <c r="E961" i="4" l="1"/>
  <c r="K960"/>
  <c r="E962" i="1"/>
  <c r="E962" i="4" l="1"/>
  <c r="K961"/>
  <c r="E963" i="1"/>
  <c r="E963" i="4" l="1"/>
  <c r="K962"/>
  <c r="E964" i="1"/>
  <c r="E964" i="4" l="1"/>
  <c r="K963"/>
  <c r="E965" i="1"/>
  <c r="E965" i="4" l="1"/>
  <c r="K964"/>
  <c r="E966" i="1"/>
  <c r="E966" i="4" l="1"/>
  <c r="K965"/>
  <c r="E967" i="1"/>
  <c r="E967" i="4" l="1"/>
  <c r="K966"/>
  <c r="E968" i="1"/>
  <c r="E968" i="4" l="1"/>
  <c r="K967"/>
  <c r="E969" i="1"/>
  <c r="E969" i="4" l="1"/>
  <c r="K968"/>
  <c r="E970" i="1"/>
  <c r="E970" i="4" l="1"/>
  <c r="K969"/>
  <c r="E971" i="1"/>
  <c r="E971" i="4" l="1"/>
  <c r="K970"/>
  <c r="E972" i="1"/>
  <c r="E972" i="4" l="1"/>
  <c r="K971"/>
  <c r="E973" i="1"/>
  <c r="E973" i="4" l="1"/>
  <c r="K972"/>
  <c r="E974" i="1"/>
  <c r="E974" i="4" l="1"/>
  <c r="K973"/>
  <c r="E975" i="1"/>
  <c r="E975" i="4" l="1"/>
  <c r="K974"/>
  <c r="E976" i="1"/>
  <c r="E976" i="4" l="1"/>
  <c r="K975"/>
  <c r="E977" i="1"/>
  <c r="E977" i="4" l="1"/>
  <c r="K976"/>
  <c r="E978" i="1"/>
  <c r="E978" i="4" l="1"/>
  <c r="K977"/>
  <c r="E979" i="1"/>
  <c r="E979" i="4" l="1"/>
  <c r="K978"/>
  <c r="E980" i="1"/>
  <c r="E980" i="4" l="1"/>
  <c r="K979"/>
  <c r="E981" i="1"/>
  <c r="E981" i="4" l="1"/>
  <c r="K980"/>
  <c r="E982" i="1"/>
  <c r="E982" i="4" l="1"/>
  <c r="K981"/>
  <c r="E983" i="1"/>
  <c r="E983" i="4" l="1"/>
  <c r="K982"/>
  <c r="E984" i="1"/>
  <c r="E984" i="4" l="1"/>
  <c r="K983"/>
  <c r="E985" i="1"/>
  <c r="E985" i="4" l="1"/>
  <c r="K984"/>
  <c r="E986" i="1"/>
  <c r="E986" i="4" l="1"/>
  <c r="K985"/>
  <c r="E987" i="1"/>
  <c r="E987" i="4" l="1"/>
  <c r="K986"/>
  <c r="E988" i="1"/>
  <c r="E988" i="4" l="1"/>
  <c r="K987"/>
  <c r="E989" i="1"/>
  <c r="E989" i="4" l="1"/>
  <c r="K988"/>
  <c r="E990" i="1"/>
  <c r="E990" i="4" l="1"/>
  <c r="K989"/>
  <c r="E991" i="1"/>
  <c r="E991" i="4" l="1"/>
  <c r="K990"/>
  <c r="E992" i="1"/>
  <c r="E992" i="4" l="1"/>
  <c r="K991"/>
  <c r="E993" i="1"/>
  <c r="E993" i="4" l="1"/>
  <c r="K992"/>
  <c r="E994" i="1"/>
  <c r="E994" i="4" l="1"/>
  <c r="K993"/>
  <c r="E995" i="1"/>
  <c r="E995" i="4" l="1"/>
  <c r="K994"/>
  <c r="E996" i="1"/>
  <c r="E996" i="4" l="1"/>
  <c r="K995"/>
  <c r="E997" i="1"/>
  <c r="E997" i="4" l="1"/>
  <c r="K996"/>
  <c r="E998" i="1"/>
  <c r="E998" i="4" l="1"/>
  <c r="K997"/>
  <c r="E999" i="1"/>
  <c r="E999" i="4" l="1"/>
  <c r="K998"/>
  <c r="E1000" i="1"/>
  <c r="E1000" i="4" l="1"/>
  <c r="K999"/>
  <c r="E1001" i="1"/>
  <c r="E1001" i="4" l="1"/>
  <c r="K1000"/>
  <c r="E1002" i="1"/>
  <c r="E1002" i="4" l="1"/>
  <c r="K1001"/>
  <c r="E1003" i="1"/>
  <c r="E1003" i="4" l="1"/>
  <c r="K1002"/>
  <c r="E1004" i="1"/>
  <c r="E1004" i="4" l="1"/>
  <c r="K1003"/>
  <c r="E1005" i="1"/>
  <c r="E1005" i="4" l="1"/>
  <c r="K1004"/>
  <c r="E1006" i="1"/>
  <c r="E1006" i="4" l="1"/>
  <c r="K1005"/>
  <c r="E1007" i="1"/>
  <c r="E1007" i="4" l="1"/>
  <c r="K1006"/>
  <c r="E1008" i="1"/>
  <c r="E1008" i="4" l="1"/>
  <c r="K1007"/>
  <c r="E1009" i="1"/>
  <c r="E1009" i="4" l="1"/>
  <c r="K1008"/>
  <c r="E1010" i="1"/>
  <c r="E1010" i="4" l="1"/>
  <c r="K1009"/>
  <c r="E1011" i="1"/>
  <c r="E1011" i="4" l="1"/>
  <c r="K1010"/>
  <c r="E1012" i="1"/>
  <c r="E1012" i="4" l="1"/>
  <c r="K1011"/>
  <c r="E1013" i="1"/>
  <c r="E1013" i="4" l="1"/>
  <c r="K1012"/>
  <c r="E1014" i="1"/>
  <c r="E1014" i="4" l="1"/>
  <c r="K1013"/>
  <c r="E1015" i="1"/>
  <c r="E1015" i="4" l="1"/>
  <c r="K1014"/>
  <c r="E1016" i="1"/>
  <c r="E1016" i="4" l="1"/>
  <c r="K1015"/>
  <c r="E1017" i="1"/>
  <c r="E1017" i="4" l="1"/>
  <c r="K1016"/>
  <c r="E1018" i="1"/>
  <c r="E1018" i="4" l="1"/>
  <c r="K1017"/>
  <c r="E1019" i="1"/>
  <c r="E1019" i="4" l="1"/>
  <c r="K1018"/>
  <c r="E1020" i="1"/>
  <c r="E1020" i="4" l="1"/>
  <c r="K1019"/>
  <c r="E1021" i="1"/>
  <c r="E1021" i="4" l="1"/>
  <c r="K1020"/>
  <c r="E1022" i="1"/>
  <c r="E1022" i="4" l="1"/>
  <c r="K1021"/>
  <c r="E1023" i="1"/>
  <c r="E1023" i="4" l="1"/>
  <c r="K1022"/>
  <c r="E1024" i="1"/>
  <c r="E1024" i="4" l="1"/>
  <c r="K1023"/>
  <c r="E1025" i="1"/>
  <c r="E1025" i="4" l="1"/>
  <c r="K1024"/>
  <c r="E1026" i="1"/>
  <c r="E1026" i="4" l="1"/>
  <c r="K1025"/>
  <c r="E1027" i="1"/>
  <c r="E1027" i="4" l="1"/>
  <c r="K1026"/>
  <c r="E1028" i="1"/>
  <c r="E1028" i="4" l="1"/>
  <c r="K1027"/>
  <c r="E1029" i="1"/>
  <c r="E1029" i="4" l="1"/>
  <c r="K1028"/>
  <c r="E1030" i="1"/>
  <c r="E1030" i="4" l="1"/>
  <c r="K1029"/>
  <c r="E1031" i="1"/>
  <c r="E1031" i="4" l="1"/>
  <c r="K1030"/>
  <c r="E1032" i="1"/>
  <c r="E1032" i="4" l="1"/>
  <c r="K1031"/>
  <c r="E1033" i="1"/>
  <c r="E1033" i="4" l="1"/>
  <c r="K1032"/>
  <c r="E1034" i="1"/>
  <c r="E1034" i="4" l="1"/>
  <c r="K1033"/>
  <c r="E1035" i="1"/>
  <c r="E1035" i="4" l="1"/>
  <c r="K1034"/>
  <c r="E1036" i="1"/>
  <c r="E1036" i="4" l="1"/>
  <c r="K1035"/>
  <c r="E1037" i="1"/>
  <c r="E1037" i="4" l="1"/>
  <c r="K1036"/>
  <c r="E1038" i="1"/>
  <c r="E1038" i="4" l="1"/>
  <c r="K1037"/>
  <c r="E1039" i="1"/>
  <c r="E1039" i="4" l="1"/>
  <c r="K1038"/>
  <c r="E1040" i="1"/>
  <c r="E1040" i="4" l="1"/>
  <c r="K1039"/>
  <c r="E1041" i="1"/>
  <c r="E1041" i="4" l="1"/>
  <c r="K1040"/>
  <c r="E1042" i="1"/>
  <c r="E1042" i="4" l="1"/>
  <c r="K1041"/>
  <c r="E1043" i="1"/>
  <c r="E1043" i="4" l="1"/>
  <c r="K1042"/>
  <c r="E1044" i="1"/>
  <c r="E1044" i="4" l="1"/>
  <c r="K1043"/>
  <c r="E1045" i="1"/>
  <c r="E1045" i="4" l="1"/>
  <c r="K1044"/>
  <c r="E1046" i="1"/>
  <c r="E1046" i="4" l="1"/>
  <c r="K1045"/>
  <c r="E1047" i="1"/>
  <c r="E1047" i="4" l="1"/>
  <c r="K1046"/>
  <c r="E1048" i="1"/>
  <c r="E1048" i="4" l="1"/>
  <c r="K1047"/>
  <c r="E1049" i="1"/>
  <c r="E1049" i="4" l="1"/>
  <c r="K1048"/>
  <c r="E1050" i="1"/>
  <c r="E1050" i="4" l="1"/>
  <c r="K1049"/>
  <c r="E1051" i="1"/>
  <c r="E1051" i="4" l="1"/>
  <c r="K1050"/>
  <c r="E1052" i="1"/>
  <c r="E1052" i="4" l="1"/>
  <c r="K1051"/>
  <c r="E1053" i="1"/>
  <c r="E1053" i="4" l="1"/>
  <c r="K1052"/>
  <c r="E1054" i="1"/>
  <c r="E1054" i="4" l="1"/>
  <c r="K1053"/>
  <c r="E1055" i="1"/>
  <c r="E1055" i="4" l="1"/>
  <c r="K1054"/>
  <c r="E1056" i="1"/>
  <c r="E1056" i="4" l="1"/>
  <c r="K1055"/>
  <c r="E1057" i="1"/>
  <c r="E1057" i="4" l="1"/>
  <c r="K1056"/>
  <c r="E1058" i="1"/>
  <c r="E1058" i="4" l="1"/>
  <c r="K1057"/>
  <c r="E1059" i="1"/>
  <c r="E1059" i="4" l="1"/>
  <c r="K1058"/>
  <c r="E1060" i="1"/>
  <c r="E1060" i="4" l="1"/>
  <c r="K1059"/>
  <c r="E1061" i="1"/>
  <c r="E1061" i="4" l="1"/>
  <c r="K1060"/>
  <c r="E1062" i="1"/>
  <c r="E1062" i="4" l="1"/>
  <c r="K1061"/>
  <c r="E1063" i="1"/>
  <c r="E1063" i="4" l="1"/>
  <c r="K1062"/>
  <c r="E1064" i="1"/>
  <c r="E1064" i="4" l="1"/>
  <c r="K1063"/>
  <c r="E1065" i="1"/>
  <c r="E1065" i="4" l="1"/>
  <c r="K1064"/>
  <c r="E1066" i="1"/>
  <c r="E1066" i="4" l="1"/>
  <c r="K1065"/>
  <c r="E1067" i="1"/>
  <c r="E1067" i="4" l="1"/>
  <c r="K1066"/>
  <c r="E1068" i="1"/>
  <c r="E1068" i="4" l="1"/>
  <c r="K1067"/>
  <c r="E1069" i="1"/>
  <c r="E1069" i="4" l="1"/>
  <c r="K1068"/>
  <c r="E1070" i="1"/>
  <c r="E1070" i="4" l="1"/>
  <c r="K1069"/>
  <c r="E1071" i="1"/>
  <c r="E1071" i="4" l="1"/>
  <c r="K1070"/>
  <c r="E1072" i="1"/>
  <c r="E1072" i="4" l="1"/>
  <c r="K1071"/>
  <c r="E1073" i="1"/>
  <c r="E1073" i="4" l="1"/>
  <c r="K1072"/>
  <c r="E1074" i="1"/>
  <c r="E1074" i="4" l="1"/>
  <c r="K1073"/>
  <c r="E1075" i="1"/>
  <c r="E1075" i="4" l="1"/>
  <c r="K1074"/>
  <c r="E1076" i="1"/>
  <c r="E1076" i="4" l="1"/>
  <c r="K1075"/>
  <c r="E1077" i="1"/>
  <c r="E1077" i="4" l="1"/>
  <c r="K1076"/>
  <c r="E1078" i="1"/>
  <c r="E1078" i="4" l="1"/>
  <c r="K1077"/>
  <c r="E1079" i="1"/>
  <c r="E1079" i="4" l="1"/>
  <c r="K1078"/>
  <c r="E1080" i="1"/>
  <c r="E1080" i="4" l="1"/>
  <c r="K1079"/>
  <c r="E1081" i="1"/>
  <c r="E1081" i="4" l="1"/>
  <c r="K1080"/>
  <c r="E1082" i="1"/>
  <c r="E1082" i="4" l="1"/>
  <c r="K1081"/>
  <c r="E1083" i="1"/>
  <c r="E1083" i="4" l="1"/>
  <c r="K1082"/>
  <c r="E1084" i="1"/>
  <c r="E1084" i="4" l="1"/>
  <c r="K1083"/>
  <c r="E1085" i="1"/>
  <c r="E1085" i="4" l="1"/>
  <c r="K1084"/>
  <c r="E1086" i="1"/>
  <c r="E1086" i="4" l="1"/>
  <c r="K1085"/>
  <c r="E1087" i="1"/>
  <c r="E1087" i="4" l="1"/>
  <c r="K1086"/>
  <c r="E1088" i="1"/>
  <c r="E1088" i="4" l="1"/>
  <c r="K1087"/>
  <c r="E1089" i="1"/>
  <c r="E1089" i="4" l="1"/>
  <c r="K1088"/>
  <c r="E1090" i="1"/>
  <c r="E1090" i="4" l="1"/>
  <c r="K1089"/>
  <c r="E1091" i="1"/>
  <c r="E1091" i="4" l="1"/>
  <c r="K1090"/>
  <c r="E1092" i="1"/>
  <c r="E1092" i="4" l="1"/>
  <c r="K1091"/>
  <c r="E1093" i="1"/>
  <c r="E1093" i="4" l="1"/>
  <c r="K1092"/>
  <c r="E1094" i="1"/>
  <c r="E1094" i="4" l="1"/>
  <c r="K1093"/>
  <c r="E1095" i="1"/>
  <c r="E1095" i="4" l="1"/>
  <c r="K1094"/>
  <c r="E1096" i="1"/>
  <c r="E1096" i="4" l="1"/>
  <c r="K1095"/>
  <c r="E1097" i="1"/>
  <c r="E1097" i="4" l="1"/>
  <c r="K1096"/>
  <c r="E1098" i="1"/>
  <c r="E1098" i="4" l="1"/>
  <c r="K1097"/>
  <c r="E1099" i="1"/>
  <c r="E1099" i="4" l="1"/>
  <c r="K1098"/>
  <c r="E1100" i="1"/>
  <c r="E1100" i="4" l="1"/>
  <c r="K1099"/>
  <c r="E1101" i="1"/>
  <c r="E1101" i="4" l="1"/>
  <c r="K1100"/>
  <c r="E1102" i="1"/>
  <c r="E1102" i="4" l="1"/>
  <c r="K1101"/>
  <c r="E1103" i="1"/>
  <c r="E1103" i="4" l="1"/>
  <c r="K1102"/>
  <c r="E1104" i="1"/>
  <c r="E1104" i="4" l="1"/>
  <c r="K1103"/>
  <c r="E1105" i="1"/>
  <c r="E1105" i="4" l="1"/>
  <c r="K1104"/>
  <c r="E1106" i="1"/>
  <c r="E1106" i="4" l="1"/>
  <c r="K1105"/>
  <c r="E1107" i="1"/>
  <c r="E1107" i="4" l="1"/>
  <c r="K1106"/>
  <c r="E1108" i="1"/>
  <c r="E1108" i="4" l="1"/>
  <c r="K1107"/>
  <c r="E1109" i="1"/>
  <c r="E1109" i="4" l="1"/>
  <c r="K1108"/>
  <c r="E1110" i="1"/>
  <c r="E1110" i="4" l="1"/>
  <c r="K1109"/>
  <c r="E1111" i="1"/>
  <c r="E1111" i="4" l="1"/>
  <c r="K1110"/>
  <c r="E1112" i="1"/>
  <c r="E1112" i="4" l="1"/>
  <c r="K1111"/>
  <c r="E1113" i="1"/>
  <c r="E1113" i="4" l="1"/>
  <c r="K1112"/>
  <c r="E1114" i="1"/>
  <c r="E1114" i="4" l="1"/>
  <c r="K1113"/>
  <c r="E1115" i="1"/>
  <c r="E1115" i="4" l="1"/>
  <c r="K1114"/>
  <c r="E1116" i="1"/>
  <c r="E1116" i="4" l="1"/>
  <c r="K1115"/>
  <c r="E1117" i="1"/>
  <c r="E1117" i="4" l="1"/>
  <c r="K1116"/>
  <c r="E1118" i="1"/>
  <c r="E1118" i="4" l="1"/>
  <c r="K1117"/>
  <c r="E1119" i="1"/>
  <c r="E1119" i="4" l="1"/>
  <c r="K1118"/>
  <c r="E1120" i="1"/>
  <c r="E1120" i="4" l="1"/>
  <c r="K1119"/>
  <c r="E1121" i="1"/>
  <c r="E1121" i="4" l="1"/>
  <c r="K1120"/>
  <c r="E1122" i="1"/>
  <c r="E1122" i="4" l="1"/>
  <c r="K1121"/>
  <c r="E1123" i="1"/>
  <c r="E1123" i="4" l="1"/>
  <c r="K1122"/>
  <c r="E1124" i="1"/>
  <c r="E1124" i="4" l="1"/>
  <c r="K1123"/>
  <c r="E1125" i="1"/>
  <c r="E1125" i="4" l="1"/>
  <c r="K1124"/>
  <c r="E1126" i="1"/>
  <c r="E1126" i="4" l="1"/>
  <c r="K1125"/>
  <c r="E1127" i="1"/>
  <c r="E1127" i="4" l="1"/>
  <c r="K1126"/>
  <c r="E1128" i="1"/>
  <c r="E1128" i="4" l="1"/>
  <c r="K1127"/>
  <c r="E1129" i="1"/>
  <c r="E1129" i="4" l="1"/>
  <c r="K1128"/>
  <c r="E1130" i="1"/>
  <c r="E1130" i="4" l="1"/>
  <c r="K1129"/>
  <c r="E1131" i="1"/>
  <c r="E1131" i="4" l="1"/>
  <c r="K1130"/>
  <c r="E1132" i="1"/>
  <c r="E1132" i="4" l="1"/>
  <c r="K1131"/>
  <c r="E1133" i="1"/>
  <c r="E1133" i="4" l="1"/>
  <c r="K1132"/>
  <c r="E1134" i="1"/>
  <c r="E1134" i="4" l="1"/>
  <c r="K1133"/>
  <c r="E1135" i="1"/>
  <c r="E1135" i="4" l="1"/>
  <c r="K1134"/>
  <c r="E1136" i="1"/>
  <c r="E1136" i="4" l="1"/>
  <c r="K1135"/>
  <c r="E1137" i="1"/>
  <c r="E1137" i="4" l="1"/>
  <c r="K1136"/>
  <c r="E1138" i="1"/>
  <c r="E1138" i="4" l="1"/>
  <c r="K1137"/>
  <c r="E1139" i="1"/>
  <c r="E1139" i="4" l="1"/>
  <c r="K1138"/>
  <c r="E1140" i="1"/>
  <c r="E1140" i="4" l="1"/>
  <c r="K1139"/>
  <c r="E1141" i="1"/>
  <c r="E1141" i="4" l="1"/>
  <c r="K1140"/>
  <c r="E1142" i="1"/>
  <c r="E1142" i="4" l="1"/>
  <c r="K1141"/>
  <c r="E1143" i="1"/>
  <c r="E1143" i="4" l="1"/>
  <c r="K1142"/>
  <c r="E1144" i="1"/>
  <c r="E1144" i="4" l="1"/>
  <c r="K1143"/>
  <c r="E1145" i="1"/>
  <c r="E1145" i="4" l="1"/>
  <c r="K1144"/>
  <c r="E1146" i="1"/>
  <c r="E1146" i="4" l="1"/>
  <c r="K1145"/>
  <c r="E1147" i="1"/>
  <c r="E1147" i="4" l="1"/>
  <c r="K1146"/>
  <c r="E1148" i="1"/>
  <c r="E1148" i="4" l="1"/>
  <c r="K1147"/>
  <c r="E1149" i="1"/>
  <c r="E1149" i="4" l="1"/>
  <c r="K1148"/>
  <c r="E1150" i="1"/>
  <c r="E1150" i="4" l="1"/>
  <c r="K1149"/>
  <c r="E1151" i="1"/>
  <c r="E1151" i="4" l="1"/>
  <c r="K1150"/>
  <c r="E1152" i="1"/>
  <c r="E1152" i="4" l="1"/>
  <c r="K1151"/>
  <c r="E1153" i="1"/>
  <c r="E1153" i="4" l="1"/>
  <c r="K1152"/>
  <c r="E1154" i="1"/>
  <c r="E1154" i="4" l="1"/>
  <c r="K1153"/>
  <c r="E1155" i="1"/>
  <c r="E1155" i="4" l="1"/>
  <c r="K1154"/>
  <c r="E1156" i="1"/>
  <c r="E1156" i="4" l="1"/>
  <c r="K1155"/>
  <c r="E1157" i="1"/>
  <c r="E1157" i="4" l="1"/>
  <c r="K1156"/>
  <c r="E1158" i="1"/>
  <c r="E1158" i="4" l="1"/>
  <c r="K1157"/>
  <c r="E1159" i="1"/>
  <c r="E1159" i="4" l="1"/>
  <c r="K1158"/>
  <c r="E1160" i="1"/>
  <c r="E1160" i="4" l="1"/>
  <c r="K1159"/>
  <c r="E1161" i="1"/>
  <c r="E1161" i="4" l="1"/>
  <c r="K1160"/>
  <c r="E1162" i="1"/>
  <c r="E1162" i="4" l="1"/>
  <c r="K1161"/>
  <c r="E1163" i="1"/>
  <c r="E1163" i="4" l="1"/>
  <c r="K1162"/>
  <c r="E1164" i="1"/>
  <c r="E1164" i="4" l="1"/>
  <c r="K1163"/>
  <c r="E1165" i="1"/>
  <c r="E1165" i="4" l="1"/>
  <c r="K1164"/>
  <c r="E1166" i="1"/>
  <c r="E1166" i="4" l="1"/>
  <c r="K1165"/>
  <c r="E1167" i="1"/>
  <c r="E1167" i="4" l="1"/>
  <c r="K1166"/>
  <c r="E1168" i="1"/>
  <c r="E1168" i="4" l="1"/>
  <c r="K1167"/>
  <c r="E1169" i="1"/>
  <c r="E1169" i="4" l="1"/>
  <c r="K1168"/>
  <c r="E1170" i="1"/>
  <c r="E1170" i="4" l="1"/>
  <c r="K1169"/>
  <c r="E1171" i="1"/>
  <c r="E1171" i="4" l="1"/>
  <c r="K1170"/>
  <c r="E1172" i="1"/>
  <c r="E1172" i="4" l="1"/>
  <c r="K1171"/>
  <c r="E1173" i="1"/>
  <c r="E1173" i="4" l="1"/>
  <c r="K1172"/>
  <c r="E1174" i="1"/>
  <c r="E1174" i="4" l="1"/>
  <c r="K1173"/>
  <c r="E1175" i="1"/>
  <c r="E1175" i="4" l="1"/>
  <c r="K1174"/>
  <c r="E1176" i="1"/>
  <c r="E1176" i="4" l="1"/>
  <c r="K1175"/>
  <c r="E1177" i="1"/>
  <c r="E1177" i="4" l="1"/>
  <c r="K1176"/>
  <c r="E1178" i="1"/>
  <c r="E1178" i="4" l="1"/>
  <c r="K1177"/>
  <c r="E1179" i="1"/>
  <c r="E1179" i="4" l="1"/>
  <c r="K1178"/>
  <c r="E1180" i="1"/>
  <c r="E1180" i="4" l="1"/>
  <c r="K1179"/>
  <c r="E1181" i="1"/>
  <c r="E1181" i="4" l="1"/>
  <c r="K1180"/>
  <c r="E1182" i="1"/>
  <c r="E1182" i="4" l="1"/>
  <c r="K1181"/>
  <c r="E1183" i="1"/>
  <c r="E1183" i="4" l="1"/>
  <c r="K1182"/>
  <c r="E1184" i="1"/>
  <c r="E1184" i="4" l="1"/>
  <c r="K1183"/>
  <c r="E1185" i="1"/>
  <c r="E1185" i="4" l="1"/>
  <c r="K1184"/>
  <c r="E1186" i="1"/>
  <c r="E1186" i="4" l="1"/>
  <c r="K1185"/>
  <c r="E1187" i="1"/>
  <c r="E1187" i="4" l="1"/>
  <c r="K1186"/>
  <c r="E1188" i="1"/>
  <c r="E1188" i="4" l="1"/>
  <c r="K1187"/>
  <c r="E1189" i="1"/>
  <c r="E1189" i="4" l="1"/>
  <c r="K1188"/>
  <c r="E1190" i="1"/>
  <c r="E1190" i="4" l="1"/>
  <c r="K1189"/>
  <c r="E1191" i="1"/>
  <c r="E1191" i="4" l="1"/>
  <c r="K1190"/>
  <c r="E1192" i="1"/>
  <c r="E1192" i="4" l="1"/>
  <c r="K1191"/>
  <c r="E1193" i="1"/>
  <c r="E1193" i="4" l="1"/>
  <c r="K1192"/>
  <c r="E1194" i="1"/>
  <c r="E1194" i="4" l="1"/>
  <c r="K1193"/>
  <c r="E1195" i="1"/>
  <c r="E1195" i="4" l="1"/>
  <c r="K1194"/>
  <c r="E1196" i="1"/>
  <c r="E1196" i="4" l="1"/>
  <c r="K1195"/>
  <c r="E1197" i="1"/>
  <c r="E1197" i="4" l="1"/>
  <c r="K1196"/>
  <c r="E1198" i="1"/>
  <c r="E1198" i="4" l="1"/>
  <c r="K1197"/>
  <c r="E1199" i="1"/>
  <c r="E1199" i="4" l="1"/>
  <c r="K1198"/>
  <c r="E1200" i="1"/>
  <c r="E1200" i="4" l="1"/>
  <c r="K1199"/>
  <c r="E1201" i="1"/>
  <c r="E1201" i="4" l="1"/>
  <c r="K1200"/>
  <c r="E1202" i="1"/>
  <c r="E1202" i="4" l="1"/>
  <c r="K1201"/>
  <c r="E1203" i="1"/>
  <c r="E1203" i="4" l="1"/>
  <c r="K1202"/>
  <c r="E1204" i="1"/>
  <c r="E1204" i="4" l="1"/>
  <c r="K1203"/>
  <c r="E1205" i="1"/>
  <c r="E1205" i="4" l="1"/>
  <c r="K1204"/>
  <c r="E1206" i="1"/>
  <c r="E1206" i="4" l="1"/>
  <c r="K1205"/>
  <c r="E1207" i="1"/>
  <c r="E1207" i="4" l="1"/>
  <c r="K1206"/>
  <c r="E1208" i="1"/>
  <c r="E1208" i="4" l="1"/>
  <c r="K1207"/>
  <c r="E1209" i="1"/>
  <c r="E1209" i="4" l="1"/>
  <c r="K1208"/>
  <c r="E1210" i="1"/>
  <c r="E1210" i="4" l="1"/>
  <c r="K1209"/>
  <c r="E1211" i="1"/>
  <c r="E1211" i="4" l="1"/>
  <c r="K1210"/>
  <c r="E1212" i="1"/>
  <c r="E1212" i="4" l="1"/>
  <c r="K1211"/>
  <c r="E1213" i="1"/>
  <c r="E1213" i="4" l="1"/>
  <c r="K1212"/>
  <c r="E1214" i="1"/>
  <c r="E1214" i="4" l="1"/>
  <c r="K1213"/>
  <c r="E1215" i="1"/>
  <c r="E1215" i="4" l="1"/>
  <c r="K1214"/>
  <c r="E1216" i="1"/>
  <c r="E1216" i="4" l="1"/>
  <c r="K1215"/>
  <c r="E1217" i="1"/>
  <c r="E1217" i="4" l="1"/>
  <c r="K1216"/>
  <c r="E1218" i="1"/>
  <c r="E1218" i="4" l="1"/>
  <c r="K1217"/>
  <c r="E1219" i="1"/>
  <c r="E1219" i="4" l="1"/>
  <c r="K1218"/>
  <c r="E1220" i="1"/>
  <c r="E1220" i="4" l="1"/>
  <c r="K1219"/>
  <c r="E1221" i="1"/>
  <c r="E1221" i="4" l="1"/>
  <c r="K1220"/>
  <c r="E1222" i="1"/>
  <c r="E1222" i="4" l="1"/>
  <c r="K1221"/>
  <c r="E1223" i="1"/>
  <c r="E1223" i="4" l="1"/>
  <c r="K1222"/>
  <c r="E1224" i="1"/>
  <c r="E1224" i="4" l="1"/>
  <c r="K1223"/>
  <c r="E1225" i="1"/>
  <c r="E1225" i="4" l="1"/>
  <c r="K1224"/>
  <c r="E1226" i="1"/>
  <c r="E1226" i="4" l="1"/>
  <c r="K1225"/>
  <c r="E1227" i="1"/>
  <c r="E1227" i="4" l="1"/>
  <c r="K1226"/>
  <c r="E1228" i="1"/>
  <c r="E1228" i="4" l="1"/>
  <c r="K1227"/>
  <c r="E1229" i="1"/>
  <c r="E1229" i="4" l="1"/>
  <c r="K1228"/>
  <c r="E1230" i="1"/>
  <c r="E1230" i="4" l="1"/>
  <c r="K1229"/>
  <c r="E1231" i="1"/>
  <c r="E1231" i="4" l="1"/>
  <c r="K1230"/>
  <c r="E1232" i="1"/>
  <c r="E1232" i="4" l="1"/>
  <c r="K1231"/>
  <c r="E1233" i="1"/>
  <c r="E1233" i="4" l="1"/>
  <c r="K1232"/>
  <c r="E1234" i="1"/>
  <c r="E1234" i="4" l="1"/>
  <c r="K1233"/>
  <c r="E1235" i="1"/>
  <c r="E1235" i="4" l="1"/>
  <c r="K1234"/>
  <c r="E1236" i="1"/>
  <c r="E1236" i="4" l="1"/>
  <c r="K1235"/>
  <c r="E1237" i="1"/>
  <c r="E1237" i="4" l="1"/>
  <c r="K1236"/>
  <c r="E1238" i="1"/>
  <c r="E1238" i="4" l="1"/>
  <c r="K1237"/>
  <c r="E1239" i="1"/>
  <c r="E1239" i="4" l="1"/>
  <c r="K1238"/>
  <c r="E1240" i="1"/>
  <c r="E1240" i="4" l="1"/>
  <c r="K1239"/>
  <c r="E1241" i="1"/>
  <c r="E1241" i="4" l="1"/>
  <c r="K1240"/>
  <c r="E1242" i="1"/>
  <c r="E1242" i="4" l="1"/>
  <c r="K1241"/>
  <c r="E1243" i="1"/>
  <c r="E1243" i="4" l="1"/>
  <c r="K1242"/>
  <c r="E1244" i="1"/>
  <c r="E1244" i="4" l="1"/>
  <c r="K1243"/>
  <c r="E1245" i="1"/>
  <c r="E1245" i="4" l="1"/>
  <c r="K1244"/>
  <c r="E1246" i="1"/>
  <c r="E1246" i="4" l="1"/>
  <c r="K1245"/>
  <c r="E1247" i="1"/>
  <c r="E1247" i="4" l="1"/>
  <c r="K1246"/>
  <c r="E1248" i="1"/>
  <c r="E1248" i="4" l="1"/>
  <c r="K1247"/>
  <c r="E1249" i="1"/>
  <c r="E1249" i="4" l="1"/>
  <c r="K1248"/>
  <c r="E1250" i="1"/>
  <c r="E1250" i="4" l="1"/>
  <c r="K1249"/>
  <c r="E1251" i="1"/>
  <c r="E1251" i="4" l="1"/>
  <c r="K1250"/>
  <c r="E1252" i="1"/>
  <c r="E1252" i="4" l="1"/>
  <c r="K1251"/>
  <c r="E1253" i="1"/>
  <c r="E1253" i="4" l="1"/>
  <c r="K1252"/>
  <c r="E1254" i="1"/>
  <c r="E1254" i="4" l="1"/>
  <c r="K1253"/>
  <c r="E1255" i="1"/>
  <c r="E1255" i="4" l="1"/>
  <c r="K1254"/>
  <c r="E1256" i="1"/>
  <c r="E1256" i="4" l="1"/>
  <c r="K1255"/>
  <c r="E1257" i="1"/>
  <c r="E1257" i="4" l="1"/>
  <c r="K1256"/>
  <c r="E1258" i="1"/>
  <c r="E1258" i="4" l="1"/>
  <c r="K1257"/>
  <c r="E1259" i="1"/>
  <c r="E1259" i="4" l="1"/>
  <c r="K1258"/>
  <c r="E1260" i="1"/>
  <c r="E1260" i="4" l="1"/>
  <c r="K1259"/>
  <c r="E1261" i="1"/>
  <c r="E1261" i="4" l="1"/>
  <c r="K1260"/>
  <c r="E1262" i="1"/>
  <c r="E1262" i="4" l="1"/>
  <c r="K1261"/>
  <c r="E1263" i="1"/>
  <c r="E1263" i="4" l="1"/>
  <c r="K1262"/>
  <c r="E1264" i="1"/>
  <c r="E1264" i="4" l="1"/>
  <c r="K1263"/>
  <c r="E1265" i="1"/>
  <c r="E1265" i="4" l="1"/>
  <c r="K1264"/>
  <c r="E1266" i="1"/>
  <c r="E1266" i="4" l="1"/>
  <c r="K1265"/>
  <c r="E1267" i="1"/>
  <c r="E1267" i="4" l="1"/>
  <c r="K1266"/>
  <c r="E1268" i="1"/>
  <c r="E1268" i="4" l="1"/>
  <c r="K1267"/>
  <c r="E1269" i="1"/>
  <c r="E1269" i="4" l="1"/>
  <c r="K1268"/>
  <c r="E1270" i="1"/>
  <c r="E1270" i="4" l="1"/>
  <c r="K1269"/>
  <c r="E1271" i="1"/>
  <c r="E1271" i="4" l="1"/>
  <c r="K1270"/>
  <c r="E1272" i="1"/>
  <c r="E1272" i="4" l="1"/>
  <c r="K1271"/>
  <c r="E1273" i="1"/>
  <c r="E1273" i="4" l="1"/>
  <c r="K1272"/>
  <c r="E1274" i="1"/>
  <c r="E1274" i="4" l="1"/>
  <c r="K1273"/>
  <c r="E1275" i="1"/>
  <c r="E1275" i="4" l="1"/>
  <c r="K1274"/>
  <c r="E1276" i="1"/>
  <c r="E1276" i="4" l="1"/>
  <c r="K1275"/>
  <c r="E1277" i="1"/>
  <c r="E1277" i="4" l="1"/>
  <c r="K1276"/>
  <c r="E1278" i="1"/>
  <c r="E1278" i="4" l="1"/>
  <c r="K1277"/>
  <c r="E1279" i="1"/>
  <c r="E1279" i="4" l="1"/>
  <c r="K1278"/>
  <c r="E1280" i="1"/>
  <c r="E1280" i="4" l="1"/>
  <c r="K1279"/>
  <c r="E1281" i="1"/>
  <c r="E1281" i="4" l="1"/>
  <c r="K1280"/>
  <c r="E1282" i="1"/>
  <c r="E1282" i="4" l="1"/>
  <c r="K1281"/>
  <c r="E1283" i="1"/>
  <c r="E1283" i="4" l="1"/>
  <c r="K1282"/>
  <c r="E1284" i="1"/>
  <c r="E1284" i="4" l="1"/>
  <c r="K1283"/>
  <c r="E1285" i="1"/>
  <c r="E1285" i="4" l="1"/>
  <c r="K1284"/>
  <c r="E1286" i="1"/>
  <c r="E1286" i="4" l="1"/>
  <c r="K1285"/>
  <c r="E1287" i="1"/>
  <c r="E1287" i="4" l="1"/>
  <c r="K1286"/>
  <c r="E1288" i="1"/>
  <c r="E1288" i="4" l="1"/>
  <c r="K1287"/>
  <c r="E1289" i="1"/>
  <c r="E1289" i="4" l="1"/>
  <c r="K1288"/>
  <c r="E1290" i="1"/>
  <c r="E1290" i="4" l="1"/>
  <c r="K1289"/>
  <c r="E1291" i="1"/>
  <c r="E1291" i="4" l="1"/>
  <c r="K1290"/>
  <c r="E1292" i="1"/>
  <c r="E1292" i="4" l="1"/>
  <c r="K1291"/>
  <c r="E1293" i="1"/>
  <c r="E1293" i="4" l="1"/>
  <c r="K1292"/>
  <c r="E1294" i="1"/>
  <c r="E1294" i="4" l="1"/>
  <c r="K1293"/>
  <c r="E1295" i="1"/>
  <c r="E1295" i="4" l="1"/>
  <c r="K1294"/>
  <c r="E1296" i="1"/>
  <c r="E1296" i="4" l="1"/>
  <c r="K1295"/>
  <c r="E1297" i="1"/>
  <c r="E1297" i="4" l="1"/>
  <c r="K1296"/>
  <c r="E1298" i="1"/>
  <c r="E1298" i="4" l="1"/>
  <c r="K1297"/>
  <c r="E1299" i="1"/>
  <c r="E1299" i="4" l="1"/>
  <c r="K1298"/>
  <c r="E1300" i="1"/>
  <c r="E1300" i="4" l="1"/>
  <c r="K1299"/>
  <c r="E1301" i="1"/>
  <c r="E1301" i="4" l="1"/>
  <c r="K1300"/>
  <c r="E1302" i="1"/>
  <c r="E1302" i="4" l="1"/>
  <c r="K1301"/>
  <c r="E1303" i="1"/>
  <c r="E1303" i="4" l="1"/>
  <c r="K1302"/>
  <c r="E1304" i="1"/>
  <c r="E1304" i="4" l="1"/>
  <c r="K1303"/>
  <c r="E1305" i="1"/>
  <c r="E1305" i="4" l="1"/>
  <c r="K1304"/>
  <c r="E1306" i="1"/>
  <c r="E1306" i="4" l="1"/>
  <c r="K1305"/>
  <c r="E1307" i="1"/>
  <c r="E1307" i="4" l="1"/>
  <c r="K1306"/>
  <c r="E1308" i="1"/>
  <c r="E1308" i="4" l="1"/>
  <c r="K1307"/>
  <c r="E1309" i="1"/>
  <c r="E1309" i="4" l="1"/>
  <c r="K1308"/>
  <c r="E1310" i="1"/>
  <c r="E1310" i="4" l="1"/>
  <c r="K1309"/>
  <c r="E1311" i="1"/>
  <c r="E1311" i="4" l="1"/>
  <c r="K1310"/>
  <c r="E1312" i="1"/>
  <c r="E1312" i="4" l="1"/>
  <c r="K1311"/>
  <c r="E1313" i="1"/>
  <c r="E1313" i="4" l="1"/>
  <c r="K1312"/>
  <c r="E1314" i="1"/>
  <c r="E1314" i="4" l="1"/>
  <c r="K1313"/>
  <c r="E1315" i="1"/>
  <c r="E1315" i="4" l="1"/>
  <c r="K1314"/>
  <c r="E1316" i="1"/>
  <c r="E1316" i="4" l="1"/>
  <c r="K1315"/>
  <c r="E1317" i="1"/>
  <c r="E1317" i="4" l="1"/>
  <c r="K1316"/>
  <c r="E1318" i="1"/>
  <c r="E1318" i="4" l="1"/>
  <c r="K1317"/>
  <c r="E1319" i="1"/>
  <c r="E1319" i="4" l="1"/>
  <c r="K1318"/>
  <c r="E1320" i="1"/>
  <c r="E1320" i="4" l="1"/>
  <c r="K1319"/>
  <c r="E1321" i="1"/>
  <c r="E1321" i="4" l="1"/>
  <c r="K1320"/>
  <c r="E1322" i="1"/>
  <c r="E1322" i="4" l="1"/>
  <c r="K1321"/>
  <c r="E1323" i="1"/>
  <c r="E1323" i="4" l="1"/>
  <c r="K1322"/>
  <c r="E1324" i="1"/>
  <c r="E1324" i="4" l="1"/>
  <c r="K1323"/>
  <c r="E1325" i="1"/>
  <c r="E1325" i="4" l="1"/>
  <c r="K1324"/>
  <c r="E1326" i="1"/>
  <c r="E1326" i="4" l="1"/>
  <c r="K1325"/>
  <c r="E1327" i="1"/>
  <c r="E1327" i="4" l="1"/>
  <c r="K1326"/>
  <c r="E1328" i="1"/>
  <c r="E1328" i="4" l="1"/>
  <c r="K1327"/>
  <c r="E1329" i="1"/>
  <c r="E1329" i="4" l="1"/>
  <c r="K1328"/>
  <c r="E1330" i="1"/>
  <c r="E1330" i="4" l="1"/>
  <c r="K1329"/>
  <c r="E1331" i="1"/>
  <c r="E1331" i="4" l="1"/>
  <c r="K1330"/>
  <c r="E1332" i="1"/>
  <c r="E1332" i="4" l="1"/>
  <c r="K1331"/>
  <c r="E1333" i="1"/>
  <c r="E1333" i="4" l="1"/>
  <c r="K1332"/>
  <c r="E1334" i="1"/>
  <c r="E1334" i="4" l="1"/>
  <c r="K1333"/>
  <c r="E1335" i="1"/>
  <c r="E1335" i="4" l="1"/>
  <c r="K1334"/>
  <c r="A13" i="6"/>
  <c r="F12"/>
  <c r="AV117" i="1" l="1"/>
  <c r="AV114"/>
  <c r="AQ104"/>
  <c r="D3"/>
  <c r="D3" i="4" l="1"/>
  <c r="AH1336" i="1" l="1"/>
  <c r="BD2" l="1"/>
  <c r="BD1"/>
  <c r="W4"/>
  <c r="G1334" i="4"/>
  <c r="G1333"/>
  <c r="G1332"/>
  <c r="G1331"/>
  <c r="G1330"/>
  <c r="G1329"/>
  <c r="G1328"/>
  <c r="G1327"/>
  <c r="G1326"/>
  <c r="G1325"/>
  <c r="G1324"/>
  <c r="G1323"/>
  <c r="G1322"/>
  <c r="G1321"/>
  <c r="G1320"/>
  <c r="G1319"/>
  <c r="G1318"/>
  <c r="G1317"/>
  <c r="G1316"/>
  <c r="G1315"/>
  <c r="G1314"/>
  <c r="G1313"/>
  <c r="G1312"/>
  <c r="G1311"/>
  <c r="G1310"/>
  <c r="G1309"/>
  <c r="G1308"/>
  <c r="G1307"/>
  <c r="G1306"/>
  <c r="G1305"/>
  <c r="G1304"/>
  <c r="G1303"/>
  <c r="G1302"/>
  <c r="G1301"/>
  <c r="G1300"/>
  <c r="G1299"/>
  <c r="G1298"/>
  <c r="G1297"/>
  <c r="G1296"/>
  <c r="G1295"/>
  <c r="G1294"/>
  <c r="G1293"/>
  <c r="G1292"/>
  <c r="G1291"/>
  <c r="G1290"/>
  <c r="G1289"/>
  <c r="G1288"/>
  <c r="G1287"/>
  <c r="G1286"/>
  <c r="G1285"/>
  <c r="G1284"/>
  <c r="G1283"/>
  <c r="G1282"/>
  <c r="G1281"/>
  <c r="G1280"/>
  <c r="G1279"/>
  <c r="G1278"/>
  <c r="G1277"/>
  <c r="G1276"/>
  <c r="G1275"/>
  <c r="G1274"/>
  <c r="G1273"/>
  <c r="G1272"/>
  <c r="G1271"/>
  <c r="G1270"/>
  <c r="G1269"/>
  <c r="G1268"/>
  <c r="G1267"/>
  <c r="G1266"/>
  <c r="G1265"/>
  <c r="G1264"/>
  <c r="G1263"/>
  <c r="G1262"/>
  <c r="G1261"/>
  <c r="G1260"/>
  <c r="G1259"/>
  <c r="G1258"/>
  <c r="G1257"/>
  <c r="G1256"/>
  <c r="G1255"/>
  <c r="G1254"/>
  <c r="G1253"/>
  <c r="G1252"/>
  <c r="G1251"/>
  <c r="G1250"/>
  <c r="G1249"/>
  <c r="G1248"/>
  <c r="G1247"/>
  <c r="G1246"/>
  <c r="G1245"/>
  <c r="G1244"/>
  <c r="G1243"/>
  <c r="G1242"/>
  <c r="G1241"/>
  <c r="G1240"/>
  <c r="G1239"/>
  <c r="G1238"/>
  <c r="G1237"/>
  <c r="G1236"/>
  <c r="G1235"/>
  <c r="G1234"/>
  <c r="G1233"/>
  <c r="G1232"/>
  <c r="G1231"/>
  <c r="G1230"/>
  <c r="G1229"/>
  <c r="G1228"/>
  <c r="G1227"/>
  <c r="G1226"/>
  <c r="G1225"/>
  <c r="G1224"/>
  <c r="G1223"/>
  <c r="G1222"/>
  <c r="G1221"/>
  <c r="G1220"/>
  <c r="G1219"/>
  <c r="G1218"/>
  <c r="G1217"/>
  <c r="G1216"/>
  <c r="G1215"/>
  <c r="G1214"/>
  <c r="G1213"/>
  <c r="G1212"/>
  <c r="G1211"/>
  <c r="G1210"/>
  <c r="G1209"/>
  <c r="G1208"/>
  <c r="G1207"/>
  <c r="G1206"/>
  <c r="G1205"/>
  <c r="G1204"/>
  <c r="G1203"/>
  <c r="G1202"/>
  <c r="G1201"/>
  <c r="G1200"/>
  <c r="G1199"/>
  <c r="G1198"/>
  <c r="G1197"/>
  <c r="G1196"/>
  <c r="G1195"/>
  <c r="G1194"/>
  <c r="G1193"/>
  <c r="G1192"/>
  <c r="G1191"/>
  <c r="G1190"/>
  <c r="G1189"/>
  <c r="G1188"/>
  <c r="G1187"/>
  <c r="G1186"/>
  <c r="G1185"/>
  <c r="G1184"/>
  <c r="G1183"/>
  <c r="G1182"/>
  <c r="G1181"/>
  <c r="G1180"/>
  <c r="G1179"/>
  <c r="G1178"/>
  <c r="G1177"/>
  <c r="G1176"/>
  <c r="G1175"/>
  <c r="G1174"/>
  <c r="G1173"/>
  <c r="G1172"/>
  <c r="G1171"/>
  <c r="G1170"/>
  <c r="G1169"/>
  <c r="G1168"/>
  <c r="G1167"/>
  <c r="G1166"/>
  <c r="G1165"/>
  <c r="G1164"/>
  <c r="G1163"/>
  <c r="G1162"/>
  <c r="G1161"/>
  <c r="G1160"/>
  <c r="G1159"/>
  <c r="G1158"/>
  <c r="G1157"/>
  <c r="G1156"/>
  <c r="G1155"/>
  <c r="G1154"/>
  <c r="G1153"/>
  <c r="G1152"/>
  <c r="G1151"/>
  <c r="G1150"/>
  <c r="G1149"/>
  <c r="G1148"/>
  <c r="G1147"/>
  <c r="G1146"/>
  <c r="G1145"/>
  <c r="G1144"/>
  <c r="G1143"/>
  <c r="G1142"/>
  <c r="G1141"/>
  <c r="G1140"/>
  <c r="G1139"/>
  <c r="G1138"/>
  <c r="G1137"/>
  <c r="G1136"/>
  <c r="G1135"/>
  <c r="G1134"/>
  <c r="G1133"/>
  <c r="G1132"/>
  <c r="G1131"/>
  <c r="G1130"/>
  <c r="G1129"/>
  <c r="G1128"/>
  <c r="G1127"/>
  <c r="G1126"/>
  <c r="G1125"/>
  <c r="G1124"/>
  <c r="G1123"/>
  <c r="G1122"/>
  <c r="G1121"/>
  <c r="G1120"/>
  <c r="G1119"/>
  <c r="G1118"/>
  <c r="G1117"/>
  <c r="G1116"/>
  <c r="G1115"/>
  <c r="G1114"/>
  <c r="G1113"/>
  <c r="G1112"/>
  <c r="G1111"/>
  <c r="G1110"/>
  <c r="G1109"/>
  <c r="G1108"/>
  <c r="G1107"/>
  <c r="G1106"/>
  <c r="G1105"/>
  <c r="G1104"/>
  <c r="G1103"/>
  <c r="G1102"/>
  <c r="G1101"/>
  <c r="G1100"/>
  <c r="G1099"/>
  <c r="G1098"/>
  <c r="G1097"/>
  <c r="G1096"/>
  <c r="G1095"/>
  <c r="G1094"/>
  <c r="G1093"/>
  <c r="G1092"/>
  <c r="G1091"/>
  <c r="G1090"/>
  <c r="G1089"/>
  <c r="G1088"/>
  <c r="G1087"/>
  <c r="G1086"/>
  <c r="G1085"/>
  <c r="G1084"/>
  <c r="G1083"/>
  <c r="G1082"/>
  <c r="G1081"/>
  <c r="G1080"/>
  <c r="G1079"/>
  <c r="G1078"/>
  <c r="G1077"/>
  <c r="G1076"/>
  <c r="G1075"/>
  <c r="G1074"/>
  <c r="G1073"/>
  <c r="G1072"/>
  <c r="G1071"/>
  <c r="G1070"/>
  <c r="G1069"/>
  <c r="G1068"/>
  <c r="G1067"/>
  <c r="G1066"/>
  <c r="G1065"/>
  <c r="G1064"/>
  <c r="G1063"/>
  <c r="G1062"/>
  <c r="G1061"/>
  <c r="G1060"/>
  <c r="G1059"/>
  <c r="G1058"/>
  <c r="G1057"/>
  <c r="G1056"/>
  <c r="G1055"/>
  <c r="G1054"/>
  <c r="G1053"/>
  <c r="G1052"/>
  <c r="G1051"/>
  <c r="G1050"/>
  <c r="G1049"/>
  <c r="G1048"/>
  <c r="G1047"/>
  <c r="G1046"/>
  <c r="G1045"/>
  <c r="G1044"/>
  <c r="G1043"/>
  <c r="G1042"/>
  <c r="G1041"/>
  <c r="G1040"/>
  <c r="G1039"/>
  <c r="G1038"/>
  <c r="G1037"/>
  <c r="G1036"/>
  <c r="G1035"/>
  <c r="G1034"/>
  <c r="G1033"/>
  <c r="G1032"/>
  <c r="G1031"/>
  <c r="G1030"/>
  <c r="G1029"/>
  <c r="G1028"/>
  <c r="G1027"/>
  <c r="G1026"/>
  <c r="G1025"/>
  <c r="G1024"/>
  <c r="G1023"/>
  <c r="G1022"/>
  <c r="G1021"/>
  <c r="G1020"/>
  <c r="G1019"/>
  <c r="G1018"/>
  <c r="G1017"/>
  <c r="G1016"/>
  <c r="G1015"/>
  <c r="G1014"/>
  <c r="G1013"/>
  <c r="G1012"/>
  <c r="G1011"/>
  <c r="G1010"/>
  <c r="G1009"/>
  <c r="G1008"/>
  <c r="G1007"/>
  <c r="G1006"/>
  <c r="G1005"/>
  <c r="G1004"/>
  <c r="G1003"/>
  <c r="G1002"/>
  <c r="G1001"/>
  <c r="G1000"/>
  <c r="G999"/>
  <c r="G998"/>
  <c r="G997"/>
  <c r="G996"/>
  <c r="G995"/>
  <c r="G994"/>
  <c r="G993"/>
  <c r="G992"/>
  <c r="G991"/>
  <c r="G990"/>
  <c r="G989"/>
  <c r="G988"/>
  <c r="G987"/>
  <c r="G986"/>
  <c r="G985"/>
  <c r="G984"/>
  <c r="G983"/>
  <c r="G982"/>
  <c r="G981"/>
  <c r="G980"/>
  <c r="G979"/>
  <c r="G978"/>
  <c r="G977"/>
  <c r="G976"/>
  <c r="G975"/>
  <c r="G974"/>
  <c r="G973"/>
  <c r="G972"/>
  <c r="G971"/>
  <c r="G970"/>
  <c r="G969"/>
  <c r="G968"/>
  <c r="G967"/>
  <c r="G966"/>
  <c r="G965"/>
  <c r="G964"/>
  <c r="G963"/>
  <c r="G962"/>
  <c r="G961"/>
  <c r="G960"/>
  <c r="G959"/>
  <c r="G958"/>
  <c r="G957"/>
  <c r="G956"/>
  <c r="G955"/>
  <c r="G954"/>
  <c r="G953"/>
  <c r="G952"/>
  <c r="G951"/>
  <c r="G950"/>
  <c r="G949"/>
  <c r="G948"/>
  <c r="G947"/>
  <c r="G946"/>
  <c r="G945"/>
  <c r="G944"/>
  <c r="G943"/>
  <c r="G942"/>
  <c r="G941"/>
  <c r="G940"/>
  <c r="G939"/>
  <c r="G938"/>
  <c r="G937"/>
  <c r="G936"/>
  <c r="G935"/>
  <c r="G934"/>
  <c r="G933"/>
  <c r="G932"/>
  <c r="G931"/>
  <c r="G930"/>
  <c r="G929"/>
  <c r="G928"/>
  <c r="G927"/>
  <c r="G926"/>
  <c r="G925"/>
  <c r="G924"/>
  <c r="G923"/>
  <c r="G922"/>
  <c r="G921"/>
  <c r="G920"/>
  <c r="G919"/>
  <c r="G918"/>
  <c r="G917"/>
  <c r="G916"/>
  <c r="G915"/>
  <c r="G914"/>
  <c r="G913"/>
  <c r="G912"/>
  <c r="G911"/>
  <c r="G910"/>
  <c r="G909"/>
  <c r="G908"/>
  <c r="G907"/>
  <c r="G906"/>
  <c r="G905"/>
  <c r="G904"/>
  <c r="G903"/>
  <c r="G902"/>
  <c r="G901"/>
  <c r="G900"/>
  <c r="G899"/>
  <c r="G898"/>
  <c r="G897"/>
  <c r="G896"/>
  <c r="G895"/>
  <c r="G894"/>
  <c r="G893"/>
  <c r="G892"/>
  <c r="G891"/>
  <c r="G890"/>
  <c r="G889"/>
  <c r="G888"/>
  <c r="G887"/>
  <c r="G886"/>
  <c r="G885"/>
  <c r="G884"/>
  <c r="G883"/>
  <c r="G882"/>
  <c r="G881"/>
  <c r="G880"/>
  <c r="G879"/>
  <c r="G878"/>
  <c r="G877"/>
  <c r="G876"/>
  <c r="G875"/>
  <c r="G874"/>
  <c r="G873"/>
  <c r="G872"/>
  <c r="G871"/>
  <c r="G870"/>
  <c r="G869"/>
  <c r="G868"/>
  <c r="G867"/>
  <c r="G866"/>
  <c r="G865"/>
  <c r="G864"/>
  <c r="G863"/>
  <c r="G862"/>
  <c r="G861"/>
  <c r="G860"/>
  <c r="G859"/>
  <c r="G858"/>
  <c r="G857"/>
  <c r="G856"/>
  <c r="G855"/>
  <c r="G854"/>
  <c r="G853"/>
  <c r="G852"/>
  <c r="G851"/>
  <c r="G850"/>
  <c r="G849"/>
  <c r="G848"/>
  <c r="G847"/>
  <c r="G846"/>
  <c r="G845"/>
  <c r="G844"/>
  <c r="G843"/>
  <c r="G842"/>
  <c r="G841"/>
  <c r="G840"/>
  <c r="G839"/>
  <c r="G838"/>
  <c r="G837"/>
  <c r="G836"/>
  <c r="G835"/>
  <c r="G834"/>
  <c r="G833"/>
  <c r="G832"/>
  <c r="G831"/>
  <c r="G830"/>
  <c r="G829"/>
  <c r="G828"/>
  <c r="G827"/>
  <c r="G826"/>
  <c r="G825"/>
  <c r="G824"/>
  <c r="G823"/>
  <c r="G822"/>
  <c r="G821"/>
  <c r="G820"/>
  <c r="G819"/>
  <c r="G818"/>
  <c r="G817"/>
  <c r="G816"/>
  <c r="G815"/>
  <c r="G814"/>
  <c r="G813"/>
  <c r="G812"/>
  <c r="G811"/>
  <c r="G810"/>
  <c r="G809"/>
  <c r="G808"/>
  <c r="G807"/>
  <c r="G806"/>
  <c r="G805"/>
  <c r="G804"/>
  <c r="G803"/>
  <c r="G802"/>
  <c r="G801"/>
  <c r="G800"/>
  <c r="G799"/>
  <c r="G798"/>
  <c r="G797"/>
  <c r="G796"/>
  <c r="G795"/>
  <c r="G794"/>
  <c r="G793"/>
  <c r="G792"/>
  <c r="G791"/>
  <c r="G790"/>
  <c r="G789"/>
  <c r="G788"/>
  <c r="G787"/>
  <c r="G786"/>
  <c r="G785"/>
  <c r="G784"/>
  <c r="G783"/>
  <c r="G782"/>
  <c r="G781"/>
  <c r="G780"/>
  <c r="G779"/>
  <c r="G778"/>
  <c r="G777"/>
  <c r="G776"/>
  <c r="G775"/>
  <c r="G774"/>
  <c r="G773"/>
  <c r="G772"/>
  <c r="G771"/>
  <c r="G770"/>
  <c r="G769"/>
  <c r="G768"/>
  <c r="G767"/>
  <c r="G766"/>
  <c r="G765"/>
  <c r="G764"/>
  <c r="G763"/>
  <c r="G762"/>
  <c r="G761"/>
  <c r="G760"/>
  <c r="G759"/>
  <c r="G758"/>
  <c r="G757"/>
  <c r="G756"/>
  <c r="G755"/>
  <c r="G754"/>
  <c r="G753"/>
  <c r="G752"/>
  <c r="G751"/>
  <c r="G750"/>
  <c r="G749"/>
  <c r="G748"/>
  <c r="G747"/>
  <c r="G746"/>
  <c r="G745"/>
  <c r="G744"/>
  <c r="G743"/>
  <c r="G742"/>
  <c r="G741"/>
  <c r="G740"/>
  <c r="G739"/>
  <c r="G738"/>
  <c r="G737"/>
  <c r="G736"/>
  <c r="G735"/>
  <c r="G734"/>
  <c r="G733"/>
  <c r="G732"/>
  <c r="G731"/>
  <c r="G730"/>
  <c r="G729"/>
  <c r="G728"/>
  <c r="G727"/>
  <c r="G726"/>
  <c r="G725"/>
  <c r="G724"/>
  <c r="G723"/>
  <c r="G722"/>
  <c r="G721"/>
  <c r="G720"/>
  <c r="G719"/>
  <c r="G718"/>
  <c r="G717"/>
  <c r="G716"/>
  <c r="G715"/>
  <c r="G714"/>
  <c r="G713"/>
  <c r="G712"/>
  <c r="G711"/>
  <c r="G710"/>
  <c r="G709"/>
  <c r="G708"/>
  <c r="G707"/>
  <c r="G706"/>
  <c r="G705"/>
  <c r="G704"/>
  <c r="G703"/>
  <c r="G702"/>
  <c r="G701"/>
  <c r="G700"/>
  <c r="G699"/>
  <c r="G698"/>
  <c r="G697"/>
  <c r="G696"/>
  <c r="G695"/>
  <c r="G694"/>
  <c r="G693"/>
  <c r="G692"/>
  <c r="G691"/>
  <c r="G690"/>
  <c r="G689"/>
  <c r="G688"/>
  <c r="G687"/>
  <c r="G686"/>
  <c r="G685"/>
  <c r="G684"/>
  <c r="G683"/>
  <c r="G682"/>
  <c r="G681"/>
  <c r="G680"/>
  <c r="G679"/>
  <c r="G678"/>
  <c r="G677"/>
  <c r="G676"/>
  <c r="G675"/>
  <c r="G674"/>
  <c r="G673"/>
  <c r="G672"/>
  <c r="G671"/>
  <c r="G670"/>
  <c r="G669"/>
  <c r="G668"/>
  <c r="G667"/>
  <c r="G666"/>
  <c r="G665"/>
  <c r="G664"/>
  <c r="G663"/>
  <c r="G662"/>
  <c r="G661"/>
  <c r="G660"/>
  <c r="G659"/>
  <c r="G658"/>
  <c r="G657"/>
  <c r="G656"/>
  <c r="G655"/>
  <c r="G654"/>
  <c r="G653"/>
  <c r="G652"/>
  <c r="G651"/>
  <c r="G650"/>
  <c r="G649"/>
  <c r="G648"/>
  <c r="G647"/>
  <c r="G646"/>
  <c r="G645"/>
  <c r="G644"/>
  <c r="G643"/>
  <c r="G642"/>
  <c r="G641"/>
  <c r="G640"/>
  <c r="G639"/>
  <c r="G638"/>
  <c r="G637"/>
  <c r="G636"/>
  <c r="G635"/>
  <c r="G634"/>
  <c r="G633"/>
  <c r="G632"/>
  <c r="G631"/>
  <c r="G630"/>
  <c r="G629"/>
  <c r="G628"/>
  <c r="G627"/>
  <c r="G626"/>
  <c r="G625"/>
  <c r="G624"/>
  <c r="G623"/>
  <c r="G622"/>
  <c r="G621"/>
  <c r="G620"/>
  <c r="G619"/>
  <c r="G618"/>
  <c r="G617"/>
  <c r="G616"/>
  <c r="G615"/>
  <c r="G614"/>
  <c r="G613"/>
  <c r="G612"/>
  <c r="G611"/>
  <c r="G610"/>
  <c r="G609"/>
  <c r="G608"/>
  <c r="G607"/>
  <c r="G606"/>
  <c r="G605"/>
  <c r="G604"/>
  <c r="G603"/>
  <c r="G602"/>
  <c r="G601"/>
  <c r="G600"/>
  <c r="G599"/>
  <c r="G598"/>
  <c r="G597"/>
  <c r="G596"/>
  <c r="G595"/>
  <c r="G594"/>
  <c r="G593"/>
  <c r="G592"/>
  <c r="G591"/>
  <c r="G590"/>
  <c r="G589"/>
  <c r="G588"/>
  <c r="G587"/>
  <c r="G586"/>
  <c r="G585"/>
  <c r="G584"/>
  <c r="G583"/>
  <c r="G582"/>
  <c r="G581"/>
  <c r="G580"/>
  <c r="G579"/>
  <c r="G578"/>
  <c r="G577"/>
  <c r="G576"/>
  <c r="G575"/>
  <c r="G574"/>
  <c r="G573"/>
  <c r="G572"/>
  <c r="G571"/>
  <c r="G570"/>
  <c r="G569"/>
  <c r="G568"/>
  <c r="G567"/>
  <c r="G566"/>
  <c r="G565"/>
  <c r="G564"/>
  <c r="G563"/>
  <c r="G562"/>
  <c r="G561"/>
  <c r="G560"/>
  <c r="G559"/>
  <c r="G558"/>
  <c r="G557"/>
  <c r="G556"/>
  <c r="G555"/>
  <c r="G554"/>
  <c r="G553"/>
  <c r="G552"/>
  <c r="G551"/>
  <c r="G550"/>
  <c r="G549"/>
  <c r="G548"/>
  <c r="G547"/>
  <c r="G546"/>
  <c r="G545"/>
  <c r="G544"/>
  <c r="G543"/>
  <c r="G542"/>
  <c r="G541"/>
  <c r="G540"/>
  <c r="G539"/>
  <c r="G538"/>
  <c r="G537"/>
  <c r="G536"/>
  <c r="G535"/>
  <c r="G534"/>
  <c r="G533"/>
  <c r="G532"/>
  <c r="G531"/>
  <c r="G530"/>
  <c r="G529"/>
  <c r="G528"/>
  <c r="G527"/>
  <c r="G526"/>
  <c r="G525"/>
  <c r="G524"/>
  <c r="G523"/>
  <c r="G522"/>
  <c r="G521"/>
  <c r="G520"/>
  <c r="G519"/>
  <c r="G518"/>
  <c r="G517"/>
  <c r="G516"/>
  <c r="G515"/>
  <c r="G514"/>
  <c r="G513"/>
  <c r="G512"/>
  <c r="G511"/>
  <c r="G510"/>
  <c r="G509"/>
  <c r="G508"/>
  <c r="G507"/>
  <c r="G506"/>
  <c r="G505"/>
  <c r="G504"/>
  <c r="G503"/>
  <c r="G502"/>
  <c r="G501"/>
  <c r="G500"/>
  <c r="G499"/>
  <c r="G498"/>
  <c r="G497"/>
  <c r="G496"/>
  <c r="G495"/>
  <c r="G494"/>
  <c r="G493"/>
  <c r="G492"/>
  <c r="G491"/>
  <c r="G490"/>
  <c r="G489"/>
  <c r="G488"/>
  <c r="G487"/>
  <c r="G486"/>
  <c r="G485"/>
  <c r="G484"/>
  <c r="G483"/>
  <c r="G482"/>
  <c r="G481"/>
  <c r="G480"/>
  <c r="G479"/>
  <c r="G478"/>
  <c r="G477"/>
  <c r="G476"/>
  <c r="G475"/>
  <c r="G474"/>
  <c r="G473"/>
  <c r="G472"/>
  <c r="G471"/>
  <c r="G470"/>
  <c r="G469"/>
  <c r="G468"/>
  <c r="G467"/>
  <c r="G466"/>
  <c r="G465"/>
  <c r="G464"/>
  <c r="G463"/>
  <c r="G462"/>
  <c r="G461"/>
  <c r="G460"/>
  <c r="G459"/>
  <c r="G458"/>
  <c r="G457"/>
  <c r="G456"/>
  <c r="G455"/>
  <c r="G454"/>
  <c r="G453"/>
  <c r="G452"/>
  <c r="G451"/>
  <c r="G450"/>
  <c r="G449"/>
  <c r="G448"/>
  <c r="G447"/>
  <c r="G446"/>
  <c r="G445"/>
  <c r="G444"/>
  <c r="G443"/>
  <c r="G442"/>
  <c r="G441"/>
  <c r="G440"/>
  <c r="G439"/>
  <c r="G438"/>
  <c r="G437"/>
  <c r="G436"/>
  <c r="G435"/>
  <c r="G434"/>
  <c r="G433"/>
  <c r="G432"/>
  <c r="G431"/>
  <c r="G430"/>
  <c r="G429"/>
  <c r="G428"/>
  <c r="G427"/>
  <c r="G426"/>
  <c r="G425"/>
  <c r="G424"/>
  <c r="G423"/>
  <c r="G422"/>
  <c r="G421"/>
  <c r="G420"/>
  <c r="G419"/>
  <c r="G418"/>
  <c r="G417"/>
  <c r="G416"/>
  <c r="G415"/>
  <c r="G414"/>
  <c r="G413"/>
  <c r="G412"/>
  <c r="G411"/>
  <c r="G410"/>
  <c r="G409"/>
  <c r="G408"/>
  <c r="G407"/>
  <c r="G406"/>
  <c r="G405"/>
  <c r="G404"/>
  <c r="G403"/>
  <c r="G402"/>
  <c r="G401"/>
  <c r="G400"/>
  <c r="G399"/>
  <c r="G398"/>
  <c r="G397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5"/>
  <c r="G364"/>
  <c r="G363"/>
  <c r="G362"/>
  <c r="G361"/>
  <c r="G360"/>
  <c r="G359"/>
  <c r="G358"/>
  <c r="G357"/>
  <c r="G356"/>
  <c r="G355"/>
  <c r="G354"/>
  <c r="G353"/>
  <c r="G352"/>
  <c r="G351"/>
  <c r="G350"/>
  <c r="G349"/>
  <c r="G348"/>
  <c r="G347"/>
  <c r="G346"/>
  <c r="G345"/>
  <c r="G344"/>
  <c r="G343"/>
  <c r="G342"/>
  <c r="G341"/>
  <c r="G340"/>
  <c r="G339"/>
  <c r="G338"/>
  <c r="G337"/>
  <c r="G336"/>
  <c r="G335"/>
  <c r="G334"/>
  <c r="G333"/>
  <c r="G332"/>
  <c r="G331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F3"/>
  <c r="U3" s="1"/>
  <c r="B2" i="1"/>
  <c r="F3" s="1"/>
  <c r="Q1334" i="4"/>
  <c r="H1334"/>
  <c r="H1333"/>
  <c r="Q1332"/>
  <c r="H1332"/>
  <c r="Q1331"/>
  <c r="H1331"/>
  <c r="H1330"/>
  <c r="Q1329"/>
  <c r="H1329"/>
  <c r="Q1328"/>
  <c r="H1328"/>
  <c r="H1327"/>
  <c r="Q1326"/>
  <c r="H1326"/>
  <c r="Q1325"/>
  <c r="H1325"/>
  <c r="H1324"/>
  <c r="Q1323"/>
  <c r="H1323"/>
  <c r="Q1322"/>
  <c r="H1322"/>
  <c r="H1321"/>
  <c r="Q1320"/>
  <c r="H1320"/>
  <c r="Q1319"/>
  <c r="H1319"/>
  <c r="H1318"/>
  <c r="Q1317"/>
  <c r="H1317"/>
  <c r="Q1316"/>
  <c r="H1316"/>
  <c r="H1315"/>
  <c r="Q1314"/>
  <c r="H1314"/>
  <c r="Q1313"/>
  <c r="H1313"/>
  <c r="H1312"/>
  <c r="Q1311"/>
  <c r="H1311"/>
  <c r="Q1310"/>
  <c r="H1310"/>
  <c r="H1309"/>
  <c r="Q1308"/>
  <c r="H1308"/>
  <c r="Q1307"/>
  <c r="H1307"/>
  <c r="H1306"/>
  <c r="Q1305"/>
  <c r="H1305"/>
  <c r="Q1304"/>
  <c r="H1304"/>
  <c r="H1303"/>
  <c r="Q1302"/>
  <c r="H1302"/>
  <c r="Q1301"/>
  <c r="H1301"/>
  <c r="H1300"/>
  <c r="Q1299"/>
  <c r="H1299"/>
  <c r="Q1298"/>
  <c r="H1298"/>
  <c r="H1297"/>
  <c r="Q1296"/>
  <c r="H1296"/>
  <c r="Q1295"/>
  <c r="H1295"/>
  <c r="H1294"/>
  <c r="Q1293"/>
  <c r="H1293"/>
  <c r="Q1292"/>
  <c r="H1292"/>
  <c r="H1291"/>
  <c r="Q1290"/>
  <c r="H1290"/>
  <c r="Q1289"/>
  <c r="H1289"/>
  <c r="H1288"/>
  <c r="Q1287"/>
  <c r="H1287"/>
  <c r="Q1286"/>
  <c r="H1286"/>
  <c r="H1285"/>
  <c r="Q1284"/>
  <c r="H1284"/>
  <c r="Q1283"/>
  <c r="H1283"/>
  <c r="H1282"/>
  <c r="Q1281"/>
  <c r="H1281"/>
  <c r="Q1280"/>
  <c r="H1280"/>
  <c r="H1279"/>
  <c r="Q1278"/>
  <c r="H1278"/>
  <c r="Q1277"/>
  <c r="H1277"/>
  <c r="H1276"/>
  <c r="Q1275"/>
  <c r="H1275"/>
  <c r="Q1274"/>
  <c r="H1274"/>
  <c r="H1273"/>
  <c r="Q1272"/>
  <c r="H1272"/>
  <c r="Q1271"/>
  <c r="H1271"/>
  <c r="H1270"/>
  <c r="Q1269"/>
  <c r="H1269"/>
  <c r="Q1268"/>
  <c r="H1268"/>
  <c r="H1267"/>
  <c r="Q1266"/>
  <c r="H1266"/>
  <c r="Q1265"/>
  <c r="H1265"/>
  <c r="H1264"/>
  <c r="Q1263"/>
  <c r="H1263"/>
  <c r="Q1262"/>
  <c r="H1262"/>
  <c r="H1261"/>
  <c r="Q1260"/>
  <c r="H1260"/>
  <c r="Q1259"/>
  <c r="H1259"/>
  <c r="H1258"/>
  <c r="Q1257"/>
  <c r="H1257"/>
  <c r="Q1256"/>
  <c r="H1256"/>
  <c r="H1255"/>
  <c r="Q1254"/>
  <c r="H1254"/>
  <c r="Q1253"/>
  <c r="H1253"/>
  <c r="H1252"/>
  <c r="Q1251"/>
  <c r="H1251"/>
  <c r="Q1250"/>
  <c r="H1250"/>
  <c r="H1249"/>
  <c r="Q1248"/>
  <c r="H1248"/>
  <c r="Q1247"/>
  <c r="H1247"/>
  <c r="H1246"/>
  <c r="Q1245"/>
  <c r="H1245"/>
  <c r="Q1244"/>
  <c r="H1244"/>
  <c r="H1243"/>
  <c r="Q1242"/>
  <c r="H1242"/>
  <c r="Q1241"/>
  <c r="H1241"/>
  <c r="H1240"/>
  <c r="Q1239"/>
  <c r="H1239"/>
  <c r="Q1238"/>
  <c r="H1238"/>
  <c r="H1237"/>
  <c r="Q1236"/>
  <c r="H1236"/>
  <c r="Q1235"/>
  <c r="H1235"/>
  <c r="H1234"/>
  <c r="Q1233"/>
  <c r="H1233"/>
  <c r="Q1232"/>
  <c r="H1232"/>
  <c r="H1231"/>
  <c r="Q1230"/>
  <c r="H1230"/>
  <c r="Q1229"/>
  <c r="H1229"/>
  <c r="H1228"/>
  <c r="Q1227"/>
  <c r="H1227"/>
  <c r="Q1226"/>
  <c r="H1226"/>
  <c r="H1225"/>
  <c r="Q1224"/>
  <c r="H1224"/>
  <c r="Q1223"/>
  <c r="H1223"/>
  <c r="H1222"/>
  <c r="Q1221"/>
  <c r="H1221"/>
  <c r="Q1220"/>
  <c r="H1220"/>
  <c r="H1219"/>
  <c r="Q1218"/>
  <c r="H1218"/>
  <c r="Q1217"/>
  <c r="H1217"/>
  <c r="H1216"/>
  <c r="Q1215"/>
  <c r="H1215"/>
  <c r="Q1214"/>
  <c r="H1214"/>
  <c r="H1213"/>
  <c r="Q1212"/>
  <c r="H1212"/>
  <c r="Q1211"/>
  <c r="H1211"/>
  <c r="H1210"/>
  <c r="Q1209"/>
  <c r="H1209"/>
  <c r="Q1208"/>
  <c r="H1208"/>
  <c r="H1207"/>
  <c r="Q1206"/>
  <c r="H1206"/>
  <c r="Q1205"/>
  <c r="H1205"/>
  <c r="H1204"/>
  <c r="Q1203"/>
  <c r="H1203"/>
  <c r="Q1202"/>
  <c r="H1202"/>
  <c r="H1201"/>
  <c r="Q1200"/>
  <c r="H1200"/>
  <c r="Q1199"/>
  <c r="H1199"/>
  <c r="H1198"/>
  <c r="Q1197"/>
  <c r="H1197"/>
  <c r="Q1196"/>
  <c r="H1196"/>
  <c r="H1195"/>
  <c r="Q1194"/>
  <c r="H1194"/>
  <c r="Q1193"/>
  <c r="H1193"/>
  <c r="H1192"/>
  <c r="Q1191"/>
  <c r="H1191"/>
  <c r="Q1190"/>
  <c r="H1190"/>
  <c r="H1189"/>
  <c r="Q1188"/>
  <c r="H1188"/>
  <c r="Q1187"/>
  <c r="H1187"/>
  <c r="H1186"/>
  <c r="Q1185"/>
  <c r="H1185"/>
  <c r="Q1184"/>
  <c r="H1184"/>
  <c r="H1183"/>
  <c r="Q1182"/>
  <c r="H1182"/>
  <c r="Q1181"/>
  <c r="H1181"/>
  <c r="H1180"/>
  <c r="Q1179"/>
  <c r="H1179"/>
  <c r="Q1178"/>
  <c r="H1178"/>
  <c r="H1177"/>
  <c r="Q1176"/>
  <c r="H1176"/>
  <c r="Q1175"/>
  <c r="H1175"/>
  <c r="H1174"/>
  <c r="Q1173"/>
  <c r="H1173"/>
  <c r="Q1172"/>
  <c r="H1172"/>
  <c r="H1171"/>
  <c r="Q1170"/>
  <c r="H1170"/>
  <c r="Q1169"/>
  <c r="H1169"/>
  <c r="H1168"/>
  <c r="Q1167"/>
  <c r="H1167"/>
  <c r="Q1166"/>
  <c r="H1166"/>
  <c r="H1165"/>
  <c r="Q1164"/>
  <c r="H1164"/>
  <c r="Q1163"/>
  <c r="H1163"/>
  <c r="H1162"/>
  <c r="Q1161"/>
  <c r="H1161"/>
  <c r="Q1160"/>
  <c r="H1160"/>
  <c r="H1159"/>
  <c r="Q1158"/>
  <c r="H1158"/>
  <c r="Q1157"/>
  <c r="H1157"/>
  <c r="H1156"/>
  <c r="Q1155"/>
  <c r="H1155"/>
  <c r="Q1154"/>
  <c r="H1154"/>
  <c r="H1153"/>
  <c r="Q1152"/>
  <c r="H1152"/>
  <c r="Q1151"/>
  <c r="H1151"/>
  <c r="H1150"/>
  <c r="Q1149"/>
  <c r="H1149"/>
  <c r="Q1148"/>
  <c r="H1148"/>
  <c r="H1147"/>
  <c r="Q1146"/>
  <c r="H1146"/>
  <c r="Q1145"/>
  <c r="H1145"/>
  <c r="H1144"/>
  <c r="Q1143"/>
  <c r="H1143"/>
  <c r="Q1142"/>
  <c r="H1142"/>
  <c r="H1141"/>
  <c r="Q1140"/>
  <c r="H1140"/>
  <c r="Q1139"/>
  <c r="H1139"/>
  <c r="H1138"/>
  <c r="Q1137"/>
  <c r="H1137"/>
  <c r="Q1136"/>
  <c r="H1136"/>
  <c r="H1135"/>
  <c r="Q1134"/>
  <c r="H1134"/>
  <c r="Q1133"/>
  <c r="H1133"/>
  <c r="H1132"/>
  <c r="Q1131"/>
  <c r="H1131"/>
  <c r="Q1130"/>
  <c r="H1130"/>
  <c r="H1129"/>
  <c r="Q1128"/>
  <c r="H1128"/>
  <c r="Q1127"/>
  <c r="H1127"/>
  <c r="H1126"/>
  <c r="Q1125"/>
  <c r="H1125"/>
  <c r="Q1124"/>
  <c r="H1124"/>
  <c r="H1123"/>
  <c r="Q1122"/>
  <c r="H1122"/>
  <c r="Q1121"/>
  <c r="H1121"/>
  <c r="H1120"/>
  <c r="Q1119"/>
  <c r="H1119"/>
  <c r="Q1118"/>
  <c r="H1118"/>
  <c r="H1117"/>
  <c r="Q1116"/>
  <c r="H1116"/>
  <c r="Q1115"/>
  <c r="H1115"/>
  <c r="H1114"/>
  <c r="Q1113"/>
  <c r="H1113"/>
  <c r="Q1112"/>
  <c r="H1112"/>
  <c r="H1111"/>
  <c r="Q1110"/>
  <c r="H1110"/>
  <c r="Q1109"/>
  <c r="H1109"/>
  <c r="H1108"/>
  <c r="Q1107"/>
  <c r="H1107"/>
  <c r="Q1106"/>
  <c r="H1106"/>
  <c r="H1105"/>
  <c r="Q1104"/>
  <c r="H1104"/>
  <c r="Q1103"/>
  <c r="H1103"/>
  <c r="H1102"/>
  <c r="Q1101"/>
  <c r="H1101"/>
  <c r="Q1100"/>
  <c r="H1100"/>
  <c r="H1099"/>
  <c r="Q1098"/>
  <c r="H1098"/>
  <c r="Q1097"/>
  <c r="H1097"/>
  <c r="H1096"/>
  <c r="Q1095"/>
  <c r="H1095"/>
  <c r="Q1094"/>
  <c r="H1094"/>
  <c r="H1093"/>
  <c r="Q1092"/>
  <c r="H1092"/>
  <c r="Q1091"/>
  <c r="H1091"/>
  <c r="H1090"/>
  <c r="Q1089"/>
  <c r="H1089"/>
  <c r="Q1088"/>
  <c r="H1088"/>
  <c r="H1087"/>
  <c r="Q1086"/>
  <c r="H1086"/>
  <c r="Q1085"/>
  <c r="H1085"/>
  <c r="H1084"/>
  <c r="Q1083"/>
  <c r="H1083"/>
  <c r="Q1082"/>
  <c r="H1082"/>
  <c r="H1081"/>
  <c r="Q1080"/>
  <c r="H1080"/>
  <c r="Q1079"/>
  <c r="H1079"/>
  <c r="H1078"/>
  <c r="Q1077"/>
  <c r="H1077"/>
  <c r="Q1076"/>
  <c r="H1076"/>
  <c r="H1075"/>
  <c r="Q1074"/>
  <c r="H1074"/>
  <c r="Q1073"/>
  <c r="H1073"/>
  <c r="H1072"/>
  <c r="Q1071"/>
  <c r="H1071"/>
  <c r="Q1070"/>
  <c r="H1070"/>
  <c r="H1069"/>
  <c r="Q1068"/>
  <c r="H1068"/>
  <c r="Q1067"/>
  <c r="H1067"/>
  <c r="H1066"/>
  <c r="Q1065"/>
  <c r="H1065"/>
  <c r="Q1064"/>
  <c r="H1064"/>
  <c r="H1063"/>
  <c r="Q1062"/>
  <c r="H1062"/>
  <c r="Q1061"/>
  <c r="H1061"/>
  <c r="H1060"/>
  <c r="Q1059"/>
  <c r="H1059"/>
  <c r="Q1058"/>
  <c r="H1058"/>
  <c r="H1057"/>
  <c r="Q1056"/>
  <c r="H1056"/>
  <c r="Q1055"/>
  <c r="H1055"/>
  <c r="H1054"/>
  <c r="Q1053"/>
  <c r="H1053"/>
  <c r="Q1052"/>
  <c r="H1052"/>
  <c r="H1051"/>
  <c r="Q1050"/>
  <c r="H1050"/>
  <c r="Q1049"/>
  <c r="H1049"/>
  <c r="H1048"/>
  <c r="Q1047"/>
  <c r="H1047"/>
  <c r="Q1046"/>
  <c r="H1046"/>
  <c r="H1045"/>
  <c r="Q1044"/>
  <c r="H1044"/>
  <c r="Q1043"/>
  <c r="H1043"/>
  <c r="H1042"/>
  <c r="Q1041"/>
  <c r="H1041"/>
  <c r="Q1040"/>
  <c r="H1040"/>
  <c r="H1039"/>
  <c r="Q1038"/>
  <c r="H1038"/>
  <c r="Q1037"/>
  <c r="H1037"/>
  <c r="H1036"/>
  <c r="Q1035"/>
  <c r="H1035"/>
  <c r="Q1034"/>
  <c r="H1034"/>
  <c r="H1033"/>
  <c r="Q1032"/>
  <c r="H1032"/>
  <c r="Q1031"/>
  <c r="H1031"/>
  <c r="H1030"/>
  <c r="Q1029"/>
  <c r="H1029"/>
  <c r="Q1028"/>
  <c r="H1028"/>
  <c r="H1027"/>
  <c r="Q1026"/>
  <c r="H1026"/>
  <c r="Q1025"/>
  <c r="H1025"/>
  <c r="H1024"/>
  <c r="Q1023"/>
  <c r="H1023"/>
  <c r="Q1022"/>
  <c r="H1022"/>
  <c r="H1021"/>
  <c r="Q1020"/>
  <c r="H1020"/>
  <c r="Q1019"/>
  <c r="H1019"/>
  <c r="H1018"/>
  <c r="Q1017"/>
  <c r="H1017"/>
  <c r="Q1016"/>
  <c r="H1016"/>
  <c r="H1015"/>
  <c r="Q1014"/>
  <c r="H1014"/>
  <c r="Q1013"/>
  <c r="H1013"/>
  <c r="H1012"/>
  <c r="Q1011"/>
  <c r="H1011"/>
  <c r="Q1010"/>
  <c r="H1010"/>
  <c r="H1009"/>
  <c r="Q1008"/>
  <c r="H1008"/>
  <c r="Q1007"/>
  <c r="H1007"/>
  <c r="H1006"/>
  <c r="Q1005"/>
  <c r="H1005"/>
  <c r="Q1004"/>
  <c r="H1004"/>
  <c r="H1003"/>
  <c r="Q1002"/>
  <c r="H1002"/>
  <c r="Q1001"/>
  <c r="H1001"/>
  <c r="H1000"/>
  <c r="Q999"/>
  <c r="H999"/>
  <c r="Q998"/>
  <c r="H998"/>
  <c r="H997"/>
  <c r="Q996"/>
  <c r="H996"/>
  <c r="Q995"/>
  <c r="H995"/>
  <c r="H994"/>
  <c r="Q993"/>
  <c r="H993"/>
  <c r="Q992"/>
  <c r="H992"/>
  <c r="H991"/>
  <c r="Q990"/>
  <c r="H990"/>
  <c r="Q989"/>
  <c r="H989"/>
  <c r="H988"/>
  <c r="Q987"/>
  <c r="H987"/>
  <c r="Q986"/>
  <c r="H986"/>
  <c r="H985"/>
  <c r="Q984"/>
  <c r="H984"/>
  <c r="Q983"/>
  <c r="H983"/>
  <c r="H982"/>
  <c r="Q981"/>
  <c r="H981"/>
  <c r="Q980"/>
  <c r="H980"/>
  <c r="H979"/>
  <c r="Q978"/>
  <c r="H978"/>
  <c r="Q977"/>
  <c r="H977"/>
  <c r="H976"/>
  <c r="Q975"/>
  <c r="H975"/>
  <c r="Q974"/>
  <c r="H974"/>
  <c r="H973"/>
  <c r="Q972"/>
  <c r="H972"/>
  <c r="Q971"/>
  <c r="H971"/>
  <c r="H970"/>
  <c r="Q969"/>
  <c r="H969"/>
  <c r="Q968"/>
  <c r="H968"/>
  <c r="H967"/>
  <c r="Q966"/>
  <c r="H966"/>
  <c r="Q965"/>
  <c r="H965"/>
  <c r="H964"/>
  <c r="Q963"/>
  <c r="H963"/>
  <c r="Q962"/>
  <c r="H962"/>
  <c r="H961"/>
  <c r="Q960"/>
  <c r="H960"/>
  <c r="Q959"/>
  <c r="H959"/>
  <c r="H958"/>
  <c r="Q957"/>
  <c r="H957"/>
  <c r="Q956"/>
  <c r="H956"/>
  <c r="H955"/>
  <c r="Q954"/>
  <c r="H954"/>
  <c r="Q953"/>
  <c r="H953"/>
  <c r="H952"/>
  <c r="Q951"/>
  <c r="H951"/>
  <c r="Q950"/>
  <c r="H950"/>
  <c r="H949"/>
  <c r="Q948"/>
  <c r="H948"/>
  <c r="Q947"/>
  <c r="H947"/>
  <c r="H946"/>
  <c r="Q945"/>
  <c r="H945"/>
  <c r="Q944"/>
  <c r="H944"/>
  <c r="H943"/>
  <c r="Q942"/>
  <c r="H942"/>
  <c r="Q941"/>
  <c r="H941"/>
  <c r="H940"/>
  <c r="Q939"/>
  <c r="H939"/>
  <c r="Q938"/>
  <c r="H938"/>
  <c r="H937"/>
  <c r="Q936"/>
  <c r="H936"/>
  <c r="Q935"/>
  <c r="H935"/>
  <c r="H934"/>
  <c r="Q933"/>
  <c r="H933"/>
  <c r="Q932"/>
  <c r="H932"/>
  <c r="H931"/>
  <c r="Q930"/>
  <c r="H930"/>
  <c r="Q929"/>
  <c r="H929"/>
  <c r="H928"/>
  <c r="Q927"/>
  <c r="H927"/>
  <c r="Q926"/>
  <c r="H926"/>
  <c r="H925"/>
  <c r="Q924"/>
  <c r="H924"/>
  <c r="Q923"/>
  <c r="H923"/>
  <c r="H922"/>
  <c r="Q921"/>
  <c r="H921"/>
  <c r="Q920"/>
  <c r="H920"/>
  <c r="H919"/>
  <c r="Q918"/>
  <c r="H918"/>
  <c r="Q917"/>
  <c r="H917"/>
  <c r="H916"/>
  <c r="Q915"/>
  <c r="H915"/>
  <c r="Q914"/>
  <c r="H914"/>
  <c r="H913"/>
  <c r="Q912"/>
  <c r="H912"/>
  <c r="Q911"/>
  <c r="H911"/>
  <c r="H910"/>
  <c r="Q909"/>
  <c r="H909"/>
  <c r="Q908"/>
  <c r="H908"/>
  <c r="H907"/>
  <c r="Q906"/>
  <c r="H906"/>
  <c r="Q905"/>
  <c r="H905"/>
  <c r="H904"/>
  <c r="Q903"/>
  <c r="H903"/>
  <c r="Q902"/>
  <c r="H902"/>
  <c r="H901"/>
  <c r="Q900"/>
  <c r="H900"/>
  <c r="Q899"/>
  <c r="H899"/>
  <c r="H898"/>
  <c r="Q897"/>
  <c r="H897"/>
  <c r="Q896"/>
  <c r="H896"/>
  <c r="H895"/>
  <c r="Q894"/>
  <c r="H894"/>
  <c r="Q893"/>
  <c r="H893"/>
  <c r="H892"/>
  <c r="Q891"/>
  <c r="H891"/>
  <c r="Q890"/>
  <c r="H890"/>
  <c r="H889"/>
  <c r="Q888"/>
  <c r="H888"/>
  <c r="Q887"/>
  <c r="H887"/>
  <c r="H886"/>
  <c r="Q885"/>
  <c r="H885"/>
  <c r="Q884"/>
  <c r="H884"/>
  <c r="H883"/>
  <c r="Q882"/>
  <c r="H882"/>
  <c r="Q881"/>
  <c r="H881"/>
  <c r="H880"/>
  <c r="Q879"/>
  <c r="H879"/>
  <c r="Q878"/>
  <c r="H878"/>
  <c r="H877"/>
  <c r="Q876"/>
  <c r="H876"/>
  <c r="Q875"/>
  <c r="H875"/>
  <c r="H874"/>
  <c r="Q873"/>
  <c r="H873"/>
  <c r="Q872"/>
  <c r="H872"/>
  <c r="H871"/>
  <c r="Q870"/>
  <c r="H870"/>
  <c r="Q869"/>
  <c r="H869"/>
  <c r="H868"/>
  <c r="Q867"/>
  <c r="H867"/>
  <c r="Q866"/>
  <c r="H866"/>
  <c r="H865"/>
  <c r="Q864"/>
  <c r="H864"/>
  <c r="Q863"/>
  <c r="H863"/>
  <c r="H862"/>
  <c r="Q861"/>
  <c r="H861"/>
  <c r="Q860"/>
  <c r="H860"/>
  <c r="H859"/>
  <c r="Q858"/>
  <c r="H858"/>
  <c r="Q857"/>
  <c r="H857"/>
  <c r="H856"/>
  <c r="Q855"/>
  <c r="H855"/>
  <c r="Q854"/>
  <c r="H854"/>
  <c r="H853"/>
  <c r="Q852"/>
  <c r="H852"/>
  <c r="Q851"/>
  <c r="H851"/>
  <c r="H850"/>
  <c r="Q849"/>
  <c r="H849"/>
  <c r="Q848"/>
  <c r="H848"/>
  <c r="H847"/>
  <c r="Q846"/>
  <c r="H846"/>
  <c r="Q845"/>
  <c r="H845"/>
  <c r="H844"/>
  <c r="Q843"/>
  <c r="H843"/>
  <c r="Q842"/>
  <c r="H842"/>
  <c r="H841"/>
  <c r="Q840"/>
  <c r="H840"/>
  <c r="Q839"/>
  <c r="H839"/>
  <c r="H838"/>
  <c r="Q837"/>
  <c r="H837"/>
  <c r="Q836"/>
  <c r="H836"/>
  <c r="H835"/>
  <c r="Q834"/>
  <c r="H834"/>
  <c r="Q833"/>
  <c r="H833"/>
  <c r="H832"/>
  <c r="Q831"/>
  <c r="H831"/>
  <c r="Q830"/>
  <c r="H830"/>
  <c r="H829"/>
  <c r="Q828"/>
  <c r="H828"/>
  <c r="Q827"/>
  <c r="H827"/>
  <c r="H826"/>
  <c r="Q825"/>
  <c r="H825"/>
  <c r="Q824"/>
  <c r="H824"/>
  <c r="H823"/>
  <c r="Q822"/>
  <c r="H822"/>
  <c r="Q821"/>
  <c r="H821"/>
  <c r="H820"/>
  <c r="Q819"/>
  <c r="H819"/>
  <c r="Q818"/>
  <c r="H818"/>
  <c r="H817"/>
  <c r="Q816"/>
  <c r="H816"/>
  <c r="Q815"/>
  <c r="H815"/>
  <c r="H814"/>
  <c r="Q813"/>
  <c r="H813"/>
  <c r="Q812"/>
  <c r="H812"/>
  <c r="H811"/>
  <c r="Q810"/>
  <c r="H810"/>
  <c r="Q809"/>
  <c r="H809"/>
  <c r="H808"/>
  <c r="Q807"/>
  <c r="H807"/>
  <c r="Q806"/>
  <c r="H806"/>
  <c r="H805"/>
  <c r="Q804"/>
  <c r="H804"/>
  <c r="Q803"/>
  <c r="H803"/>
  <c r="H802"/>
  <c r="Q801"/>
  <c r="H801"/>
  <c r="Q800"/>
  <c r="H800"/>
  <c r="H799"/>
  <c r="Q798"/>
  <c r="H798"/>
  <c r="Q797"/>
  <c r="H797"/>
  <c r="H796"/>
  <c r="Q795"/>
  <c r="H795"/>
  <c r="Q794"/>
  <c r="H794"/>
  <c r="H793"/>
  <c r="Q792"/>
  <c r="H792"/>
  <c r="Q791"/>
  <c r="H791"/>
  <c r="H790"/>
  <c r="Q789"/>
  <c r="H789"/>
  <c r="Q788"/>
  <c r="H788"/>
  <c r="H787"/>
  <c r="Q786"/>
  <c r="H786"/>
  <c r="Q785"/>
  <c r="H785"/>
  <c r="H784"/>
  <c r="Q783"/>
  <c r="H783"/>
  <c r="Q782"/>
  <c r="H782"/>
  <c r="H781"/>
  <c r="Q780"/>
  <c r="H780"/>
  <c r="Q779"/>
  <c r="H779"/>
  <c r="H778"/>
  <c r="Q777"/>
  <c r="H777"/>
  <c r="Q776"/>
  <c r="H776"/>
  <c r="H775"/>
  <c r="Q774"/>
  <c r="H774"/>
  <c r="Q773"/>
  <c r="H773"/>
  <c r="H772"/>
  <c r="Q771"/>
  <c r="H771"/>
  <c r="Q770"/>
  <c r="H770"/>
  <c r="H769"/>
  <c r="Q768"/>
  <c r="H768"/>
  <c r="Q767"/>
  <c r="H767"/>
  <c r="H766"/>
  <c r="Q765"/>
  <c r="H765"/>
  <c r="Q764"/>
  <c r="H764"/>
  <c r="H763"/>
  <c r="Q762"/>
  <c r="H762"/>
  <c r="Q761"/>
  <c r="H761"/>
  <c r="H760"/>
  <c r="Q759"/>
  <c r="H759"/>
  <c r="Q758"/>
  <c r="H758"/>
  <c r="H757"/>
  <c r="Q756"/>
  <c r="H756"/>
  <c r="Q755"/>
  <c r="H755"/>
  <c r="H754"/>
  <c r="Q753"/>
  <c r="H753"/>
  <c r="Q752"/>
  <c r="H752"/>
  <c r="H751"/>
  <c r="Q750"/>
  <c r="H750"/>
  <c r="Q749"/>
  <c r="H749"/>
  <c r="H748"/>
  <c r="Q747"/>
  <c r="H747"/>
  <c r="Q746"/>
  <c r="H746"/>
  <c r="H745"/>
  <c r="Q744"/>
  <c r="H744"/>
  <c r="Q743"/>
  <c r="H743"/>
  <c r="H742"/>
  <c r="Q741"/>
  <c r="H741"/>
  <c r="Q740"/>
  <c r="H740"/>
  <c r="H739"/>
  <c r="Q738"/>
  <c r="H738"/>
  <c r="Q737"/>
  <c r="H737"/>
  <c r="H736"/>
  <c r="Q735"/>
  <c r="H735"/>
  <c r="Q734"/>
  <c r="H734"/>
  <c r="H733"/>
  <c r="Q732"/>
  <c r="H732"/>
  <c r="Q731"/>
  <c r="H731"/>
  <c r="H730"/>
  <c r="Q729"/>
  <c r="H729"/>
  <c r="Q728"/>
  <c r="H728"/>
  <c r="H727"/>
  <c r="Q726"/>
  <c r="H726"/>
  <c r="Q725"/>
  <c r="H725"/>
  <c r="H724"/>
  <c r="Q723"/>
  <c r="H723"/>
  <c r="Q722"/>
  <c r="H722"/>
  <c r="H721"/>
  <c r="Q720"/>
  <c r="H720"/>
  <c r="Q719"/>
  <c r="H719"/>
  <c r="H718"/>
  <c r="Q717"/>
  <c r="H717"/>
  <c r="Q716"/>
  <c r="H716"/>
  <c r="H715"/>
  <c r="Q714"/>
  <c r="H714"/>
  <c r="Q713"/>
  <c r="H713"/>
  <c r="H712"/>
  <c r="Q711"/>
  <c r="H711"/>
  <c r="Q710"/>
  <c r="H710"/>
  <c r="H709"/>
  <c r="Q708"/>
  <c r="H708"/>
  <c r="Q707"/>
  <c r="H707"/>
  <c r="H706"/>
  <c r="Q705"/>
  <c r="H705"/>
  <c r="Q704"/>
  <c r="H704"/>
  <c r="H703"/>
  <c r="Q702"/>
  <c r="H702"/>
  <c r="Q701"/>
  <c r="H701"/>
  <c r="H700"/>
  <c r="Q699"/>
  <c r="H699"/>
  <c r="Q698"/>
  <c r="H698"/>
  <c r="H697"/>
  <c r="Q696"/>
  <c r="H696"/>
  <c r="Q695"/>
  <c r="H695"/>
  <c r="H694"/>
  <c r="Q693"/>
  <c r="H693"/>
  <c r="Q692"/>
  <c r="H692"/>
  <c r="H691"/>
  <c r="Q690"/>
  <c r="H690"/>
  <c r="Q689"/>
  <c r="H689"/>
  <c r="H688"/>
  <c r="Q687"/>
  <c r="H687"/>
  <c r="Q686"/>
  <c r="H686"/>
  <c r="H685"/>
  <c r="Q684"/>
  <c r="H684"/>
  <c r="Q683"/>
  <c r="H683"/>
  <c r="H682"/>
  <c r="Q681"/>
  <c r="H681"/>
  <c r="Q680"/>
  <c r="H680"/>
  <c r="H679"/>
  <c r="Q678"/>
  <c r="H678"/>
  <c r="Q677"/>
  <c r="H677"/>
  <c r="H676"/>
  <c r="Q675"/>
  <c r="H675"/>
  <c r="Q674"/>
  <c r="H674"/>
  <c r="H673"/>
  <c r="Q672"/>
  <c r="H672"/>
  <c r="Q671"/>
  <c r="H671"/>
  <c r="H670"/>
  <c r="Q669"/>
  <c r="H669"/>
  <c r="Q668"/>
  <c r="H668"/>
  <c r="H667"/>
  <c r="Q666"/>
  <c r="H666"/>
  <c r="Q665"/>
  <c r="H665"/>
  <c r="H664"/>
  <c r="Q663"/>
  <c r="H663"/>
  <c r="Q662"/>
  <c r="H662"/>
  <c r="H661"/>
  <c r="Q660"/>
  <c r="H660"/>
  <c r="Q659"/>
  <c r="H659"/>
  <c r="H658"/>
  <c r="Q657"/>
  <c r="H657"/>
  <c r="Q656"/>
  <c r="H656"/>
  <c r="H655"/>
  <c r="Q654"/>
  <c r="H654"/>
  <c r="Q653"/>
  <c r="H653"/>
  <c r="H652"/>
  <c r="Q651"/>
  <c r="H651"/>
  <c r="Q650"/>
  <c r="H650"/>
  <c r="H649"/>
  <c r="Q648"/>
  <c r="H648"/>
  <c r="Q647"/>
  <c r="H647"/>
  <c r="H646"/>
  <c r="Q645"/>
  <c r="H645"/>
  <c r="Q644"/>
  <c r="H644"/>
  <c r="H643"/>
  <c r="Q642"/>
  <c r="H642"/>
  <c r="Q641"/>
  <c r="H641"/>
  <c r="H640"/>
  <c r="Q639"/>
  <c r="H639"/>
  <c r="Q638"/>
  <c r="H638"/>
  <c r="H637"/>
  <c r="Q636"/>
  <c r="H636"/>
  <c r="Q635"/>
  <c r="H635"/>
  <c r="H634"/>
  <c r="Q633"/>
  <c r="H633"/>
  <c r="Q632"/>
  <c r="H632"/>
  <c r="H631"/>
  <c r="Q630"/>
  <c r="H630"/>
  <c r="Q629"/>
  <c r="H629"/>
  <c r="H628"/>
  <c r="Q627"/>
  <c r="H627"/>
  <c r="Q626"/>
  <c r="H626"/>
  <c r="H625"/>
  <c r="Q624"/>
  <c r="H624"/>
  <c r="Q623"/>
  <c r="H623"/>
  <c r="H622"/>
  <c r="Q621"/>
  <c r="H621"/>
  <c r="Q620"/>
  <c r="H620"/>
  <c r="H619"/>
  <c r="Q618"/>
  <c r="H618"/>
  <c r="Q617"/>
  <c r="H617"/>
  <c r="H616"/>
  <c r="Q615"/>
  <c r="H615"/>
  <c r="Q614"/>
  <c r="H614"/>
  <c r="H613"/>
  <c r="Q612"/>
  <c r="H612"/>
  <c r="Q611"/>
  <c r="H611"/>
  <c r="H610"/>
  <c r="Q609"/>
  <c r="H609"/>
  <c r="Q608"/>
  <c r="H608"/>
  <c r="H607"/>
  <c r="Q606"/>
  <c r="H606"/>
  <c r="Q605"/>
  <c r="H605"/>
  <c r="H604"/>
  <c r="Q603"/>
  <c r="H603"/>
  <c r="Q602"/>
  <c r="H602"/>
  <c r="H601"/>
  <c r="Q600"/>
  <c r="H600"/>
  <c r="Q599"/>
  <c r="H599"/>
  <c r="H598"/>
  <c r="Q597"/>
  <c r="H597"/>
  <c r="Q596"/>
  <c r="H596"/>
  <c r="H595"/>
  <c r="Q594"/>
  <c r="H594"/>
  <c r="Q593"/>
  <c r="H593"/>
  <c r="H592"/>
  <c r="Q591"/>
  <c r="H591"/>
  <c r="Q590"/>
  <c r="H590"/>
  <c r="H589"/>
  <c r="Q588"/>
  <c r="H588"/>
  <c r="Q587"/>
  <c r="H587"/>
  <c r="H586"/>
  <c r="Q585"/>
  <c r="H585"/>
  <c r="Q584"/>
  <c r="H584"/>
  <c r="H583"/>
  <c r="Q582"/>
  <c r="H582"/>
  <c r="Q581"/>
  <c r="H581"/>
  <c r="H580"/>
  <c r="Q579"/>
  <c r="H579"/>
  <c r="Q578"/>
  <c r="H578"/>
  <c r="H577"/>
  <c r="Q576"/>
  <c r="H576"/>
  <c r="Q575"/>
  <c r="H575"/>
  <c r="H574"/>
  <c r="Q573"/>
  <c r="H573"/>
  <c r="Q572"/>
  <c r="H572"/>
  <c r="H571"/>
  <c r="Q570"/>
  <c r="H570"/>
  <c r="Q569"/>
  <c r="H569"/>
  <c r="H568"/>
  <c r="Q567"/>
  <c r="H567"/>
  <c r="Q566"/>
  <c r="H566"/>
  <c r="H565"/>
  <c r="Q564"/>
  <c r="H564"/>
  <c r="Q563"/>
  <c r="H563"/>
  <c r="H562"/>
  <c r="Q561"/>
  <c r="H561"/>
  <c r="Q560"/>
  <c r="H560"/>
  <c r="H559"/>
  <c r="Q558"/>
  <c r="H558"/>
  <c r="Q557"/>
  <c r="H557"/>
  <c r="H556"/>
  <c r="Q555"/>
  <c r="H555"/>
  <c r="Q554"/>
  <c r="H554"/>
  <c r="H553"/>
  <c r="Q552"/>
  <c r="H552"/>
  <c r="Q551"/>
  <c r="H551"/>
  <c r="H550"/>
  <c r="Q549"/>
  <c r="H549"/>
  <c r="Q548"/>
  <c r="H548"/>
  <c r="H547"/>
  <c r="Q546"/>
  <c r="H546"/>
  <c r="Q545"/>
  <c r="H545"/>
  <c r="H544"/>
  <c r="Q543"/>
  <c r="H543"/>
  <c r="Q542"/>
  <c r="H542"/>
  <c r="H541"/>
  <c r="Q540"/>
  <c r="H540"/>
  <c r="Q539"/>
  <c r="H539"/>
  <c r="H538"/>
  <c r="Q537"/>
  <c r="H537"/>
  <c r="Q536"/>
  <c r="H536"/>
  <c r="H535"/>
  <c r="Q534"/>
  <c r="H534"/>
  <c r="Q533"/>
  <c r="H533"/>
  <c r="H532"/>
  <c r="Q531"/>
  <c r="H531"/>
  <c r="Q530"/>
  <c r="H530"/>
  <c r="H529"/>
  <c r="Q528"/>
  <c r="H528"/>
  <c r="Q527"/>
  <c r="H527"/>
  <c r="H526"/>
  <c r="Q525"/>
  <c r="H525"/>
  <c r="Q524"/>
  <c r="H524"/>
  <c r="H523"/>
  <c r="Q522"/>
  <c r="H522"/>
  <c r="Q521"/>
  <c r="H521"/>
  <c r="H520"/>
  <c r="Q519"/>
  <c r="H519"/>
  <c r="Q518"/>
  <c r="H518"/>
  <c r="H517"/>
  <c r="Q516"/>
  <c r="H516"/>
  <c r="Q515"/>
  <c r="H515"/>
  <c r="H514"/>
  <c r="Q513"/>
  <c r="H513"/>
  <c r="Q512"/>
  <c r="H512"/>
  <c r="H511"/>
  <c r="Q510"/>
  <c r="H510"/>
  <c r="Q509"/>
  <c r="H509"/>
  <c r="H508"/>
  <c r="Q507"/>
  <c r="H507"/>
  <c r="Q506"/>
  <c r="H506"/>
  <c r="H505"/>
  <c r="Q504"/>
  <c r="H504"/>
  <c r="Q503"/>
  <c r="H503"/>
  <c r="H502"/>
  <c r="Q501"/>
  <c r="H501"/>
  <c r="Q500"/>
  <c r="H500"/>
  <c r="H499"/>
  <c r="Q498"/>
  <c r="H498"/>
  <c r="Q497"/>
  <c r="H497"/>
  <c r="H496"/>
  <c r="Q495"/>
  <c r="H495"/>
  <c r="Q494"/>
  <c r="H494"/>
  <c r="H493"/>
  <c r="Q492"/>
  <c r="H492"/>
  <c r="Q491"/>
  <c r="H491"/>
  <c r="H490"/>
  <c r="Q489"/>
  <c r="H489"/>
  <c r="Q488"/>
  <c r="H488"/>
  <c r="H487"/>
  <c r="Q486"/>
  <c r="H486"/>
  <c r="Q485"/>
  <c r="H485"/>
  <c r="H484"/>
  <c r="Q483"/>
  <c r="H483"/>
  <c r="Q482"/>
  <c r="H482"/>
  <c r="H481"/>
  <c r="Q480"/>
  <c r="H480"/>
  <c r="Q479"/>
  <c r="H479"/>
  <c r="H478"/>
  <c r="Q477"/>
  <c r="H477"/>
  <c r="Q476"/>
  <c r="H476"/>
  <c r="H475"/>
  <c r="Q474"/>
  <c r="H474"/>
  <c r="Q473"/>
  <c r="H473"/>
  <c r="H472"/>
  <c r="Q471"/>
  <c r="H471"/>
  <c r="Q470"/>
  <c r="H470"/>
  <c r="H469"/>
  <c r="Q468"/>
  <c r="H468"/>
  <c r="Q467"/>
  <c r="H467"/>
  <c r="H466"/>
  <c r="Q465"/>
  <c r="H465"/>
  <c r="Q464"/>
  <c r="H464"/>
  <c r="H463"/>
  <c r="Q462"/>
  <c r="H462"/>
  <c r="Q461"/>
  <c r="H461"/>
  <c r="H460"/>
  <c r="Q459"/>
  <c r="H459"/>
  <c r="Q458"/>
  <c r="H458"/>
  <c r="H457"/>
  <c r="Q456"/>
  <c r="H456"/>
  <c r="Q455"/>
  <c r="H455"/>
  <c r="H454"/>
  <c r="Q453"/>
  <c r="H453"/>
  <c r="Q452"/>
  <c r="H452"/>
  <c r="H451"/>
  <c r="Q450"/>
  <c r="H450"/>
  <c r="Q449"/>
  <c r="H449"/>
  <c r="H448"/>
  <c r="Q447"/>
  <c r="H447"/>
  <c r="Q446"/>
  <c r="H446"/>
  <c r="H445"/>
  <c r="Q444"/>
  <c r="H444"/>
  <c r="Q443"/>
  <c r="H443"/>
  <c r="H442"/>
  <c r="Q441"/>
  <c r="H441"/>
  <c r="Q440"/>
  <c r="H440"/>
  <c r="H439"/>
  <c r="Q438"/>
  <c r="H438"/>
  <c r="Q437"/>
  <c r="H437"/>
  <c r="H436"/>
  <c r="Q435"/>
  <c r="H435"/>
  <c r="Q434"/>
  <c r="H434"/>
  <c r="H433"/>
  <c r="Q432"/>
  <c r="H432"/>
  <c r="Q431"/>
  <c r="H431"/>
  <c r="H430"/>
  <c r="Q429"/>
  <c r="H429"/>
  <c r="Q428"/>
  <c r="H428"/>
  <c r="H427"/>
  <c r="Q426"/>
  <c r="H426"/>
  <c r="Q425"/>
  <c r="H425"/>
  <c r="H424"/>
  <c r="Q423"/>
  <c r="H423"/>
  <c r="Q422"/>
  <c r="H422"/>
  <c r="H421"/>
  <c r="Q420"/>
  <c r="H420"/>
  <c r="Q419"/>
  <c r="H419"/>
  <c r="H418"/>
  <c r="Q417"/>
  <c r="H417"/>
  <c r="Q416"/>
  <c r="H416"/>
  <c r="H415"/>
  <c r="Q414"/>
  <c r="H414"/>
  <c r="Q413"/>
  <c r="H413"/>
  <c r="H412"/>
  <c r="Q411"/>
  <c r="H411"/>
  <c r="Q410"/>
  <c r="H410"/>
  <c r="H409"/>
  <c r="Q408"/>
  <c r="H408"/>
  <c r="Q407"/>
  <c r="H407"/>
  <c r="H406"/>
  <c r="Q405"/>
  <c r="H405"/>
  <c r="Q404"/>
  <c r="H404"/>
  <c r="H403"/>
  <c r="Q402"/>
  <c r="H402"/>
  <c r="Q401"/>
  <c r="H401"/>
  <c r="H400"/>
  <c r="Q399"/>
  <c r="H399"/>
  <c r="Q398"/>
  <c r="H398"/>
  <c r="H397"/>
  <c r="Q396"/>
  <c r="H396"/>
  <c r="Q395"/>
  <c r="H395"/>
  <c r="H394"/>
  <c r="Q393"/>
  <c r="H393"/>
  <c r="Q392"/>
  <c r="H392"/>
  <c r="H391"/>
  <c r="Q390"/>
  <c r="H390"/>
  <c r="Q389"/>
  <c r="H389"/>
  <c r="H388"/>
  <c r="Q387"/>
  <c r="H387"/>
  <c r="Q386"/>
  <c r="H386"/>
  <c r="H385"/>
  <c r="Q384"/>
  <c r="H384"/>
  <c r="Q383"/>
  <c r="H383"/>
  <c r="H382"/>
  <c r="Q381"/>
  <c r="H381"/>
  <c r="Q380"/>
  <c r="H380"/>
  <c r="H379"/>
  <c r="Q378"/>
  <c r="H378"/>
  <c r="Q377"/>
  <c r="H377"/>
  <c r="H376"/>
  <c r="Q375"/>
  <c r="H375"/>
  <c r="Q374"/>
  <c r="H374"/>
  <c r="H373"/>
  <c r="Q372"/>
  <c r="H372"/>
  <c r="Q371"/>
  <c r="H371"/>
  <c r="H370"/>
  <c r="Q369"/>
  <c r="H369"/>
  <c r="Q368"/>
  <c r="H368"/>
  <c r="H367"/>
  <c r="Q366"/>
  <c r="H366"/>
  <c r="Q365"/>
  <c r="H365"/>
  <c r="H364"/>
  <c r="Q363"/>
  <c r="H363"/>
  <c r="Q362"/>
  <c r="H362"/>
  <c r="H361"/>
  <c r="Q360"/>
  <c r="H360"/>
  <c r="Q359"/>
  <c r="H359"/>
  <c r="H358"/>
  <c r="Q357"/>
  <c r="H357"/>
  <c r="Q356"/>
  <c r="H356"/>
  <c r="H355"/>
  <c r="Q354"/>
  <c r="H354"/>
  <c r="Q353"/>
  <c r="H353"/>
  <c r="H352"/>
  <c r="Q351"/>
  <c r="H351"/>
  <c r="Q350"/>
  <c r="H350"/>
  <c r="H349"/>
  <c r="Q348"/>
  <c r="H348"/>
  <c r="Q347"/>
  <c r="H347"/>
  <c r="H346"/>
  <c r="Q345"/>
  <c r="H345"/>
  <c r="Q344"/>
  <c r="H344"/>
  <c r="H343"/>
  <c r="Q342"/>
  <c r="H342"/>
  <c r="Q341"/>
  <c r="H341"/>
  <c r="H340"/>
  <c r="Q339"/>
  <c r="H339"/>
  <c r="Q338"/>
  <c r="H338"/>
  <c r="H337"/>
  <c r="Q336"/>
  <c r="H336"/>
  <c r="Q335"/>
  <c r="H335"/>
  <c r="H334"/>
  <c r="Q333"/>
  <c r="H333"/>
  <c r="Q332"/>
  <c r="H332"/>
  <c r="H331"/>
  <c r="Q330"/>
  <c r="H330"/>
  <c r="Q329"/>
  <c r="H329"/>
  <c r="H328"/>
  <c r="Q327"/>
  <c r="H327"/>
  <c r="Q326"/>
  <c r="H326"/>
  <c r="H325"/>
  <c r="Q324"/>
  <c r="H324"/>
  <c r="Q323"/>
  <c r="H323"/>
  <c r="H322"/>
  <c r="Q321"/>
  <c r="H321"/>
  <c r="Q320"/>
  <c r="H320"/>
  <c r="H319"/>
  <c r="Q318"/>
  <c r="H318"/>
  <c r="Q317"/>
  <c r="H317"/>
  <c r="H316"/>
  <c r="Q315"/>
  <c r="H315"/>
  <c r="Q314"/>
  <c r="H314"/>
  <c r="H313"/>
  <c r="Q312"/>
  <c r="H312"/>
  <c r="Q311"/>
  <c r="H311"/>
  <c r="H310"/>
  <c r="Q309"/>
  <c r="H309"/>
  <c r="Q308"/>
  <c r="H308"/>
  <c r="H307"/>
  <c r="Q306"/>
  <c r="H306"/>
  <c r="Q305"/>
  <c r="H305"/>
  <c r="H304"/>
  <c r="Q303"/>
  <c r="H303"/>
  <c r="Q302"/>
  <c r="H302"/>
  <c r="H301"/>
  <c r="Q300"/>
  <c r="H300"/>
  <c r="Q299"/>
  <c r="H299"/>
  <c r="H298"/>
  <c r="Q297"/>
  <c r="H297"/>
  <c r="Q296"/>
  <c r="H296"/>
  <c r="H295"/>
  <c r="Q294"/>
  <c r="H294"/>
  <c r="Q293"/>
  <c r="H293"/>
  <c r="H292"/>
  <c r="Q291"/>
  <c r="H291"/>
  <c r="Q290"/>
  <c r="H290"/>
  <c r="H289"/>
  <c r="Q288"/>
  <c r="H288"/>
  <c r="Q287"/>
  <c r="H287"/>
  <c r="H286"/>
  <c r="Q285"/>
  <c r="H285"/>
  <c r="Q284"/>
  <c r="H284"/>
  <c r="H283"/>
  <c r="Q282"/>
  <c r="H282"/>
  <c r="Q281"/>
  <c r="H281"/>
  <c r="H280"/>
  <c r="Q279"/>
  <c r="H279"/>
  <c r="Q278"/>
  <c r="H278"/>
  <c r="H277"/>
  <c r="Q276"/>
  <c r="H276"/>
  <c r="Q275"/>
  <c r="H275"/>
  <c r="H274"/>
  <c r="Q273"/>
  <c r="H273"/>
  <c r="Q272"/>
  <c r="H272"/>
  <c r="H271"/>
  <c r="Q270"/>
  <c r="H270"/>
  <c r="Q269"/>
  <c r="H269"/>
  <c r="H268"/>
  <c r="Q267"/>
  <c r="H267"/>
  <c r="Q266"/>
  <c r="H266"/>
  <c r="H265"/>
  <c r="Q264"/>
  <c r="H264"/>
  <c r="Q263"/>
  <c r="H263"/>
  <c r="H262"/>
  <c r="Q261"/>
  <c r="H261"/>
  <c r="Q260"/>
  <c r="H260"/>
  <c r="H259"/>
  <c r="Q258"/>
  <c r="H258"/>
  <c r="Q257"/>
  <c r="H257"/>
  <c r="H256"/>
  <c r="Q255"/>
  <c r="H255"/>
  <c r="Q254"/>
  <c r="H254"/>
  <c r="H253"/>
  <c r="Q252"/>
  <c r="H252"/>
  <c r="Q251"/>
  <c r="H251"/>
  <c r="H250"/>
  <c r="Q249"/>
  <c r="H249"/>
  <c r="Q248"/>
  <c r="H248"/>
  <c r="H247"/>
  <c r="Q246"/>
  <c r="H246"/>
  <c r="Q245"/>
  <c r="H245"/>
  <c r="H244"/>
  <c r="Q243"/>
  <c r="H243"/>
  <c r="Q242"/>
  <c r="H242"/>
  <c r="H241"/>
  <c r="Q240"/>
  <c r="H240"/>
  <c r="Q239"/>
  <c r="H239"/>
  <c r="H238"/>
  <c r="Q237"/>
  <c r="H237"/>
  <c r="Q236"/>
  <c r="H236"/>
  <c r="H235"/>
  <c r="Q234"/>
  <c r="H234"/>
  <c r="Q233"/>
  <c r="H233"/>
  <c r="H232"/>
  <c r="Q231"/>
  <c r="H231"/>
  <c r="Q230"/>
  <c r="H230"/>
  <c r="H229"/>
  <c r="Q228"/>
  <c r="H228"/>
  <c r="Q227"/>
  <c r="H227"/>
  <c r="H226"/>
  <c r="Q225"/>
  <c r="H225"/>
  <c r="Q224"/>
  <c r="H224"/>
  <c r="H223"/>
  <c r="Q222"/>
  <c r="H222"/>
  <c r="Q221"/>
  <c r="H221"/>
  <c r="H220"/>
  <c r="Q219"/>
  <c r="H219"/>
  <c r="Q218"/>
  <c r="H218"/>
  <c r="H217"/>
  <c r="Q216"/>
  <c r="H216"/>
  <c r="Q215"/>
  <c r="H215"/>
  <c r="H214"/>
  <c r="Q213"/>
  <c r="H213"/>
  <c r="Q212"/>
  <c r="H212"/>
  <c r="H211"/>
  <c r="Q210"/>
  <c r="H210"/>
  <c r="Q209"/>
  <c r="H209"/>
  <c r="H208"/>
  <c r="Q207"/>
  <c r="H207"/>
  <c r="Q206"/>
  <c r="H206"/>
  <c r="H205"/>
  <c r="Q204"/>
  <c r="H204"/>
  <c r="Q203"/>
  <c r="H203"/>
  <c r="H202"/>
  <c r="Q201"/>
  <c r="H201"/>
  <c r="Q200"/>
  <c r="H200"/>
  <c r="H199"/>
  <c r="Q198"/>
  <c r="H198"/>
  <c r="Q197"/>
  <c r="H197"/>
  <c r="H196"/>
  <c r="Q195"/>
  <c r="H195"/>
  <c r="Q194"/>
  <c r="H194"/>
  <c r="H193"/>
  <c r="Q192"/>
  <c r="H192"/>
  <c r="Q191"/>
  <c r="H191"/>
  <c r="H190"/>
  <c r="Q189"/>
  <c r="H189"/>
  <c r="Q188"/>
  <c r="H188"/>
  <c r="H187"/>
  <c r="Q186"/>
  <c r="H186"/>
  <c r="Q185"/>
  <c r="H185"/>
  <c r="H184"/>
  <c r="Q183"/>
  <c r="H183"/>
  <c r="Q182"/>
  <c r="H182"/>
  <c r="H181"/>
  <c r="Q180"/>
  <c r="H180"/>
  <c r="Q179"/>
  <c r="H179"/>
  <c r="H178"/>
  <c r="Q177"/>
  <c r="H177"/>
  <c r="Q176"/>
  <c r="H176"/>
  <c r="H175"/>
  <c r="Q174"/>
  <c r="H174"/>
  <c r="Q173"/>
  <c r="H173"/>
  <c r="H172"/>
  <c r="Q171"/>
  <c r="H171"/>
  <c r="Q170"/>
  <c r="H170"/>
  <c r="H169"/>
  <c r="Q168"/>
  <c r="H168"/>
  <c r="Q167"/>
  <c r="H167"/>
  <c r="H166"/>
  <c r="Q165"/>
  <c r="H165"/>
  <c r="Q164"/>
  <c r="H164"/>
  <c r="H163"/>
  <c r="Q162"/>
  <c r="H162"/>
  <c r="Q161"/>
  <c r="H161"/>
  <c r="H160"/>
  <c r="Q159"/>
  <c r="H159"/>
  <c r="Q158"/>
  <c r="H158"/>
  <c r="H157"/>
  <c r="Q156"/>
  <c r="H156"/>
  <c r="Q155"/>
  <c r="H155"/>
  <c r="H154"/>
  <c r="Q153"/>
  <c r="H153"/>
  <c r="Q152"/>
  <c r="H152"/>
  <c r="H151"/>
  <c r="Q150"/>
  <c r="H150"/>
  <c r="Q149"/>
  <c r="H149"/>
  <c r="H148"/>
  <c r="Q147"/>
  <c r="H147"/>
  <c r="Q146"/>
  <c r="H146"/>
  <c r="H145"/>
  <c r="Q144"/>
  <c r="H144"/>
  <c r="Q143"/>
  <c r="H143"/>
  <c r="H142"/>
  <c r="Q141"/>
  <c r="H141"/>
  <c r="Q140"/>
  <c r="H140"/>
  <c r="H139"/>
  <c r="Q138"/>
  <c r="H138"/>
  <c r="Q137"/>
  <c r="H137"/>
  <c r="H136"/>
  <c r="Q135"/>
  <c r="H135"/>
  <c r="Q134"/>
  <c r="H134"/>
  <c r="H133"/>
  <c r="Q132"/>
  <c r="H132"/>
  <c r="Q131"/>
  <c r="H131"/>
  <c r="H130"/>
  <c r="Q129"/>
  <c r="H129"/>
  <c r="Q128"/>
  <c r="H128"/>
  <c r="H127"/>
  <c r="Q126"/>
  <c r="H126"/>
  <c r="Q125"/>
  <c r="H125"/>
  <c r="H124"/>
  <c r="Q123"/>
  <c r="H123"/>
  <c r="Q122"/>
  <c r="H122"/>
  <c r="H121"/>
  <c r="Q120"/>
  <c r="H120"/>
  <c r="Q119"/>
  <c r="H119"/>
  <c r="H118"/>
  <c r="Q117"/>
  <c r="H117"/>
  <c r="Q116"/>
  <c r="H116"/>
  <c r="H115"/>
  <c r="Q114"/>
  <c r="H114"/>
  <c r="Q113"/>
  <c r="H113"/>
  <c r="H112"/>
  <c r="Q111"/>
  <c r="H111"/>
  <c r="Q110"/>
  <c r="H110"/>
  <c r="H109"/>
  <c r="Q108"/>
  <c r="H108"/>
  <c r="Q107"/>
  <c r="H107"/>
  <c r="H106"/>
  <c r="Q105"/>
  <c r="H105"/>
  <c r="Q104"/>
  <c r="H104"/>
  <c r="H103"/>
  <c r="Q102"/>
  <c r="H102"/>
  <c r="Q101"/>
  <c r="H101"/>
  <c r="H100"/>
  <c r="Q99"/>
  <c r="H99"/>
  <c r="Q98"/>
  <c r="H98"/>
  <c r="H97"/>
  <c r="Q96"/>
  <c r="H96"/>
  <c r="Q95"/>
  <c r="H95"/>
  <c r="H94"/>
  <c r="Q93"/>
  <c r="H93"/>
  <c r="Q92"/>
  <c r="H92"/>
  <c r="H91"/>
  <c r="Q90"/>
  <c r="H90"/>
  <c r="Q89"/>
  <c r="H89"/>
  <c r="H88"/>
  <c r="Q87"/>
  <c r="H87"/>
  <c r="Q86"/>
  <c r="H86"/>
  <c r="H85"/>
  <c r="Q84"/>
  <c r="H84"/>
  <c r="Q83"/>
  <c r="H83"/>
  <c r="H82"/>
  <c r="Q81"/>
  <c r="H81"/>
  <c r="Q80"/>
  <c r="H80"/>
  <c r="H79"/>
  <c r="Q78"/>
  <c r="H78"/>
  <c r="Q77"/>
  <c r="H77"/>
  <c r="H76"/>
  <c r="Q75"/>
  <c r="H75"/>
  <c r="Q74"/>
  <c r="H74"/>
  <c r="H73"/>
  <c r="Q72"/>
  <c r="H72"/>
  <c r="Q71"/>
  <c r="H71"/>
  <c r="H70"/>
  <c r="Q69"/>
  <c r="H69"/>
  <c r="Q68"/>
  <c r="H68"/>
  <c r="H67"/>
  <c r="Q66"/>
  <c r="H66"/>
  <c r="Q65"/>
  <c r="H65"/>
  <c r="H64"/>
  <c r="Q63"/>
  <c r="H63"/>
  <c r="Q62"/>
  <c r="H62"/>
  <c r="H61"/>
  <c r="Q60"/>
  <c r="H60"/>
  <c r="Q59"/>
  <c r="H59"/>
  <c r="H58"/>
  <c r="Q57"/>
  <c r="H57"/>
  <c r="Q56"/>
  <c r="H56"/>
  <c r="H55"/>
  <c r="Q54"/>
  <c r="H54"/>
  <c r="Q53"/>
  <c r="H53"/>
  <c r="H52"/>
  <c r="Q51"/>
  <c r="H51"/>
  <c r="Q50"/>
  <c r="H50"/>
  <c r="H49"/>
  <c r="Q48"/>
  <c r="H48"/>
  <c r="Q47"/>
  <c r="H47"/>
  <c r="H46"/>
  <c r="Q45"/>
  <c r="H45"/>
  <c r="Q44"/>
  <c r="H44"/>
  <c r="H43"/>
  <c r="Q42"/>
  <c r="H42"/>
  <c r="Q41"/>
  <c r="H41"/>
  <c r="H40"/>
  <c r="Q39"/>
  <c r="H39"/>
  <c r="Q38"/>
  <c r="H38"/>
  <c r="H37"/>
  <c r="Q36"/>
  <c r="H36"/>
  <c r="Q35"/>
  <c r="H35"/>
  <c r="H34"/>
  <c r="Q33"/>
  <c r="H33"/>
  <c r="Q32"/>
  <c r="H32"/>
  <c r="H31"/>
  <c r="Q30"/>
  <c r="H30"/>
  <c r="Q29"/>
  <c r="H29"/>
  <c r="H28"/>
  <c r="Q27"/>
  <c r="H27"/>
  <c r="Q26"/>
  <c r="H26"/>
  <c r="H25"/>
  <c r="Q24"/>
  <c r="H24"/>
  <c r="Q23"/>
  <c r="H23"/>
  <c r="H22"/>
  <c r="Q21"/>
  <c r="H21"/>
  <c r="Q20"/>
  <c r="H20"/>
  <c r="H19"/>
  <c r="Q18"/>
  <c r="H18"/>
  <c r="Q17"/>
  <c r="H17"/>
  <c r="P16"/>
  <c r="P28" s="1"/>
  <c r="P40" s="1"/>
  <c r="P52" s="1"/>
  <c r="P64" s="1"/>
  <c r="P76" s="1"/>
  <c r="P88" s="1"/>
  <c r="P100" s="1"/>
  <c r="P112" s="1"/>
  <c r="P124" s="1"/>
  <c r="P136" s="1"/>
  <c r="P148" s="1"/>
  <c r="P160" s="1"/>
  <c r="P172" s="1"/>
  <c r="P184" s="1"/>
  <c r="P196" s="1"/>
  <c r="P208" s="1"/>
  <c r="P220" s="1"/>
  <c r="P232" s="1"/>
  <c r="P244" s="1"/>
  <c r="P256" s="1"/>
  <c r="P268" s="1"/>
  <c r="P280" s="1"/>
  <c r="P292" s="1"/>
  <c r="P304" s="1"/>
  <c r="P316" s="1"/>
  <c r="P328" s="1"/>
  <c r="P340" s="1"/>
  <c r="P352" s="1"/>
  <c r="P364" s="1"/>
  <c r="P376" s="1"/>
  <c r="P388" s="1"/>
  <c r="P400" s="1"/>
  <c r="P412" s="1"/>
  <c r="P424" s="1"/>
  <c r="P436" s="1"/>
  <c r="P448" s="1"/>
  <c r="P460" s="1"/>
  <c r="P472" s="1"/>
  <c r="P484" s="1"/>
  <c r="P496" s="1"/>
  <c r="P508" s="1"/>
  <c r="P520" s="1"/>
  <c r="P532" s="1"/>
  <c r="P544" s="1"/>
  <c r="P556" s="1"/>
  <c r="P568" s="1"/>
  <c r="P580" s="1"/>
  <c r="P592" s="1"/>
  <c r="P604" s="1"/>
  <c r="P616" s="1"/>
  <c r="P628" s="1"/>
  <c r="P640" s="1"/>
  <c r="P652" s="1"/>
  <c r="P664" s="1"/>
  <c r="P676" s="1"/>
  <c r="P688" s="1"/>
  <c r="P700" s="1"/>
  <c r="P712" s="1"/>
  <c r="P724" s="1"/>
  <c r="P736" s="1"/>
  <c r="P748" s="1"/>
  <c r="P760" s="1"/>
  <c r="P772" s="1"/>
  <c r="P784" s="1"/>
  <c r="P796" s="1"/>
  <c r="P808" s="1"/>
  <c r="P820" s="1"/>
  <c r="P832" s="1"/>
  <c r="P844" s="1"/>
  <c r="P856" s="1"/>
  <c r="P868" s="1"/>
  <c r="P880" s="1"/>
  <c r="P892" s="1"/>
  <c r="P904" s="1"/>
  <c r="P916" s="1"/>
  <c r="P928" s="1"/>
  <c r="P940" s="1"/>
  <c r="P952" s="1"/>
  <c r="P964" s="1"/>
  <c r="P976" s="1"/>
  <c r="P988" s="1"/>
  <c r="P1000" s="1"/>
  <c r="P1012" s="1"/>
  <c r="P1024" s="1"/>
  <c r="P1036" s="1"/>
  <c r="P1048" s="1"/>
  <c r="P1060" s="1"/>
  <c r="P1072" s="1"/>
  <c r="P1084" s="1"/>
  <c r="P1096" s="1"/>
  <c r="P1108" s="1"/>
  <c r="P1120" s="1"/>
  <c r="P1132" s="1"/>
  <c r="P1144" s="1"/>
  <c r="P1156" s="1"/>
  <c r="P1168" s="1"/>
  <c r="P1180" s="1"/>
  <c r="P1192" s="1"/>
  <c r="P1204" s="1"/>
  <c r="P1216" s="1"/>
  <c r="P1228" s="1"/>
  <c r="P1240" s="1"/>
  <c r="P1252" s="1"/>
  <c r="P1264" s="1"/>
  <c r="P1276" s="1"/>
  <c r="P1288" s="1"/>
  <c r="P1300" s="1"/>
  <c r="P1312" s="1"/>
  <c r="P1324" s="1"/>
  <c r="P1336" s="1"/>
  <c r="H16"/>
  <c r="Q15"/>
  <c r="H15"/>
  <c r="Q14"/>
  <c r="H14"/>
  <c r="H13"/>
  <c r="Q12"/>
  <c r="H12"/>
  <c r="Q11"/>
  <c r="H11"/>
  <c r="O10"/>
  <c r="O16" s="1"/>
  <c r="O22" s="1"/>
  <c r="O28" s="1"/>
  <c r="O34" s="1"/>
  <c r="O40" s="1"/>
  <c r="O46" s="1"/>
  <c r="O52" s="1"/>
  <c r="O58" s="1"/>
  <c r="O64" s="1"/>
  <c r="O70" s="1"/>
  <c r="O76" s="1"/>
  <c r="O82" s="1"/>
  <c r="O88" s="1"/>
  <c r="O94" s="1"/>
  <c r="O100" s="1"/>
  <c r="O106" s="1"/>
  <c r="O112" s="1"/>
  <c r="O118" s="1"/>
  <c r="O124" s="1"/>
  <c r="O130" s="1"/>
  <c r="O136" s="1"/>
  <c r="O142" s="1"/>
  <c r="O148" s="1"/>
  <c r="O154" s="1"/>
  <c r="O160" s="1"/>
  <c r="O166" s="1"/>
  <c r="O172" s="1"/>
  <c r="O178" s="1"/>
  <c r="O184" s="1"/>
  <c r="O190" s="1"/>
  <c r="O196" s="1"/>
  <c r="O202" s="1"/>
  <c r="O208" s="1"/>
  <c r="O214" s="1"/>
  <c r="O220" s="1"/>
  <c r="O226" s="1"/>
  <c r="O232" s="1"/>
  <c r="O238" s="1"/>
  <c r="O244" s="1"/>
  <c r="O250" s="1"/>
  <c r="O256" s="1"/>
  <c r="O262" s="1"/>
  <c r="O268" s="1"/>
  <c r="O274" s="1"/>
  <c r="O280" s="1"/>
  <c r="O286" s="1"/>
  <c r="O292" s="1"/>
  <c r="O298" s="1"/>
  <c r="O304" s="1"/>
  <c r="O310" s="1"/>
  <c r="O316" s="1"/>
  <c r="O322" s="1"/>
  <c r="O328" s="1"/>
  <c r="O334" s="1"/>
  <c r="O340" s="1"/>
  <c r="O346" s="1"/>
  <c r="O352" s="1"/>
  <c r="O358" s="1"/>
  <c r="O364" s="1"/>
  <c r="O370" s="1"/>
  <c r="O376" s="1"/>
  <c r="O382" s="1"/>
  <c r="O388" s="1"/>
  <c r="O394" s="1"/>
  <c r="O400" s="1"/>
  <c r="O406" s="1"/>
  <c r="O412" s="1"/>
  <c r="O418" s="1"/>
  <c r="O424" s="1"/>
  <c r="O430" s="1"/>
  <c r="O436" s="1"/>
  <c r="O442" s="1"/>
  <c r="O448" s="1"/>
  <c r="O454" s="1"/>
  <c r="O460" s="1"/>
  <c r="O466" s="1"/>
  <c r="O472" s="1"/>
  <c r="O478" s="1"/>
  <c r="O484" s="1"/>
  <c r="O490" s="1"/>
  <c r="O496" s="1"/>
  <c r="O502" s="1"/>
  <c r="O508" s="1"/>
  <c r="O514" s="1"/>
  <c r="O520" s="1"/>
  <c r="O526" s="1"/>
  <c r="O532" s="1"/>
  <c r="O538" s="1"/>
  <c r="O544" s="1"/>
  <c r="O550" s="1"/>
  <c r="O556" s="1"/>
  <c r="O562" s="1"/>
  <c r="O568" s="1"/>
  <c r="O574" s="1"/>
  <c r="O580" s="1"/>
  <c r="O586" s="1"/>
  <c r="O592" s="1"/>
  <c r="O598" s="1"/>
  <c r="O604" s="1"/>
  <c r="O610" s="1"/>
  <c r="O616" s="1"/>
  <c r="O622" s="1"/>
  <c r="O628" s="1"/>
  <c r="O634" s="1"/>
  <c r="O640" s="1"/>
  <c r="O646" s="1"/>
  <c r="O652" s="1"/>
  <c r="O658" s="1"/>
  <c r="O664" s="1"/>
  <c r="O670" s="1"/>
  <c r="O676" s="1"/>
  <c r="O682" s="1"/>
  <c r="O688" s="1"/>
  <c r="O694" s="1"/>
  <c r="O700" s="1"/>
  <c r="O706" s="1"/>
  <c r="O712" s="1"/>
  <c r="O718" s="1"/>
  <c r="O724" s="1"/>
  <c r="O730" s="1"/>
  <c r="O736" s="1"/>
  <c r="O742" s="1"/>
  <c r="O748" s="1"/>
  <c r="O754" s="1"/>
  <c r="O760" s="1"/>
  <c r="O766" s="1"/>
  <c r="O772" s="1"/>
  <c r="O778" s="1"/>
  <c r="O784" s="1"/>
  <c r="O790" s="1"/>
  <c r="O796" s="1"/>
  <c r="O802" s="1"/>
  <c r="O808" s="1"/>
  <c r="O814" s="1"/>
  <c r="O820" s="1"/>
  <c r="O826" s="1"/>
  <c r="O832" s="1"/>
  <c r="O838" s="1"/>
  <c r="O844" s="1"/>
  <c r="O850" s="1"/>
  <c r="O856" s="1"/>
  <c r="O862" s="1"/>
  <c r="O868" s="1"/>
  <c r="O874" s="1"/>
  <c r="O880" s="1"/>
  <c r="O886" s="1"/>
  <c r="O892" s="1"/>
  <c r="O898" s="1"/>
  <c r="O904" s="1"/>
  <c r="O910" s="1"/>
  <c r="O916" s="1"/>
  <c r="O922" s="1"/>
  <c r="O928" s="1"/>
  <c r="O934" s="1"/>
  <c r="O940" s="1"/>
  <c r="O946" s="1"/>
  <c r="O952" s="1"/>
  <c r="O958" s="1"/>
  <c r="O964" s="1"/>
  <c r="O970" s="1"/>
  <c r="O976" s="1"/>
  <c r="O982" s="1"/>
  <c r="O988" s="1"/>
  <c r="O994" s="1"/>
  <c r="O1000" s="1"/>
  <c r="O1006" s="1"/>
  <c r="O1012" s="1"/>
  <c r="O1018" s="1"/>
  <c r="O1024" s="1"/>
  <c r="O1030" s="1"/>
  <c r="O1036" s="1"/>
  <c r="O1042" s="1"/>
  <c r="O1048" s="1"/>
  <c r="O1054" s="1"/>
  <c r="O1060" s="1"/>
  <c r="O1066" s="1"/>
  <c r="O1072" s="1"/>
  <c r="O1078" s="1"/>
  <c r="O1084" s="1"/>
  <c r="O1090" s="1"/>
  <c r="O1096" s="1"/>
  <c r="O1102" s="1"/>
  <c r="O1108" s="1"/>
  <c r="O1114" s="1"/>
  <c r="O1120" s="1"/>
  <c r="O1126" s="1"/>
  <c r="O1132" s="1"/>
  <c r="O1138" s="1"/>
  <c r="O1144" s="1"/>
  <c r="O1150" s="1"/>
  <c r="O1156" s="1"/>
  <c r="O1162" s="1"/>
  <c r="O1168" s="1"/>
  <c r="O1174" s="1"/>
  <c r="O1180" s="1"/>
  <c r="O1186" s="1"/>
  <c r="O1192" s="1"/>
  <c r="O1198" s="1"/>
  <c r="O1204" s="1"/>
  <c r="O1210" s="1"/>
  <c r="O1216" s="1"/>
  <c r="O1222" s="1"/>
  <c r="O1228" s="1"/>
  <c r="O1234" s="1"/>
  <c r="O1240" s="1"/>
  <c r="O1246" s="1"/>
  <c r="O1252" s="1"/>
  <c r="O1258" s="1"/>
  <c r="O1264" s="1"/>
  <c r="O1270" s="1"/>
  <c r="O1276" s="1"/>
  <c r="O1282" s="1"/>
  <c r="O1288" s="1"/>
  <c r="O1294" s="1"/>
  <c r="O1300" s="1"/>
  <c r="O1306" s="1"/>
  <c r="O1312" s="1"/>
  <c r="O1318" s="1"/>
  <c r="O1324" s="1"/>
  <c r="O1330" s="1"/>
  <c r="H10"/>
  <c r="Q9"/>
  <c r="H9"/>
  <c r="Q8"/>
  <c r="H8"/>
  <c r="N7"/>
  <c r="N10" s="1"/>
  <c r="H7"/>
  <c r="Q6"/>
  <c r="H6"/>
  <c r="Q5"/>
  <c r="H5"/>
  <c r="W4"/>
  <c r="W5" s="1"/>
  <c r="Q4"/>
  <c r="H4"/>
  <c r="J4"/>
  <c r="Q1334" i="1"/>
  <c r="R1334" s="1"/>
  <c r="Q1332"/>
  <c r="R1332" s="1"/>
  <c r="Q1331"/>
  <c r="R1331" s="1"/>
  <c r="Q1329"/>
  <c r="R1329" s="1"/>
  <c r="Q1328"/>
  <c r="R1328" s="1"/>
  <c r="Q1326"/>
  <c r="R1326" s="1"/>
  <c r="Q1325"/>
  <c r="R1325" s="1"/>
  <c r="Q1323"/>
  <c r="R1323" s="1"/>
  <c r="Q1322"/>
  <c r="R1322" s="1"/>
  <c r="Q1320"/>
  <c r="R1320" s="1"/>
  <c r="Q1319"/>
  <c r="R1319" s="1"/>
  <c r="Q1317"/>
  <c r="R1317" s="1"/>
  <c r="Q1316"/>
  <c r="R1316" s="1"/>
  <c r="Q1314"/>
  <c r="R1314" s="1"/>
  <c r="Q1313"/>
  <c r="R1313" s="1"/>
  <c r="Q1311"/>
  <c r="R1311" s="1"/>
  <c r="Q1310"/>
  <c r="R1310" s="1"/>
  <c r="Q1308"/>
  <c r="R1308" s="1"/>
  <c r="Q1307"/>
  <c r="R1307" s="1"/>
  <c r="Q1305"/>
  <c r="R1305" s="1"/>
  <c r="Q1304"/>
  <c r="R1304" s="1"/>
  <c r="Q1302"/>
  <c r="R1302" s="1"/>
  <c r="Q1301"/>
  <c r="R1301" s="1"/>
  <c r="Q1299"/>
  <c r="R1299" s="1"/>
  <c r="Q1298"/>
  <c r="R1298" s="1"/>
  <c r="Q1296"/>
  <c r="R1296" s="1"/>
  <c r="Q1295"/>
  <c r="R1295" s="1"/>
  <c r="Q1293"/>
  <c r="R1293" s="1"/>
  <c r="Q1292"/>
  <c r="R1292" s="1"/>
  <c r="Q1290"/>
  <c r="R1290" s="1"/>
  <c r="Q1289"/>
  <c r="R1289" s="1"/>
  <c r="Q1287"/>
  <c r="R1287" s="1"/>
  <c r="Q1286"/>
  <c r="R1286" s="1"/>
  <c r="Q1284"/>
  <c r="R1284" s="1"/>
  <c r="Q1283"/>
  <c r="R1283" s="1"/>
  <c r="Q1281"/>
  <c r="R1281" s="1"/>
  <c r="Q1280"/>
  <c r="R1280" s="1"/>
  <c r="Q1278"/>
  <c r="R1278" s="1"/>
  <c r="Q1277"/>
  <c r="R1277" s="1"/>
  <c r="Q1275"/>
  <c r="R1275" s="1"/>
  <c r="Q1274"/>
  <c r="R1274" s="1"/>
  <c r="Q1272"/>
  <c r="R1272" s="1"/>
  <c r="Q1271"/>
  <c r="R1271" s="1"/>
  <c r="Q1269"/>
  <c r="R1269" s="1"/>
  <c r="Q1268"/>
  <c r="R1268" s="1"/>
  <c r="Q1266"/>
  <c r="R1266" s="1"/>
  <c r="Q1265"/>
  <c r="R1265" s="1"/>
  <c r="Q1263"/>
  <c r="R1263" s="1"/>
  <c r="Q1262"/>
  <c r="R1262" s="1"/>
  <c r="Q1260"/>
  <c r="R1260" s="1"/>
  <c r="Q1259"/>
  <c r="R1259" s="1"/>
  <c r="Q1257"/>
  <c r="R1257" s="1"/>
  <c r="Q1256"/>
  <c r="R1256" s="1"/>
  <c r="Q1254"/>
  <c r="R1254" s="1"/>
  <c r="Q1253"/>
  <c r="R1253" s="1"/>
  <c r="Q1251"/>
  <c r="R1251" s="1"/>
  <c r="Q1250"/>
  <c r="R1250" s="1"/>
  <c r="Q1248"/>
  <c r="R1248" s="1"/>
  <c r="Q1247"/>
  <c r="R1247" s="1"/>
  <c r="Q1245"/>
  <c r="R1245" s="1"/>
  <c r="Q1244"/>
  <c r="R1244" s="1"/>
  <c r="Q1242"/>
  <c r="R1242" s="1"/>
  <c r="Q1241"/>
  <c r="R1241" s="1"/>
  <c r="Q1239"/>
  <c r="R1239" s="1"/>
  <c r="Q1238"/>
  <c r="R1238" s="1"/>
  <c r="Q1236"/>
  <c r="R1236" s="1"/>
  <c r="Q1235"/>
  <c r="R1235" s="1"/>
  <c r="Q1233"/>
  <c r="R1233" s="1"/>
  <c r="Q1232"/>
  <c r="R1232" s="1"/>
  <c r="Q1230"/>
  <c r="R1230" s="1"/>
  <c r="Q1229"/>
  <c r="R1229" s="1"/>
  <c r="Q1227"/>
  <c r="R1227" s="1"/>
  <c r="Q1226"/>
  <c r="R1226" s="1"/>
  <c r="Q1224"/>
  <c r="R1224" s="1"/>
  <c r="Q1223"/>
  <c r="R1223" s="1"/>
  <c r="Q1221"/>
  <c r="R1221" s="1"/>
  <c r="Q1220"/>
  <c r="R1220" s="1"/>
  <c r="Q1218"/>
  <c r="R1218" s="1"/>
  <c r="Q1217"/>
  <c r="R1217" s="1"/>
  <c r="Q1215"/>
  <c r="R1215" s="1"/>
  <c r="Q1214"/>
  <c r="R1214" s="1"/>
  <c r="Q1212"/>
  <c r="R1212" s="1"/>
  <c r="Q1211"/>
  <c r="R1211" s="1"/>
  <c r="Q1209"/>
  <c r="R1209" s="1"/>
  <c r="Q1208"/>
  <c r="R1208" s="1"/>
  <c r="Q1206"/>
  <c r="R1206" s="1"/>
  <c r="Q1205"/>
  <c r="R1205" s="1"/>
  <c r="Q1203"/>
  <c r="R1203" s="1"/>
  <c r="Q1202"/>
  <c r="R1202" s="1"/>
  <c r="Q1200"/>
  <c r="R1200" s="1"/>
  <c r="Q1199"/>
  <c r="R1199" s="1"/>
  <c r="Q1197"/>
  <c r="R1197" s="1"/>
  <c r="Q1196"/>
  <c r="R1196" s="1"/>
  <c r="Q1194"/>
  <c r="R1194" s="1"/>
  <c r="Q1193"/>
  <c r="R1193" s="1"/>
  <c r="Q1191"/>
  <c r="R1191" s="1"/>
  <c r="Q1190"/>
  <c r="R1190" s="1"/>
  <c r="Q1188"/>
  <c r="R1188" s="1"/>
  <c r="Q1187"/>
  <c r="R1187" s="1"/>
  <c r="Q1185"/>
  <c r="R1185" s="1"/>
  <c r="Q1184"/>
  <c r="R1184" s="1"/>
  <c r="Q1182"/>
  <c r="R1182" s="1"/>
  <c r="Q1181"/>
  <c r="R1181" s="1"/>
  <c r="Q1179"/>
  <c r="R1179" s="1"/>
  <c r="Q1178"/>
  <c r="R1178" s="1"/>
  <c r="Q1176"/>
  <c r="R1176" s="1"/>
  <c r="Q1175"/>
  <c r="R1175" s="1"/>
  <c r="Q1173"/>
  <c r="R1173" s="1"/>
  <c r="Q1172"/>
  <c r="R1172" s="1"/>
  <c r="Q1170"/>
  <c r="R1170" s="1"/>
  <c r="Q1169"/>
  <c r="R1169" s="1"/>
  <c r="Q1167"/>
  <c r="R1167" s="1"/>
  <c r="Q1166"/>
  <c r="R1166" s="1"/>
  <c r="Q1164"/>
  <c r="R1164" s="1"/>
  <c r="Q1163"/>
  <c r="R1163" s="1"/>
  <c r="Q1161"/>
  <c r="R1161" s="1"/>
  <c r="Q1160"/>
  <c r="R1160" s="1"/>
  <c r="Q1158"/>
  <c r="R1158" s="1"/>
  <c r="Q1157"/>
  <c r="R1157" s="1"/>
  <c r="Q1155"/>
  <c r="R1155" s="1"/>
  <c r="Q1154"/>
  <c r="R1154" s="1"/>
  <c r="Q1152"/>
  <c r="R1152" s="1"/>
  <c r="Q1151"/>
  <c r="R1151" s="1"/>
  <c r="Q1149"/>
  <c r="R1149" s="1"/>
  <c r="Q1148"/>
  <c r="R1148" s="1"/>
  <c r="Q1146"/>
  <c r="R1146" s="1"/>
  <c r="Q1145"/>
  <c r="R1145" s="1"/>
  <c r="Q1143"/>
  <c r="R1143" s="1"/>
  <c r="Q1142"/>
  <c r="R1142" s="1"/>
  <c r="Q1140"/>
  <c r="R1140" s="1"/>
  <c r="Q1139"/>
  <c r="R1139" s="1"/>
  <c r="Q1137"/>
  <c r="R1137" s="1"/>
  <c r="Q1136"/>
  <c r="R1136" s="1"/>
  <c r="Q1134"/>
  <c r="R1134" s="1"/>
  <c r="Q1133"/>
  <c r="R1133" s="1"/>
  <c r="Q1131"/>
  <c r="R1131" s="1"/>
  <c r="Q1130"/>
  <c r="R1130" s="1"/>
  <c r="Q1128"/>
  <c r="R1128" s="1"/>
  <c r="Q1127"/>
  <c r="R1127" s="1"/>
  <c r="Q1125"/>
  <c r="R1125" s="1"/>
  <c r="Q1124"/>
  <c r="R1124" s="1"/>
  <c r="Q1122"/>
  <c r="R1122" s="1"/>
  <c r="Q1121"/>
  <c r="R1121" s="1"/>
  <c r="Q1119"/>
  <c r="R1119" s="1"/>
  <c r="Q1118"/>
  <c r="R1118" s="1"/>
  <c r="Q1116"/>
  <c r="R1116" s="1"/>
  <c r="Q1115"/>
  <c r="R1115" s="1"/>
  <c r="Q1113"/>
  <c r="R1113" s="1"/>
  <c r="Q1112"/>
  <c r="R1112" s="1"/>
  <c r="Q1110"/>
  <c r="R1110" s="1"/>
  <c r="Q1109"/>
  <c r="R1109" s="1"/>
  <c r="Q1107"/>
  <c r="R1107" s="1"/>
  <c r="Q1106"/>
  <c r="R1106" s="1"/>
  <c r="Q1104"/>
  <c r="R1104" s="1"/>
  <c r="Q1103"/>
  <c r="R1103" s="1"/>
  <c r="Q1101"/>
  <c r="R1101" s="1"/>
  <c r="Q1100"/>
  <c r="R1100" s="1"/>
  <c r="Q1098"/>
  <c r="R1098" s="1"/>
  <c r="Q1097"/>
  <c r="R1097" s="1"/>
  <c r="Q1095"/>
  <c r="R1095" s="1"/>
  <c r="Q1094"/>
  <c r="R1094" s="1"/>
  <c r="Q1092"/>
  <c r="R1092" s="1"/>
  <c r="Q1091"/>
  <c r="R1091" s="1"/>
  <c r="Q1089"/>
  <c r="R1089" s="1"/>
  <c r="Q1088"/>
  <c r="R1088" s="1"/>
  <c r="Q1086"/>
  <c r="R1086" s="1"/>
  <c r="Q1085"/>
  <c r="R1085" s="1"/>
  <c r="Q1083"/>
  <c r="R1083" s="1"/>
  <c r="Q1082"/>
  <c r="R1082" s="1"/>
  <c r="Q1080"/>
  <c r="R1080" s="1"/>
  <c r="Q1079"/>
  <c r="R1079" s="1"/>
  <c r="Q1077"/>
  <c r="R1077" s="1"/>
  <c r="Q1076"/>
  <c r="R1076" s="1"/>
  <c r="Q1074"/>
  <c r="R1074" s="1"/>
  <c r="Q1073"/>
  <c r="R1073" s="1"/>
  <c r="Q1071"/>
  <c r="R1071" s="1"/>
  <c r="Q1070"/>
  <c r="R1070" s="1"/>
  <c r="Q1068"/>
  <c r="R1068" s="1"/>
  <c r="Q1067"/>
  <c r="R1067" s="1"/>
  <c r="Q1065"/>
  <c r="R1065" s="1"/>
  <c r="Q1064"/>
  <c r="R1064" s="1"/>
  <c r="Q1062"/>
  <c r="R1062" s="1"/>
  <c r="Q1061"/>
  <c r="R1061" s="1"/>
  <c r="Q1059"/>
  <c r="R1059" s="1"/>
  <c r="Q1058"/>
  <c r="R1058" s="1"/>
  <c r="Q1056"/>
  <c r="R1056" s="1"/>
  <c r="Q1055"/>
  <c r="R1055" s="1"/>
  <c r="Q1053"/>
  <c r="R1053" s="1"/>
  <c r="Q1052"/>
  <c r="R1052" s="1"/>
  <c r="Q1050"/>
  <c r="R1050" s="1"/>
  <c r="Q1049"/>
  <c r="R1049" s="1"/>
  <c r="Q1047"/>
  <c r="R1047" s="1"/>
  <c r="Q1046"/>
  <c r="R1046" s="1"/>
  <c r="Q1044"/>
  <c r="R1044" s="1"/>
  <c r="Q1043"/>
  <c r="R1043" s="1"/>
  <c r="Q1041"/>
  <c r="R1041" s="1"/>
  <c r="Q1040"/>
  <c r="R1040" s="1"/>
  <c r="Q1038"/>
  <c r="R1038" s="1"/>
  <c r="Q1037"/>
  <c r="R1037" s="1"/>
  <c r="Q1035"/>
  <c r="R1035" s="1"/>
  <c r="Q1034"/>
  <c r="R1034" s="1"/>
  <c r="Q1032"/>
  <c r="R1032" s="1"/>
  <c r="Q1031"/>
  <c r="R1031" s="1"/>
  <c r="Q1029"/>
  <c r="R1029" s="1"/>
  <c r="Q1028"/>
  <c r="R1028" s="1"/>
  <c r="Q1026"/>
  <c r="R1026" s="1"/>
  <c r="Q1025"/>
  <c r="R1025" s="1"/>
  <c r="Q1023"/>
  <c r="R1023" s="1"/>
  <c r="Q1022"/>
  <c r="R1022" s="1"/>
  <c r="Q1020"/>
  <c r="R1020" s="1"/>
  <c r="Q1019"/>
  <c r="R1019" s="1"/>
  <c r="Q1017"/>
  <c r="R1017" s="1"/>
  <c r="Q1016"/>
  <c r="R1016" s="1"/>
  <c r="Q1014"/>
  <c r="R1014" s="1"/>
  <c r="Q1013"/>
  <c r="R1013" s="1"/>
  <c r="Q1011"/>
  <c r="R1011" s="1"/>
  <c r="Q1010"/>
  <c r="R1010" s="1"/>
  <c r="Q1008"/>
  <c r="R1008" s="1"/>
  <c r="Q1007"/>
  <c r="R1007" s="1"/>
  <c r="Q1005"/>
  <c r="R1005" s="1"/>
  <c r="Q1004"/>
  <c r="R1004" s="1"/>
  <c r="Q1002"/>
  <c r="R1002" s="1"/>
  <c r="Q1001"/>
  <c r="R1001" s="1"/>
  <c r="Q999"/>
  <c r="R999" s="1"/>
  <c r="Q998"/>
  <c r="R998" s="1"/>
  <c r="Q996"/>
  <c r="R996" s="1"/>
  <c r="Q995"/>
  <c r="R995" s="1"/>
  <c r="Q993"/>
  <c r="R993" s="1"/>
  <c r="Q992"/>
  <c r="R992" s="1"/>
  <c r="Q990"/>
  <c r="R990" s="1"/>
  <c r="Q989"/>
  <c r="R989" s="1"/>
  <c r="Q987"/>
  <c r="R987" s="1"/>
  <c r="Q986"/>
  <c r="R986" s="1"/>
  <c r="Q984"/>
  <c r="R984" s="1"/>
  <c r="Q983"/>
  <c r="R983" s="1"/>
  <c r="Q981"/>
  <c r="R981" s="1"/>
  <c r="Q980"/>
  <c r="R980" s="1"/>
  <c r="Q978"/>
  <c r="R978" s="1"/>
  <c r="Q977"/>
  <c r="R977" s="1"/>
  <c r="Q975"/>
  <c r="R975" s="1"/>
  <c r="Q974"/>
  <c r="R974" s="1"/>
  <c r="Q972"/>
  <c r="R972" s="1"/>
  <c r="Q971"/>
  <c r="R971" s="1"/>
  <c r="Q969"/>
  <c r="R969" s="1"/>
  <c r="Q968"/>
  <c r="R968" s="1"/>
  <c r="Q966"/>
  <c r="R966" s="1"/>
  <c r="Q965"/>
  <c r="R965" s="1"/>
  <c r="Q963"/>
  <c r="R963" s="1"/>
  <c r="Q962"/>
  <c r="R962" s="1"/>
  <c r="Q960"/>
  <c r="R960" s="1"/>
  <c r="Q959"/>
  <c r="R959" s="1"/>
  <c r="Q957"/>
  <c r="R957" s="1"/>
  <c r="Q956"/>
  <c r="R956" s="1"/>
  <c r="Q954"/>
  <c r="R954" s="1"/>
  <c r="Q953"/>
  <c r="R953" s="1"/>
  <c r="Q951"/>
  <c r="R951" s="1"/>
  <c r="Q950"/>
  <c r="R950" s="1"/>
  <c r="Q948"/>
  <c r="R948" s="1"/>
  <c r="Q947"/>
  <c r="R947" s="1"/>
  <c r="Q945"/>
  <c r="R945" s="1"/>
  <c r="Q944"/>
  <c r="R944" s="1"/>
  <c r="Q942"/>
  <c r="R942" s="1"/>
  <c r="Q941"/>
  <c r="R941" s="1"/>
  <c r="Q939"/>
  <c r="R939" s="1"/>
  <c r="Q938"/>
  <c r="R938" s="1"/>
  <c r="Q936"/>
  <c r="R936" s="1"/>
  <c r="Q935"/>
  <c r="R935" s="1"/>
  <c r="Q933"/>
  <c r="R933" s="1"/>
  <c r="Q932"/>
  <c r="R932" s="1"/>
  <c r="Q930"/>
  <c r="R930" s="1"/>
  <c r="Q929"/>
  <c r="R929" s="1"/>
  <c r="Q927"/>
  <c r="R927" s="1"/>
  <c r="Q926"/>
  <c r="R926" s="1"/>
  <c r="Q924"/>
  <c r="R924" s="1"/>
  <c r="Q923"/>
  <c r="R923" s="1"/>
  <c r="Q921"/>
  <c r="R921" s="1"/>
  <c r="Q920"/>
  <c r="R920" s="1"/>
  <c r="Q918"/>
  <c r="R918" s="1"/>
  <c r="Q917"/>
  <c r="R917" s="1"/>
  <c r="Q915"/>
  <c r="R915" s="1"/>
  <c r="Q914"/>
  <c r="R914" s="1"/>
  <c r="Q912"/>
  <c r="R912" s="1"/>
  <c r="Q911"/>
  <c r="R911" s="1"/>
  <c r="Q909"/>
  <c r="R909" s="1"/>
  <c r="Q908"/>
  <c r="R908" s="1"/>
  <c r="Q906"/>
  <c r="R906" s="1"/>
  <c r="Q905"/>
  <c r="R905" s="1"/>
  <c r="Q903"/>
  <c r="R903" s="1"/>
  <c r="Q902"/>
  <c r="R902" s="1"/>
  <c r="Q900"/>
  <c r="R900" s="1"/>
  <c r="Q899"/>
  <c r="R899" s="1"/>
  <c r="Q897"/>
  <c r="R897" s="1"/>
  <c r="Q896"/>
  <c r="R896" s="1"/>
  <c r="Q894"/>
  <c r="R894" s="1"/>
  <c r="Q893"/>
  <c r="R893" s="1"/>
  <c r="Q891"/>
  <c r="R891" s="1"/>
  <c r="Q890"/>
  <c r="R890" s="1"/>
  <c r="Q888"/>
  <c r="R888" s="1"/>
  <c r="Q887"/>
  <c r="R887" s="1"/>
  <c r="Q885"/>
  <c r="R885" s="1"/>
  <c r="Q884"/>
  <c r="R884" s="1"/>
  <c r="Q882"/>
  <c r="R882" s="1"/>
  <c r="Q881"/>
  <c r="R881" s="1"/>
  <c r="Q879"/>
  <c r="R879" s="1"/>
  <c r="Q878"/>
  <c r="R878" s="1"/>
  <c r="Q876"/>
  <c r="R876" s="1"/>
  <c r="Q875"/>
  <c r="R875" s="1"/>
  <c r="Q873"/>
  <c r="R873" s="1"/>
  <c r="Q872"/>
  <c r="R872" s="1"/>
  <c r="Q870"/>
  <c r="R870" s="1"/>
  <c r="Q869"/>
  <c r="R869" s="1"/>
  <c r="Q867"/>
  <c r="R867" s="1"/>
  <c r="Q866"/>
  <c r="R866" s="1"/>
  <c r="Q864"/>
  <c r="R864" s="1"/>
  <c r="Q863"/>
  <c r="R863" s="1"/>
  <c r="Q861"/>
  <c r="R861" s="1"/>
  <c r="Q860"/>
  <c r="R860" s="1"/>
  <c r="Q858"/>
  <c r="R858" s="1"/>
  <c r="Q857"/>
  <c r="R857" s="1"/>
  <c r="Q855"/>
  <c r="R855" s="1"/>
  <c r="Q854"/>
  <c r="R854" s="1"/>
  <c r="Q852"/>
  <c r="R852" s="1"/>
  <c r="Q851"/>
  <c r="R851" s="1"/>
  <c r="Q849"/>
  <c r="R849" s="1"/>
  <c r="Q848"/>
  <c r="R848" s="1"/>
  <c r="Q846"/>
  <c r="R846" s="1"/>
  <c r="Q845"/>
  <c r="R845" s="1"/>
  <c r="Q843"/>
  <c r="R843" s="1"/>
  <c r="Q842"/>
  <c r="R842" s="1"/>
  <c r="Q840"/>
  <c r="R840" s="1"/>
  <c r="Q839"/>
  <c r="R839" s="1"/>
  <c r="Q837"/>
  <c r="R837" s="1"/>
  <c r="Q836"/>
  <c r="R836" s="1"/>
  <c r="Q834"/>
  <c r="R834" s="1"/>
  <c r="Q833"/>
  <c r="R833" s="1"/>
  <c r="Q831"/>
  <c r="R831" s="1"/>
  <c r="Q830"/>
  <c r="R830" s="1"/>
  <c r="Q828"/>
  <c r="R828" s="1"/>
  <c r="Q827"/>
  <c r="R827" s="1"/>
  <c r="Q825"/>
  <c r="R825" s="1"/>
  <c r="Q824"/>
  <c r="R824" s="1"/>
  <c r="Q822"/>
  <c r="R822" s="1"/>
  <c r="Q821"/>
  <c r="R821" s="1"/>
  <c r="Q819"/>
  <c r="R819" s="1"/>
  <c r="Q818"/>
  <c r="R818" s="1"/>
  <c r="Q816"/>
  <c r="R816" s="1"/>
  <c r="Q815"/>
  <c r="R815" s="1"/>
  <c r="Q813"/>
  <c r="R813" s="1"/>
  <c r="Q812"/>
  <c r="R812" s="1"/>
  <c r="Q810"/>
  <c r="R810" s="1"/>
  <c r="Q809"/>
  <c r="R809" s="1"/>
  <c r="Q807"/>
  <c r="R807" s="1"/>
  <c r="Q806"/>
  <c r="R806" s="1"/>
  <c r="Q804"/>
  <c r="R804" s="1"/>
  <c r="Q803"/>
  <c r="R803" s="1"/>
  <c r="Q801"/>
  <c r="R801" s="1"/>
  <c r="Q800"/>
  <c r="R800" s="1"/>
  <c r="Q798"/>
  <c r="R798" s="1"/>
  <c r="Q797"/>
  <c r="R797" s="1"/>
  <c r="Q795"/>
  <c r="R795" s="1"/>
  <c r="Q794"/>
  <c r="R794" s="1"/>
  <c r="Q792"/>
  <c r="R792" s="1"/>
  <c r="Q791"/>
  <c r="R791" s="1"/>
  <c r="Q789"/>
  <c r="R789" s="1"/>
  <c r="Q788"/>
  <c r="R788" s="1"/>
  <c r="Q786"/>
  <c r="R786" s="1"/>
  <c r="Q785"/>
  <c r="R785" s="1"/>
  <c r="Q783"/>
  <c r="R783" s="1"/>
  <c r="Q782"/>
  <c r="R782" s="1"/>
  <c r="Q780"/>
  <c r="R780" s="1"/>
  <c r="Q779"/>
  <c r="R779" s="1"/>
  <c r="Q777"/>
  <c r="R777" s="1"/>
  <c r="Q776"/>
  <c r="R776" s="1"/>
  <c r="Q774"/>
  <c r="R774" s="1"/>
  <c r="Q773"/>
  <c r="R773" s="1"/>
  <c r="Q771"/>
  <c r="R771" s="1"/>
  <c r="Q770"/>
  <c r="R770" s="1"/>
  <c r="Q768"/>
  <c r="R768" s="1"/>
  <c r="Q767"/>
  <c r="R767" s="1"/>
  <c r="Q765"/>
  <c r="R765" s="1"/>
  <c r="Q764"/>
  <c r="R764" s="1"/>
  <c r="Q762"/>
  <c r="R762" s="1"/>
  <c r="Q761"/>
  <c r="R761" s="1"/>
  <c r="Q759"/>
  <c r="R759" s="1"/>
  <c r="Q758"/>
  <c r="R758" s="1"/>
  <c r="Q756"/>
  <c r="R756" s="1"/>
  <c r="Q755"/>
  <c r="R755" s="1"/>
  <c r="Q753"/>
  <c r="R753" s="1"/>
  <c r="Q752"/>
  <c r="R752" s="1"/>
  <c r="Q750"/>
  <c r="R750" s="1"/>
  <c r="Q749"/>
  <c r="R749" s="1"/>
  <c r="Q747"/>
  <c r="R747" s="1"/>
  <c r="Q746"/>
  <c r="R746" s="1"/>
  <c r="Q744"/>
  <c r="R744" s="1"/>
  <c r="Q743"/>
  <c r="R743" s="1"/>
  <c r="Q741"/>
  <c r="R741" s="1"/>
  <c r="Q740"/>
  <c r="R740" s="1"/>
  <c r="Q738"/>
  <c r="R738" s="1"/>
  <c r="Q737"/>
  <c r="R737" s="1"/>
  <c r="Q735"/>
  <c r="R735" s="1"/>
  <c r="Q734"/>
  <c r="R734" s="1"/>
  <c r="Q732"/>
  <c r="R732" s="1"/>
  <c r="Q731"/>
  <c r="R731" s="1"/>
  <c r="Q729"/>
  <c r="R729" s="1"/>
  <c r="Q728"/>
  <c r="R728" s="1"/>
  <c r="Q726"/>
  <c r="R726" s="1"/>
  <c r="Q725"/>
  <c r="R725" s="1"/>
  <c r="Q723"/>
  <c r="R723" s="1"/>
  <c r="Q722"/>
  <c r="R722" s="1"/>
  <c r="Q720"/>
  <c r="R720" s="1"/>
  <c r="Q719"/>
  <c r="R719" s="1"/>
  <c r="Q717"/>
  <c r="R717" s="1"/>
  <c r="Q716"/>
  <c r="R716" s="1"/>
  <c r="Q714"/>
  <c r="R714" s="1"/>
  <c r="Q713"/>
  <c r="R713" s="1"/>
  <c r="Q711"/>
  <c r="R711" s="1"/>
  <c r="Q710"/>
  <c r="R710" s="1"/>
  <c r="Q708"/>
  <c r="R708" s="1"/>
  <c r="Q707"/>
  <c r="R707" s="1"/>
  <c r="Q705"/>
  <c r="R705" s="1"/>
  <c r="Q704"/>
  <c r="R704" s="1"/>
  <c r="Q702"/>
  <c r="R702" s="1"/>
  <c r="Q701"/>
  <c r="R701" s="1"/>
  <c r="Q699"/>
  <c r="R699" s="1"/>
  <c r="Q698"/>
  <c r="R698" s="1"/>
  <c r="Q696"/>
  <c r="R696" s="1"/>
  <c r="Q695"/>
  <c r="R695" s="1"/>
  <c r="Q693"/>
  <c r="R693" s="1"/>
  <c r="Q692"/>
  <c r="R692" s="1"/>
  <c r="Q690"/>
  <c r="R690" s="1"/>
  <c r="Q689"/>
  <c r="R689" s="1"/>
  <c r="Q687"/>
  <c r="R687" s="1"/>
  <c r="Q686"/>
  <c r="R686" s="1"/>
  <c r="Q684"/>
  <c r="R684" s="1"/>
  <c r="Q683"/>
  <c r="R683" s="1"/>
  <c r="Q681"/>
  <c r="R681" s="1"/>
  <c r="Q680"/>
  <c r="R680" s="1"/>
  <c r="Q678"/>
  <c r="R678" s="1"/>
  <c r="Q677"/>
  <c r="R677" s="1"/>
  <c r="Q675"/>
  <c r="R675" s="1"/>
  <c r="Q674"/>
  <c r="R674" s="1"/>
  <c r="Q672"/>
  <c r="R672" s="1"/>
  <c r="Q671"/>
  <c r="R671" s="1"/>
  <c r="Q669"/>
  <c r="R669" s="1"/>
  <c r="Q668"/>
  <c r="R668" s="1"/>
  <c r="Q666"/>
  <c r="R666" s="1"/>
  <c r="Q665"/>
  <c r="R665" s="1"/>
  <c r="Q663"/>
  <c r="R663" s="1"/>
  <c r="Q662"/>
  <c r="R662" s="1"/>
  <c r="Q660"/>
  <c r="R660" s="1"/>
  <c r="Q659"/>
  <c r="R659" s="1"/>
  <c r="Q657"/>
  <c r="R657" s="1"/>
  <c r="Q656"/>
  <c r="R656" s="1"/>
  <c r="Q654"/>
  <c r="R654" s="1"/>
  <c r="Q653"/>
  <c r="R653" s="1"/>
  <c r="Q651"/>
  <c r="R651" s="1"/>
  <c r="Q650"/>
  <c r="R650" s="1"/>
  <c r="Q648"/>
  <c r="R648" s="1"/>
  <c r="Q647"/>
  <c r="R647" s="1"/>
  <c r="Q645"/>
  <c r="R645" s="1"/>
  <c r="Q644"/>
  <c r="R644" s="1"/>
  <c r="Q642"/>
  <c r="R642" s="1"/>
  <c r="Q641"/>
  <c r="R641" s="1"/>
  <c r="Q639"/>
  <c r="R639" s="1"/>
  <c r="Q638"/>
  <c r="R638" s="1"/>
  <c r="Q636"/>
  <c r="R636" s="1"/>
  <c r="Q635"/>
  <c r="R635" s="1"/>
  <c r="Q633"/>
  <c r="R633" s="1"/>
  <c r="Q632"/>
  <c r="R632" s="1"/>
  <c r="Q630"/>
  <c r="R630" s="1"/>
  <c r="Q629"/>
  <c r="R629" s="1"/>
  <c r="Q627"/>
  <c r="R627" s="1"/>
  <c r="Q626"/>
  <c r="R626" s="1"/>
  <c r="Q624"/>
  <c r="R624" s="1"/>
  <c r="Q623"/>
  <c r="R623" s="1"/>
  <c r="Q621"/>
  <c r="R621" s="1"/>
  <c r="Q620"/>
  <c r="R620" s="1"/>
  <c r="Q618"/>
  <c r="R618" s="1"/>
  <c r="Q617"/>
  <c r="R617" s="1"/>
  <c r="Q615"/>
  <c r="R615" s="1"/>
  <c r="Q614"/>
  <c r="R614" s="1"/>
  <c r="Q612"/>
  <c r="R612" s="1"/>
  <c r="Q611"/>
  <c r="R611" s="1"/>
  <c r="Q609"/>
  <c r="R609" s="1"/>
  <c r="Q608"/>
  <c r="R608" s="1"/>
  <c r="Q606"/>
  <c r="R606" s="1"/>
  <c r="Q605"/>
  <c r="R605" s="1"/>
  <c r="Q603"/>
  <c r="R603" s="1"/>
  <c r="Q602"/>
  <c r="R602" s="1"/>
  <c r="Q600"/>
  <c r="R600" s="1"/>
  <c r="Q599"/>
  <c r="R599" s="1"/>
  <c r="Q597"/>
  <c r="R597" s="1"/>
  <c r="Q596"/>
  <c r="R596" s="1"/>
  <c r="Q594"/>
  <c r="R594" s="1"/>
  <c r="Q593"/>
  <c r="R593" s="1"/>
  <c r="Q591"/>
  <c r="R591" s="1"/>
  <c r="Q590"/>
  <c r="R590" s="1"/>
  <c r="Q588"/>
  <c r="R588" s="1"/>
  <c r="Q587"/>
  <c r="R587" s="1"/>
  <c r="Q585"/>
  <c r="R585" s="1"/>
  <c r="Q584"/>
  <c r="R584" s="1"/>
  <c r="Q582"/>
  <c r="R582" s="1"/>
  <c r="Q581"/>
  <c r="R581" s="1"/>
  <c r="Q579"/>
  <c r="R579" s="1"/>
  <c r="Q578"/>
  <c r="R578" s="1"/>
  <c r="Q576"/>
  <c r="R576" s="1"/>
  <c r="Q575"/>
  <c r="R575" s="1"/>
  <c r="Q573"/>
  <c r="R573" s="1"/>
  <c r="Q572"/>
  <c r="R572" s="1"/>
  <c r="Q570"/>
  <c r="R570" s="1"/>
  <c r="Q569"/>
  <c r="R569" s="1"/>
  <c r="Q567"/>
  <c r="R567" s="1"/>
  <c r="Q566"/>
  <c r="R566" s="1"/>
  <c r="Q564"/>
  <c r="R564" s="1"/>
  <c r="Q563"/>
  <c r="R563" s="1"/>
  <c r="Q561"/>
  <c r="R561" s="1"/>
  <c r="Q560"/>
  <c r="R560" s="1"/>
  <c r="Q558"/>
  <c r="R558" s="1"/>
  <c r="Q557"/>
  <c r="R557" s="1"/>
  <c r="Q555"/>
  <c r="R555" s="1"/>
  <c r="Q554"/>
  <c r="R554" s="1"/>
  <c r="Q552"/>
  <c r="R552" s="1"/>
  <c r="Q551"/>
  <c r="R551" s="1"/>
  <c r="Q549"/>
  <c r="R549" s="1"/>
  <c r="Q548"/>
  <c r="R548" s="1"/>
  <c r="Q546"/>
  <c r="R546" s="1"/>
  <c r="Q545"/>
  <c r="R545" s="1"/>
  <c r="Q543"/>
  <c r="R543" s="1"/>
  <c r="Q542"/>
  <c r="R542" s="1"/>
  <c r="Q540"/>
  <c r="R540" s="1"/>
  <c r="Q539"/>
  <c r="R539" s="1"/>
  <c r="Q537"/>
  <c r="R537" s="1"/>
  <c r="Q536"/>
  <c r="R536" s="1"/>
  <c r="Q534"/>
  <c r="R534" s="1"/>
  <c r="Q533"/>
  <c r="R533" s="1"/>
  <c r="Q531"/>
  <c r="R531" s="1"/>
  <c r="Q530"/>
  <c r="R530" s="1"/>
  <c r="Q528"/>
  <c r="R528" s="1"/>
  <c r="Q527"/>
  <c r="R527" s="1"/>
  <c r="Q525"/>
  <c r="R525" s="1"/>
  <c r="Q524"/>
  <c r="R524" s="1"/>
  <c r="Q522"/>
  <c r="R522" s="1"/>
  <c r="Q521"/>
  <c r="R521" s="1"/>
  <c r="Q519"/>
  <c r="R519" s="1"/>
  <c r="Q518"/>
  <c r="R518" s="1"/>
  <c r="Q516"/>
  <c r="R516" s="1"/>
  <c r="Q515"/>
  <c r="R515" s="1"/>
  <c r="Q513"/>
  <c r="R513" s="1"/>
  <c r="Q512"/>
  <c r="R512" s="1"/>
  <c r="Q510"/>
  <c r="R510" s="1"/>
  <c r="Q509"/>
  <c r="R509" s="1"/>
  <c r="Q507"/>
  <c r="R507" s="1"/>
  <c r="Q506"/>
  <c r="R506" s="1"/>
  <c r="Q504"/>
  <c r="R504" s="1"/>
  <c r="Q503"/>
  <c r="R503" s="1"/>
  <c r="Q501"/>
  <c r="R501" s="1"/>
  <c r="Q500"/>
  <c r="R500" s="1"/>
  <c r="Q498"/>
  <c r="R498" s="1"/>
  <c r="Q497"/>
  <c r="R497" s="1"/>
  <c r="Q495"/>
  <c r="R495" s="1"/>
  <c r="Q494"/>
  <c r="R494" s="1"/>
  <c r="Q492"/>
  <c r="R492" s="1"/>
  <c r="Q491"/>
  <c r="R491" s="1"/>
  <c r="Q489"/>
  <c r="R489" s="1"/>
  <c r="Q488"/>
  <c r="R488" s="1"/>
  <c r="Q486"/>
  <c r="R486" s="1"/>
  <c r="Q485"/>
  <c r="R485" s="1"/>
  <c r="Q483"/>
  <c r="R483" s="1"/>
  <c r="Q482"/>
  <c r="R482" s="1"/>
  <c r="Q480"/>
  <c r="R480" s="1"/>
  <c r="Q479"/>
  <c r="R479" s="1"/>
  <c r="Q477"/>
  <c r="R477" s="1"/>
  <c r="Q476"/>
  <c r="R476" s="1"/>
  <c r="Q474"/>
  <c r="R474" s="1"/>
  <c r="Q473"/>
  <c r="R473" s="1"/>
  <c r="Q471"/>
  <c r="R471" s="1"/>
  <c r="Q470"/>
  <c r="R470" s="1"/>
  <c r="Q468"/>
  <c r="R468" s="1"/>
  <c r="Q467"/>
  <c r="R467" s="1"/>
  <c r="Q465"/>
  <c r="R465" s="1"/>
  <c r="Q464"/>
  <c r="R464" s="1"/>
  <c r="Q462"/>
  <c r="R462" s="1"/>
  <c r="Q461"/>
  <c r="R461" s="1"/>
  <c r="Q459"/>
  <c r="R459" s="1"/>
  <c r="Q458"/>
  <c r="R458" s="1"/>
  <c r="Q456"/>
  <c r="R456" s="1"/>
  <c r="Q455"/>
  <c r="R455" s="1"/>
  <c r="Q453"/>
  <c r="R453" s="1"/>
  <c r="Q452"/>
  <c r="R452" s="1"/>
  <c r="Q450"/>
  <c r="R450" s="1"/>
  <c r="Q449"/>
  <c r="R449" s="1"/>
  <c r="Q447"/>
  <c r="R447" s="1"/>
  <c r="Q446"/>
  <c r="R446" s="1"/>
  <c r="Q444"/>
  <c r="R444" s="1"/>
  <c r="Q443"/>
  <c r="R443" s="1"/>
  <c r="Q441"/>
  <c r="R441" s="1"/>
  <c r="Q440"/>
  <c r="R440" s="1"/>
  <c r="Q438"/>
  <c r="R438" s="1"/>
  <c r="Q437"/>
  <c r="R437" s="1"/>
  <c r="Q435"/>
  <c r="R435" s="1"/>
  <c r="Q434"/>
  <c r="R434" s="1"/>
  <c r="Q432"/>
  <c r="R432" s="1"/>
  <c r="Q431"/>
  <c r="R431" s="1"/>
  <c r="Q429"/>
  <c r="R429" s="1"/>
  <c r="Q428"/>
  <c r="R428" s="1"/>
  <c r="Q426"/>
  <c r="R426" s="1"/>
  <c r="Q425"/>
  <c r="R425" s="1"/>
  <c r="Q423"/>
  <c r="R423" s="1"/>
  <c r="Q422"/>
  <c r="R422" s="1"/>
  <c r="Q420"/>
  <c r="R420" s="1"/>
  <c r="Q419"/>
  <c r="R419" s="1"/>
  <c r="Q417"/>
  <c r="R417" s="1"/>
  <c r="Q416"/>
  <c r="R416" s="1"/>
  <c r="Q414"/>
  <c r="R414" s="1"/>
  <c r="Q413"/>
  <c r="R413" s="1"/>
  <c r="Q411"/>
  <c r="R411" s="1"/>
  <c r="Q410"/>
  <c r="R410" s="1"/>
  <c r="Q408"/>
  <c r="R408" s="1"/>
  <c r="Q407"/>
  <c r="R407" s="1"/>
  <c r="Q405"/>
  <c r="R405" s="1"/>
  <c r="Q404"/>
  <c r="R404" s="1"/>
  <c r="Q402"/>
  <c r="R402" s="1"/>
  <c r="Q401"/>
  <c r="R401" s="1"/>
  <c r="Q399"/>
  <c r="R399" s="1"/>
  <c r="Q398"/>
  <c r="R398" s="1"/>
  <c r="Q396"/>
  <c r="R396" s="1"/>
  <c r="Q395"/>
  <c r="R395" s="1"/>
  <c r="Q393"/>
  <c r="R393" s="1"/>
  <c r="Q392"/>
  <c r="R392" s="1"/>
  <c r="Q390"/>
  <c r="R390" s="1"/>
  <c r="Q389"/>
  <c r="R389" s="1"/>
  <c r="Q387"/>
  <c r="R387" s="1"/>
  <c r="Q386"/>
  <c r="R386" s="1"/>
  <c r="Q384"/>
  <c r="R384" s="1"/>
  <c r="Q383"/>
  <c r="R383" s="1"/>
  <c r="Q381"/>
  <c r="R381" s="1"/>
  <c r="Q380"/>
  <c r="R380" s="1"/>
  <c r="Q378"/>
  <c r="R378" s="1"/>
  <c r="Q377"/>
  <c r="R377" s="1"/>
  <c r="Q375"/>
  <c r="R375" s="1"/>
  <c r="Q374"/>
  <c r="R374" s="1"/>
  <c r="Q372"/>
  <c r="R372" s="1"/>
  <c r="Q371"/>
  <c r="R371" s="1"/>
  <c r="Q369"/>
  <c r="R369" s="1"/>
  <c r="Q368"/>
  <c r="R368" s="1"/>
  <c r="Q366"/>
  <c r="R366" s="1"/>
  <c r="Q365"/>
  <c r="R365" s="1"/>
  <c r="Q363"/>
  <c r="R363" s="1"/>
  <c r="Q362"/>
  <c r="R362" s="1"/>
  <c r="Q360"/>
  <c r="R360" s="1"/>
  <c r="Q359"/>
  <c r="R359" s="1"/>
  <c r="Q357"/>
  <c r="R357" s="1"/>
  <c r="Q356"/>
  <c r="R356" s="1"/>
  <c r="Q354"/>
  <c r="R354" s="1"/>
  <c r="Q353"/>
  <c r="R353" s="1"/>
  <c r="Q351"/>
  <c r="R351" s="1"/>
  <c r="Q350"/>
  <c r="R350" s="1"/>
  <c r="Q348"/>
  <c r="R348" s="1"/>
  <c r="Q347"/>
  <c r="R347" s="1"/>
  <c r="Q345"/>
  <c r="R345" s="1"/>
  <c r="Q344"/>
  <c r="R344" s="1"/>
  <c r="Q342"/>
  <c r="R342" s="1"/>
  <c r="Q341"/>
  <c r="R341" s="1"/>
  <c r="Q339"/>
  <c r="R339" s="1"/>
  <c r="Q338"/>
  <c r="R338" s="1"/>
  <c r="Q336"/>
  <c r="R336" s="1"/>
  <c r="Q335"/>
  <c r="R335" s="1"/>
  <c r="Q333"/>
  <c r="R333" s="1"/>
  <c r="Q332"/>
  <c r="R332" s="1"/>
  <c r="Q330"/>
  <c r="R330" s="1"/>
  <c r="Q329"/>
  <c r="R329" s="1"/>
  <c r="Q327"/>
  <c r="R327" s="1"/>
  <c r="Q326"/>
  <c r="R326" s="1"/>
  <c r="Q324"/>
  <c r="R324" s="1"/>
  <c r="Q323"/>
  <c r="R323" s="1"/>
  <c r="Q321"/>
  <c r="R321" s="1"/>
  <c r="Q320"/>
  <c r="R320" s="1"/>
  <c r="Q318"/>
  <c r="R318" s="1"/>
  <c r="Q317"/>
  <c r="R317" s="1"/>
  <c r="Q315"/>
  <c r="R315" s="1"/>
  <c r="Q314"/>
  <c r="R314" s="1"/>
  <c r="Q312"/>
  <c r="R312" s="1"/>
  <c r="Q311"/>
  <c r="R311" s="1"/>
  <c r="Q309"/>
  <c r="R309" s="1"/>
  <c r="Q308"/>
  <c r="R308" s="1"/>
  <c r="Q306"/>
  <c r="R306" s="1"/>
  <c r="Q305"/>
  <c r="R305" s="1"/>
  <c r="Q303"/>
  <c r="R303" s="1"/>
  <c r="Q302"/>
  <c r="R302" s="1"/>
  <c r="Q300"/>
  <c r="R300" s="1"/>
  <c r="Q299"/>
  <c r="R299" s="1"/>
  <c r="Q297"/>
  <c r="R297" s="1"/>
  <c r="Q296"/>
  <c r="R296" s="1"/>
  <c r="Q294"/>
  <c r="R294" s="1"/>
  <c r="Q293"/>
  <c r="R293" s="1"/>
  <c r="Q291"/>
  <c r="R291" s="1"/>
  <c r="Q290"/>
  <c r="R290" s="1"/>
  <c r="Q288"/>
  <c r="R288" s="1"/>
  <c r="Q287"/>
  <c r="R287" s="1"/>
  <c r="Q285"/>
  <c r="R285" s="1"/>
  <c r="Q284"/>
  <c r="R284" s="1"/>
  <c r="Q282"/>
  <c r="R282" s="1"/>
  <c r="Q281"/>
  <c r="R281" s="1"/>
  <c r="Q279"/>
  <c r="R279" s="1"/>
  <c r="Q278"/>
  <c r="R278" s="1"/>
  <c r="Q276"/>
  <c r="R276" s="1"/>
  <c r="Q275"/>
  <c r="R275" s="1"/>
  <c r="Q273"/>
  <c r="R273" s="1"/>
  <c r="Q272"/>
  <c r="R272" s="1"/>
  <c r="Q270"/>
  <c r="R270" s="1"/>
  <c r="Q269"/>
  <c r="R269" s="1"/>
  <c r="Q267"/>
  <c r="R267" s="1"/>
  <c r="Q266"/>
  <c r="R266" s="1"/>
  <c r="Q264"/>
  <c r="R264" s="1"/>
  <c r="Q263"/>
  <c r="R263" s="1"/>
  <c r="Q261"/>
  <c r="R261" s="1"/>
  <c r="Q260"/>
  <c r="R260" s="1"/>
  <c r="Q258"/>
  <c r="R258" s="1"/>
  <c r="Q257"/>
  <c r="R257" s="1"/>
  <c r="Q255"/>
  <c r="R255" s="1"/>
  <c r="Q254"/>
  <c r="R254" s="1"/>
  <c r="Q252"/>
  <c r="R252" s="1"/>
  <c r="Q251"/>
  <c r="R251" s="1"/>
  <c r="Q249"/>
  <c r="R249" s="1"/>
  <c r="Q248"/>
  <c r="R248" s="1"/>
  <c r="Q246"/>
  <c r="R246" s="1"/>
  <c r="Q245"/>
  <c r="R245" s="1"/>
  <c r="Q243"/>
  <c r="R243" s="1"/>
  <c r="Q242"/>
  <c r="R242" s="1"/>
  <c r="Q240"/>
  <c r="R240" s="1"/>
  <c r="Q239"/>
  <c r="R239" s="1"/>
  <c r="Q237"/>
  <c r="R237" s="1"/>
  <c r="Q236"/>
  <c r="R236" s="1"/>
  <c r="Q234"/>
  <c r="R234" s="1"/>
  <c r="Q233"/>
  <c r="R233" s="1"/>
  <c r="Q231"/>
  <c r="R231" s="1"/>
  <c r="Q230"/>
  <c r="R230" s="1"/>
  <c r="Q228"/>
  <c r="R228" s="1"/>
  <c r="Q227"/>
  <c r="R227" s="1"/>
  <c r="Q225"/>
  <c r="R225" s="1"/>
  <c r="Q224"/>
  <c r="R224" s="1"/>
  <c r="Q222"/>
  <c r="R222" s="1"/>
  <c r="Q221"/>
  <c r="R221" s="1"/>
  <c r="Q219"/>
  <c r="R219" s="1"/>
  <c r="Q218"/>
  <c r="R218" s="1"/>
  <c r="Q216"/>
  <c r="R216" s="1"/>
  <c r="Q215"/>
  <c r="R215" s="1"/>
  <c r="Q213"/>
  <c r="R213" s="1"/>
  <c r="Q212"/>
  <c r="R212" s="1"/>
  <c r="Q210"/>
  <c r="R210" s="1"/>
  <c r="Q209"/>
  <c r="R209" s="1"/>
  <c r="Q207"/>
  <c r="R207" s="1"/>
  <c r="Q206"/>
  <c r="R206" s="1"/>
  <c r="Q204"/>
  <c r="R204" s="1"/>
  <c r="Q203"/>
  <c r="R203" s="1"/>
  <c r="Q201"/>
  <c r="R201" s="1"/>
  <c r="Q200"/>
  <c r="R200" s="1"/>
  <c r="Q198"/>
  <c r="R198" s="1"/>
  <c r="Q197"/>
  <c r="R197" s="1"/>
  <c r="Q195"/>
  <c r="R195" s="1"/>
  <c r="Q194"/>
  <c r="R194" s="1"/>
  <c r="Q192"/>
  <c r="R192" s="1"/>
  <c r="Q191"/>
  <c r="R191" s="1"/>
  <c r="Q189"/>
  <c r="R189" s="1"/>
  <c r="Q188"/>
  <c r="R188" s="1"/>
  <c r="Q186"/>
  <c r="R186" s="1"/>
  <c r="Q185"/>
  <c r="R185" s="1"/>
  <c r="Q183"/>
  <c r="R183" s="1"/>
  <c r="Q182"/>
  <c r="R182" s="1"/>
  <c r="Q180"/>
  <c r="R180" s="1"/>
  <c r="Q179"/>
  <c r="R179" s="1"/>
  <c r="Q177"/>
  <c r="R177" s="1"/>
  <c r="Q176"/>
  <c r="R176" s="1"/>
  <c r="Q174"/>
  <c r="R174" s="1"/>
  <c r="Q173"/>
  <c r="R173" s="1"/>
  <c r="Q171"/>
  <c r="R171" s="1"/>
  <c r="Q170"/>
  <c r="R170" s="1"/>
  <c r="Q168"/>
  <c r="R168" s="1"/>
  <c r="Q167"/>
  <c r="R167" s="1"/>
  <c r="Q165"/>
  <c r="R165" s="1"/>
  <c r="Q164"/>
  <c r="R164" s="1"/>
  <c r="Q162"/>
  <c r="R162" s="1"/>
  <c r="Q161"/>
  <c r="R161" s="1"/>
  <c r="Q159"/>
  <c r="R159" s="1"/>
  <c r="Q158"/>
  <c r="R158" s="1"/>
  <c r="Q156"/>
  <c r="R156" s="1"/>
  <c r="Q155"/>
  <c r="R155" s="1"/>
  <c r="Q153"/>
  <c r="R153" s="1"/>
  <c r="Q152"/>
  <c r="R152" s="1"/>
  <c r="Q150"/>
  <c r="R150" s="1"/>
  <c r="Q149"/>
  <c r="R149" s="1"/>
  <c r="Q147"/>
  <c r="R147" s="1"/>
  <c r="Q146"/>
  <c r="R146" s="1"/>
  <c r="Q144"/>
  <c r="R144" s="1"/>
  <c r="Q143"/>
  <c r="R143" s="1"/>
  <c r="Q141"/>
  <c r="R141" s="1"/>
  <c r="Q140"/>
  <c r="R140" s="1"/>
  <c r="Q138"/>
  <c r="R138" s="1"/>
  <c r="Q137"/>
  <c r="R137" s="1"/>
  <c r="Q135"/>
  <c r="R135" s="1"/>
  <c r="Q134"/>
  <c r="R134" s="1"/>
  <c r="Q132"/>
  <c r="R132" s="1"/>
  <c r="Q131"/>
  <c r="R131" s="1"/>
  <c r="Q129"/>
  <c r="R129" s="1"/>
  <c r="Q128"/>
  <c r="R128" s="1"/>
  <c r="Q126"/>
  <c r="R126" s="1"/>
  <c r="Q125"/>
  <c r="R125" s="1"/>
  <c r="Q123"/>
  <c r="R123" s="1"/>
  <c r="Q122"/>
  <c r="R122" s="1"/>
  <c r="Q120"/>
  <c r="R120" s="1"/>
  <c r="Q119"/>
  <c r="R119" s="1"/>
  <c r="Q117"/>
  <c r="R117" s="1"/>
  <c r="Q116"/>
  <c r="R116" s="1"/>
  <c r="Q114"/>
  <c r="R114" s="1"/>
  <c r="Q113"/>
  <c r="R113" s="1"/>
  <c r="Q111"/>
  <c r="R111" s="1"/>
  <c r="Q110"/>
  <c r="R110" s="1"/>
  <c r="Q108"/>
  <c r="R108" s="1"/>
  <c r="Q107"/>
  <c r="R107" s="1"/>
  <c r="Q105"/>
  <c r="R105" s="1"/>
  <c r="Q104"/>
  <c r="R104" s="1"/>
  <c r="Q102"/>
  <c r="R102" s="1"/>
  <c r="Q101"/>
  <c r="R101" s="1"/>
  <c r="Q99"/>
  <c r="R99" s="1"/>
  <c r="Q98"/>
  <c r="R98" s="1"/>
  <c r="Q96"/>
  <c r="R96" s="1"/>
  <c r="Q95"/>
  <c r="R95" s="1"/>
  <c r="Q93"/>
  <c r="R93" s="1"/>
  <c r="Q92"/>
  <c r="R92" s="1"/>
  <c r="Q90"/>
  <c r="R90" s="1"/>
  <c r="Q89"/>
  <c r="R89" s="1"/>
  <c r="Q87"/>
  <c r="R87" s="1"/>
  <c r="Q86"/>
  <c r="R86" s="1"/>
  <c r="Q84"/>
  <c r="R84" s="1"/>
  <c r="Q83"/>
  <c r="R83" s="1"/>
  <c r="Q81"/>
  <c r="R81" s="1"/>
  <c r="Q80"/>
  <c r="R80" s="1"/>
  <c r="Q78"/>
  <c r="R78" s="1"/>
  <c r="Q77"/>
  <c r="R77" s="1"/>
  <c r="Q75"/>
  <c r="R75" s="1"/>
  <c r="Q74"/>
  <c r="R74" s="1"/>
  <c r="Q72"/>
  <c r="R72" s="1"/>
  <c r="Q71"/>
  <c r="R71" s="1"/>
  <c r="Q69"/>
  <c r="R69" s="1"/>
  <c r="Q68"/>
  <c r="R68" s="1"/>
  <c r="Q66"/>
  <c r="R66" s="1"/>
  <c r="Q65"/>
  <c r="R65" s="1"/>
  <c r="Q63"/>
  <c r="R63" s="1"/>
  <c r="Q62"/>
  <c r="R62" s="1"/>
  <c r="Q60"/>
  <c r="R60" s="1"/>
  <c r="Q59"/>
  <c r="R59" s="1"/>
  <c r="Q57"/>
  <c r="R57" s="1"/>
  <c r="Q56"/>
  <c r="R56" s="1"/>
  <c r="Q54"/>
  <c r="R54" s="1"/>
  <c r="Q53"/>
  <c r="R53" s="1"/>
  <c r="Q51"/>
  <c r="R51" s="1"/>
  <c r="Q50"/>
  <c r="R50" s="1"/>
  <c r="Q48"/>
  <c r="R48" s="1"/>
  <c r="Q47"/>
  <c r="R47" s="1"/>
  <c r="Q45"/>
  <c r="R45" s="1"/>
  <c r="Q44"/>
  <c r="R44" s="1"/>
  <c r="Q42"/>
  <c r="R42" s="1"/>
  <c r="Q41"/>
  <c r="R41" s="1"/>
  <c r="Q39"/>
  <c r="R39" s="1"/>
  <c r="Q38"/>
  <c r="R38" s="1"/>
  <c r="Q36"/>
  <c r="R36" s="1"/>
  <c r="Q35"/>
  <c r="R35" s="1"/>
  <c r="Q33"/>
  <c r="R33" s="1"/>
  <c r="Q32"/>
  <c r="R32" s="1"/>
  <c r="Q30"/>
  <c r="R30" s="1"/>
  <c r="Q29"/>
  <c r="R29" s="1"/>
  <c r="Q27"/>
  <c r="R27" s="1"/>
  <c r="Q26"/>
  <c r="R26" s="1"/>
  <c r="Q24"/>
  <c r="R24" s="1"/>
  <c r="Q23"/>
  <c r="R23" s="1"/>
  <c r="Q21"/>
  <c r="R21" s="1"/>
  <c r="Q20"/>
  <c r="R20" s="1"/>
  <c r="Q18"/>
  <c r="R18" s="1"/>
  <c r="Q17"/>
  <c r="R17" s="1"/>
  <c r="Q15"/>
  <c r="R15" s="1"/>
  <c r="Q14"/>
  <c r="R14" s="1"/>
  <c r="Q12"/>
  <c r="R12" s="1"/>
  <c r="Q11"/>
  <c r="R11" s="1"/>
  <c r="Q9"/>
  <c r="R9" s="1"/>
  <c r="Q8"/>
  <c r="R8" s="1"/>
  <c r="Q6"/>
  <c r="R6" s="1"/>
  <c r="Q5"/>
  <c r="R5" s="1"/>
  <c r="Q4"/>
  <c r="R4" s="1"/>
  <c r="P16"/>
  <c r="P28" s="1"/>
  <c r="P40" s="1"/>
  <c r="P52" s="1"/>
  <c r="P64" s="1"/>
  <c r="P76" s="1"/>
  <c r="P88" s="1"/>
  <c r="P100" s="1"/>
  <c r="P112" s="1"/>
  <c r="P124" s="1"/>
  <c r="P136" s="1"/>
  <c r="P148" s="1"/>
  <c r="P160" s="1"/>
  <c r="P172" s="1"/>
  <c r="P184" s="1"/>
  <c r="P196" s="1"/>
  <c r="P208" s="1"/>
  <c r="P220" s="1"/>
  <c r="P232" s="1"/>
  <c r="P244" s="1"/>
  <c r="P256" s="1"/>
  <c r="P268" s="1"/>
  <c r="P280" s="1"/>
  <c r="P292" s="1"/>
  <c r="P304" s="1"/>
  <c r="P316" s="1"/>
  <c r="P328" s="1"/>
  <c r="P340" s="1"/>
  <c r="P352" s="1"/>
  <c r="P364" s="1"/>
  <c r="P376" s="1"/>
  <c r="P388" s="1"/>
  <c r="P400" s="1"/>
  <c r="P412" s="1"/>
  <c r="P424" s="1"/>
  <c r="P436" s="1"/>
  <c r="P448" s="1"/>
  <c r="P460" s="1"/>
  <c r="P472" s="1"/>
  <c r="P484" s="1"/>
  <c r="P496" s="1"/>
  <c r="P508" s="1"/>
  <c r="P520" s="1"/>
  <c r="P532" s="1"/>
  <c r="P544" s="1"/>
  <c r="P556" s="1"/>
  <c r="P568" s="1"/>
  <c r="P580" s="1"/>
  <c r="P592" s="1"/>
  <c r="P604" s="1"/>
  <c r="P616" s="1"/>
  <c r="P628" s="1"/>
  <c r="P640" s="1"/>
  <c r="P652" s="1"/>
  <c r="P664" s="1"/>
  <c r="P676" s="1"/>
  <c r="P688" s="1"/>
  <c r="P700" s="1"/>
  <c r="P712" s="1"/>
  <c r="P724" s="1"/>
  <c r="P736" s="1"/>
  <c r="P748" s="1"/>
  <c r="P760" s="1"/>
  <c r="P772" s="1"/>
  <c r="P784" s="1"/>
  <c r="P796" s="1"/>
  <c r="P808" s="1"/>
  <c r="P820" s="1"/>
  <c r="P832" s="1"/>
  <c r="P844" s="1"/>
  <c r="P856" s="1"/>
  <c r="P868" s="1"/>
  <c r="P880" s="1"/>
  <c r="P892" s="1"/>
  <c r="P904" s="1"/>
  <c r="P916" s="1"/>
  <c r="P928" s="1"/>
  <c r="P940" s="1"/>
  <c r="P952" s="1"/>
  <c r="P964" s="1"/>
  <c r="P976" s="1"/>
  <c r="P988" s="1"/>
  <c r="P1000" s="1"/>
  <c r="P1012" s="1"/>
  <c r="P1024" s="1"/>
  <c r="P1036" s="1"/>
  <c r="P1048" s="1"/>
  <c r="P1060" s="1"/>
  <c r="P1072" s="1"/>
  <c r="P1084" s="1"/>
  <c r="P1096" s="1"/>
  <c r="P1108" s="1"/>
  <c r="P1120" s="1"/>
  <c r="P1132" s="1"/>
  <c r="P1144" s="1"/>
  <c r="P1156" s="1"/>
  <c r="P1168" s="1"/>
  <c r="P1180" s="1"/>
  <c r="P1192" s="1"/>
  <c r="P1204" s="1"/>
  <c r="P1216" s="1"/>
  <c r="P1228" s="1"/>
  <c r="P1240" s="1"/>
  <c r="P1252" s="1"/>
  <c r="P1264" s="1"/>
  <c r="P1276" s="1"/>
  <c r="P1288" s="1"/>
  <c r="P1300" s="1"/>
  <c r="P1312" s="1"/>
  <c r="P1324" s="1"/>
  <c r="P1336" s="1"/>
  <c r="N7"/>
  <c r="N10" s="1"/>
  <c r="N13" s="1"/>
  <c r="N16" s="1"/>
  <c r="N19" s="1"/>
  <c r="N22" s="1"/>
  <c r="N25" s="1"/>
  <c r="N28" s="1"/>
  <c r="N31" s="1"/>
  <c r="N34" s="1"/>
  <c r="N37" s="1"/>
  <c r="N40" s="1"/>
  <c r="N43" s="1"/>
  <c r="N46" s="1"/>
  <c r="N49" s="1"/>
  <c r="N52" s="1"/>
  <c r="N55" s="1"/>
  <c r="N58" s="1"/>
  <c r="N61" s="1"/>
  <c r="N64" s="1"/>
  <c r="N67" s="1"/>
  <c r="N70" s="1"/>
  <c r="N73" s="1"/>
  <c r="N76" s="1"/>
  <c r="N79" s="1"/>
  <c r="N82" s="1"/>
  <c r="N85" s="1"/>
  <c r="N88" s="1"/>
  <c r="N91" s="1"/>
  <c r="N94" s="1"/>
  <c r="N97" s="1"/>
  <c r="N100" s="1"/>
  <c r="N103" s="1"/>
  <c r="N106" s="1"/>
  <c r="N109" s="1"/>
  <c r="N112" s="1"/>
  <c r="N115" s="1"/>
  <c r="N118" s="1"/>
  <c r="N121" s="1"/>
  <c r="N124" s="1"/>
  <c r="N127" s="1"/>
  <c r="N130" s="1"/>
  <c r="N133" s="1"/>
  <c r="N136" s="1"/>
  <c r="N139" s="1"/>
  <c r="N142" s="1"/>
  <c r="N145" s="1"/>
  <c r="N148" s="1"/>
  <c r="N151" s="1"/>
  <c r="N154" s="1"/>
  <c r="N157" s="1"/>
  <c r="N160" s="1"/>
  <c r="N163" s="1"/>
  <c r="N166" s="1"/>
  <c r="N169" s="1"/>
  <c r="N172" s="1"/>
  <c r="N175" s="1"/>
  <c r="N178" s="1"/>
  <c r="N181" s="1"/>
  <c r="N184" s="1"/>
  <c r="N187" s="1"/>
  <c r="N190" s="1"/>
  <c r="N193" s="1"/>
  <c r="N196" s="1"/>
  <c r="N199" s="1"/>
  <c r="N202" s="1"/>
  <c r="N205" s="1"/>
  <c r="N208" s="1"/>
  <c r="N211" s="1"/>
  <c r="N214" s="1"/>
  <c r="N217" s="1"/>
  <c r="N220" s="1"/>
  <c r="N223" s="1"/>
  <c r="N226" s="1"/>
  <c r="N229" s="1"/>
  <c r="N232" s="1"/>
  <c r="N235" s="1"/>
  <c r="N238" s="1"/>
  <c r="N241" s="1"/>
  <c r="N244" s="1"/>
  <c r="N247" s="1"/>
  <c r="N250" s="1"/>
  <c r="N253" s="1"/>
  <c r="N256" s="1"/>
  <c r="N259" s="1"/>
  <c r="N262" s="1"/>
  <c r="N265" s="1"/>
  <c r="N268" s="1"/>
  <c r="N271" s="1"/>
  <c r="N274" s="1"/>
  <c r="N277" s="1"/>
  <c r="N280" s="1"/>
  <c r="N283" s="1"/>
  <c r="N286" s="1"/>
  <c r="N289" s="1"/>
  <c r="N292" s="1"/>
  <c r="N295" s="1"/>
  <c r="N298" s="1"/>
  <c r="N301" s="1"/>
  <c r="N304" s="1"/>
  <c r="N307" s="1"/>
  <c r="N310" s="1"/>
  <c r="N313" s="1"/>
  <c r="N316" s="1"/>
  <c r="N319" s="1"/>
  <c r="N322" s="1"/>
  <c r="N325" s="1"/>
  <c r="N328" s="1"/>
  <c r="N331" s="1"/>
  <c r="N334" s="1"/>
  <c r="N337" s="1"/>
  <c r="N340" s="1"/>
  <c r="N343" s="1"/>
  <c r="N346" s="1"/>
  <c r="N349" s="1"/>
  <c r="N352" s="1"/>
  <c r="N355" s="1"/>
  <c r="N358" s="1"/>
  <c r="N361" s="1"/>
  <c r="N364" s="1"/>
  <c r="N367" s="1"/>
  <c r="N370" s="1"/>
  <c r="N373" s="1"/>
  <c r="N376" s="1"/>
  <c r="N379" s="1"/>
  <c r="N382" s="1"/>
  <c r="N385" s="1"/>
  <c r="N388" s="1"/>
  <c r="N391" s="1"/>
  <c r="N394" s="1"/>
  <c r="N397" s="1"/>
  <c r="N400" s="1"/>
  <c r="N403" s="1"/>
  <c r="N406" s="1"/>
  <c r="N409" s="1"/>
  <c r="N412" s="1"/>
  <c r="N415" s="1"/>
  <c r="N418" s="1"/>
  <c r="N421" s="1"/>
  <c r="N424" s="1"/>
  <c r="N427" s="1"/>
  <c r="N430" s="1"/>
  <c r="N433" s="1"/>
  <c r="N436" s="1"/>
  <c r="N439" s="1"/>
  <c r="N442" s="1"/>
  <c r="N445" s="1"/>
  <c r="N448" s="1"/>
  <c r="N451" s="1"/>
  <c r="N454" s="1"/>
  <c r="N457" s="1"/>
  <c r="N460" s="1"/>
  <c r="N463" s="1"/>
  <c r="N466" s="1"/>
  <c r="N469" s="1"/>
  <c r="N472" s="1"/>
  <c r="N475" s="1"/>
  <c r="N478" s="1"/>
  <c r="N481" s="1"/>
  <c r="N484" s="1"/>
  <c r="N487" s="1"/>
  <c r="N490" s="1"/>
  <c r="N493" s="1"/>
  <c r="N496" s="1"/>
  <c r="N499" s="1"/>
  <c r="N502" s="1"/>
  <c r="N505" s="1"/>
  <c r="N508" s="1"/>
  <c r="N511" s="1"/>
  <c r="N514" s="1"/>
  <c r="N517" s="1"/>
  <c r="N520" s="1"/>
  <c r="N523" s="1"/>
  <c r="N526" s="1"/>
  <c r="N529" s="1"/>
  <c r="N532" s="1"/>
  <c r="N535" s="1"/>
  <c r="N538" s="1"/>
  <c r="N541" s="1"/>
  <c r="N544" s="1"/>
  <c r="N547" s="1"/>
  <c r="N550" s="1"/>
  <c r="N553" s="1"/>
  <c r="N556" s="1"/>
  <c r="N559" s="1"/>
  <c r="N562" s="1"/>
  <c r="N565" s="1"/>
  <c r="N568" s="1"/>
  <c r="N571" s="1"/>
  <c r="N574" s="1"/>
  <c r="N577" s="1"/>
  <c r="N580" s="1"/>
  <c r="N583" s="1"/>
  <c r="N586" s="1"/>
  <c r="N589" s="1"/>
  <c r="N592" s="1"/>
  <c r="N595" s="1"/>
  <c r="N598" s="1"/>
  <c r="N601" s="1"/>
  <c r="N604" s="1"/>
  <c r="N607" s="1"/>
  <c r="N610" s="1"/>
  <c r="N613" s="1"/>
  <c r="N616" s="1"/>
  <c r="N619" s="1"/>
  <c r="N622" s="1"/>
  <c r="N625" s="1"/>
  <c r="N628" s="1"/>
  <c r="N631" s="1"/>
  <c r="N634" s="1"/>
  <c r="N637" s="1"/>
  <c r="N640" s="1"/>
  <c r="N643" s="1"/>
  <c r="N646" s="1"/>
  <c r="N649" s="1"/>
  <c r="N652" s="1"/>
  <c r="N655" s="1"/>
  <c r="N658" s="1"/>
  <c r="N661" s="1"/>
  <c r="N664" s="1"/>
  <c r="N667" s="1"/>
  <c r="N670" s="1"/>
  <c r="N673" s="1"/>
  <c r="N676" s="1"/>
  <c r="N679" s="1"/>
  <c r="N682" s="1"/>
  <c r="N685" s="1"/>
  <c r="N688" s="1"/>
  <c r="N691" s="1"/>
  <c r="N694" s="1"/>
  <c r="N697" s="1"/>
  <c r="N700" s="1"/>
  <c r="N703" s="1"/>
  <c r="N706" s="1"/>
  <c r="N709" s="1"/>
  <c r="N712" s="1"/>
  <c r="N715" s="1"/>
  <c r="N718" s="1"/>
  <c r="N721" s="1"/>
  <c r="N724" s="1"/>
  <c r="N727" s="1"/>
  <c r="N730" s="1"/>
  <c r="N733" s="1"/>
  <c r="N736" s="1"/>
  <c r="N739" s="1"/>
  <c r="N742" s="1"/>
  <c r="N745" s="1"/>
  <c r="N748" s="1"/>
  <c r="N751" s="1"/>
  <c r="N754" s="1"/>
  <c r="N757" s="1"/>
  <c r="N760" s="1"/>
  <c r="N763" s="1"/>
  <c r="N766" s="1"/>
  <c r="N769" s="1"/>
  <c r="N772" s="1"/>
  <c r="N775" s="1"/>
  <c r="N778" s="1"/>
  <c r="N781" s="1"/>
  <c r="N784" s="1"/>
  <c r="N787" s="1"/>
  <c r="N790" s="1"/>
  <c r="N793" s="1"/>
  <c r="N796" s="1"/>
  <c r="N799" s="1"/>
  <c r="N802" s="1"/>
  <c r="N805" s="1"/>
  <c r="N808" s="1"/>
  <c r="N811" s="1"/>
  <c r="N814" s="1"/>
  <c r="N817" s="1"/>
  <c r="N820" s="1"/>
  <c r="N823" s="1"/>
  <c r="N826" s="1"/>
  <c r="N829" s="1"/>
  <c r="N832" s="1"/>
  <c r="N835" s="1"/>
  <c r="N838" s="1"/>
  <c r="N841" s="1"/>
  <c r="N844" s="1"/>
  <c r="N847" s="1"/>
  <c r="N850" s="1"/>
  <c r="N853" s="1"/>
  <c r="N856" s="1"/>
  <c r="N859" s="1"/>
  <c r="N862" s="1"/>
  <c r="N865" s="1"/>
  <c r="N868" s="1"/>
  <c r="N871" s="1"/>
  <c r="N874" s="1"/>
  <c r="N877" s="1"/>
  <c r="N880" s="1"/>
  <c r="N883" s="1"/>
  <c r="N886" s="1"/>
  <c r="N889" s="1"/>
  <c r="N892" s="1"/>
  <c r="N895" s="1"/>
  <c r="N898" s="1"/>
  <c r="N901" s="1"/>
  <c r="N904" s="1"/>
  <c r="N907" s="1"/>
  <c r="N910" s="1"/>
  <c r="N913" s="1"/>
  <c r="N916" s="1"/>
  <c r="N919" s="1"/>
  <c r="N922" s="1"/>
  <c r="N925" s="1"/>
  <c r="N928" s="1"/>
  <c r="N931" s="1"/>
  <c r="N934" s="1"/>
  <c r="N937" s="1"/>
  <c r="N940" s="1"/>
  <c r="N943" s="1"/>
  <c r="N946" s="1"/>
  <c r="N949" s="1"/>
  <c r="N952" s="1"/>
  <c r="N955" s="1"/>
  <c r="N958" s="1"/>
  <c r="N961" s="1"/>
  <c r="N964" s="1"/>
  <c r="N967" s="1"/>
  <c r="N970" s="1"/>
  <c r="N973" s="1"/>
  <c r="N976" s="1"/>
  <c r="N979" s="1"/>
  <c r="N982" s="1"/>
  <c r="N985" s="1"/>
  <c r="N988" s="1"/>
  <c r="N991" s="1"/>
  <c r="N994" s="1"/>
  <c r="N997" s="1"/>
  <c r="N1000" s="1"/>
  <c r="N1003" s="1"/>
  <c r="N1006" s="1"/>
  <c r="N1009" s="1"/>
  <c r="N1012" s="1"/>
  <c r="N1015" s="1"/>
  <c r="N1018" s="1"/>
  <c r="N1021" s="1"/>
  <c r="N1024" s="1"/>
  <c r="N1027" s="1"/>
  <c r="N1030" s="1"/>
  <c r="N1033" s="1"/>
  <c r="N1036" s="1"/>
  <c r="N1039" s="1"/>
  <c r="N1042" s="1"/>
  <c r="N1045" s="1"/>
  <c r="N1048" s="1"/>
  <c r="N1051" s="1"/>
  <c r="N1054" s="1"/>
  <c r="N1057" s="1"/>
  <c r="N1060" s="1"/>
  <c r="N1063" s="1"/>
  <c r="N1066" s="1"/>
  <c r="N1069" s="1"/>
  <c r="N1072" s="1"/>
  <c r="N1075" s="1"/>
  <c r="N1078" s="1"/>
  <c r="N1081" s="1"/>
  <c r="N1084" s="1"/>
  <c r="N1087" s="1"/>
  <c r="N1090" s="1"/>
  <c r="N1093" s="1"/>
  <c r="N1096" s="1"/>
  <c r="N1099" s="1"/>
  <c r="N1102" s="1"/>
  <c r="N1105" s="1"/>
  <c r="N1108" s="1"/>
  <c r="N1111" s="1"/>
  <c r="N1114" s="1"/>
  <c r="N1117" s="1"/>
  <c r="N1120" s="1"/>
  <c r="N1123" s="1"/>
  <c r="N1126" s="1"/>
  <c r="N1129" s="1"/>
  <c r="N1132" s="1"/>
  <c r="N1135" s="1"/>
  <c r="N1138" s="1"/>
  <c r="N1141" s="1"/>
  <c r="N1144" s="1"/>
  <c r="N1147" s="1"/>
  <c r="N1150" s="1"/>
  <c r="N1153" s="1"/>
  <c r="N1156" s="1"/>
  <c r="N1159" s="1"/>
  <c r="N1162" s="1"/>
  <c r="N1165" s="1"/>
  <c r="N1168" s="1"/>
  <c r="N1171" s="1"/>
  <c r="N1174" s="1"/>
  <c r="N1177" s="1"/>
  <c r="N1180" s="1"/>
  <c r="N1183" s="1"/>
  <c r="N1186" s="1"/>
  <c r="N1189" s="1"/>
  <c r="N1192" s="1"/>
  <c r="N1195" s="1"/>
  <c r="N1198" s="1"/>
  <c r="N1201" s="1"/>
  <c r="N1204" s="1"/>
  <c r="N1207" s="1"/>
  <c r="N1210" s="1"/>
  <c r="N1213" s="1"/>
  <c r="N1216" s="1"/>
  <c r="N1219" s="1"/>
  <c r="N1222" s="1"/>
  <c r="N1225" s="1"/>
  <c r="N1228" s="1"/>
  <c r="N1231" s="1"/>
  <c r="N1234" s="1"/>
  <c r="N1237" s="1"/>
  <c r="N1240" s="1"/>
  <c r="N1243" s="1"/>
  <c r="N1246" s="1"/>
  <c r="N1249" s="1"/>
  <c r="N1252" s="1"/>
  <c r="N1255" s="1"/>
  <c r="N1258" s="1"/>
  <c r="N1261" s="1"/>
  <c r="N1264" s="1"/>
  <c r="N1267" s="1"/>
  <c r="N1270" s="1"/>
  <c r="N1273" s="1"/>
  <c r="N1276" s="1"/>
  <c r="N1279" s="1"/>
  <c r="N1282" s="1"/>
  <c r="N1285" s="1"/>
  <c r="N1288" s="1"/>
  <c r="N1291" s="1"/>
  <c r="N1294" s="1"/>
  <c r="N1297" s="1"/>
  <c r="N1300" s="1"/>
  <c r="N1303" s="1"/>
  <c r="N1306" s="1"/>
  <c r="N1309" s="1"/>
  <c r="N1312" s="1"/>
  <c r="N1315" s="1"/>
  <c r="N1318" s="1"/>
  <c r="N1321" s="1"/>
  <c r="N1324" s="1"/>
  <c r="N1327" s="1"/>
  <c r="N1330" s="1"/>
  <c r="N1333" s="1"/>
  <c r="Q1333" s="1"/>
  <c r="R1333" s="1"/>
  <c r="O10"/>
  <c r="O16" s="1"/>
  <c r="O22" s="1"/>
  <c r="O28" s="1"/>
  <c r="O34" s="1"/>
  <c r="O40" s="1"/>
  <c r="O46" s="1"/>
  <c r="O52" s="1"/>
  <c r="O58" s="1"/>
  <c r="O64" s="1"/>
  <c r="O70" s="1"/>
  <c r="O76" s="1"/>
  <c r="O82" s="1"/>
  <c r="O88" s="1"/>
  <c r="O94" s="1"/>
  <c r="O100" s="1"/>
  <c r="O106" s="1"/>
  <c r="O112" s="1"/>
  <c r="O118" s="1"/>
  <c r="O124" s="1"/>
  <c r="O130" s="1"/>
  <c r="O136" s="1"/>
  <c r="O142" s="1"/>
  <c r="O148" s="1"/>
  <c r="O154" s="1"/>
  <c r="O160" s="1"/>
  <c r="O166" s="1"/>
  <c r="O172" s="1"/>
  <c r="O178" s="1"/>
  <c r="O184" s="1"/>
  <c r="O190" s="1"/>
  <c r="O196" s="1"/>
  <c r="O202" s="1"/>
  <c r="O208" s="1"/>
  <c r="O214" s="1"/>
  <c r="O220" s="1"/>
  <c r="O226" s="1"/>
  <c r="O232" s="1"/>
  <c r="O238" s="1"/>
  <c r="O244" s="1"/>
  <c r="O250" s="1"/>
  <c r="O256" s="1"/>
  <c r="O262" s="1"/>
  <c r="O268" s="1"/>
  <c r="O274" s="1"/>
  <c r="O280" s="1"/>
  <c r="O286" s="1"/>
  <c r="O292" s="1"/>
  <c r="O298" s="1"/>
  <c r="O304" s="1"/>
  <c r="O310" s="1"/>
  <c r="O316" s="1"/>
  <c r="O322" s="1"/>
  <c r="O328" s="1"/>
  <c r="O334" s="1"/>
  <c r="O340" s="1"/>
  <c r="O346" s="1"/>
  <c r="O352" s="1"/>
  <c r="O358" s="1"/>
  <c r="O364" s="1"/>
  <c r="O370" s="1"/>
  <c r="O376" s="1"/>
  <c r="O382" s="1"/>
  <c r="O388" s="1"/>
  <c r="O394" s="1"/>
  <c r="O400" s="1"/>
  <c r="O406" s="1"/>
  <c r="O412" s="1"/>
  <c r="O418" s="1"/>
  <c r="O424" s="1"/>
  <c r="O430" s="1"/>
  <c r="O436" s="1"/>
  <c r="O442" s="1"/>
  <c r="O448" s="1"/>
  <c r="O454" s="1"/>
  <c r="O460" s="1"/>
  <c r="O466" s="1"/>
  <c r="O472" s="1"/>
  <c r="O478" s="1"/>
  <c r="O484" s="1"/>
  <c r="O490" s="1"/>
  <c r="O496" s="1"/>
  <c r="O502" s="1"/>
  <c r="O508" s="1"/>
  <c r="O514" s="1"/>
  <c r="O520" s="1"/>
  <c r="O526" s="1"/>
  <c r="O532" s="1"/>
  <c r="O538" s="1"/>
  <c r="O544" s="1"/>
  <c r="O550" s="1"/>
  <c r="O556" s="1"/>
  <c r="O562" s="1"/>
  <c r="O568" s="1"/>
  <c r="O574" s="1"/>
  <c r="O580" s="1"/>
  <c r="O586" s="1"/>
  <c r="O592" s="1"/>
  <c r="O598" s="1"/>
  <c r="O604" s="1"/>
  <c r="O610" s="1"/>
  <c r="O616" s="1"/>
  <c r="O622" s="1"/>
  <c r="O628" s="1"/>
  <c r="O634" s="1"/>
  <c r="O640" s="1"/>
  <c r="O646" s="1"/>
  <c r="O652" s="1"/>
  <c r="O658" s="1"/>
  <c r="O664" s="1"/>
  <c r="O670" s="1"/>
  <c r="O676" s="1"/>
  <c r="O682" s="1"/>
  <c r="O688" s="1"/>
  <c r="O694" s="1"/>
  <c r="O700" s="1"/>
  <c r="O706" s="1"/>
  <c r="O712" s="1"/>
  <c r="O718" s="1"/>
  <c r="O724" s="1"/>
  <c r="O730" s="1"/>
  <c r="O736" s="1"/>
  <c r="O742" s="1"/>
  <c r="O748" s="1"/>
  <c r="O754" s="1"/>
  <c r="O760" s="1"/>
  <c r="O766" s="1"/>
  <c r="O772" s="1"/>
  <c r="O778" s="1"/>
  <c r="O784" s="1"/>
  <c r="O790" s="1"/>
  <c r="O796" s="1"/>
  <c r="O802" s="1"/>
  <c r="O808" s="1"/>
  <c r="O814" s="1"/>
  <c r="O820" s="1"/>
  <c r="O826" s="1"/>
  <c r="O832" s="1"/>
  <c r="O838" s="1"/>
  <c r="O844" s="1"/>
  <c r="O850" s="1"/>
  <c r="O856" s="1"/>
  <c r="O862" s="1"/>
  <c r="O868" s="1"/>
  <c r="O874" s="1"/>
  <c r="O880" s="1"/>
  <c r="O886" s="1"/>
  <c r="O892" s="1"/>
  <c r="O898" s="1"/>
  <c r="O904" s="1"/>
  <c r="O910" s="1"/>
  <c r="O916" s="1"/>
  <c r="O922" s="1"/>
  <c r="O928" s="1"/>
  <c r="O934" s="1"/>
  <c r="O940" s="1"/>
  <c r="O946" s="1"/>
  <c r="O952" s="1"/>
  <c r="O958" s="1"/>
  <c r="O964" s="1"/>
  <c r="O970" s="1"/>
  <c r="O976" s="1"/>
  <c r="O982" s="1"/>
  <c r="O988" s="1"/>
  <c r="O994" s="1"/>
  <c r="O1000" s="1"/>
  <c r="O1006" s="1"/>
  <c r="O1012" s="1"/>
  <c r="O1018" s="1"/>
  <c r="O1024" s="1"/>
  <c r="O1030" s="1"/>
  <c r="O1036" s="1"/>
  <c r="O1042" s="1"/>
  <c r="O1048" s="1"/>
  <c r="O1054" s="1"/>
  <c r="O1060" s="1"/>
  <c r="O1066" s="1"/>
  <c r="O1072" s="1"/>
  <c r="O1078" s="1"/>
  <c r="O1084" s="1"/>
  <c r="O1090" s="1"/>
  <c r="O1096" s="1"/>
  <c r="O1102" s="1"/>
  <c r="O1108" s="1"/>
  <c r="O1114" s="1"/>
  <c r="O1120" s="1"/>
  <c r="O1126" s="1"/>
  <c r="O1132" s="1"/>
  <c r="O1138" s="1"/>
  <c r="O1144" s="1"/>
  <c r="O1150" s="1"/>
  <c r="O1156" s="1"/>
  <c r="O1162" s="1"/>
  <c r="O1168" s="1"/>
  <c r="O1174" s="1"/>
  <c r="O1180" s="1"/>
  <c r="O1186" s="1"/>
  <c r="O1192" s="1"/>
  <c r="O1198" s="1"/>
  <c r="O1204" s="1"/>
  <c r="O1210" s="1"/>
  <c r="O1216" s="1"/>
  <c r="O1222" s="1"/>
  <c r="O1228" s="1"/>
  <c r="O1234" s="1"/>
  <c r="O1240" s="1"/>
  <c r="O1246" s="1"/>
  <c r="O1252" s="1"/>
  <c r="O1258" s="1"/>
  <c r="O1264" s="1"/>
  <c r="O1270" s="1"/>
  <c r="O1276" s="1"/>
  <c r="O1282" s="1"/>
  <c r="O1288" s="1"/>
  <c r="O1294" s="1"/>
  <c r="O1300" s="1"/>
  <c r="O1306" s="1"/>
  <c r="O1312" s="1"/>
  <c r="O1318" s="1"/>
  <c r="O1324" s="1"/>
  <c r="O1330" s="1"/>
  <c r="K4" i="4" l="1"/>
  <c r="I4"/>
  <c r="AL53" i="1"/>
  <c r="AL55"/>
  <c r="AL57"/>
  <c r="AL59"/>
  <c r="AL61"/>
  <c r="AL63"/>
  <c r="AL65"/>
  <c r="AL67"/>
  <c r="AL69"/>
  <c r="AL71"/>
  <c r="AL73"/>
  <c r="AL75"/>
  <c r="AL77"/>
  <c r="AL79"/>
  <c r="AL81"/>
  <c r="AL83"/>
  <c r="AL85"/>
  <c r="AL87"/>
  <c r="AL89"/>
  <c r="AL91"/>
  <c r="AL93"/>
  <c r="AL95"/>
  <c r="AL97"/>
  <c r="AL99"/>
  <c r="AL101"/>
  <c r="AL103"/>
  <c r="AL105"/>
  <c r="AL107"/>
  <c r="AL109"/>
  <c r="AL111"/>
  <c r="AL113"/>
  <c r="AL115"/>
  <c r="AL117"/>
  <c r="AL119"/>
  <c r="AL121"/>
  <c r="AL123"/>
  <c r="AL125"/>
  <c r="AL127"/>
  <c r="AL129"/>
  <c r="AL131"/>
  <c r="AL133"/>
  <c r="AL135"/>
  <c r="AL137"/>
  <c r="AL139"/>
  <c r="AL141"/>
  <c r="AL143"/>
  <c r="AL145"/>
  <c r="AL147"/>
  <c r="AL149"/>
  <c r="AL151"/>
  <c r="AL153"/>
  <c r="AL155"/>
  <c r="AL157"/>
  <c r="AL159"/>
  <c r="AL161"/>
  <c r="AL163"/>
  <c r="AL165"/>
  <c r="AL167"/>
  <c r="AL169"/>
  <c r="AL171"/>
  <c r="AL173"/>
  <c r="AL175"/>
  <c r="AL177"/>
  <c r="AL179"/>
  <c r="AL181"/>
  <c r="AL183"/>
  <c r="AL185"/>
  <c r="AL54"/>
  <c r="AL56"/>
  <c r="AL58"/>
  <c r="AL60"/>
  <c r="AL62"/>
  <c r="AL64"/>
  <c r="AL66"/>
  <c r="AL68"/>
  <c r="AL70"/>
  <c r="AL72"/>
  <c r="AL74"/>
  <c r="AL76"/>
  <c r="AL78"/>
  <c r="AL80"/>
  <c r="AL82"/>
  <c r="AL84"/>
  <c r="AL86"/>
  <c r="AL88"/>
  <c r="AL90"/>
  <c r="AL92"/>
  <c r="AL94"/>
  <c r="AL96"/>
  <c r="AL98"/>
  <c r="AL100"/>
  <c r="AL102"/>
  <c r="AL104"/>
  <c r="AL106"/>
  <c r="AL108"/>
  <c r="AL110"/>
  <c r="AL112"/>
  <c r="AL114"/>
  <c r="AL116"/>
  <c r="AL118"/>
  <c r="AL120"/>
  <c r="AL122"/>
  <c r="AL124"/>
  <c r="AL126"/>
  <c r="AL128"/>
  <c r="AL130"/>
  <c r="AL132"/>
  <c r="AL134"/>
  <c r="AL136"/>
  <c r="AL138"/>
  <c r="AL140"/>
  <c r="AL142"/>
  <c r="AL144"/>
  <c r="AL146"/>
  <c r="AL148"/>
  <c r="AL150"/>
  <c r="AL152"/>
  <c r="AL154"/>
  <c r="AL156"/>
  <c r="AL158"/>
  <c r="AL160"/>
  <c r="AL162"/>
  <c r="AL164"/>
  <c r="AL166"/>
  <c r="AL168"/>
  <c r="AL170"/>
  <c r="AL172"/>
  <c r="AL174"/>
  <c r="AL176"/>
  <c r="AL178"/>
  <c r="AL180"/>
  <c r="AL182"/>
  <c r="AL184"/>
  <c r="AB4" i="4"/>
  <c r="AB5" s="1"/>
  <c r="M4"/>
  <c r="F4"/>
  <c r="W6"/>
  <c r="N13"/>
  <c r="Q10"/>
  <c r="T4"/>
  <c r="AC4"/>
  <c r="Q7"/>
  <c r="W5" i="1"/>
  <c r="Q364"/>
  <c r="R364" s="1"/>
  <c r="Q76"/>
  <c r="R76" s="1"/>
  <c r="Q268"/>
  <c r="R268" s="1"/>
  <c r="Q172"/>
  <c r="R172" s="1"/>
  <c r="Q52"/>
  <c r="R52" s="1"/>
  <c r="Q244"/>
  <c r="R244" s="1"/>
  <c r="Q340"/>
  <c r="R340" s="1"/>
  <c r="Q100"/>
  <c r="R100" s="1"/>
  <c r="Q196"/>
  <c r="R196" s="1"/>
  <c r="Q292"/>
  <c r="R292" s="1"/>
  <c r="Q388"/>
  <c r="R388" s="1"/>
  <c r="Q148"/>
  <c r="R148" s="1"/>
  <c r="Q28"/>
  <c r="R28" s="1"/>
  <c r="Q124"/>
  <c r="R124" s="1"/>
  <c r="Q220"/>
  <c r="R220" s="1"/>
  <c r="Q316"/>
  <c r="R316" s="1"/>
  <c r="Q412"/>
  <c r="R412" s="1"/>
  <c r="Q436"/>
  <c r="R436" s="1"/>
  <c r="Q460"/>
  <c r="R460" s="1"/>
  <c r="Q484"/>
  <c r="R484" s="1"/>
  <c r="Q508"/>
  <c r="R508" s="1"/>
  <c r="Q532"/>
  <c r="R532" s="1"/>
  <c r="Q556"/>
  <c r="R556" s="1"/>
  <c r="Q580"/>
  <c r="R580" s="1"/>
  <c r="Q604"/>
  <c r="R604" s="1"/>
  <c r="Q628"/>
  <c r="R628" s="1"/>
  <c r="Q652"/>
  <c r="R652" s="1"/>
  <c r="Q676"/>
  <c r="R676" s="1"/>
  <c r="Q700"/>
  <c r="R700" s="1"/>
  <c r="Q724"/>
  <c r="R724" s="1"/>
  <c r="Q748"/>
  <c r="R748" s="1"/>
  <c r="Q772"/>
  <c r="R772" s="1"/>
  <c r="Q796"/>
  <c r="R796" s="1"/>
  <c r="Q820"/>
  <c r="R820" s="1"/>
  <c r="Q844"/>
  <c r="R844" s="1"/>
  <c r="Q868"/>
  <c r="R868" s="1"/>
  <c r="Q892"/>
  <c r="R892" s="1"/>
  <c r="Q916"/>
  <c r="R916" s="1"/>
  <c r="Q940"/>
  <c r="R940" s="1"/>
  <c r="Q964"/>
  <c r="R964" s="1"/>
  <c r="Q988"/>
  <c r="R988" s="1"/>
  <c r="Q1012"/>
  <c r="R1012" s="1"/>
  <c r="Q1036"/>
  <c r="R1036" s="1"/>
  <c r="Q1060"/>
  <c r="R1060" s="1"/>
  <c r="Q1084"/>
  <c r="R1084" s="1"/>
  <c r="Q1108"/>
  <c r="R1108" s="1"/>
  <c r="Q1132"/>
  <c r="R1132" s="1"/>
  <c r="Q1156"/>
  <c r="R1156" s="1"/>
  <c r="Q1180"/>
  <c r="R1180" s="1"/>
  <c r="Q1204"/>
  <c r="R1204" s="1"/>
  <c r="Q1228"/>
  <c r="R1228" s="1"/>
  <c r="Q1252"/>
  <c r="R1252" s="1"/>
  <c r="Q1276"/>
  <c r="R1276" s="1"/>
  <c r="Q1324"/>
  <c r="R1324" s="1"/>
  <c r="Q7"/>
  <c r="R7" s="1"/>
  <c r="Q31"/>
  <c r="R31" s="1"/>
  <c r="Q55"/>
  <c r="R55" s="1"/>
  <c r="Q79"/>
  <c r="R79" s="1"/>
  <c r="Q103"/>
  <c r="R103" s="1"/>
  <c r="Q127"/>
  <c r="R127" s="1"/>
  <c r="Q151"/>
  <c r="R151" s="1"/>
  <c r="Q175"/>
  <c r="R175" s="1"/>
  <c r="Q199"/>
  <c r="R199" s="1"/>
  <c r="Q223"/>
  <c r="R223" s="1"/>
  <c r="Q247"/>
  <c r="R247" s="1"/>
  <c r="Q271"/>
  <c r="R271" s="1"/>
  <c r="Q295"/>
  <c r="R295" s="1"/>
  <c r="Q319"/>
  <c r="R319" s="1"/>
  <c r="Q343"/>
  <c r="R343" s="1"/>
  <c r="Q367"/>
  <c r="R367" s="1"/>
  <c r="Q391"/>
  <c r="R391" s="1"/>
  <c r="Q415"/>
  <c r="R415" s="1"/>
  <c r="Q439"/>
  <c r="R439" s="1"/>
  <c r="Q463"/>
  <c r="R463" s="1"/>
  <c r="Q487"/>
  <c r="R487" s="1"/>
  <c r="Q511"/>
  <c r="R511" s="1"/>
  <c r="Q535"/>
  <c r="R535" s="1"/>
  <c r="Q559"/>
  <c r="R559" s="1"/>
  <c r="Q583"/>
  <c r="R583" s="1"/>
  <c r="Q607"/>
  <c r="R607" s="1"/>
  <c r="Q631"/>
  <c r="R631" s="1"/>
  <c r="Q655"/>
  <c r="R655" s="1"/>
  <c r="Q679"/>
  <c r="R679" s="1"/>
  <c r="Q703"/>
  <c r="R703" s="1"/>
  <c r="Q727"/>
  <c r="R727" s="1"/>
  <c r="Q751"/>
  <c r="R751" s="1"/>
  <c r="Q775"/>
  <c r="R775" s="1"/>
  <c r="Q799"/>
  <c r="R799" s="1"/>
  <c r="Q823"/>
  <c r="R823" s="1"/>
  <c r="Q847"/>
  <c r="R847" s="1"/>
  <c r="Q871"/>
  <c r="R871" s="1"/>
  <c r="Q895"/>
  <c r="R895" s="1"/>
  <c r="Q919"/>
  <c r="R919" s="1"/>
  <c r="Q943"/>
  <c r="R943" s="1"/>
  <c r="Q967"/>
  <c r="R967" s="1"/>
  <c r="Q991"/>
  <c r="R991" s="1"/>
  <c r="Q1015"/>
  <c r="R1015" s="1"/>
  <c r="Q1039"/>
  <c r="R1039" s="1"/>
  <c r="Q1063"/>
  <c r="R1063" s="1"/>
  <c r="Q1087"/>
  <c r="R1087" s="1"/>
  <c r="Q1111"/>
  <c r="R1111" s="1"/>
  <c r="Q1135"/>
  <c r="R1135" s="1"/>
  <c r="Q1159"/>
  <c r="R1159" s="1"/>
  <c r="Q1183"/>
  <c r="R1183" s="1"/>
  <c r="Q1207"/>
  <c r="R1207" s="1"/>
  <c r="Q1231"/>
  <c r="R1231" s="1"/>
  <c r="Q1255"/>
  <c r="R1255" s="1"/>
  <c r="Q1312"/>
  <c r="R1312" s="1"/>
  <c r="Q16"/>
  <c r="R16" s="1"/>
  <c r="Q40"/>
  <c r="R40" s="1"/>
  <c r="Q64"/>
  <c r="R64" s="1"/>
  <c r="Q88"/>
  <c r="R88" s="1"/>
  <c r="Q112"/>
  <c r="R112" s="1"/>
  <c r="Q136"/>
  <c r="R136" s="1"/>
  <c r="Q160"/>
  <c r="R160" s="1"/>
  <c r="Q184"/>
  <c r="R184" s="1"/>
  <c r="Q208"/>
  <c r="R208" s="1"/>
  <c r="Q232"/>
  <c r="R232" s="1"/>
  <c r="Q256"/>
  <c r="R256" s="1"/>
  <c r="Q280"/>
  <c r="R280" s="1"/>
  <c r="Q304"/>
  <c r="R304" s="1"/>
  <c r="Q328"/>
  <c r="R328" s="1"/>
  <c r="Q352"/>
  <c r="R352" s="1"/>
  <c r="Q376"/>
  <c r="R376" s="1"/>
  <c r="Q400"/>
  <c r="R400" s="1"/>
  <c r="Q424"/>
  <c r="R424" s="1"/>
  <c r="Q448"/>
  <c r="R448" s="1"/>
  <c r="Q472"/>
  <c r="R472" s="1"/>
  <c r="Q496"/>
  <c r="R496" s="1"/>
  <c r="Q520"/>
  <c r="R520" s="1"/>
  <c r="Q544"/>
  <c r="R544" s="1"/>
  <c r="Q568"/>
  <c r="R568" s="1"/>
  <c r="Q592"/>
  <c r="R592" s="1"/>
  <c r="Q616"/>
  <c r="R616" s="1"/>
  <c r="Q640"/>
  <c r="R640" s="1"/>
  <c r="Q664"/>
  <c r="R664" s="1"/>
  <c r="Q688"/>
  <c r="R688" s="1"/>
  <c r="Q712"/>
  <c r="R712" s="1"/>
  <c r="Q736"/>
  <c r="R736" s="1"/>
  <c r="Q760"/>
  <c r="R760" s="1"/>
  <c r="Q784"/>
  <c r="R784" s="1"/>
  <c r="Q808"/>
  <c r="R808" s="1"/>
  <c r="Q832"/>
  <c r="R832" s="1"/>
  <c r="Q856"/>
  <c r="R856" s="1"/>
  <c r="Q880"/>
  <c r="R880" s="1"/>
  <c r="Q904"/>
  <c r="R904" s="1"/>
  <c r="Q928"/>
  <c r="R928" s="1"/>
  <c r="Q952"/>
  <c r="R952" s="1"/>
  <c r="Q976"/>
  <c r="R976" s="1"/>
  <c r="Q1000"/>
  <c r="R1000" s="1"/>
  <c r="Q1024"/>
  <c r="R1024" s="1"/>
  <c r="Q1048"/>
  <c r="R1048" s="1"/>
  <c r="Q1072"/>
  <c r="R1072" s="1"/>
  <c r="Q1096"/>
  <c r="R1096" s="1"/>
  <c r="Q1120"/>
  <c r="R1120" s="1"/>
  <c r="Q1144"/>
  <c r="R1144" s="1"/>
  <c r="Q1168"/>
  <c r="R1168" s="1"/>
  <c r="Q1192"/>
  <c r="R1192" s="1"/>
  <c r="Q1216"/>
  <c r="R1216" s="1"/>
  <c r="Q1240"/>
  <c r="R1240" s="1"/>
  <c r="Q1264"/>
  <c r="R1264" s="1"/>
  <c r="Q1300"/>
  <c r="R1300" s="1"/>
  <c r="Q19"/>
  <c r="R19" s="1"/>
  <c r="Q43"/>
  <c r="R43" s="1"/>
  <c r="Q67"/>
  <c r="R67" s="1"/>
  <c r="Q91"/>
  <c r="R91" s="1"/>
  <c r="Q115"/>
  <c r="R115" s="1"/>
  <c r="Q139"/>
  <c r="R139" s="1"/>
  <c r="Q163"/>
  <c r="R163" s="1"/>
  <c r="Q187"/>
  <c r="R187" s="1"/>
  <c r="Q211"/>
  <c r="R211" s="1"/>
  <c r="Q235"/>
  <c r="R235" s="1"/>
  <c r="Q259"/>
  <c r="R259" s="1"/>
  <c r="Q283"/>
  <c r="R283" s="1"/>
  <c r="Q307"/>
  <c r="R307" s="1"/>
  <c r="Q331"/>
  <c r="R331" s="1"/>
  <c r="Q355"/>
  <c r="R355" s="1"/>
  <c r="Q379"/>
  <c r="R379" s="1"/>
  <c r="Q403"/>
  <c r="R403" s="1"/>
  <c r="Q427"/>
  <c r="R427" s="1"/>
  <c r="Q451"/>
  <c r="R451" s="1"/>
  <c r="Q475"/>
  <c r="R475" s="1"/>
  <c r="Q499"/>
  <c r="R499" s="1"/>
  <c r="Q523"/>
  <c r="R523" s="1"/>
  <c r="Q547"/>
  <c r="R547" s="1"/>
  <c r="Q571"/>
  <c r="R571" s="1"/>
  <c r="Q595"/>
  <c r="R595" s="1"/>
  <c r="Q619"/>
  <c r="R619" s="1"/>
  <c r="Q643"/>
  <c r="R643" s="1"/>
  <c r="Q667"/>
  <c r="R667" s="1"/>
  <c r="Q691"/>
  <c r="R691" s="1"/>
  <c r="Q715"/>
  <c r="R715" s="1"/>
  <c r="Q739"/>
  <c r="R739" s="1"/>
  <c r="Q763"/>
  <c r="R763" s="1"/>
  <c r="Q787"/>
  <c r="R787" s="1"/>
  <c r="Q811"/>
  <c r="R811" s="1"/>
  <c r="Q835"/>
  <c r="R835" s="1"/>
  <c r="Q859"/>
  <c r="R859" s="1"/>
  <c r="Q883"/>
  <c r="R883" s="1"/>
  <c r="Q907"/>
  <c r="R907" s="1"/>
  <c r="Q931"/>
  <c r="R931" s="1"/>
  <c r="Q955"/>
  <c r="R955" s="1"/>
  <c r="Q979"/>
  <c r="R979" s="1"/>
  <c r="Q1003"/>
  <c r="R1003" s="1"/>
  <c r="Q1027"/>
  <c r="R1027" s="1"/>
  <c r="Q1051"/>
  <c r="R1051" s="1"/>
  <c r="Q1075"/>
  <c r="R1075" s="1"/>
  <c r="Q1099"/>
  <c r="R1099" s="1"/>
  <c r="Q1123"/>
  <c r="R1123" s="1"/>
  <c r="Q1147"/>
  <c r="R1147" s="1"/>
  <c r="Q1171"/>
  <c r="R1171" s="1"/>
  <c r="Q1195"/>
  <c r="R1195" s="1"/>
  <c r="Q1219"/>
  <c r="R1219" s="1"/>
  <c r="Q1243"/>
  <c r="R1243" s="1"/>
  <c r="Q1267"/>
  <c r="R1267" s="1"/>
  <c r="Q1288"/>
  <c r="R1288" s="1"/>
  <c r="Q10"/>
  <c r="R10" s="1"/>
  <c r="Q22"/>
  <c r="R22" s="1"/>
  <c r="Q34"/>
  <c r="R34" s="1"/>
  <c r="Q46"/>
  <c r="R46" s="1"/>
  <c r="Q58"/>
  <c r="R58" s="1"/>
  <c r="Q70"/>
  <c r="R70" s="1"/>
  <c r="Q82"/>
  <c r="R82" s="1"/>
  <c r="Q94"/>
  <c r="R94" s="1"/>
  <c r="Q106"/>
  <c r="R106" s="1"/>
  <c r="Q118"/>
  <c r="R118" s="1"/>
  <c r="Q130"/>
  <c r="R130" s="1"/>
  <c r="Q142"/>
  <c r="R142" s="1"/>
  <c r="Q154"/>
  <c r="R154" s="1"/>
  <c r="Q166"/>
  <c r="R166" s="1"/>
  <c r="Q178"/>
  <c r="R178" s="1"/>
  <c r="Q190"/>
  <c r="R190" s="1"/>
  <c r="Q202"/>
  <c r="R202" s="1"/>
  <c r="Q214"/>
  <c r="R214" s="1"/>
  <c r="Q226"/>
  <c r="R226" s="1"/>
  <c r="Q238"/>
  <c r="R238" s="1"/>
  <c r="Q250"/>
  <c r="R250" s="1"/>
  <c r="Q262"/>
  <c r="R262" s="1"/>
  <c r="Q274"/>
  <c r="R274" s="1"/>
  <c r="Q286"/>
  <c r="R286" s="1"/>
  <c r="Q298"/>
  <c r="R298" s="1"/>
  <c r="Q310"/>
  <c r="R310" s="1"/>
  <c r="Q322"/>
  <c r="R322" s="1"/>
  <c r="Q334"/>
  <c r="R334" s="1"/>
  <c r="Q346"/>
  <c r="R346" s="1"/>
  <c r="Q358"/>
  <c r="R358" s="1"/>
  <c r="Q370"/>
  <c r="R370" s="1"/>
  <c r="Q382"/>
  <c r="R382" s="1"/>
  <c r="Q394"/>
  <c r="R394" s="1"/>
  <c r="Q406"/>
  <c r="R406" s="1"/>
  <c r="Q418"/>
  <c r="R418" s="1"/>
  <c r="Q430"/>
  <c r="R430" s="1"/>
  <c r="Q442"/>
  <c r="R442" s="1"/>
  <c r="Q454"/>
  <c r="R454" s="1"/>
  <c r="Q466"/>
  <c r="R466" s="1"/>
  <c r="Q478"/>
  <c r="R478" s="1"/>
  <c r="Q490"/>
  <c r="R490" s="1"/>
  <c r="Q502"/>
  <c r="R502" s="1"/>
  <c r="Q514"/>
  <c r="R514" s="1"/>
  <c r="Q526"/>
  <c r="R526" s="1"/>
  <c r="Q538"/>
  <c r="R538" s="1"/>
  <c r="Q550"/>
  <c r="R550" s="1"/>
  <c r="Q562"/>
  <c r="R562" s="1"/>
  <c r="Q574"/>
  <c r="R574" s="1"/>
  <c r="Q586"/>
  <c r="R586" s="1"/>
  <c r="Q598"/>
  <c r="R598" s="1"/>
  <c r="Q610"/>
  <c r="R610" s="1"/>
  <c r="Q622"/>
  <c r="R622" s="1"/>
  <c r="Q634"/>
  <c r="R634" s="1"/>
  <c r="Q646"/>
  <c r="R646" s="1"/>
  <c r="Q658"/>
  <c r="R658" s="1"/>
  <c r="Q670"/>
  <c r="R670" s="1"/>
  <c r="Q682"/>
  <c r="R682" s="1"/>
  <c r="Q694"/>
  <c r="R694" s="1"/>
  <c r="Q706"/>
  <c r="R706" s="1"/>
  <c r="Q718"/>
  <c r="R718" s="1"/>
  <c r="Q730"/>
  <c r="R730" s="1"/>
  <c r="Q742"/>
  <c r="R742" s="1"/>
  <c r="Q754"/>
  <c r="R754" s="1"/>
  <c r="Q766"/>
  <c r="R766" s="1"/>
  <c r="Q778"/>
  <c r="R778" s="1"/>
  <c r="Q790"/>
  <c r="R790" s="1"/>
  <c r="Q802"/>
  <c r="R802" s="1"/>
  <c r="Q814"/>
  <c r="R814" s="1"/>
  <c r="Q826"/>
  <c r="R826" s="1"/>
  <c r="Q838"/>
  <c r="R838" s="1"/>
  <c r="Q850"/>
  <c r="R850" s="1"/>
  <c r="Q862"/>
  <c r="R862" s="1"/>
  <c r="Q874"/>
  <c r="R874" s="1"/>
  <c r="Q886"/>
  <c r="R886" s="1"/>
  <c r="Q898"/>
  <c r="R898" s="1"/>
  <c r="Q910"/>
  <c r="R910" s="1"/>
  <c r="Q922"/>
  <c r="R922" s="1"/>
  <c r="Q934"/>
  <c r="R934" s="1"/>
  <c r="Q946"/>
  <c r="R946" s="1"/>
  <c r="Q958"/>
  <c r="R958" s="1"/>
  <c r="Q970"/>
  <c r="R970" s="1"/>
  <c r="Q982"/>
  <c r="R982" s="1"/>
  <c r="Q994"/>
  <c r="R994" s="1"/>
  <c r="Q1006"/>
  <c r="R1006" s="1"/>
  <c r="Q1018"/>
  <c r="R1018" s="1"/>
  <c r="Q1030"/>
  <c r="R1030" s="1"/>
  <c r="Q1042"/>
  <c r="R1042" s="1"/>
  <c r="Q1054"/>
  <c r="R1054" s="1"/>
  <c r="Q1066"/>
  <c r="R1066" s="1"/>
  <c r="Q1078"/>
  <c r="R1078" s="1"/>
  <c r="Q1090"/>
  <c r="R1090" s="1"/>
  <c r="Q1102"/>
  <c r="R1102" s="1"/>
  <c r="Q1114"/>
  <c r="R1114" s="1"/>
  <c r="Q1126"/>
  <c r="R1126" s="1"/>
  <c r="Q1138"/>
  <c r="R1138" s="1"/>
  <c r="Q1150"/>
  <c r="R1150" s="1"/>
  <c r="Q1162"/>
  <c r="R1162" s="1"/>
  <c r="Q1174"/>
  <c r="R1174" s="1"/>
  <c r="Q1186"/>
  <c r="R1186" s="1"/>
  <c r="Q1198"/>
  <c r="R1198" s="1"/>
  <c r="Q1210"/>
  <c r="R1210" s="1"/>
  <c r="Q1222"/>
  <c r="R1222" s="1"/>
  <c r="Q1234"/>
  <c r="R1234" s="1"/>
  <c r="Q1246"/>
  <c r="R1246" s="1"/>
  <c r="Q1258"/>
  <c r="R1258" s="1"/>
  <c r="Q1270"/>
  <c r="R1270" s="1"/>
  <c r="Q1282"/>
  <c r="R1282" s="1"/>
  <c r="Q1294"/>
  <c r="R1294" s="1"/>
  <c r="Q1306"/>
  <c r="R1306" s="1"/>
  <c r="Q1318"/>
  <c r="R1318" s="1"/>
  <c r="Q1330"/>
  <c r="R1330" s="1"/>
  <c r="Q1279"/>
  <c r="R1279" s="1"/>
  <c r="Q1291"/>
  <c r="R1291" s="1"/>
  <c r="Q1303"/>
  <c r="R1303" s="1"/>
  <c r="Q1315"/>
  <c r="R1315" s="1"/>
  <c r="Q1327"/>
  <c r="R1327" s="1"/>
  <c r="Q13"/>
  <c r="R13" s="1"/>
  <c r="Q25"/>
  <c r="R25" s="1"/>
  <c r="Q37"/>
  <c r="R37" s="1"/>
  <c r="Q49"/>
  <c r="R49" s="1"/>
  <c r="Q61"/>
  <c r="R61" s="1"/>
  <c r="Q73"/>
  <c r="R73" s="1"/>
  <c r="Q85"/>
  <c r="R85" s="1"/>
  <c r="Q97"/>
  <c r="R97" s="1"/>
  <c r="Q109"/>
  <c r="R109" s="1"/>
  <c r="Q121"/>
  <c r="R121" s="1"/>
  <c r="Q133"/>
  <c r="R133" s="1"/>
  <c r="Q145"/>
  <c r="R145" s="1"/>
  <c r="Q157"/>
  <c r="R157" s="1"/>
  <c r="Q169"/>
  <c r="R169" s="1"/>
  <c r="Q181"/>
  <c r="R181" s="1"/>
  <c r="Q193"/>
  <c r="R193" s="1"/>
  <c r="Q205"/>
  <c r="R205" s="1"/>
  <c r="Q217"/>
  <c r="R217" s="1"/>
  <c r="Q229"/>
  <c r="R229" s="1"/>
  <c r="Q241"/>
  <c r="R241" s="1"/>
  <c r="Q253"/>
  <c r="R253" s="1"/>
  <c r="Q265"/>
  <c r="R265" s="1"/>
  <c r="Q277"/>
  <c r="R277" s="1"/>
  <c r="Q289"/>
  <c r="R289" s="1"/>
  <c r="Q301"/>
  <c r="R301" s="1"/>
  <c r="Q313"/>
  <c r="R313" s="1"/>
  <c r="Q325"/>
  <c r="R325" s="1"/>
  <c r="Q337"/>
  <c r="R337" s="1"/>
  <c r="Q349"/>
  <c r="R349" s="1"/>
  <c r="Q361"/>
  <c r="R361" s="1"/>
  <c r="Q373"/>
  <c r="R373" s="1"/>
  <c r="Q385"/>
  <c r="R385" s="1"/>
  <c r="Q397"/>
  <c r="R397" s="1"/>
  <c r="Q409"/>
  <c r="R409" s="1"/>
  <c r="Q421"/>
  <c r="R421" s="1"/>
  <c r="Q433"/>
  <c r="R433" s="1"/>
  <c r="Q445"/>
  <c r="R445" s="1"/>
  <c r="Q457"/>
  <c r="R457" s="1"/>
  <c r="Q469"/>
  <c r="R469" s="1"/>
  <c r="Q481"/>
  <c r="R481" s="1"/>
  <c r="Q493"/>
  <c r="R493" s="1"/>
  <c r="Q505"/>
  <c r="R505" s="1"/>
  <c r="Q517"/>
  <c r="R517" s="1"/>
  <c r="Q529"/>
  <c r="R529" s="1"/>
  <c r="Q541"/>
  <c r="R541" s="1"/>
  <c r="Q553"/>
  <c r="R553" s="1"/>
  <c r="Q565"/>
  <c r="R565" s="1"/>
  <c r="Q577"/>
  <c r="R577" s="1"/>
  <c r="Q589"/>
  <c r="R589" s="1"/>
  <c r="Q601"/>
  <c r="R601" s="1"/>
  <c r="Q613"/>
  <c r="R613" s="1"/>
  <c r="Q625"/>
  <c r="R625" s="1"/>
  <c r="Q637"/>
  <c r="R637" s="1"/>
  <c r="Q649"/>
  <c r="R649" s="1"/>
  <c r="Q661"/>
  <c r="R661" s="1"/>
  <c r="Q673"/>
  <c r="R673" s="1"/>
  <c r="Q685"/>
  <c r="R685" s="1"/>
  <c r="Q697"/>
  <c r="R697" s="1"/>
  <c r="Q709"/>
  <c r="R709" s="1"/>
  <c r="Q721"/>
  <c r="R721" s="1"/>
  <c r="Q733"/>
  <c r="R733" s="1"/>
  <c r="Q745"/>
  <c r="R745" s="1"/>
  <c r="Q757"/>
  <c r="R757" s="1"/>
  <c r="Q769"/>
  <c r="R769" s="1"/>
  <c r="Q781"/>
  <c r="R781" s="1"/>
  <c r="Q793"/>
  <c r="R793" s="1"/>
  <c r="Q805"/>
  <c r="R805" s="1"/>
  <c r="Q817"/>
  <c r="R817" s="1"/>
  <c r="Q829"/>
  <c r="R829" s="1"/>
  <c r="Q841"/>
  <c r="R841" s="1"/>
  <c r="Q853"/>
  <c r="R853" s="1"/>
  <c r="Q865"/>
  <c r="R865" s="1"/>
  <c r="Q877"/>
  <c r="R877" s="1"/>
  <c r="Q889"/>
  <c r="R889" s="1"/>
  <c r="Q901"/>
  <c r="R901" s="1"/>
  <c r="Q913"/>
  <c r="R913" s="1"/>
  <c r="Q925"/>
  <c r="R925" s="1"/>
  <c r="Q937"/>
  <c r="R937" s="1"/>
  <c r="Q949"/>
  <c r="R949" s="1"/>
  <c r="Q961"/>
  <c r="R961" s="1"/>
  <c r="Q973"/>
  <c r="R973" s="1"/>
  <c r="Q985"/>
  <c r="R985" s="1"/>
  <c r="Q997"/>
  <c r="R997" s="1"/>
  <c r="Q1009"/>
  <c r="R1009" s="1"/>
  <c r="Q1021"/>
  <c r="R1021" s="1"/>
  <c r="Q1033"/>
  <c r="R1033" s="1"/>
  <c r="Q1045"/>
  <c r="R1045" s="1"/>
  <c r="Q1057"/>
  <c r="R1057" s="1"/>
  <c r="Q1069"/>
  <c r="R1069" s="1"/>
  <c r="Q1081"/>
  <c r="R1081" s="1"/>
  <c r="Q1093"/>
  <c r="R1093" s="1"/>
  <c r="Q1105"/>
  <c r="R1105" s="1"/>
  <c r="Q1117"/>
  <c r="R1117" s="1"/>
  <c r="Q1129"/>
  <c r="R1129" s="1"/>
  <c r="Q1141"/>
  <c r="R1141" s="1"/>
  <c r="Q1153"/>
  <c r="R1153" s="1"/>
  <c r="Q1165"/>
  <c r="R1165" s="1"/>
  <c r="Q1177"/>
  <c r="R1177" s="1"/>
  <c r="Q1189"/>
  <c r="R1189" s="1"/>
  <c r="Q1201"/>
  <c r="R1201" s="1"/>
  <c r="Q1213"/>
  <c r="R1213" s="1"/>
  <c r="Q1225"/>
  <c r="R1225" s="1"/>
  <c r="Q1237"/>
  <c r="R1237" s="1"/>
  <c r="Q1249"/>
  <c r="R1249" s="1"/>
  <c r="Q1261"/>
  <c r="R1261" s="1"/>
  <c r="Q1273"/>
  <c r="R1273" s="1"/>
  <c r="Q1285"/>
  <c r="R1285" s="1"/>
  <c r="Q1297"/>
  <c r="R1297" s="1"/>
  <c r="Q1309"/>
  <c r="R1309" s="1"/>
  <c r="Q1321"/>
  <c r="R1321" s="1"/>
  <c r="L4" i="4" l="1"/>
  <c r="D4" s="1"/>
  <c r="M5"/>
  <c r="F5"/>
  <c r="W7"/>
  <c r="AB6"/>
  <c r="M6"/>
  <c r="F6"/>
  <c r="N16"/>
  <c r="Q13"/>
  <c r="AC5"/>
  <c r="W6" i="1"/>
  <c r="U4" i="4" l="1"/>
  <c r="K5" s="1"/>
  <c r="N19"/>
  <c r="Q16"/>
  <c r="M7"/>
  <c r="F7"/>
  <c r="AC6"/>
  <c r="W8"/>
  <c r="AB7"/>
  <c r="W7" i="1"/>
  <c r="T5" i="4" l="1"/>
  <c r="I5"/>
  <c r="J5"/>
  <c r="M8"/>
  <c r="F8"/>
  <c r="AC7"/>
  <c r="AC8" s="1"/>
  <c r="N22"/>
  <c r="Q19"/>
  <c r="W9"/>
  <c r="AB8"/>
  <c r="W8" i="1"/>
  <c r="L5" i="4" l="1"/>
  <c r="U5" s="1"/>
  <c r="K6" s="1"/>
  <c r="M9"/>
  <c r="F9"/>
  <c r="W10"/>
  <c r="AC9"/>
  <c r="AB9"/>
  <c r="N25"/>
  <c r="Q22"/>
  <c r="W9" i="1"/>
  <c r="T6" i="4" l="1"/>
  <c r="I6"/>
  <c r="D5"/>
  <c r="J6"/>
  <c r="W11"/>
  <c r="AC10"/>
  <c r="AB10"/>
  <c r="N28"/>
  <c r="Q25"/>
  <c r="M10"/>
  <c r="F10"/>
  <c r="W10" i="1"/>
  <c r="L6" i="4" l="1"/>
  <c r="D6" s="1"/>
  <c r="N31"/>
  <c r="Q28"/>
  <c r="M11"/>
  <c r="F11"/>
  <c r="W12"/>
  <c r="AC11"/>
  <c r="AB11"/>
  <c r="W11" i="1"/>
  <c r="U6" i="4" l="1"/>
  <c r="K7" s="1"/>
  <c r="AC12"/>
  <c r="W13"/>
  <c r="AB12"/>
  <c r="M12"/>
  <c r="F12"/>
  <c r="N34"/>
  <c r="Q31"/>
  <c r="W12" i="1"/>
  <c r="T7" i="4" l="1"/>
  <c r="I7"/>
  <c r="J7"/>
  <c r="M13"/>
  <c r="F13"/>
  <c r="AB13"/>
  <c r="W14"/>
  <c r="AC13"/>
  <c r="N37"/>
  <c r="Q34"/>
  <c r="W13" i="1"/>
  <c r="L7" i="4" l="1"/>
  <c r="D7" s="1"/>
  <c r="N40"/>
  <c r="Q37"/>
  <c r="AB14"/>
  <c r="W15"/>
  <c r="AC14"/>
  <c r="M14"/>
  <c r="F14"/>
  <c r="W14" i="1"/>
  <c r="U7" i="4" l="1"/>
  <c r="K8" s="1"/>
  <c r="N43"/>
  <c r="Q40"/>
  <c r="W16"/>
  <c r="AB15"/>
  <c r="AC15"/>
  <c r="M15"/>
  <c r="F15"/>
  <c r="W15" i="1"/>
  <c r="T8" i="4" l="1"/>
  <c r="I8"/>
  <c r="J8"/>
  <c r="M16"/>
  <c r="F16"/>
  <c r="W17"/>
  <c r="AC16"/>
  <c r="AB16"/>
  <c r="N46"/>
  <c r="Q43"/>
  <c r="W16" i="1"/>
  <c r="L8" i="4" l="1"/>
  <c r="U8" s="1"/>
  <c r="N49"/>
  <c r="Q46"/>
  <c r="M17"/>
  <c r="F17"/>
  <c r="W18"/>
  <c r="AC17"/>
  <c r="AB17"/>
  <c r="W17" i="1"/>
  <c r="I9" i="4" l="1"/>
  <c r="K9"/>
  <c r="D8"/>
  <c r="T9"/>
  <c r="J9"/>
  <c r="M18"/>
  <c r="F18"/>
  <c r="N52"/>
  <c r="Q49"/>
  <c r="AC18"/>
  <c r="W19"/>
  <c r="AB18"/>
  <c r="W18" i="1"/>
  <c r="L9" i="4" l="1"/>
  <c r="D9" s="1"/>
  <c r="N55"/>
  <c r="Q52"/>
  <c r="AB19"/>
  <c r="W20"/>
  <c r="AC19"/>
  <c r="M19"/>
  <c r="F19"/>
  <c r="W19" i="1"/>
  <c r="U9" i="4" l="1"/>
  <c r="K10" s="1"/>
  <c r="Q55"/>
  <c r="N58"/>
  <c r="M20"/>
  <c r="F20"/>
  <c r="AB20"/>
  <c r="W21"/>
  <c r="AC20"/>
  <c r="W20" i="1"/>
  <c r="J10" i="4" l="1"/>
  <c r="I10"/>
  <c r="T10"/>
  <c r="AB21"/>
  <c r="W22"/>
  <c r="AC21"/>
  <c r="N61"/>
  <c r="Q58"/>
  <c r="M21"/>
  <c r="F21"/>
  <c r="W21" i="1"/>
  <c r="L10" i="4" l="1"/>
  <c r="U10" s="1"/>
  <c r="N64"/>
  <c r="Q61"/>
  <c r="M22"/>
  <c r="F22"/>
  <c r="AB22"/>
  <c r="W23"/>
  <c r="AC22"/>
  <c r="W22" i="1"/>
  <c r="I11" i="4" l="1"/>
  <c r="K11"/>
  <c r="J11"/>
  <c r="D10"/>
  <c r="T11"/>
  <c r="AB23"/>
  <c r="W24"/>
  <c r="AC23"/>
  <c r="M23"/>
  <c r="F23"/>
  <c r="N67"/>
  <c r="Q64"/>
  <c r="W23" i="1"/>
  <c r="L11" i="4" l="1"/>
  <c r="D11" s="1"/>
  <c r="N70"/>
  <c r="Q67"/>
  <c r="M24"/>
  <c r="F24"/>
  <c r="AB24"/>
  <c r="W25"/>
  <c r="AC24"/>
  <c r="W24" i="1"/>
  <c r="U11" i="4" l="1"/>
  <c r="K12" s="1"/>
  <c r="W26"/>
  <c r="AB25"/>
  <c r="AC25"/>
  <c r="M25"/>
  <c r="F25"/>
  <c r="Q70"/>
  <c r="N73"/>
  <c r="W25" i="1"/>
  <c r="J12" i="4" l="1"/>
  <c r="I12"/>
  <c r="T12"/>
  <c r="Q73"/>
  <c r="N76"/>
  <c r="W27"/>
  <c r="AC26"/>
  <c r="AB26"/>
  <c r="M26"/>
  <c r="F26"/>
  <c r="W26" i="1"/>
  <c r="L12" i="4" l="1"/>
  <c r="U12" s="1"/>
  <c r="K13" s="1"/>
  <c r="AC27"/>
  <c r="W28"/>
  <c r="AB27"/>
  <c r="M27"/>
  <c r="F27"/>
  <c r="Q76"/>
  <c r="N79"/>
  <c r="W27" i="1"/>
  <c r="I13" i="4" l="1"/>
  <c r="T13"/>
  <c r="D12"/>
  <c r="J13"/>
  <c r="Q79"/>
  <c r="N82"/>
  <c r="AB28"/>
  <c r="W29"/>
  <c r="AC28"/>
  <c r="M28"/>
  <c r="F28"/>
  <c r="W28" i="1"/>
  <c r="L13" i="4" l="1"/>
  <c r="U13" s="1"/>
  <c r="AB29"/>
  <c r="W30"/>
  <c r="AC29"/>
  <c r="M29"/>
  <c r="F29"/>
  <c r="N85"/>
  <c r="Q82"/>
  <c r="W29" i="1"/>
  <c r="I14" i="4" l="1"/>
  <c r="K14"/>
  <c r="J14"/>
  <c r="T14"/>
  <c r="D13"/>
  <c r="W31"/>
  <c r="AB30"/>
  <c r="AC30"/>
  <c r="N88"/>
  <c r="Q85"/>
  <c r="M30"/>
  <c r="F30"/>
  <c r="W30" i="1"/>
  <c r="L14" i="4" l="1"/>
  <c r="U14" s="1"/>
  <c r="W32"/>
  <c r="AC31"/>
  <c r="AB31"/>
  <c r="M31"/>
  <c r="F31"/>
  <c r="N91"/>
  <c r="Q88"/>
  <c r="W31" i="1"/>
  <c r="D14" i="4" l="1"/>
  <c r="T15"/>
  <c r="K15"/>
  <c r="Y3" s="1"/>
  <c r="I15"/>
  <c r="J15"/>
  <c r="X3" s="1"/>
  <c r="N94"/>
  <c r="Q91"/>
  <c r="W33"/>
  <c r="AC32"/>
  <c r="AB32"/>
  <c r="M32"/>
  <c r="F32"/>
  <c r="W32" i="1"/>
  <c r="L15" i="4" l="1"/>
  <c r="U15" s="1"/>
  <c r="K16" s="1"/>
  <c r="M33"/>
  <c r="F33"/>
  <c r="W34"/>
  <c r="AC33"/>
  <c r="AB33"/>
  <c r="Q94"/>
  <c r="N97"/>
  <c r="W33" i="1"/>
  <c r="Z3" i="4" l="1"/>
  <c r="AA3"/>
  <c r="J16"/>
  <c r="D15"/>
  <c r="T16"/>
  <c r="I16"/>
  <c r="Q97"/>
  <c r="N100"/>
  <c r="W35"/>
  <c r="AC34"/>
  <c r="AB34"/>
  <c r="M34"/>
  <c r="F34"/>
  <c r="W34" i="1"/>
  <c r="L16" i="4" l="1"/>
  <c r="D16" s="1"/>
  <c r="M35"/>
  <c r="F35"/>
  <c r="Q100"/>
  <c r="N103"/>
  <c r="W36"/>
  <c r="AC35"/>
  <c r="AB35"/>
  <c r="W35" i="1"/>
  <c r="U16" i="4" l="1"/>
  <c r="Q103"/>
  <c r="N106"/>
  <c r="AC36"/>
  <c r="W37"/>
  <c r="AB36"/>
  <c r="M36"/>
  <c r="F36"/>
  <c r="W36" i="1"/>
  <c r="I17" i="4" l="1"/>
  <c r="K17"/>
  <c r="J17"/>
  <c r="T17"/>
  <c r="AB37"/>
  <c r="W38"/>
  <c r="AC37"/>
  <c r="M37"/>
  <c r="F37"/>
  <c r="N109"/>
  <c r="Q106"/>
  <c r="W37" i="1"/>
  <c r="L17" i="4" l="1"/>
  <c r="D17" s="1"/>
  <c r="N112"/>
  <c r="Q109"/>
  <c r="M38"/>
  <c r="F38"/>
  <c r="AB38"/>
  <c r="W39"/>
  <c r="AC38"/>
  <c r="W38" i="1"/>
  <c r="U17" i="4" l="1"/>
  <c r="I18" s="1"/>
  <c r="W40"/>
  <c r="AB39"/>
  <c r="AC39"/>
  <c r="M39"/>
  <c r="F39"/>
  <c r="N115"/>
  <c r="Q112"/>
  <c r="W39" i="1"/>
  <c r="T18" i="4" l="1"/>
  <c r="J18"/>
  <c r="K18"/>
  <c r="L18" s="1"/>
  <c r="D18" s="1"/>
  <c r="N118"/>
  <c r="Q115"/>
  <c r="M40"/>
  <c r="F40"/>
  <c r="W41"/>
  <c r="AC40"/>
  <c r="AB40"/>
  <c r="W40" i="1"/>
  <c r="U18" i="4" l="1"/>
  <c r="W42"/>
  <c r="AC41"/>
  <c r="AB41"/>
  <c r="Q118"/>
  <c r="N121"/>
  <c r="M41"/>
  <c r="F41"/>
  <c r="W41" i="1"/>
  <c r="I19" i="4" l="1"/>
  <c r="K19"/>
  <c r="J19"/>
  <c r="T19"/>
  <c r="Q121"/>
  <c r="N124"/>
  <c r="M42"/>
  <c r="F42"/>
  <c r="AC42"/>
  <c r="W43"/>
  <c r="AB42"/>
  <c r="W42" i="1"/>
  <c r="L19" i="4" l="1"/>
  <c r="D19" s="1"/>
  <c r="W43" i="1"/>
  <c r="M43" i="4"/>
  <c r="F43"/>
  <c r="AB43"/>
  <c r="W44"/>
  <c r="AC43"/>
  <c r="Q124"/>
  <c r="N127"/>
  <c r="U19" l="1"/>
  <c r="J20" s="1"/>
  <c r="W44" i="1"/>
  <c r="Q127" i="4"/>
  <c r="N130"/>
  <c r="AB44"/>
  <c r="W45"/>
  <c r="AC44"/>
  <c r="M44"/>
  <c r="F44"/>
  <c r="I20" l="1"/>
  <c r="T20"/>
  <c r="K20"/>
  <c r="W45" i="1"/>
  <c r="AB45" i="4"/>
  <c r="W46"/>
  <c r="AC45"/>
  <c r="M45"/>
  <c r="F45"/>
  <c r="N133"/>
  <c r="Q130"/>
  <c r="L20" l="1"/>
  <c r="D20" s="1"/>
  <c r="W46" i="1"/>
  <c r="AB46" i="4"/>
  <c r="W47"/>
  <c r="AC46"/>
  <c r="N136"/>
  <c r="Q133"/>
  <c r="M46"/>
  <c r="F46"/>
  <c r="U20" l="1"/>
  <c r="T21" s="1"/>
  <c r="W47" i="1"/>
  <c r="M47" i="4"/>
  <c r="F47"/>
  <c r="AB47"/>
  <c r="W48"/>
  <c r="AC47"/>
  <c r="N139"/>
  <c r="Q136"/>
  <c r="J21" l="1"/>
  <c r="I21"/>
  <c r="K21"/>
  <c r="W48" i="1"/>
  <c r="W49" i="4"/>
  <c r="AB48"/>
  <c r="AC48"/>
  <c r="N142"/>
  <c r="Q139"/>
  <c r="M48"/>
  <c r="F48"/>
  <c r="L21" l="1"/>
  <c r="D21" s="1"/>
  <c r="W49" i="1"/>
  <c r="Q142" i="4"/>
  <c r="N145"/>
  <c r="W50"/>
  <c r="AC49"/>
  <c r="AB49"/>
  <c r="M49"/>
  <c r="F49"/>
  <c r="U21" l="1"/>
  <c r="K22" s="1"/>
  <c r="W50" i="1"/>
  <c r="W51" i="4"/>
  <c r="AC50"/>
  <c r="AB50"/>
  <c r="M50"/>
  <c r="F50"/>
  <c r="Q145"/>
  <c r="N148"/>
  <c r="I22" l="1"/>
  <c r="L22" s="1"/>
  <c r="D22" s="1"/>
  <c r="T22"/>
  <c r="J22"/>
  <c r="W51" i="1"/>
  <c r="Q148" i="4"/>
  <c r="N151"/>
  <c r="M51"/>
  <c r="F51"/>
  <c r="AC51"/>
  <c r="W52"/>
  <c r="AB51"/>
  <c r="U22" l="1"/>
  <c r="K23" s="1"/>
  <c r="W52" i="1"/>
  <c r="AB52" i="4"/>
  <c r="AC52"/>
  <c r="M52"/>
  <c r="F52"/>
  <c r="Q151"/>
  <c r="N154"/>
  <c r="J23" l="1"/>
  <c r="I23"/>
  <c r="L23" s="1"/>
  <c r="D23" s="1"/>
  <c r="T23"/>
  <c r="M53"/>
  <c r="F53"/>
  <c r="N157"/>
  <c r="Q154"/>
  <c r="U23" l="1"/>
  <c r="K24" s="1"/>
  <c r="M54"/>
  <c r="F54"/>
  <c r="N160"/>
  <c r="Q157"/>
  <c r="M4" i="1"/>
  <c r="U3"/>
  <c r="I24" i="4" l="1"/>
  <c r="L24" s="1"/>
  <c r="D24" s="1"/>
  <c r="T24"/>
  <c r="J24"/>
  <c r="J4" i="1"/>
  <c r="M55" i="4"/>
  <c r="F55"/>
  <c r="N163"/>
  <c r="Q160"/>
  <c r="F4" i="1"/>
  <c r="AB4"/>
  <c r="AC4"/>
  <c r="U24" i="4" l="1"/>
  <c r="N166"/>
  <c r="Q163"/>
  <c r="M56"/>
  <c r="F56"/>
  <c r="M5" i="1"/>
  <c r="M6"/>
  <c r="F5"/>
  <c r="AB5"/>
  <c r="AC5"/>
  <c r="I25" i="4" l="1"/>
  <c r="K25"/>
  <c r="J25"/>
  <c r="T25"/>
  <c r="M57"/>
  <c r="F57"/>
  <c r="Q166"/>
  <c r="N169"/>
  <c r="M7" i="1"/>
  <c r="F6"/>
  <c r="AC6"/>
  <c r="AB6"/>
  <c r="L25" i="4" l="1"/>
  <c r="D25" s="1"/>
  <c r="M58"/>
  <c r="F58"/>
  <c r="Q169"/>
  <c r="N172"/>
  <c r="M8" i="1"/>
  <c r="F7"/>
  <c r="AB7"/>
  <c r="AC7"/>
  <c r="U25" i="4" l="1"/>
  <c r="T26" s="1"/>
  <c r="Q172"/>
  <c r="N175"/>
  <c r="M59"/>
  <c r="F59"/>
  <c r="AB8" i="1"/>
  <c r="AC8"/>
  <c r="M9"/>
  <c r="F8"/>
  <c r="K26" i="4" l="1"/>
  <c r="I26"/>
  <c r="J26"/>
  <c r="M60"/>
  <c r="F60"/>
  <c r="Q175"/>
  <c r="N178"/>
  <c r="AB9" i="1"/>
  <c r="AC9"/>
  <c r="F9"/>
  <c r="M10"/>
  <c r="L26" i="4" l="1"/>
  <c r="D26" s="1"/>
  <c r="M61"/>
  <c r="F61"/>
  <c r="N181"/>
  <c r="Q178"/>
  <c r="AC10" i="1"/>
  <c r="AB10"/>
  <c r="F10"/>
  <c r="M11"/>
  <c r="U26" i="4" l="1"/>
  <c r="T27" s="1"/>
  <c r="N184"/>
  <c r="Q181"/>
  <c r="M62"/>
  <c r="F62"/>
  <c r="F11" i="1"/>
  <c r="M12"/>
  <c r="AC11"/>
  <c r="AB11"/>
  <c r="J27" i="4" l="1"/>
  <c r="X4" s="1"/>
  <c r="I27"/>
  <c r="K27"/>
  <c r="Y4" s="1"/>
  <c r="M63"/>
  <c r="F63"/>
  <c r="N187"/>
  <c r="Q184"/>
  <c r="F12" i="1"/>
  <c r="M13"/>
  <c r="AC12"/>
  <c r="AB12"/>
  <c r="L27" i="4" l="1"/>
  <c r="U27" s="1"/>
  <c r="K28" s="1"/>
  <c r="N190"/>
  <c r="Q187"/>
  <c r="M64"/>
  <c r="F64"/>
  <c r="AC13" i="1"/>
  <c r="AB13"/>
  <c r="F13"/>
  <c r="M14"/>
  <c r="D27" i="4" l="1"/>
  <c r="T28"/>
  <c r="I28"/>
  <c r="L28" s="1"/>
  <c r="Z4"/>
  <c r="AA4"/>
  <c r="J28"/>
  <c r="M65"/>
  <c r="F65"/>
  <c r="Q190"/>
  <c r="N193"/>
  <c r="F14" i="1"/>
  <c r="M15"/>
  <c r="AC14"/>
  <c r="AB14"/>
  <c r="D28" i="4" l="1"/>
  <c r="U28"/>
  <c r="K29" s="1"/>
  <c r="M66"/>
  <c r="F66"/>
  <c r="Q193"/>
  <c r="N196"/>
  <c r="F15" i="1"/>
  <c r="M16"/>
  <c r="AC15"/>
  <c r="AB15"/>
  <c r="T29" i="4" l="1"/>
  <c r="I29"/>
  <c r="J29"/>
  <c r="Q196"/>
  <c r="N199"/>
  <c r="M67"/>
  <c r="F67"/>
  <c r="F16" i="1"/>
  <c r="M17"/>
  <c r="AC16"/>
  <c r="AB16"/>
  <c r="L29" i="4" l="1"/>
  <c r="U29" s="1"/>
  <c r="K30" s="1"/>
  <c r="Q199"/>
  <c r="N202"/>
  <c r="M68"/>
  <c r="F68"/>
  <c r="AC17" i="1"/>
  <c r="AB17"/>
  <c r="F17"/>
  <c r="M18"/>
  <c r="T30" i="4" l="1"/>
  <c r="I30"/>
  <c r="D29"/>
  <c r="J30"/>
  <c r="M69"/>
  <c r="F69"/>
  <c r="N205"/>
  <c r="Q202"/>
  <c r="AC18" i="1"/>
  <c r="AB18"/>
  <c r="F18"/>
  <c r="M19"/>
  <c r="L30" i="4" l="1"/>
  <c r="U30" s="1"/>
  <c r="N208"/>
  <c r="Q205"/>
  <c r="M70"/>
  <c r="F70"/>
  <c r="AC19" i="1"/>
  <c r="AB19"/>
  <c r="F19"/>
  <c r="M20"/>
  <c r="I31" i="4" l="1"/>
  <c r="K31"/>
  <c r="D30"/>
  <c r="J31"/>
  <c r="T31"/>
  <c r="M71"/>
  <c r="F71"/>
  <c r="N211"/>
  <c r="Q208"/>
  <c r="AC20" i="1"/>
  <c r="AB20"/>
  <c r="M21"/>
  <c r="F20"/>
  <c r="L31" i="4" l="1"/>
  <c r="U31" s="1"/>
  <c r="N214"/>
  <c r="Q211"/>
  <c r="M72"/>
  <c r="F72"/>
  <c r="M22" i="1"/>
  <c r="F21"/>
  <c r="AB21"/>
  <c r="AC21"/>
  <c r="D31" i="4" l="1"/>
  <c r="I32"/>
  <c r="K32"/>
  <c r="J32"/>
  <c r="T32"/>
  <c r="M73"/>
  <c r="F73"/>
  <c r="Q214"/>
  <c r="N217"/>
  <c r="AB22" i="1"/>
  <c r="AC22"/>
  <c r="F22"/>
  <c r="M23"/>
  <c r="L32" i="4" l="1"/>
  <c r="D32" s="1"/>
  <c r="Q217"/>
  <c r="N220"/>
  <c r="M74"/>
  <c r="F74"/>
  <c r="AB23" i="1"/>
  <c r="AC23"/>
  <c r="M24"/>
  <c r="F23"/>
  <c r="U32" i="4" l="1"/>
  <c r="K33" s="1"/>
  <c r="M75"/>
  <c r="F75"/>
  <c r="Q220"/>
  <c r="N223"/>
  <c r="AB24" i="1"/>
  <c r="AC24"/>
  <c r="M25"/>
  <c r="F24"/>
  <c r="J33" i="4" l="1"/>
  <c r="I33"/>
  <c r="T33"/>
  <c r="Q223"/>
  <c r="N226"/>
  <c r="M76"/>
  <c r="F76"/>
  <c r="M26" i="1"/>
  <c r="F25"/>
  <c r="AC25"/>
  <c r="AB25"/>
  <c r="L33" i="4" l="1"/>
  <c r="D33" s="1"/>
  <c r="M77"/>
  <c r="F77"/>
  <c r="N229"/>
  <c r="Q226"/>
  <c r="AB26" i="1"/>
  <c r="AC26"/>
  <c r="F26"/>
  <c r="M27"/>
  <c r="U33" i="4" l="1"/>
  <c r="K34" s="1"/>
  <c r="N232"/>
  <c r="Q229"/>
  <c r="M78"/>
  <c r="F78"/>
  <c r="F27" i="1"/>
  <c r="M28"/>
  <c r="AB27"/>
  <c r="AC27"/>
  <c r="J34" i="4" l="1"/>
  <c r="I34"/>
  <c r="T34"/>
  <c r="M79"/>
  <c r="F79"/>
  <c r="N235"/>
  <c r="Q232"/>
  <c r="AB28" i="1"/>
  <c r="AC28"/>
  <c r="M29"/>
  <c r="F28"/>
  <c r="L34" i="4" l="1"/>
  <c r="N238"/>
  <c r="Q235"/>
  <c r="M80"/>
  <c r="F80"/>
  <c r="AC29" i="1"/>
  <c r="AB29"/>
  <c r="M30"/>
  <c r="F29"/>
  <c r="U34" i="4" l="1"/>
  <c r="K35" s="1"/>
  <c r="D34"/>
  <c r="M81"/>
  <c r="F81"/>
  <c r="Q238"/>
  <c r="N241"/>
  <c r="F30" i="1"/>
  <c r="M31"/>
  <c r="AB30"/>
  <c r="AC30"/>
  <c r="I35" i="4" l="1"/>
  <c r="J35"/>
  <c r="T35"/>
  <c r="M82"/>
  <c r="F82"/>
  <c r="Q241"/>
  <c r="N244"/>
  <c r="AB31" i="1"/>
  <c r="AC31"/>
  <c r="F31"/>
  <c r="M32"/>
  <c r="L35" i="4" l="1"/>
  <c r="D35" s="1"/>
  <c r="Q244"/>
  <c r="N247"/>
  <c r="M83"/>
  <c r="F83"/>
  <c r="M33" i="1"/>
  <c r="F32"/>
  <c r="AB32"/>
  <c r="AC32"/>
  <c r="U35" i="4" l="1"/>
  <c r="M84"/>
  <c r="F84"/>
  <c r="Q247"/>
  <c r="N250"/>
  <c r="M34" i="1"/>
  <c r="F33"/>
  <c r="AC33"/>
  <c r="AB33"/>
  <c r="I36" i="4" l="1"/>
  <c r="K36"/>
  <c r="T36"/>
  <c r="J36"/>
  <c r="M85"/>
  <c r="F85"/>
  <c r="N253"/>
  <c r="Q250"/>
  <c r="AB34" i="1"/>
  <c r="AC34"/>
  <c r="M35"/>
  <c r="F34"/>
  <c r="L36" i="4" l="1"/>
  <c r="D36" s="1"/>
  <c r="N256"/>
  <c r="Q253"/>
  <c r="M86"/>
  <c r="F86"/>
  <c r="F35" i="1"/>
  <c r="M36"/>
  <c r="AB35"/>
  <c r="AC35"/>
  <c r="U36" i="4" l="1"/>
  <c r="T37" s="1"/>
  <c r="M87"/>
  <c r="F87"/>
  <c r="N259"/>
  <c r="Q256"/>
  <c r="AC36" i="1"/>
  <c r="AB36"/>
  <c r="F36"/>
  <c r="M37"/>
  <c r="J37" i="4" l="1"/>
  <c r="I37"/>
  <c r="K37"/>
  <c r="N262"/>
  <c r="Q259"/>
  <c r="M88"/>
  <c r="F88"/>
  <c r="AB37" i="1"/>
  <c r="AC37"/>
  <c r="M38"/>
  <c r="F37"/>
  <c r="L37" i="4" l="1"/>
  <c r="D37" s="1"/>
  <c r="M89"/>
  <c r="F89"/>
  <c r="Q262"/>
  <c r="N265"/>
  <c r="M39" i="1"/>
  <c r="F38"/>
  <c r="AB38"/>
  <c r="AC38"/>
  <c r="U37" i="4" l="1"/>
  <c r="K38" s="1"/>
  <c r="M90"/>
  <c r="F90"/>
  <c r="Q265"/>
  <c r="N268"/>
  <c r="F39" i="1"/>
  <c r="M40"/>
  <c r="AB39"/>
  <c r="AC39"/>
  <c r="J38" i="4" l="1"/>
  <c r="I38"/>
  <c r="L38" s="1"/>
  <c r="D38" s="1"/>
  <c r="T38"/>
  <c r="Q268"/>
  <c r="N271"/>
  <c r="M91"/>
  <c r="F91"/>
  <c r="AC40" i="1"/>
  <c r="AB40"/>
  <c r="F40"/>
  <c r="M41"/>
  <c r="U38" i="4" l="1"/>
  <c r="K39" s="1"/>
  <c r="M92"/>
  <c r="F92"/>
  <c r="Q271"/>
  <c r="N274"/>
  <c r="M42" i="1"/>
  <c r="F41"/>
  <c r="AC41"/>
  <c r="AB41"/>
  <c r="J39" i="4" l="1"/>
  <c r="X5" s="1"/>
  <c r="I39"/>
  <c r="Y5"/>
  <c r="T39"/>
  <c r="M93"/>
  <c r="F93"/>
  <c r="N277"/>
  <c r="Q274"/>
  <c r="AB42" i="1"/>
  <c r="AC42"/>
  <c r="M43"/>
  <c r="F42"/>
  <c r="L39" i="4" l="1"/>
  <c r="D39" s="1"/>
  <c r="N280"/>
  <c r="Q277"/>
  <c r="M94"/>
  <c r="F94"/>
  <c r="F43" i="1"/>
  <c r="M44"/>
  <c r="AB43"/>
  <c r="AC43"/>
  <c r="Z5" i="4" l="1"/>
  <c r="U39"/>
  <c r="M95"/>
  <c r="F95"/>
  <c r="N283"/>
  <c r="Q280"/>
  <c r="AC44" i="1"/>
  <c r="AB44"/>
  <c r="F44"/>
  <c r="M45"/>
  <c r="I40" i="4" l="1"/>
  <c r="K40"/>
  <c r="T40"/>
  <c r="J40"/>
  <c r="AA5"/>
  <c r="N286"/>
  <c r="Q283"/>
  <c r="M96"/>
  <c r="F96"/>
  <c r="AB45" i="1"/>
  <c r="AC45"/>
  <c r="M46"/>
  <c r="F45"/>
  <c r="L40" i="4" l="1"/>
  <c r="D40" s="1"/>
  <c r="M97"/>
  <c r="F97"/>
  <c r="Q286"/>
  <c r="N289"/>
  <c r="M47" i="1"/>
  <c r="F46"/>
  <c r="AB46"/>
  <c r="AC46"/>
  <c r="U40" i="4" l="1"/>
  <c r="K41" s="1"/>
  <c r="M98"/>
  <c r="F98"/>
  <c r="Q289"/>
  <c r="N292"/>
  <c r="F47" i="1"/>
  <c r="M48"/>
  <c r="AB47"/>
  <c r="AC47"/>
  <c r="J41" i="4" l="1"/>
  <c r="I41"/>
  <c r="L41" s="1"/>
  <c r="U41" s="1"/>
  <c r="T41"/>
  <c r="Q292"/>
  <c r="N295"/>
  <c r="M99"/>
  <c r="F99"/>
  <c r="AC48" i="1"/>
  <c r="AB48"/>
  <c r="F48"/>
  <c r="M49"/>
  <c r="I42" i="4" l="1"/>
  <c r="K42"/>
  <c r="D41"/>
  <c r="J42"/>
  <c r="T42"/>
  <c r="M100"/>
  <c r="F100"/>
  <c r="Q295"/>
  <c r="N298"/>
  <c r="AC49" i="1"/>
  <c r="AB49"/>
  <c r="M50"/>
  <c r="F49"/>
  <c r="L42" i="4" l="1"/>
  <c r="D42" s="1"/>
  <c r="N301"/>
  <c r="Q298"/>
  <c r="M101"/>
  <c r="F101"/>
  <c r="AB50" i="1"/>
  <c r="AC50"/>
  <c r="M51"/>
  <c r="F50"/>
  <c r="U42" i="4" l="1"/>
  <c r="K43" s="1"/>
  <c r="M102"/>
  <c r="F102"/>
  <c r="N304"/>
  <c r="Q301"/>
  <c r="F51" i="1"/>
  <c r="M52"/>
  <c r="AB51"/>
  <c r="AC51"/>
  <c r="T43" i="4" l="1"/>
  <c r="I43"/>
  <c r="J43"/>
  <c r="N307"/>
  <c r="Q304"/>
  <c r="M103"/>
  <c r="F103"/>
  <c r="AC52" i="1"/>
  <c r="AB52"/>
  <c r="F52"/>
  <c r="M53"/>
  <c r="L43" i="4" l="1"/>
  <c r="U43" s="1"/>
  <c r="K44" s="1"/>
  <c r="M104"/>
  <c r="F104"/>
  <c r="N310"/>
  <c r="Q307"/>
  <c r="M54" i="1"/>
  <c r="F53"/>
  <c r="I44" i="4" l="1"/>
  <c r="D43"/>
  <c r="J44"/>
  <c r="T44"/>
  <c r="Q310"/>
  <c r="N313"/>
  <c r="M105"/>
  <c r="F105"/>
  <c r="M55" i="1"/>
  <c r="F54"/>
  <c r="L44" i="4" l="1"/>
  <c r="D44" s="1"/>
  <c r="Q313"/>
  <c r="N316"/>
  <c r="M106"/>
  <c r="F106"/>
  <c r="F55" i="1"/>
  <c r="M56"/>
  <c r="U44" i="4" l="1"/>
  <c r="M107"/>
  <c r="F107"/>
  <c r="Q316"/>
  <c r="N319"/>
  <c r="F56" i="1"/>
  <c r="M57"/>
  <c r="J45" i="4" l="1"/>
  <c r="K45"/>
  <c r="I45"/>
  <c r="T45"/>
  <c r="Q319"/>
  <c r="N322"/>
  <c r="M108"/>
  <c r="F108"/>
  <c r="M58" i="1"/>
  <c r="F57"/>
  <c r="L45" i="4" l="1"/>
  <c r="U45" s="1"/>
  <c r="M109"/>
  <c r="F109"/>
  <c r="N325"/>
  <c r="Q322"/>
  <c r="M59" i="1"/>
  <c r="F58"/>
  <c r="T46" i="4" l="1"/>
  <c r="K46"/>
  <c r="D45"/>
  <c r="I46"/>
  <c r="J46"/>
  <c r="N328"/>
  <c r="Q325"/>
  <c r="M110"/>
  <c r="F110"/>
  <c r="F59" i="1"/>
  <c r="M60"/>
  <c r="L46" i="4" l="1"/>
  <c r="U46" s="1"/>
  <c r="M111"/>
  <c r="F111"/>
  <c r="N331"/>
  <c r="Q328"/>
  <c r="F60" i="1"/>
  <c r="M61"/>
  <c r="T47" i="4" l="1"/>
  <c r="K47"/>
  <c r="I47"/>
  <c r="D46"/>
  <c r="J47"/>
  <c r="N334"/>
  <c r="Q331"/>
  <c r="M112"/>
  <c r="F112"/>
  <c r="M62" i="1"/>
  <c r="F61"/>
  <c r="L47" i="4" l="1"/>
  <c r="U47" s="1"/>
  <c r="M113"/>
  <c r="F113"/>
  <c r="Q334"/>
  <c r="N337"/>
  <c r="M63" i="1"/>
  <c r="F62"/>
  <c r="J48" i="4" l="1"/>
  <c r="K48"/>
  <c r="D47"/>
  <c r="T48"/>
  <c r="I48"/>
  <c r="Q337"/>
  <c r="N340"/>
  <c r="M114"/>
  <c r="F114"/>
  <c r="F63" i="1"/>
  <c r="M64"/>
  <c r="L48" i="4" l="1"/>
  <c r="U48" s="1"/>
  <c r="K49" s="1"/>
  <c r="Q340"/>
  <c r="N343"/>
  <c r="M115"/>
  <c r="F115"/>
  <c r="F64" i="1"/>
  <c r="M65"/>
  <c r="J49" i="4" l="1"/>
  <c r="I49"/>
  <c r="L49" s="1"/>
  <c r="T49"/>
  <c r="D48"/>
  <c r="M116"/>
  <c r="F116"/>
  <c r="Q343"/>
  <c r="N346"/>
  <c r="M66" i="1"/>
  <c r="F65"/>
  <c r="U49" i="4" l="1"/>
  <c r="D49"/>
  <c r="M117"/>
  <c r="F117"/>
  <c r="N349"/>
  <c r="Q346"/>
  <c r="M67" i="1"/>
  <c r="F66"/>
  <c r="I50" i="4" l="1"/>
  <c r="L50" s="1"/>
  <c r="K50"/>
  <c r="T50"/>
  <c r="J50"/>
  <c r="N352"/>
  <c r="Q349"/>
  <c r="M118"/>
  <c r="F118"/>
  <c r="F67" i="1"/>
  <c r="M68"/>
  <c r="U50" i="4" l="1"/>
  <c r="D50"/>
  <c r="M119"/>
  <c r="F119"/>
  <c r="N355"/>
  <c r="Q352"/>
  <c r="F68" i="1"/>
  <c r="M69"/>
  <c r="T51" i="4" l="1"/>
  <c r="K51"/>
  <c r="Y6" s="1"/>
  <c r="J51"/>
  <c r="X6" s="1"/>
  <c r="I51"/>
  <c r="N358"/>
  <c r="Q355"/>
  <c r="M120"/>
  <c r="F120"/>
  <c r="M70" i="1"/>
  <c r="F69"/>
  <c r="L51" i="4" l="1"/>
  <c r="D51" s="1"/>
  <c r="M121"/>
  <c r="F121"/>
  <c r="Q358"/>
  <c r="N361"/>
  <c r="M71" i="1"/>
  <c r="F70"/>
  <c r="Z6" i="4" l="1"/>
  <c r="U51"/>
  <c r="Q361"/>
  <c r="N364"/>
  <c r="M122"/>
  <c r="F122"/>
  <c r="F71" i="1"/>
  <c r="M72"/>
  <c r="I52" i="4" l="1"/>
  <c r="K52"/>
  <c r="T52"/>
  <c r="AA6"/>
  <c r="J52"/>
  <c r="M123"/>
  <c r="F123"/>
  <c r="Q364"/>
  <c r="N367"/>
  <c r="F72" i="1"/>
  <c r="M73"/>
  <c r="L52" i="4" l="1"/>
  <c r="D52" s="1"/>
  <c r="Q367"/>
  <c r="N370"/>
  <c r="M124"/>
  <c r="F124"/>
  <c r="M74" i="1"/>
  <c r="F73"/>
  <c r="U52" i="4" l="1"/>
  <c r="T53" s="1"/>
  <c r="M125"/>
  <c r="F125"/>
  <c r="N373"/>
  <c r="Q370"/>
  <c r="M75" i="1"/>
  <c r="F74"/>
  <c r="J53" i="4" l="1"/>
  <c r="I53"/>
  <c r="K53"/>
  <c r="N376"/>
  <c r="Q373"/>
  <c r="M126"/>
  <c r="F126"/>
  <c r="F75" i="1"/>
  <c r="M76"/>
  <c r="L53" i="4" l="1"/>
  <c r="D53" s="1"/>
  <c r="M127"/>
  <c r="F127"/>
  <c r="N379"/>
  <c r="Q376"/>
  <c r="F76" i="1"/>
  <c r="M77"/>
  <c r="U53" i="4" l="1"/>
  <c r="K54" s="1"/>
  <c r="N382"/>
  <c r="Q379"/>
  <c r="M128"/>
  <c r="F128"/>
  <c r="M78" i="1"/>
  <c r="F77"/>
  <c r="I54" i="4" l="1"/>
  <c r="L54" s="1"/>
  <c r="D54" s="1"/>
  <c r="T54"/>
  <c r="J54"/>
  <c r="M129"/>
  <c r="F129"/>
  <c r="Q382"/>
  <c r="N385"/>
  <c r="M79" i="1"/>
  <c r="F78"/>
  <c r="U54" i="4" l="1"/>
  <c r="J55" s="1"/>
  <c r="Q385"/>
  <c r="N388"/>
  <c r="M130"/>
  <c r="F130"/>
  <c r="F79" i="1"/>
  <c r="M80"/>
  <c r="T55" i="4" l="1"/>
  <c r="I55"/>
  <c r="L55" s="1"/>
  <c r="U55" s="1"/>
  <c r="K56" s="1"/>
  <c r="K55"/>
  <c r="M131"/>
  <c r="F131"/>
  <c r="Q388"/>
  <c r="N391"/>
  <c r="F80" i="1"/>
  <c r="M81"/>
  <c r="D55" i="4" l="1"/>
  <c r="J56"/>
  <c r="T56"/>
  <c r="I56"/>
  <c r="L56" s="1"/>
  <c r="Q391"/>
  <c r="N394"/>
  <c r="M132"/>
  <c r="F132"/>
  <c r="M82" i="1"/>
  <c r="F81"/>
  <c r="U56" i="4" l="1"/>
  <c r="D56"/>
  <c r="N397"/>
  <c r="Q394"/>
  <c r="M133"/>
  <c r="F133"/>
  <c r="M83" i="1"/>
  <c r="F82"/>
  <c r="I57" i="4" l="1"/>
  <c r="K57"/>
  <c r="J57"/>
  <c r="T57"/>
  <c r="M134"/>
  <c r="F134"/>
  <c r="N400"/>
  <c r="Q397"/>
  <c r="F83" i="1"/>
  <c r="M84"/>
  <c r="L57" i="4" l="1"/>
  <c r="D57" s="1"/>
  <c r="N403"/>
  <c r="Q400"/>
  <c r="M135"/>
  <c r="F135"/>
  <c r="F84" i="1"/>
  <c r="M85"/>
  <c r="U57" i="4" l="1"/>
  <c r="J58" s="1"/>
  <c r="M136"/>
  <c r="F136"/>
  <c r="N406"/>
  <c r="Q403"/>
  <c r="M86" i="1"/>
  <c r="F85"/>
  <c r="T58" i="4" l="1"/>
  <c r="I58"/>
  <c r="K58"/>
  <c r="Q406"/>
  <c r="N409"/>
  <c r="M137"/>
  <c r="F137"/>
  <c r="M87" i="1"/>
  <c r="F86"/>
  <c r="L58" i="4" l="1"/>
  <c r="D58" s="1"/>
  <c r="Q409"/>
  <c r="N412"/>
  <c r="M138"/>
  <c r="F138"/>
  <c r="F87" i="1"/>
  <c r="M88"/>
  <c r="U58" i="4" l="1"/>
  <c r="K59" s="1"/>
  <c r="M139"/>
  <c r="F139"/>
  <c r="Q412"/>
  <c r="N415"/>
  <c r="F88" i="1"/>
  <c r="M89"/>
  <c r="I59" i="4" l="1"/>
  <c r="L59" s="1"/>
  <c r="D59" s="1"/>
  <c r="T59"/>
  <c r="J59"/>
  <c r="Q415"/>
  <c r="N418"/>
  <c r="M140"/>
  <c r="F140"/>
  <c r="M90" i="1"/>
  <c r="F89"/>
  <c r="U59" i="4" l="1"/>
  <c r="I60" s="1"/>
  <c r="M141"/>
  <c r="F141"/>
  <c r="N421"/>
  <c r="Q418"/>
  <c r="M91" i="1"/>
  <c r="F90"/>
  <c r="T60" i="4" l="1"/>
  <c r="J60"/>
  <c r="K60"/>
  <c r="L60" s="1"/>
  <c r="N424"/>
  <c r="Q421"/>
  <c r="M142"/>
  <c r="F142"/>
  <c r="F91" i="1"/>
  <c r="M92"/>
  <c r="U60" i="4" l="1"/>
  <c r="J61" s="1"/>
  <c r="T61"/>
  <c r="D60"/>
  <c r="M143"/>
  <c r="F143"/>
  <c r="N427"/>
  <c r="Q424"/>
  <c r="F92" i="1"/>
  <c r="M93"/>
  <c r="I61" i="4" l="1"/>
  <c r="L61" s="1"/>
  <c r="D61" s="1"/>
  <c r="K61"/>
  <c r="N430"/>
  <c r="Q427"/>
  <c r="M144"/>
  <c r="F144"/>
  <c r="M94" i="1"/>
  <c r="F93"/>
  <c r="U61" i="4" l="1"/>
  <c r="K62" s="1"/>
  <c r="M145"/>
  <c r="F145"/>
  <c r="Q430"/>
  <c r="N433"/>
  <c r="M95" i="1"/>
  <c r="F94"/>
  <c r="J62" i="4" l="1"/>
  <c r="I62"/>
  <c r="L62" s="1"/>
  <c r="D62" s="1"/>
  <c r="T62"/>
  <c r="Q433"/>
  <c r="N436"/>
  <c r="M146"/>
  <c r="F146"/>
  <c r="F95" i="1"/>
  <c r="M96"/>
  <c r="U62" i="4" l="1"/>
  <c r="J63" s="1"/>
  <c r="X7" s="1"/>
  <c r="M147"/>
  <c r="F147"/>
  <c r="Q436"/>
  <c r="N439"/>
  <c r="F96" i="1"/>
  <c r="M97"/>
  <c r="I63" i="4" l="1"/>
  <c r="L63" s="1"/>
  <c r="T63"/>
  <c r="K63"/>
  <c r="Y7" s="1"/>
  <c r="Q439"/>
  <c r="N442"/>
  <c r="M148"/>
  <c r="F148"/>
  <c r="M98" i="1"/>
  <c r="F97"/>
  <c r="U63" i="4" l="1"/>
  <c r="K64" s="1"/>
  <c r="D63"/>
  <c r="Z7"/>
  <c r="M149"/>
  <c r="F149"/>
  <c r="N445"/>
  <c r="Q442"/>
  <c r="M99" i="1"/>
  <c r="F98"/>
  <c r="I64" i="4" l="1"/>
  <c r="L64" s="1"/>
  <c r="J64"/>
  <c r="AA7"/>
  <c r="T64"/>
  <c r="M150"/>
  <c r="F150"/>
  <c r="N448"/>
  <c r="Q445"/>
  <c r="F99" i="1"/>
  <c r="M100"/>
  <c r="U64" i="4" l="1"/>
  <c r="K65" s="1"/>
  <c r="D64"/>
  <c r="N451"/>
  <c r="Q448"/>
  <c r="M151"/>
  <c r="F151"/>
  <c r="F100" i="1"/>
  <c r="M101"/>
  <c r="J65" i="4" l="1"/>
  <c r="T65"/>
  <c r="I65"/>
  <c r="L65" s="1"/>
  <c r="D65" s="1"/>
  <c r="M152"/>
  <c r="F152"/>
  <c r="N454"/>
  <c r="Q451"/>
  <c r="M102" i="1"/>
  <c r="F101"/>
  <c r="U65" i="4" l="1"/>
  <c r="K66" s="1"/>
  <c r="Q454"/>
  <c r="N457"/>
  <c r="M153"/>
  <c r="F153"/>
  <c r="M103" i="1"/>
  <c r="F102"/>
  <c r="J66" i="4" l="1"/>
  <c r="I66"/>
  <c r="T66"/>
  <c r="Q457"/>
  <c r="N460"/>
  <c r="M154"/>
  <c r="F154"/>
  <c r="F103" i="1"/>
  <c r="M104"/>
  <c r="L66" i="4" l="1"/>
  <c r="D66" s="1"/>
  <c r="M155"/>
  <c r="F155"/>
  <c r="Q460"/>
  <c r="N463"/>
  <c r="F104" i="1"/>
  <c r="M105"/>
  <c r="U66" i="4" l="1"/>
  <c r="Q463"/>
  <c r="N466"/>
  <c r="M156"/>
  <c r="F156"/>
  <c r="M106" i="1"/>
  <c r="F105"/>
  <c r="I67" i="4" l="1"/>
  <c r="L67" s="1"/>
  <c r="K67"/>
  <c r="T67"/>
  <c r="J67"/>
  <c r="M157"/>
  <c r="F157"/>
  <c r="N469"/>
  <c r="Q466"/>
  <c r="M107" i="1"/>
  <c r="F106"/>
  <c r="U67" i="4" l="1"/>
  <c r="D67"/>
  <c r="N472"/>
  <c r="Q469"/>
  <c r="M158"/>
  <c r="F158"/>
  <c r="F107" i="1"/>
  <c r="M108"/>
  <c r="I68" i="4" l="1"/>
  <c r="K68"/>
  <c r="T68"/>
  <c r="J68"/>
  <c r="M159"/>
  <c r="F159"/>
  <c r="N475"/>
  <c r="Q472"/>
  <c r="F108" i="1"/>
  <c r="M109"/>
  <c r="L68" i="4" l="1"/>
  <c r="D68" s="1"/>
  <c r="N478"/>
  <c r="Q475"/>
  <c r="M160"/>
  <c r="F160"/>
  <c r="M110" i="1"/>
  <c r="F109"/>
  <c r="U68" i="4" l="1"/>
  <c r="K69" s="1"/>
  <c r="M161"/>
  <c r="F161"/>
  <c r="Q478"/>
  <c r="N481"/>
  <c r="M111" i="1"/>
  <c r="F110"/>
  <c r="T69" i="4" l="1"/>
  <c r="I69"/>
  <c r="J69"/>
  <c r="M162"/>
  <c r="F162"/>
  <c r="Q481"/>
  <c r="N484"/>
  <c r="F111" i="1"/>
  <c r="M112"/>
  <c r="L69" i="4" l="1"/>
  <c r="D69" s="1"/>
  <c r="Q484"/>
  <c r="N487"/>
  <c r="M163"/>
  <c r="F163"/>
  <c r="F112" i="1"/>
  <c r="M113"/>
  <c r="U69" i="4" l="1"/>
  <c r="M164"/>
  <c r="F164"/>
  <c r="Q487"/>
  <c r="N490"/>
  <c r="M114" i="1"/>
  <c r="F113"/>
  <c r="I70" i="4" l="1"/>
  <c r="K70"/>
  <c r="J70"/>
  <c r="T70"/>
  <c r="M165"/>
  <c r="F165"/>
  <c r="N493"/>
  <c r="Q490"/>
  <c r="M115" i="1"/>
  <c r="F114"/>
  <c r="L70" i="4" l="1"/>
  <c r="D70" s="1"/>
  <c r="N496"/>
  <c r="Q493"/>
  <c r="M166"/>
  <c r="F166"/>
  <c r="F115" i="1"/>
  <c r="M116"/>
  <c r="U70" i="4" l="1"/>
  <c r="K71" s="1"/>
  <c r="M167"/>
  <c r="F167"/>
  <c r="N499"/>
  <c r="Q496"/>
  <c r="F116" i="1"/>
  <c r="M117"/>
  <c r="J71" i="4" l="1"/>
  <c r="I71"/>
  <c r="L71" s="1"/>
  <c r="D71" s="1"/>
  <c r="T71"/>
  <c r="N502"/>
  <c r="Q499"/>
  <c r="M168"/>
  <c r="F168"/>
  <c r="M118" i="1"/>
  <c r="F117"/>
  <c r="U71" i="4" l="1"/>
  <c r="M169"/>
  <c r="F169"/>
  <c r="Q502"/>
  <c r="N505"/>
  <c r="M119" i="1"/>
  <c r="F118"/>
  <c r="I72" i="4" l="1"/>
  <c r="K72"/>
  <c r="T72"/>
  <c r="J72"/>
  <c r="Q505"/>
  <c r="N508"/>
  <c r="M170"/>
  <c r="F170"/>
  <c r="F119" i="1"/>
  <c r="M120"/>
  <c r="L72" i="4" l="1"/>
  <c r="U72" s="1"/>
  <c r="M171"/>
  <c r="F171"/>
  <c r="Q508"/>
  <c r="N511"/>
  <c r="F120" i="1"/>
  <c r="M121"/>
  <c r="D72" i="4" l="1"/>
  <c r="I73"/>
  <c r="K73"/>
  <c r="T73"/>
  <c r="J73"/>
  <c r="Q511"/>
  <c r="N514"/>
  <c r="M172"/>
  <c r="F172"/>
  <c r="M122" i="1"/>
  <c r="F121"/>
  <c r="L73" i="4" l="1"/>
  <c r="D73" s="1"/>
  <c r="M173"/>
  <c r="F173"/>
  <c r="N517"/>
  <c r="Q514"/>
  <c r="M123" i="1"/>
  <c r="F122"/>
  <c r="U73" i="4" l="1"/>
  <c r="J74" s="1"/>
  <c r="N520"/>
  <c r="Q517"/>
  <c r="M174"/>
  <c r="F174"/>
  <c r="F123" i="1"/>
  <c r="M124"/>
  <c r="I74" i="4" l="1"/>
  <c r="L74" s="1"/>
  <c r="T74"/>
  <c r="K74"/>
  <c r="M175"/>
  <c r="F175"/>
  <c r="N523"/>
  <c r="Q520"/>
  <c r="F124" i="1"/>
  <c r="M125"/>
  <c r="U74" i="4" l="1"/>
  <c r="K75" s="1"/>
  <c r="Y8" s="1"/>
  <c r="D74"/>
  <c r="N526"/>
  <c r="Q523"/>
  <c r="M176"/>
  <c r="F176"/>
  <c r="M126" i="1"/>
  <c r="F125"/>
  <c r="I75" i="4" l="1"/>
  <c r="L75" s="1"/>
  <c r="J75"/>
  <c r="X8" s="1"/>
  <c r="T75"/>
  <c r="M177"/>
  <c r="F177"/>
  <c r="Q526"/>
  <c r="N529"/>
  <c r="M127" i="1"/>
  <c r="F126"/>
  <c r="U75" i="4" l="1"/>
  <c r="K76" s="1"/>
  <c r="Z8"/>
  <c r="D75"/>
  <c r="Q529"/>
  <c r="N532"/>
  <c r="M178"/>
  <c r="F178"/>
  <c r="F127" i="1"/>
  <c r="M128"/>
  <c r="J76" i="4" l="1"/>
  <c r="I76"/>
  <c r="T76"/>
  <c r="AA8"/>
  <c r="Q532"/>
  <c r="N535"/>
  <c r="M179"/>
  <c r="F179"/>
  <c r="F128" i="1"/>
  <c r="M129"/>
  <c r="L76" i="4" l="1"/>
  <c r="D76" s="1"/>
  <c r="M180"/>
  <c r="F180"/>
  <c r="Q535"/>
  <c r="N538"/>
  <c r="M130" i="1"/>
  <c r="F129"/>
  <c r="U76" i="4" l="1"/>
  <c r="N541"/>
  <c r="Q538"/>
  <c r="M181"/>
  <c r="F181"/>
  <c r="M131" i="1"/>
  <c r="F130"/>
  <c r="T77" i="4" l="1"/>
  <c r="K77"/>
  <c r="I77"/>
  <c r="J77"/>
  <c r="M182"/>
  <c r="F182"/>
  <c r="N544"/>
  <c r="Q541"/>
  <c r="F131" i="1"/>
  <c r="M132"/>
  <c r="L77" i="4" l="1"/>
  <c r="D77" s="1"/>
  <c r="N547"/>
  <c r="Q544"/>
  <c r="M183"/>
  <c r="F183"/>
  <c r="F132" i="1"/>
  <c r="M133"/>
  <c r="U77" i="4" l="1"/>
  <c r="K78" s="1"/>
  <c r="M184"/>
  <c r="F184"/>
  <c r="N550"/>
  <c r="Q547"/>
  <c r="M134" i="1"/>
  <c r="F133"/>
  <c r="J78" i="4" l="1"/>
  <c r="I78"/>
  <c r="L78" s="1"/>
  <c r="D78" s="1"/>
  <c r="T78"/>
  <c r="Q550"/>
  <c r="N553"/>
  <c r="M185"/>
  <c r="F185"/>
  <c r="M135" i="1"/>
  <c r="F134"/>
  <c r="U78" i="4" l="1"/>
  <c r="K79" s="1"/>
  <c r="M186"/>
  <c r="F186"/>
  <c r="Q553"/>
  <c r="N556"/>
  <c r="F135" i="1"/>
  <c r="M136"/>
  <c r="J79" i="4" l="1"/>
  <c r="I79"/>
  <c r="L79" s="1"/>
  <c r="D79" s="1"/>
  <c r="T79"/>
  <c r="Q556"/>
  <c r="N559"/>
  <c r="M187"/>
  <c r="F187"/>
  <c r="F136" i="1"/>
  <c r="M137"/>
  <c r="U79" i="4" l="1"/>
  <c r="M188"/>
  <c r="F188"/>
  <c r="Q559"/>
  <c r="N562"/>
  <c r="M138" i="1"/>
  <c r="F137"/>
  <c r="J80" i="4" l="1"/>
  <c r="K80"/>
  <c r="I80"/>
  <c r="T80"/>
  <c r="N565"/>
  <c r="Q562"/>
  <c r="M189"/>
  <c r="F189"/>
  <c r="M139" i="1"/>
  <c r="F138"/>
  <c r="L80" i="4" l="1"/>
  <c r="D80" s="1"/>
  <c r="N568"/>
  <c r="Q565"/>
  <c r="M190"/>
  <c r="F190"/>
  <c r="F139" i="1"/>
  <c r="M140"/>
  <c r="U80" i="4" l="1"/>
  <c r="N571"/>
  <c r="Q568"/>
  <c r="M191"/>
  <c r="F191"/>
  <c r="F140" i="1"/>
  <c r="M141"/>
  <c r="J81" i="4" l="1"/>
  <c r="K81"/>
  <c r="T81"/>
  <c r="I81"/>
  <c r="M192"/>
  <c r="F192"/>
  <c r="N574"/>
  <c r="Q571"/>
  <c r="M142" i="1"/>
  <c r="F141"/>
  <c r="L81" i="4" l="1"/>
  <c r="U81" s="1"/>
  <c r="K82" s="1"/>
  <c r="Q574"/>
  <c r="N577"/>
  <c r="M193"/>
  <c r="F193"/>
  <c r="M143" i="1"/>
  <c r="F142"/>
  <c r="J82" i="4" l="1"/>
  <c r="I82"/>
  <c r="D81"/>
  <c r="T82"/>
  <c r="M194"/>
  <c r="F194"/>
  <c r="Q577"/>
  <c r="N580"/>
  <c r="F143" i="1"/>
  <c r="M144"/>
  <c r="L82" i="4" l="1"/>
  <c r="D82" s="1"/>
  <c r="Q580"/>
  <c r="N583"/>
  <c r="M195"/>
  <c r="F195"/>
  <c r="F144" i="1"/>
  <c r="M145"/>
  <c r="U82" i="4" l="1"/>
  <c r="M196"/>
  <c r="F196"/>
  <c r="Q583"/>
  <c r="N586"/>
  <c r="M146" i="1"/>
  <c r="F145"/>
  <c r="I83" i="4" l="1"/>
  <c r="K83"/>
  <c r="J83"/>
  <c r="T83"/>
  <c r="N589"/>
  <c r="Q586"/>
  <c r="M197"/>
  <c r="F197"/>
  <c r="M147" i="1"/>
  <c r="F146"/>
  <c r="L83" i="4" l="1"/>
  <c r="D83" s="1"/>
  <c r="M198"/>
  <c r="F198"/>
  <c r="N592"/>
  <c r="Q589"/>
  <c r="F147" i="1"/>
  <c r="M148"/>
  <c r="U83" i="4" l="1"/>
  <c r="J84" s="1"/>
  <c r="N595"/>
  <c r="Q592"/>
  <c r="M199"/>
  <c r="F199"/>
  <c r="F148" i="1"/>
  <c r="M149"/>
  <c r="T84" i="4" l="1"/>
  <c r="I84"/>
  <c r="K84"/>
  <c r="M200"/>
  <c r="F200"/>
  <c r="N598"/>
  <c r="Q595"/>
  <c r="M150" i="1"/>
  <c r="F149"/>
  <c r="L84" i="4" l="1"/>
  <c r="D84" s="1"/>
  <c r="Q598"/>
  <c r="N601"/>
  <c r="M201"/>
  <c r="F201"/>
  <c r="M151" i="1"/>
  <c r="F150"/>
  <c r="U84" i="4" l="1"/>
  <c r="K85" s="1"/>
  <c r="M202"/>
  <c r="F202"/>
  <c r="Q601"/>
  <c r="N604"/>
  <c r="F151" i="1"/>
  <c r="M152"/>
  <c r="J85" i="4" l="1"/>
  <c r="T85"/>
  <c r="I85"/>
  <c r="L85" s="1"/>
  <c r="Q604"/>
  <c r="N607"/>
  <c r="M203"/>
  <c r="F203"/>
  <c r="F152" i="1"/>
  <c r="M153"/>
  <c r="U85" i="4" l="1"/>
  <c r="K86" s="1"/>
  <c r="D85"/>
  <c r="M204"/>
  <c r="F204"/>
  <c r="Q607"/>
  <c r="N610"/>
  <c r="M154" i="1"/>
  <c r="F153"/>
  <c r="I86" i="4" l="1"/>
  <c r="L86" s="1"/>
  <c r="J86"/>
  <c r="T86"/>
  <c r="N613"/>
  <c r="Q610"/>
  <c r="M205"/>
  <c r="F205"/>
  <c r="M155" i="1"/>
  <c r="F154"/>
  <c r="U86" i="4" l="1"/>
  <c r="K87" s="1"/>
  <c r="Y9" s="1"/>
  <c r="D86"/>
  <c r="M206"/>
  <c r="F206"/>
  <c r="N616"/>
  <c r="Q613"/>
  <c r="F155" i="1"/>
  <c r="M156"/>
  <c r="J87" i="4" l="1"/>
  <c r="X9" s="1"/>
  <c r="I87"/>
  <c r="L87" s="1"/>
  <c r="T87"/>
  <c r="N619"/>
  <c r="Q616"/>
  <c r="M207"/>
  <c r="F207"/>
  <c r="F156" i="1"/>
  <c r="M157"/>
  <c r="D87" i="4" l="1"/>
  <c r="Z9"/>
  <c r="U87"/>
  <c r="M208"/>
  <c r="F208"/>
  <c r="N622"/>
  <c r="Q619"/>
  <c r="M158" i="1"/>
  <c r="F157"/>
  <c r="J88" i="4" l="1"/>
  <c r="AA9"/>
  <c r="K88"/>
  <c r="I88"/>
  <c r="T88"/>
  <c r="Q622"/>
  <c r="N625"/>
  <c r="M209"/>
  <c r="F209"/>
  <c r="M159" i="1"/>
  <c r="F158"/>
  <c r="L88" i="4" l="1"/>
  <c r="M210"/>
  <c r="F210"/>
  <c r="Q625"/>
  <c r="N628"/>
  <c r="F159" i="1"/>
  <c r="M160"/>
  <c r="U88" i="4" l="1"/>
  <c r="D88"/>
  <c r="Q628"/>
  <c r="N631"/>
  <c r="M211"/>
  <c r="F211"/>
  <c r="F160" i="1"/>
  <c r="M161"/>
  <c r="K89" i="4" l="1"/>
  <c r="J89"/>
  <c r="I89"/>
  <c r="T89"/>
  <c r="M212"/>
  <c r="F212"/>
  <c r="Q631"/>
  <c r="N634"/>
  <c r="M162" i="1"/>
  <c r="F161"/>
  <c r="L89" i="4" l="1"/>
  <c r="D89" s="1"/>
  <c r="N637"/>
  <c r="Q634"/>
  <c r="M213"/>
  <c r="F213"/>
  <c r="M163" i="1"/>
  <c r="F162"/>
  <c r="U89" i="4" l="1"/>
  <c r="J90" s="1"/>
  <c r="M214"/>
  <c r="F214"/>
  <c r="N640"/>
  <c r="Q637"/>
  <c r="F163" i="1"/>
  <c r="M164"/>
  <c r="I90" i="4" l="1"/>
  <c r="K90"/>
  <c r="T90"/>
  <c r="N643"/>
  <c r="Q640"/>
  <c r="M215"/>
  <c r="F215"/>
  <c r="F164" i="1"/>
  <c r="M165"/>
  <c r="L90" i="4" l="1"/>
  <c r="U90" s="1"/>
  <c r="D90"/>
  <c r="M216"/>
  <c r="F216"/>
  <c r="N646"/>
  <c r="Q643"/>
  <c r="M166" i="1"/>
  <c r="F165"/>
  <c r="K91" i="4" l="1"/>
  <c r="T91"/>
  <c r="I91"/>
  <c r="J91"/>
  <c r="Q646"/>
  <c r="N649"/>
  <c r="M217"/>
  <c r="F217"/>
  <c r="M167" i="1"/>
  <c r="F166"/>
  <c r="L91" i="4" l="1"/>
  <c r="M218"/>
  <c r="F218"/>
  <c r="Q649"/>
  <c r="N652"/>
  <c r="F167" i="1"/>
  <c r="M168"/>
  <c r="D91" i="4" l="1"/>
  <c r="U91"/>
  <c r="N655"/>
  <c r="Q652"/>
  <c r="M219"/>
  <c r="F219"/>
  <c r="F168" i="1"/>
  <c r="M169"/>
  <c r="I92" i="4" l="1"/>
  <c r="K92"/>
  <c r="J92"/>
  <c r="T92"/>
  <c r="M220"/>
  <c r="F220"/>
  <c r="N658"/>
  <c r="Q655"/>
  <c r="M170" i="1"/>
  <c r="F169"/>
  <c r="L92" i="4" l="1"/>
  <c r="Q658"/>
  <c r="N661"/>
  <c r="M221"/>
  <c r="F221"/>
  <c r="M171" i="1"/>
  <c r="F170"/>
  <c r="D92" i="4" l="1"/>
  <c r="U92"/>
  <c r="M222"/>
  <c r="F222"/>
  <c r="Q661"/>
  <c r="N664"/>
  <c r="F171" i="1"/>
  <c r="M172"/>
  <c r="I93" i="4" l="1"/>
  <c r="K93"/>
  <c r="J93"/>
  <c r="T93"/>
  <c r="Q664"/>
  <c r="N667"/>
  <c r="M223"/>
  <c r="F223"/>
  <c r="F172" i="1"/>
  <c r="M173"/>
  <c r="L93" i="4" l="1"/>
  <c r="M224"/>
  <c r="F224"/>
  <c r="Q667"/>
  <c r="N670"/>
  <c r="M174" i="1"/>
  <c r="F173"/>
  <c r="D93" i="4" l="1"/>
  <c r="U93"/>
  <c r="N673"/>
  <c r="Q670"/>
  <c r="M225"/>
  <c r="F225"/>
  <c r="M175" i="1"/>
  <c r="F174"/>
  <c r="T94" i="4" l="1"/>
  <c r="K94"/>
  <c r="I94"/>
  <c r="J94"/>
  <c r="M226"/>
  <c r="F226"/>
  <c r="N676"/>
  <c r="Q673"/>
  <c r="F175" i="1"/>
  <c r="M176"/>
  <c r="L94" i="4" l="1"/>
  <c r="D94" s="1"/>
  <c r="N679"/>
  <c r="Q676"/>
  <c r="M227"/>
  <c r="F227"/>
  <c r="F176" i="1"/>
  <c r="M177"/>
  <c r="U94" i="4" l="1"/>
  <c r="I95" s="1"/>
  <c r="M228"/>
  <c r="F228"/>
  <c r="N682"/>
  <c r="Q679"/>
  <c r="M178" i="1"/>
  <c r="F177"/>
  <c r="J95" i="4" l="1"/>
  <c r="K95"/>
  <c r="L95" s="1"/>
  <c r="D95" s="1"/>
  <c r="T95"/>
  <c r="U95"/>
  <c r="Q682"/>
  <c r="N685"/>
  <c r="M229"/>
  <c r="F229"/>
  <c r="M179" i="1"/>
  <c r="F178"/>
  <c r="K96" i="4" l="1"/>
  <c r="I96"/>
  <c r="J96"/>
  <c r="T96"/>
  <c r="M230"/>
  <c r="F230"/>
  <c r="Q685"/>
  <c r="N688"/>
  <c r="F179" i="1"/>
  <c r="M180"/>
  <c r="L96" i="4" l="1"/>
  <c r="D96" s="1"/>
  <c r="Q688"/>
  <c r="N691"/>
  <c r="M231"/>
  <c r="F231"/>
  <c r="F180" i="1"/>
  <c r="M181"/>
  <c r="U96" i="4" l="1"/>
  <c r="M232"/>
  <c r="F232"/>
  <c r="Q691"/>
  <c r="N694"/>
  <c r="M182" i="1"/>
  <c r="F181"/>
  <c r="I97" i="4" l="1"/>
  <c r="K97"/>
  <c r="J97"/>
  <c r="T97"/>
  <c r="N697"/>
  <c r="Q694"/>
  <c r="M233"/>
  <c r="F233"/>
  <c r="M183" i="1"/>
  <c r="F182"/>
  <c r="L97" i="4" l="1"/>
  <c r="M234"/>
  <c r="F234"/>
  <c r="N700"/>
  <c r="Q697"/>
  <c r="F183" i="1"/>
  <c r="M184"/>
  <c r="D97" i="4" l="1"/>
  <c r="U97"/>
  <c r="N703"/>
  <c r="Q700"/>
  <c r="M235"/>
  <c r="F235"/>
  <c r="F184" i="1"/>
  <c r="M185"/>
  <c r="J98" i="4" l="1"/>
  <c r="I98"/>
  <c r="L98" s="1"/>
  <c r="D98" s="1"/>
  <c r="K98"/>
  <c r="T98"/>
  <c r="M236"/>
  <c r="F236"/>
  <c r="N706"/>
  <c r="Q703"/>
  <c r="M186" i="1"/>
  <c r="F185"/>
  <c r="U98" i="4" l="1"/>
  <c r="Q706"/>
  <c r="N709"/>
  <c r="M237"/>
  <c r="F237"/>
  <c r="M187" i="1"/>
  <c r="F186"/>
  <c r="K99" i="4" l="1"/>
  <c r="Y10" s="1"/>
  <c r="J99"/>
  <c r="X10" s="1"/>
  <c r="T99"/>
  <c r="I99"/>
  <c r="M238"/>
  <c r="F238"/>
  <c r="Q709"/>
  <c r="N712"/>
  <c r="F187" i="1"/>
  <c r="M188"/>
  <c r="L99" i="4" l="1"/>
  <c r="Q712"/>
  <c r="N715"/>
  <c r="M239"/>
  <c r="F239"/>
  <c r="F188" i="1"/>
  <c r="M189"/>
  <c r="Z10" i="4" l="1"/>
  <c r="D99"/>
  <c r="U99"/>
  <c r="M240"/>
  <c r="F240"/>
  <c r="Q715"/>
  <c r="N718"/>
  <c r="M190" i="1"/>
  <c r="F189"/>
  <c r="K100" i="4" l="1"/>
  <c r="AA10"/>
  <c r="T100"/>
  <c r="I100"/>
  <c r="J100"/>
  <c r="N721"/>
  <c r="Q718"/>
  <c r="M241"/>
  <c r="F241"/>
  <c r="M191" i="1"/>
  <c r="F190"/>
  <c r="L100" i="4" l="1"/>
  <c r="M242"/>
  <c r="F242"/>
  <c r="N724"/>
  <c r="Q721"/>
  <c r="F191" i="1"/>
  <c r="M192"/>
  <c r="U100" i="4" l="1"/>
  <c r="D100"/>
  <c r="N727"/>
  <c r="Q724"/>
  <c r="M243"/>
  <c r="F243"/>
  <c r="F192" i="1"/>
  <c r="M193"/>
  <c r="K101" i="4" l="1"/>
  <c r="J101"/>
  <c r="T101"/>
  <c r="I101"/>
  <c r="M244"/>
  <c r="F244"/>
  <c r="N730"/>
  <c r="Q727"/>
  <c r="M194" i="1"/>
  <c r="F193"/>
  <c r="L101" i="4" l="1"/>
  <c r="U101" s="1"/>
  <c r="I102" s="1"/>
  <c r="D101"/>
  <c r="J102"/>
  <c r="Q730"/>
  <c r="N733"/>
  <c r="M245"/>
  <c r="F245"/>
  <c r="M195" i="1"/>
  <c r="F194"/>
  <c r="K102" i="4" l="1"/>
  <c r="L102" s="1"/>
  <c r="T102"/>
  <c r="M246"/>
  <c r="F246"/>
  <c r="Q733"/>
  <c r="N736"/>
  <c r="F195" i="1"/>
  <c r="M196"/>
  <c r="U102" i="4" l="1"/>
  <c r="D102"/>
  <c r="Q736"/>
  <c r="N739"/>
  <c r="M247"/>
  <c r="F247"/>
  <c r="F196" i="1"/>
  <c r="M197"/>
  <c r="K103" i="4" l="1"/>
  <c r="T103"/>
  <c r="J103"/>
  <c r="I103"/>
  <c r="M248"/>
  <c r="F248"/>
  <c r="Q739"/>
  <c r="N742"/>
  <c r="M198" i="1"/>
  <c r="F197"/>
  <c r="L103" i="4" l="1"/>
  <c r="D103" s="1"/>
  <c r="N745"/>
  <c r="Q742"/>
  <c r="M249"/>
  <c r="F249"/>
  <c r="M199" i="1"/>
  <c r="F198"/>
  <c r="U103" i="4" l="1"/>
  <c r="I104" s="1"/>
  <c r="M250"/>
  <c r="F250"/>
  <c r="N748"/>
  <c r="Q745"/>
  <c r="F199" i="1"/>
  <c r="M200"/>
  <c r="J104" i="4" l="1"/>
  <c r="T104"/>
  <c r="K104"/>
  <c r="L104" s="1"/>
  <c r="N751"/>
  <c r="Q748"/>
  <c r="M251"/>
  <c r="F251"/>
  <c r="F200" i="1"/>
  <c r="M201"/>
  <c r="D104" i="4" l="1"/>
  <c r="U104"/>
  <c r="M252"/>
  <c r="F252"/>
  <c r="N754"/>
  <c r="Q751"/>
  <c r="M202" i="1"/>
  <c r="F201"/>
  <c r="T105" i="4" l="1"/>
  <c r="J105"/>
  <c r="K105"/>
  <c r="I105"/>
  <c r="Q754"/>
  <c r="N757"/>
  <c r="M253"/>
  <c r="F253"/>
  <c r="M203" i="1"/>
  <c r="F202"/>
  <c r="L105" i="4" l="1"/>
  <c r="M254"/>
  <c r="F254"/>
  <c r="Q757"/>
  <c r="N760"/>
  <c r="F203" i="1"/>
  <c r="M204"/>
  <c r="U105" i="4" l="1"/>
  <c r="D105"/>
  <c r="Q760"/>
  <c r="N763"/>
  <c r="M255"/>
  <c r="F255"/>
  <c r="F204" i="1"/>
  <c r="M205"/>
  <c r="K106" i="4" l="1"/>
  <c r="T106"/>
  <c r="J106"/>
  <c r="I106"/>
  <c r="M256"/>
  <c r="F256"/>
  <c r="Q763"/>
  <c r="N766"/>
  <c r="M206" i="1"/>
  <c r="F205"/>
  <c r="L106" i="4" l="1"/>
  <c r="N769"/>
  <c r="Q766"/>
  <c r="M257"/>
  <c r="F257"/>
  <c r="M207" i="1"/>
  <c r="F206"/>
  <c r="D106" i="4" l="1"/>
  <c r="U106"/>
  <c r="M258"/>
  <c r="F258"/>
  <c r="N772"/>
  <c r="Q769"/>
  <c r="F207" i="1"/>
  <c r="M208"/>
  <c r="K107" i="4" l="1"/>
  <c r="I107"/>
  <c r="L107" s="1"/>
  <c r="D107" s="1"/>
  <c r="J107"/>
  <c r="T107"/>
  <c r="N775"/>
  <c r="Q772"/>
  <c r="M259"/>
  <c r="F259"/>
  <c r="F208" i="1"/>
  <c r="M209"/>
  <c r="U107" i="4" l="1"/>
  <c r="M260"/>
  <c r="F260"/>
  <c r="N778"/>
  <c r="Q775"/>
  <c r="M210" i="1"/>
  <c r="F209"/>
  <c r="K108" i="4" l="1"/>
  <c r="T108"/>
  <c r="I108"/>
  <c r="J108"/>
  <c r="Q778"/>
  <c r="N781"/>
  <c r="M261"/>
  <c r="F261"/>
  <c r="M211" i="1"/>
  <c r="F210"/>
  <c r="L108" i="4" l="1"/>
  <c r="D108" s="1"/>
  <c r="M262"/>
  <c r="F262"/>
  <c r="Q781"/>
  <c r="N784"/>
  <c r="F211" i="1"/>
  <c r="M212"/>
  <c r="U108" i="4" l="1"/>
  <c r="I109" s="1"/>
  <c r="Q784"/>
  <c r="N787"/>
  <c r="M263"/>
  <c r="F263"/>
  <c r="F212" i="1"/>
  <c r="M213"/>
  <c r="K109" i="4" l="1"/>
  <c r="L109" s="1"/>
  <c r="J109"/>
  <c r="T109"/>
  <c r="M264"/>
  <c r="F264"/>
  <c r="Q787"/>
  <c r="N790"/>
  <c r="M214" i="1"/>
  <c r="F213"/>
  <c r="U109" i="4" l="1"/>
  <c r="D109"/>
  <c r="N793"/>
  <c r="Q790"/>
  <c r="M265"/>
  <c r="F265"/>
  <c r="M215" i="1"/>
  <c r="F214"/>
  <c r="K110" i="4" l="1"/>
  <c r="I110"/>
  <c r="T110"/>
  <c r="J110"/>
  <c r="M266"/>
  <c r="F266"/>
  <c r="N796"/>
  <c r="Q793"/>
  <c r="F215" i="1"/>
  <c r="M216"/>
  <c r="L110" i="4" l="1"/>
  <c r="U110" s="1"/>
  <c r="J111" s="1"/>
  <c r="X11" s="1"/>
  <c r="N799"/>
  <c r="Q796"/>
  <c r="M267"/>
  <c r="F267"/>
  <c r="F216" i="1"/>
  <c r="M217"/>
  <c r="T111" i="4" l="1"/>
  <c r="D110"/>
  <c r="K111"/>
  <c r="Y11" s="1"/>
  <c r="I111"/>
  <c r="M268"/>
  <c r="F268"/>
  <c r="Q799"/>
  <c r="N802"/>
  <c r="M218" i="1"/>
  <c r="F217"/>
  <c r="L111" i="4" l="1"/>
  <c r="N805"/>
  <c r="Q802"/>
  <c r="M269"/>
  <c r="F269"/>
  <c r="M219" i="1"/>
  <c r="F218"/>
  <c r="Z11" i="4" l="1"/>
  <c r="D111"/>
  <c r="U111"/>
  <c r="M270"/>
  <c r="F270"/>
  <c r="N808"/>
  <c r="Q805"/>
  <c r="F219" i="1"/>
  <c r="M220"/>
  <c r="I112" i="4" l="1"/>
  <c r="K112"/>
  <c r="AA11"/>
  <c r="T112"/>
  <c r="J112"/>
  <c r="N811"/>
  <c r="Q808"/>
  <c r="M271"/>
  <c r="F271"/>
  <c r="F220" i="1"/>
  <c r="M221"/>
  <c r="L112" i="4" l="1"/>
  <c r="D112" s="1"/>
  <c r="M272"/>
  <c r="F272"/>
  <c r="N814"/>
  <c r="Q811"/>
  <c r="M222" i="1"/>
  <c r="F221"/>
  <c r="U112" i="4" l="1"/>
  <c r="T113" s="1"/>
  <c r="Q814"/>
  <c r="N817"/>
  <c r="M273"/>
  <c r="F273"/>
  <c r="M223" i="1"/>
  <c r="F222"/>
  <c r="J113" i="4" l="1"/>
  <c r="K113"/>
  <c r="I113"/>
  <c r="L113" s="1"/>
  <c r="M274"/>
  <c r="F274"/>
  <c r="Q817"/>
  <c r="N820"/>
  <c r="F223" i="1"/>
  <c r="M224"/>
  <c r="D113" i="4" l="1"/>
  <c r="U113"/>
  <c r="Q820"/>
  <c r="N823"/>
  <c r="M275"/>
  <c r="F275"/>
  <c r="F224" i="1"/>
  <c r="M225"/>
  <c r="J114" i="4" l="1"/>
  <c r="T114"/>
  <c r="I114"/>
  <c r="K114"/>
  <c r="M276"/>
  <c r="F276"/>
  <c r="Q823"/>
  <c r="N826"/>
  <c r="M226" i="1"/>
  <c r="F225"/>
  <c r="L114" i="4" l="1"/>
  <c r="N829"/>
  <c r="Q826"/>
  <c r="M277"/>
  <c r="F277"/>
  <c r="M227" i="1"/>
  <c r="F226"/>
  <c r="U114" i="4" l="1"/>
  <c r="D114"/>
  <c r="M278"/>
  <c r="F278"/>
  <c r="N832"/>
  <c r="Q829"/>
  <c r="F227" i="1"/>
  <c r="M228"/>
  <c r="J115" i="4" l="1"/>
  <c r="K115"/>
  <c r="T115"/>
  <c r="I115"/>
  <c r="N835"/>
  <c r="Q832"/>
  <c r="M279"/>
  <c r="F279"/>
  <c r="F228" i="1"/>
  <c r="M229"/>
  <c r="L115" i="4" l="1"/>
  <c r="U115" s="1"/>
  <c r="I116" s="1"/>
  <c r="D115"/>
  <c r="K116"/>
  <c r="J116"/>
  <c r="M280"/>
  <c r="F280"/>
  <c r="N838"/>
  <c r="Q835"/>
  <c r="M230" i="1"/>
  <c r="F229"/>
  <c r="T116" i="4" l="1"/>
  <c r="L116"/>
  <c r="U116" s="1"/>
  <c r="D116"/>
  <c r="Q838"/>
  <c r="N841"/>
  <c r="M281"/>
  <c r="F281"/>
  <c r="M231" i="1"/>
  <c r="F230"/>
  <c r="T117" i="4" l="1"/>
  <c r="K117"/>
  <c r="J117"/>
  <c r="I117"/>
  <c r="M282"/>
  <c r="F282"/>
  <c r="Q841"/>
  <c r="N844"/>
  <c r="F231" i="1"/>
  <c r="M232"/>
  <c r="L117" i="4" l="1"/>
  <c r="Q844"/>
  <c r="N847"/>
  <c r="M283"/>
  <c r="F283"/>
  <c r="F232" i="1"/>
  <c r="M233"/>
  <c r="D117" i="4" l="1"/>
  <c r="U117"/>
  <c r="M284"/>
  <c r="F284"/>
  <c r="Q847"/>
  <c r="N850"/>
  <c r="M234" i="1"/>
  <c r="F233"/>
  <c r="J118" i="4" l="1"/>
  <c r="I118"/>
  <c r="K118"/>
  <c r="T118"/>
  <c r="N853"/>
  <c r="Q850"/>
  <c r="M285"/>
  <c r="F285"/>
  <c r="M235" i="1"/>
  <c r="F234"/>
  <c r="L118" i="4" l="1"/>
  <c r="U118" s="1"/>
  <c r="J119" s="1"/>
  <c r="D118"/>
  <c r="M286"/>
  <c r="F286"/>
  <c r="N856"/>
  <c r="Q853"/>
  <c r="F235" i="1"/>
  <c r="M236"/>
  <c r="K119" i="4" l="1"/>
  <c r="I119"/>
  <c r="T119"/>
  <c r="N859"/>
  <c r="Q856"/>
  <c r="M287"/>
  <c r="F287"/>
  <c r="F236" i="1"/>
  <c r="M237"/>
  <c r="L119" i="4" l="1"/>
  <c r="U119"/>
  <c r="K120" s="1"/>
  <c r="D119"/>
  <c r="M288"/>
  <c r="F288"/>
  <c r="N862"/>
  <c r="Q859"/>
  <c r="M238" i="1"/>
  <c r="F237"/>
  <c r="J120" i="4" l="1"/>
  <c r="T120"/>
  <c r="I120"/>
  <c r="L120" s="1"/>
  <c r="Q862"/>
  <c r="N865"/>
  <c r="M289"/>
  <c r="F289"/>
  <c r="M239" i="1"/>
  <c r="F238"/>
  <c r="U120" i="4" l="1"/>
  <c r="I121" s="1"/>
  <c r="D120"/>
  <c r="T121"/>
  <c r="J121"/>
  <c r="M290"/>
  <c r="F290"/>
  <c r="Q865"/>
  <c r="N868"/>
  <c r="F239" i="1"/>
  <c r="M240"/>
  <c r="K121" i="4" l="1"/>
  <c r="L121" s="1"/>
  <c r="Q868"/>
  <c r="N871"/>
  <c r="M291"/>
  <c r="F291"/>
  <c r="F240" i="1"/>
  <c r="M241"/>
  <c r="U121" i="4" l="1"/>
  <c r="D121"/>
  <c r="M292"/>
  <c r="F292"/>
  <c r="Q871"/>
  <c r="N874"/>
  <c r="M242" i="1"/>
  <c r="F241"/>
  <c r="T122" i="4" l="1"/>
  <c r="J122"/>
  <c r="K122"/>
  <c r="I122"/>
  <c r="N877"/>
  <c r="Q874"/>
  <c r="M293"/>
  <c r="F293"/>
  <c r="M243" i="1"/>
  <c r="F242"/>
  <c r="L122" i="4" l="1"/>
  <c r="U122" s="1"/>
  <c r="I123" s="1"/>
  <c r="J123"/>
  <c r="X12" s="1"/>
  <c r="D122"/>
  <c r="M294"/>
  <c r="F294"/>
  <c r="N880"/>
  <c r="Q877"/>
  <c r="F243" i="1"/>
  <c r="M244"/>
  <c r="L123" i="4" l="1"/>
  <c r="D123"/>
  <c r="T123"/>
  <c r="K123"/>
  <c r="Y12" s="1"/>
  <c r="N883"/>
  <c r="Q880"/>
  <c r="M295"/>
  <c r="F295"/>
  <c r="F244" i="1"/>
  <c r="M245"/>
  <c r="U123" i="4" l="1"/>
  <c r="Z12"/>
  <c r="M296"/>
  <c r="F296"/>
  <c r="Q883"/>
  <c r="N886"/>
  <c r="M246" i="1"/>
  <c r="F245"/>
  <c r="I124" i="4" l="1"/>
  <c r="L124" s="1"/>
  <c r="U124" s="1"/>
  <c r="AA12"/>
  <c r="T124"/>
  <c r="K124"/>
  <c r="J124"/>
  <c r="D124"/>
  <c r="N889"/>
  <c r="Q886"/>
  <c r="M297"/>
  <c r="F297"/>
  <c r="M247" i="1"/>
  <c r="F246"/>
  <c r="K125" i="4" l="1"/>
  <c r="J125"/>
  <c r="T125"/>
  <c r="I125"/>
  <c r="M298"/>
  <c r="F298"/>
  <c r="N892"/>
  <c r="Q889"/>
  <c r="F247" i="1"/>
  <c r="M248"/>
  <c r="L125" i="4" l="1"/>
  <c r="N895"/>
  <c r="Q892"/>
  <c r="M299"/>
  <c r="F299"/>
  <c r="F248" i="1"/>
  <c r="M249"/>
  <c r="U125" i="4" l="1"/>
  <c r="D125"/>
  <c r="M300"/>
  <c r="F300"/>
  <c r="N898"/>
  <c r="Q895"/>
  <c r="M250" i="1"/>
  <c r="F249"/>
  <c r="K126" i="4" l="1"/>
  <c r="I126"/>
  <c r="L126" s="1"/>
  <c r="D126" s="1"/>
  <c r="T126"/>
  <c r="J126"/>
  <c r="Q898"/>
  <c r="N901"/>
  <c r="M301"/>
  <c r="F301"/>
  <c r="M251" i="1"/>
  <c r="F250"/>
  <c r="U126" i="4" l="1"/>
  <c r="M302"/>
  <c r="F302"/>
  <c r="Q901"/>
  <c r="N904"/>
  <c r="F251" i="1"/>
  <c r="M252"/>
  <c r="I127" i="4" l="1"/>
  <c r="T127"/>
  <c r="J127"/>
  <c r="K127"/>
  <c r="Q904"/>
  <c r="N907"/>
  <c r="M303"/>
  <c r="F303"/>
  <c r="F252" i="1"/>
  <c r="M253"/>
  <c r="L127" i="4" l="1"/>
  <c r="D127" s="1"/>
  <c r="M304"/>
  <c r="F304"/>
  <c r="Q907"/>
  <c r="N910"/>
  <c r="M254" i="1"/>
  <c r="F253"/>
  <c r="U127" i="4" l="1"/>
  <c r="I128" s="1"/>
  <c r="T128"/>
  <c r="N913"/>
  <c r="Q910"/>
  <c r="M305"/>
  <c r="F305"/>
  <c r="M255" i="1"/>
  <c r="F254"/>
  <c r="J128" i="4" l="1"/>
  <c r="K128"/>
  <c r="L128" s="1"/>
  <c r="M306"/>
  <c r="F306"/>
  <c r="N916"/>
  <c r="Q913"/>
  <c r="F255" i="1"/>
  <c r="M256"/>
  <c r="U128" i="4" l="1"/>
  <c r="T129" s="1"/>
  <c r="D128"/>
  <c r="I129"/>
  <c r="J129"/>
  <c r="N919"/>
  <c r="Q916"/>
  <c r="M307"/>
  <c r="F307"/>
  <c r="F256" i="1"/>
  <c r="M257"/>
  <c r="L129" i="4" l="1"/>
  <c r="D129" s="1"/>
  <c r="K129"/>
  <c r="M308"/>
  <c r="F308"/>
  <c r="N922"/>
  <c r="Q919"/>
  <c r="M258" i="1"/>
  <c r="F257"/>
  <c r="U129" i="4" l="1"/>
  <c r="I130" s="1"/>
  <c r="T130"/>
  <c r="Q922"/>
  <c r="N925"/>
  <c r="M309"/>
  <c r="F309"/>
  <c r="M259" i="1"/>
  <c r="F258"/>
  <c r="L130" i="4" l="1"/>
  <c r="D130" s="1"/>
  <c r="K130"/>
  <c r="J130"/>
  <c r="M310"/>
  <c r="F310"/>
  <c r="Q925"/>
  <c r="N928"/>
  <c r="F259" i="1"/>
  <c r="M260"/>
  <c r="U130" i="4" l="1"/>
  <c r="I131" s="1"/>
  <c r="J131"/>
  <c r="T131"/>
  <c r="Q928"/>
  <c r="N931"/>
  <c r="M311"/>
  <c r="F311"/>
  <c r="F260" i="1"/>
  <c r="M261"/>
  <c r="K131" i="4" l="1"/>
  <c r="L131" s="1"/>
  <c r="M312"/>
  <c r="F312"/>
  <c r="Q931"/>
  <c r="N934"/>
  <c r="M262" i="1"/>
  <c r="F261"/>
  <c r="D131" i="4" l="1"/>
  <c r="U131"/>
  <c r="T132" s="1"/>
  <c r="K132"/>
  <c r="J132"/>
  <c r="N937"/>
  <c r="Q934"/>
  <c r="M313"/>
  <c r="F313"/>
  <c r="M263" i="1"/>
  <c r="F262"/>
  <c r="I132" i="4" l="1"/>
  <c r="L132" s="1"/>
  <c r="M314"/>
  <c r="F314"/>
  <c r="N940"/>
  <c r="Q937"/>
  <c r="F263" i="1"/>
  <c r="M264"/>
  <c r="D132" i="4" l="1"/>
  <c r="U132"/>
  <c r="N943"/>
  <c r="Q940"/>
  <c r="M315"/>
  <c r="F315"/>
  <c r="F264" i="1"/>
  <c r="M265"/>
  <c r="K133" i="4" l="1"/>
  <c r="I133"/>
  <c r="T133"/>
  <c r="J133"/>
  <c r="M316"/>
  <c r="F316"/>
  <c r="N946"/>
  <c r="Q943"/>
  <c r="M266" i="1"/>
  <c r="F265"/>
  <c r="L133" i="4" l="1"/>
  <c r="Q946"/>
  <c r="N949"/>
  <c r="M317"/>
  <c r="F317"/>
  <c r="M267" i="1"/>
  <c r="F266"/>
  <c r="D133" i="4" l="1"/>
  <c r="U133"/>
  <c r="M318"/>
  <c r="F318"/>
  <c r="Q949"/>
  <c r="N952"/>
  <c r="F267" i="1"/>
  <c r="M268"/>
  <c r="K134" i="4" l="1"/>
  <c r="T134"/>
  <c r="J134"/>
  <c r="I134"/>
  <c r="Q952"/>
  <c r="N955"/>
  <c r="M319"/>
  <c r="F319"/>
  <c r="F268" i="1"/>
  <c r="M269"/>
  <c r="L134" i="4" l="1"/>
  <c r="M320"/>
  <c r="F320"/>
  <c r="Q955"/>
  <c r="N958"/>
  <c r="M270" i="1"/>
  <c r="F269"/>
  <c r="D134" i="4" l="1"/>
  <c r="U134"/>
  <c r="N961"/>
  <c r="Q958"/>
  <c r="M321"/>
  <c r="F321"/>
  <c r="M271" i="1"/>
  <c r="F270"/>
  <c r="J135" i="4" l="1"/>
  <c r="X13" s="1"/>
  <c r="T135"/>
  <c r="K135"/>
  <c r="Y13" s="1"/>
  <c r="I135"/>
  <c r="L135" s="1"/>
  <c r="Z13" s="1"/>
  <c r="M322"/>
  <c r="F322"/>
  <c r="N964"/>
  <c r="Q961"/>
  <c r="F271" i="1"/>
  <c r="M272"/>
  <c r="D135" i="4" l="1"/>
  <c r="U135"/>
  <c r="N967"/>
  <c r="Q964"/>
  <c r="M323"/>
  <c r="F323"/>
  <c r="F272" i="1"/>
  <c r="M273"/>
  <c r="K136" i="4" l="1"/>
  <c r="J136"/>
  <c r="I136"/>
  <c r="AA13"/>
  <c r="T136"/>
  <c r="M324"/>
  <c r="F324"/>
  <c r="N970"/>
  <c r="Q967"/>
  <c r="M274" i="1"/>
  <c r="F273"/>
  <c r="L136" i="4" l="1"/>
  <c r="Q970"/>
  <c r="N973"/>
  <c r="M325"/>
  <c r="F325"/>
  <c r="M275" i="1"/>
  <c r="F274"/>
  <c r="D136" i="4" l="1"/>
  <c r="U136"/>
  <c r="M326"/>
  <c r="F326"/>
  <c r="Q973"/>
  <c r="N976"/>
  <c r="F275" i="1"/>
  <c r="M276"/>
  <c r="K137" i="4" l="1"/>
  <c r="I137"/>
  <c r="T137"/>
  <c r="J137"/>
  <c r="Q976"/>
  <c r="N979"/>
  <c r="M327"/>
  <c r="F327"/>
  <c r="F276" i="1"/>
  <c r="M277"/>
  <c r="L137" i="4" l="1"/>
  <c r="D137" s="1"/>
  <c r="M328"/>
  <c r="F328"/>
  <c r="Q979"/>
  <c r="N982"/>
  <c r="M278" i="1"/>
  <c r="F277"/>
  <c r="U137" i="4" l="1"/>
  <c r="T138" s="1"/>
  <c r="N985"/>
  <c r="Q982"/>
  <c r="M329"/>
  <c r="F329"/>
  <c r="M279" i="1"/>
  <c r="F278"/>
  <c r="J138" i="4" l="1"/>
  <c r="K138"/>
  <c r="I138"/>
  <c r="L138" s="1"/>
  <c r="D138" s="1"/>
  <c r="M330"/>
  <c r="F330"/>
  <c r="N988"/>
  <c r="Q985"/>
  <c r="F279" i="1"/>
  <c r="M280"/>
  <c r="U138" i="4" l="1"/>
  <c r="I139" s="1"/>
  <c r="N991"/>
  <c r="Q988"/>
  <c r="M331"/>
  <c r="F331"/>
  <c r="F280" i="1"/>
  <c r="M281"/>
  <c r="L139" i="4" l="1"/>
  <c r="D139" s="1"/>
  <c r="J139"/>
  <c r="T139"/>
  <c r="K139"/>
  <c r="U139"/>
  <c r="M332"/>
  <c r="F332"/>
  <c r="N994"/>
  <c r="Q991"/>
  <c r="M282" i="1"/>
  <c r="F281"/>
  <c r="I140" i="4" l="1"/>
  <c r="L140" s="1"/>
  <c r="D140" s="1"/>
  <c r="J140"/>
  <c r="K140"/>
  <c r="T140"/>
  <c r="Q994"/>
  <c r="N997"/>
  <c r="M333"/>
  <c r="F333"/>
  <c r="M283" i="1"/>
  <c r="F282"/>
  <c r="U140" i="4" l="1"/>
  <c r="J141" s="1"/>
  <c r="M334"/>
  <c r="F334"/>
  <c r="Q997"/>
  <c r="N1000"/>
  <c r="F283" i="1"/>
  <c r="M284"/>
  <c r="I141" i="4" l="1"/>
  <c r="L141" s="1"/>
  <c r="U141" s="1"/>
  <c r="T141"/>
  <c r="K141"/>
  <c r="Q1000"/>
  <c r="N1003"/>
  <c r="M335"/>
  <c r="F335"/>
  <c r="F284" i="1"/>
  <c r="M285"/>
  <c r="D141" i="4" l="1"/>
  <c r="I142"/>
  <c r="K142"/>
  <c r="T142"/>
  <c r="J142"/>
  <c r="M336"/>
  <c r="F336"/>
  <c r="Q1003"/>
  <c r="N1006"/>
  <c r="M286" i="1"/>
  <c r="F285"/>
  <c r="L142" i="4" l="1"/>
  <c r="U142" s="1"/>
  <c r="K143" s="1"/>
  <c r="N1009"/>
  <c r="Q1006"/>
  <c r="M337"/>
  <c r="F337"/>
  <c r="M287" i="1"/>
  <c r="F286"/>
  <c r="D142" i="4" l="1"/>
  <c r="T143"/>
  <c r="I143"/>
  <c r="J143"/>
  <c r="M338"/>
  <c r="F338"/>
  <c r="N1012"/>
  <c r="Q1009"/>
  <c r="F287" i="1"/>
  <c r="M288"/>
  <c r="L143" i="4" l="1"/>
  <c r="U143" s="1"/>
  <c r="N1015"/>
  <c r="Q1012"/>
  <c r="M339"/>
  <c r="F339"/>
  <c r="F288" i="1"/>
  <c r="M289"/>
  <c r="D143" i="4" l="1"/>
  <c r="I144"/>
  <c r="L144" s="1"/>
  <c r="K144"/>
  <c r="T144"/>
  <c r="J144"/>
  <c r="M340"/>
  <c r="F340"/>
  <c r="N1018"/>
  <c r="Q1015"/>
  <c r="M290" i="1"/>
  <c r="F289"/>
  <c r="U144" i="4" l="1"/>
  <c r="D144"/>
  <c r="Q1018"/>
  <c r="N1021"/>
  <c r="M341"/>
  <c r="F341"/>
  <c r="M291" i="1"/>
  <c r="F290"/>
  <c r="I145" i="4" l="1"/>
  <c r="K145"/>
  <c r="J145"/>
  <c r="T145"/>
  <c r="M342"/>
  <c r="F342"/>
  <c r="Q1021"/>
  <c r="N1024"/>
  <c r="F291" i="1"/>
  <c r="M292"/>
  <c r="L145" i="4" l="1"/>
  <c r="D145" s="1"/>
  <c r="N1027"/>
  <c r="Q1024"/>
  <c r="M343"/>
  <c r="F343"/>
  <c r="F292" i="1"/>
  <c r="M293"/>
  <c r="U145" i="4" l="1"/>
  <c r="T146" s="1"/>
  <c r="M344"/>
  <c r="F344"/>
  <c r="Q1027"/>
  <c r="N1030"/>
  <c r="M294" i="1"/>
  <c r="F293"/>
  <c r="J146" i="4" l="1"/>
  <c r="I146"/>
  <c r="K146"/>
  <c r="Q1030"/>
  <c r="N1033"/>
  <c r="M345"/>
  <c r="F345"/>
  <c r="M295" i="1"/>
  <c r="F294"/>
  <c r="L146" i="4" l="1"/>
  <c r="D146" s="1"/>
  <c r="M346"/>
  <c r="F346"/>
  <c r="Q1033"/>
  <c r="N1036"/>
  <c r="F295" i="1"/>
  <c r="M296"/>
  <c r="U146" i="4" l="1"/>
  <c r="K147" s="1"/>
  <c r="Y14" s="1"/>
  <c r="Q1036"/>
  <c r="N1039"/>
  <c r="M347"/>
  <c r="F347"/>
  <c r="F296" i="1"/>
  <c r="M297"/>
  <c r="T147" i="4" l="1"/>
  <c r="I147"/>
  <c r="L147" s="1"/>
  <c r="D147" s="1"/>
  <c r="J147"/>
  <c r="X14" s="1"/>
  <c r="M348"/>
  <c r="F348"/>
  <c r="Q1039"/>
  <c r="N1042"/>
  <c r="M298" i="1"/>
  <c r="F297"/>
  <c r="U147" i="4" l="1"/>
  <c r="K148" s="1"/>
  <c r="Z14"/>
  <c r="N1045"/>
  <c r="Q1042"/>
  <c r="M349"/>
  <c r="F349"/>
  <c r="M299" i="1"/>
  <c r="F298"/>
  <c r="T148" i="4" l="1"/>
  <c r="AA14"/>
  <c r="I148"/>
  <c r="L148" s="1"/>
  <c r="D148" s="1"/>
  <c r="J148"/>
  <c r="M350"/>
  <c r="F350"/>
  <c r="N1048"/>
  <c r="Q1045"/>
  <c r="F299" i="1"/>
  <c r="M300"/>
  <c r="U148" i="4" l="1"/>
  <c r="T149" s="1"/>
  <c r="N1051"/>
  <c r="Q1048"/>
  <c r="M351"/>
  <c r="F351"/>
  <c r="F300" i="1"/>
  <c r="M301"/>
  <c r="J149" i="4" l="1"/>
  <c r="I149"/>
  <c r="L149" s="1"/>
  <c r="D149" s="1"/>
  <c r="K149"/>
  <c r="M352"/>
  <c r="F352"/>
  <c r="N1054"/>
  <c r="Q1051"/>
  <c r="M302" i="1"/>
  <c r="F301"/>
  <c r="U149" i="4" l="1"/>
  <c r="Q1054"/>
  <c r="N1057"/>
  <c r="M353"/>
  <c r="F353"/>
  <c r="M303" i="1"/>
  <c r="F302"/>
  <c r="I150" i="4" l="1"/>
  <c r="K150"/>
  <c r="T150"/>
  <c r="J150"/>
  <c r="M354"/>
  <c r="F354"/>
  <c r="Q1057"/>
  <c r="N1060"/>
  <c r="F303" i="1"/>
  <c r="M304"/>
  <c r="L150" i="4" l="1"/>
  <c r="D150" s="1"/>
  <c r="Q1060"/>
  <c r="N1063"/>
  <c r="M355"/>
  <c r="F355"/>
  <c r="F304" i="1"/>
  <c r="M305"/>
  <c r="U150" i="4" l="1"/>
  <c r="K151" s="1"/>
  <c r="M356"/>
  <c r="F356"/>
  <c r="Q1063"/>
  <c r="N1066"/>
  <c r="M306" i="1"/>
  <c r="F305"/>
  <c r="J151" i="4" l="1"/>
  <c r="I151"/>
  <c r="T151"/>
  <c r="N1069"/>
  <c r="Q1066"/>
  <c r="M357"/>
  <c r="F357"/>
  <c r="M307" i="1"/>
  <c r="F306"/>
  <c r="L151" i="4" l="1"/>
  <c r="D151" s="1"/>
  <c r="M358"/>
  <c r="F358"/>
  <c r="N1072"/>
  <c r="Q1069"/>
  <c r="F307" i="1"/>
  <c r="M308"/>
  <c r="U151" i="4" l="1"/>
  <c r="N1075"/>
  <c r="Q1072"/>
  <c r="M359"/>
  <c r="F359"/>
  <c r="F308" i="1"/>
  <c r="M309"/>
  <c r="I152" i="4" l="1"/>
  <c r="K152"/>
  <c r="J152"/>
  <c r="T152"/>
  <c r="M360"/>
  <c r="F360"/>
  <c r="N1078"/>
  <c r="Q1075"/>
  <c r="M310" i="1"/>
  <c r="F309"/>
  <c r="L152" i="4" l="1"/>
  <c r="D152" s="1"/>
  <c r="Q1078"/>
  <c r="N1081"/>
  <c r="M361"/>
  <c r="F361"/>
  <c r="M311" i="1"/>
  <c r="F310"/>
  <c r="U152" i="4" l="1"/>
  <c r="K153" s="1"/>
  <c r="M362"/>
  <c r="F362"/>
  <c r="Q1081"/>
  <c r="N1084"/>
  <c r="F311" i="1"/>
  <c r="M312"/>
  <c r="T153" i="4" l="1"/>
  <c r="I153"/>
  <c r="L153" s="1"/>
  <c r="D153" s="1"/>
  <c r="J153"/>
  <c r="Q1084"/>
  <c r="N1087"/>
  <c r="M363"/>
  <c r="F363"/>
  <c r="F312" i="1"/>
  <c r="M313"/>
  <c r="U153" i="4" l="1"/>
  <c r="M364"/>
  <c r="F364"/>
  <c r="Q1087"/>
  <c r="N1090"/>
  <c r="M314" i="1"/>
  <c r="F313"/>
  <c r="T154" i="4" l="1"/>
  <c r="K154"/>
  <c r="J154"/>
  <c r="I154"/>
  <c r="N1093"/>
  <c r="Q1090"/>
  <c r="M365"/>
  <c r="F365"/>
  <c r="M315" i="1"/>
  <c r="F314"/>
  <c r="L154" i="4" l="1"/>
  <c r="U154" s="1"/>
  <c r="K155" s="1"/>
  <c r="D154"/>
  <c r="M366"/>
  <c r="F366"/>
  <c r="N1096"/>
  <c r="Q1093"/>
  <c r="F315" i="1"/>
  <c r="M316"/>
  <c r="T155" i="4" l="1"/>
  <c r="I155"/>
  <c r="J155"/>
  <c r="N1099"/>
  <c r="Q1096"/>
  <c r="M367"/>
  <c r="F367"/>
  <c r="F316" i="1"/>
  <c r="M317"/>
  <c r="L155" i="4" l="1"/>
  <c r="U155" s="1"/>
  <c r="K156" s="1"/>
  <c r="M368"/>
  <c r="F368"/>
  <c r="N1102"/>
  <c r="Q1099"/>
  <c r="M318" i="1"/>
  <c r="F317"/>
  <c r="D155" i="4" l="1"/>
  <c r="I156"/>
  <c r="T156"/>
  <c r="J156"/>
  <c r="Q1102"/>
  <c r="N1105"/>
  <c r="M369"/>
  <c r="F369"/>
  <c r="F318" i="1"/>
  <c r="M319"/>
  <c r="L156" i="4" l="1"/>
  <c r="D156" s="1"/>
  <c r="M370"/>
  <c r="F370"/>
  <c r="Q1105"/>
  <c r="N1108"/>
  <c r="F319" i="1"/>
  <c r="M320"/>
  <c r="U156" i="4" l="1"/>
  <c r="Q1108"/>
  <c r="N1111"/>
  <c r="M371"/>
  <c r="F371"/>
  <c r="M321" i="1"/>
  <c r="F320"/>
  <c r="J157" i="4" l="1"/>
  <c r="K157"/>
  <c r="T157"/>
  <c r="I157"/>
  <c r="M372"/>
  <c r="F372"/>
  <c r="Q1111"/>
  <c r="N1114"/>
  <c r="M322" i="1"/>
  <c r="F321"/>
  <c r="L157" i="4" l="1"/>
  <c r="N1117"/>
  <c r="Q1114"/>
  <c r="M373"/>
  <c r="F373"/>
  <c r="F322" i="1"/>
  <c r="M323"/>
  <c r="D157" i="4" l="1"/>
  <c r="U157"/>
  <c r="K158" s="1"/>
  <c r="M374"/>
  <c r="F374"/>
  <c r="N1120"/>
  <c r="Q1117"/>
  <c r="F323" i="1"/>
  <c r="M324"/>
  <c r="I158" i="4" l="1"/>
  <c r="T158"/>
  <c r="J158"/>
  <c r="N1123"/>
  <c r="Q1120"/>
  <c r="M375"/>
  <c r="F375"/>
  <c r="M325" i="1"/>
  <c r="F324"/>
  <c r="L158" i="4" l="1"/>
  <c r="M376"/>
  <c r="F376"/>
  <c r="N1126"/>
  <c r="Q1123"/>
  <c r="M326" i="1"/>
  <c r="F325"/>
  <c r="D158" i="4" l="1"/>
  <c r="U158"/>
  <c r="K159" s="1"/>
  <c r="Q1126"/>
  <c r="N1129"/>
  <c r="M377"/>
  <c r="F377"/>
  <c r="M327" i="1"/>
  <c r="F326"/>
  <c r="Y15" i="4" l="1"/>
  <c r="I159"/>
  <c r="T159"/>
  <c r="J159"/>
  <c r="X15" s="1"/>
  <c r="M378"/>
  <c r="F378"/>
  <c r="Q1129"/>
  <c r="N1132"/>
  <c r="F327" i="1"/>
  <c r="M328"/>
  <c r="L159" i="4" l="1"/>
  <c r="Q1132"/>
  <c r="N1135"/>
  <c r="M379"/>
  <c r="F379"/>
  <c r="M329" i="1"/>
  <c r="F328"/>
  <c r="D159" i="4" l="1"/>
  <c r="Z15"/>
  <c r="U159"/>
  <c r="K160" s="1"/>
  <c r="M380"/>
  <c r="F380"/>
  <c r="Q1135"/>
  <c r="N1138"/>
  <c r="M330" i="1"/>
  <c r="F329"/>
  <c r="I160" i="4" l="1"/>
  <c r="J160"/>
  <c r="AA15"/>
  <c r="T160"/>
  <c r="N1141"/>
  <c r="Q1138"/>
  <c r="M381"/>
  <c r="F381"/>
  <c r="M331" i="1"/>
  <c r="F330"/>
  <c r="L160" i="4" l="1"/>
  <c r="D160" s="1"/>
  <c r="M382"/>
  <c r="F382"/>
  <c r="N1144"/>
  <c r="Q1141"/>
  <c r="F331" i="1"/>
  <c r="M332"/>
  <c r="U160" i="4" l="1"/>
  <c r="N1147"/>
  <c r="Q1144"/>
  <c r="M383"/>
  <c r="F383"/>
  <c r="M333" i="1"/>
  <c r="F332"/>
  <c r="T161" i="4" l="1"/>
  <c r="K161"/>
  <c r="I161"/>
  <c r="J161"/>
  <c r="M384"/>
  <c r="F384"/>
  <c r="N1150"/>
  <c r="Q1147"/>
  <c r="M334" i="1"/>
  <c r="F333"/>
  <c r="L161" i="4" l="1"/>
  <c r="U161" s="1"/>
  <c r="D161"/>
  <c r="Q1150"/>
  <c r="N1153"/>
  <c r="M385"/>
  <c r="F385"/>
  <c r="F334" i="1"/>
  <c r="M335"/>
  <c r="J162" i="4" l="1"/>
  <c r="K162"/>
  <c r="I162"/>
  <c r="T162"/>
  <c r="M386"/>
  <c r="F386"/>
  <c r="Q1153"/>
  <c r="N1156"/>
  <c r="F335" i="1"/>
  <c r="M336"/>
  <c r="L162" i="4" l="1"/>
  <c r="U162" s="1"/>
  <c r="Q1156"/>
  <c r="N1159"/>
  <c r="M387"/>
  <c r="F387"/>
  <c r="F336" i="1"/>
  <c r="M337"/>
  <c r="D162" i="4" l="1"/>
  <c r="I163"/>
  <c r="K163"/>
  <c r="T163"/>
  <c r="J163"/>
  <c r="M388"/>
  <c r="F388"/>
  <c r="Q1159"/>
  <c r="N1162"/>
  <c r="M338" i="1"/>
  <c r="F337"/>
  <c r="L163" i="4" l="1"/>
  <c r="D163" s="1"/>
  <c r="N1165"/>
  <c r="Q1162"/>
  <c r="M389"/>
  <c r="F389"/>
  <c r="F338" i="1"/>
  <c r="M339"/>
  <c r="U163" i="4" l="1"/>
  <c r="T164" s="1"/>
  <c r="M390"/>
  <c r="F390"/>
  <c r="N1168"/>
  <c r="Q1165"/>
  <c r="F339" i="1"/>
  <c r="M340"/>
  <c r="I164" i="4" l="1"/>
  <c r="J164"/>
  <c r="K164"/>
  <c r="N1171"/>
  <c r="Q1168"/>
  <c r="M391"/>
  <c r="F391"/>
  <c r="M341" i="1"/>
  <c r="F340"/>
  <c r="L164" i="4" l="1"/>
  <c r="U164" s="1"/>
  <c r="K165" s="1"/>
  <c r="M392"/>
  <c r="F392"/>
  <c r="N1174"/>
  <c r="Q1171"/>
  <c r="M342" i="1"/>
  <c r="F341"/>
  <c r="D164" i="4" l="1"/>
  <c r="I165"/>
  <c r="L165" s="1"/>
  <c r="J165"/>
  <c r="T165"/>
  <c r="Q1174"/>
  <c r="N1177"/>
  <c r="M393"/>
  <c r="F393"/>
  <c r="F342" i="1"/>
  <c r="M343"/>
  <c r="D165" i="4" l="1"/>
  <c r="U165"/>
  <c r="M394"/>
  <c r="F394"/>
  <c r="Q1177"/>
  <c r="N1180"/>
  <c r="F343" i="1"/>
  <c r="M344"/>
  <c r="J166" i="4" l="1"/>
  <c r="K166"/>
  <c r="I166"/>
  <c r="T166"/>
  <c r="Q1180"/>
  <c r="N1183"/>
  <c r="M395"/>
  <c r="F395"/>
  <c r="M345" i="1"/>
  <c r="F344"/>
  <c r="L166" i="4" l="1"/>
  <c r="U166" s="1"/>
  <c r="K167" s="1"/>
  <c r="M396"/>
  <c r="F396"/>
  <c r="Q1183"/>
  <c r="N1186"/>
  <c r="M346" i="1"/>
  <c r="F345"/>
  <c r="D166" i="4" l="1"/>
  <c r="J167"/>
  <c r="I167"/>
  <c r="T167"/>
  <c r="N1189"/>
  <c r="Q1186"/>
  <c r="M397"/>
  <c r="F397"/>
  <c r="M347" i="1"/>
  <c r="F346"/>
  <c r="L167" i="4" l="1"/>
  <c r="D167" s="1"/>
  <c r="M398"/>
  <c r="F398"/>
  <c r="N1192"/>
  <c r="Q1189"/>
  <c r="F347" i="1"/>
  <c r="M348"/>
  <c r="U167" i="4" l="1"/>
  <c r="K168" s="1"/>
  <c r="N1195"/>
  <c r="Q1192"/>
  <c r="M399"/>
  <c r="F399"/>
  <c r="F348" i="1"/>
  <c r="M349"/>
  <c r="I168" i="4" l="1"/>
  <c r="J168"/>
  <c r="T168"/>
  <c r="M400"/>
  <c r="F400"/>
  <c r="N1198"/>
  <c r="Q1195"/>
  <c r="M350" i="1"/>
  <c r="F349"/>
  <c r="L168" i="4" l="1"/>
  <c r="U168" s="1"/>
  <c r="K169" s="1"/>
  <c r="Q1198"/>
  <c r="N1201"/>
  <c r="M401"/>
  <c r="F401"/>
  <c r="F350" i="1"/>
  <c r="M351"/>
  <c r="D168" i="4" l="1"/>
  <c r="I169"/>
  <c r="T169"/>
  <c r="J169"/>
  <c r="M402"/>
  <c r="F402"/>
  <c r="Q1201"/>
  <c r="N1204"/>
  <c r="F351" i="1"/>
  <c r="M352"/>
  <c r="L169" i="4" l="1"/>
  <c r="Q1204"/>
  <c r="N1207"/>
  <c r="M403"/>
  <c r="F403"/>
  <c r="M353" i="1"/>
  <c r="F352"/>
  <c r="U169" i="4" l="1"/>
  <c r="K170" s="1"/>
  <c r="D169"/>
  <c r="M404"/>
  <c r="F404"/>
  <c r="Q1207"/>
  <c r="N1210"/>
  <c r="M354" i="1"/>
  <c r="F353"/>
  <c r="I170" i="4" l="1"/>
  <c r="T170"/>
  <c r="J170"/>
  <c r="N1213"/>
  <c r="Q1210"/>
  <c r="M405"/>
  <c r="F405"/>
  <c r="F354" i="1"/>
  <c r="M355"/>
  <c r="L170" i="4" l="1"/>
  <c r="M406"/>
  <c r="F406"/>
  <c r="N1216"/>
  <c r="Q1213"/>
  <c r="F355" i="1"/>
  <c r="M356"/>
  <c r="D170" i="4" l="1"/>
  <c r="U170"/>
  <c r="K171" s="1"/>
  <c r="N1219"/>
  <c r="Q1216"/>
  <c r="M407"/>
  <c r="F407"/>
  <c r="M357" i="1"/>
  <c r="F356"/>
  <c r="I171" i="4" l="1"/>
  <c r="Y16"/>
  <c r="T171"/>
  <c r="J171"/>
  <c r="X16" s="1"/>
  <c r="M408"/>
  <c r="F408"/>
  <c r="N1222"/>
  <c r="Q1219"/>
  <c r="M358" i="1"/>
  <c r="F357"/>
  <c r="L171" i="4" l="1"/>
  <c r="U171" s="1"/>
  <c r="Q1222"/>
  <c r="N1225"/>
  <c r="M409"/>
  <c r="F409"/>
  <c r="M359" i="1"/>
  <c r="F358"/>
  <c r="I172" i="4" l="1"/>
  <c r="K172"/>
  <c r="D171"/>
  <c r="AA16"/>
  <c r="Z16"/>
  <c r="T172"/>
  <c r="J172"/>
  <c r="M410"/>
  <c r="F410"/>
  <c r="Q1225"/>
  <c r="N1228"/>
  <c r="F359" i="1"/>
  <c r="M360"/>
  <c r="L172" i="4" l="1"/>
  <c r="U172" s="1"/>
  <c r="Q1228"/>
  <c r="N1231"/>
  <c r="M411"/>
  <c r="F411"/>
  <c r="M361" i="1"/>
  <c r="F360"/>
  <c r="D172" i="4" l="1"/>
  <c r="J173"/>
  <c r="K173"/>
  <c r="T173"/>
  <c r="I173"/>
  <c r="M412"/>
  <c r="F412"/>
  <c r="Q1231"/>
  <c r="N1234"/>
  <c r="M362" i="1"/>
  <c r="F361"/>
  <c r="L173" i="4" l="1"/>
  <c r="U173" s="1"/>
  <c r="K174" s="1"/>
  <c r="N1237"/>
  <c r="Q1234"/>
  <c r="M413"/>
  <c r="F413"/>
  <c r="M363" i="1"/>
  <c r="F362"/>
  <c r="D173" i="4" l="1"/>
  <c r="I174"/>
  <c r="J174"/>
  <c r="T174"/>
  <c r="M414"/>
  <c r="F414"/>
  <c r="N1240"/>
  <c r="Q1237"/>
  <c r="F363" i="1"/>
  <c r="M364"/>
  <c r="L174" i="4" l="1"/>
  <c r="N1243"/>
  <c r="Q1240"/>
  <c r="M415"/>
  <c r="F415"/>
  <c r="M365" i="1"/>
  <c r="F364"/>
  <c r="D174" i="4" l="1"/>
  <c r="U174"/>
  <c r="K175" s="1"/>
  <c r="M416"/>
  <c r="F416"/>
  <c r="N1246"/>
  <c r="Q1243"/>
  <c r="M366" i="1"/>
  <c r="F365"/>
  <c r="T175" i="4" l="1"/>
  <c r="I175"/>
  <c r="J175"/>
  <c r="Q1246"/>
  <c r="N1249"/>
  <c r="M417"/>
  <c r="F417"/>
  <c r="F366" i="1"/>
  <c r="M367"/>
  <c r="L175" i="4" l="1"/>
  <c r="M418"/>
  <c r="F418"/>
  <c r="Q1249"/>
  <c r="N1252"/>
  <c r="F367" i="1"/>
  <c r="M368"/>
  <c r="D175" i="4" l="1"/>
  <c r="U175"/>
  <c r="K176" s="1"/>
  <c r="N1255"/>
  <c r="Q1252"/>
  <c r="M419"/>
  <c r="F419"/>
  <c r="F368" i="1"/>
  <c r="M369"/>
  <c r="I176" i="4" l="1"/>
  <c r="J176"/>
  <c r="T176"/>
  <c r="M420"/>
  <c r="F420"/>
  <c r="N1258"/>
  <c r="Q1255"/>
  <c r="M370" i="1"/>
  <c r="F369"/>
  <c r="L176" i="4" l="1"/>
  <c r="D176" s="1"/>
  <c r="Q1258"/>
  <c r="N1261"/>
  <c r="M421"/>
  <c r="F421"/>
  <c r="F370" i="1"/>
  <c r="M371"/>
  <c r="U176" i="4" l="1"/>
  <c r="M422"/>
  <c r="F422"/>
  <c r="Q1261"/>
  <c r="N1264"/>
  <c r="F371" i="1"/>
  <c r="M372"/>
  <c r="T177" i="4" l="1"/>
  <c r="K177"/>
  <c r="I177"/>
  <c r="J177"/>
  <c r="Q1264"/>
  <c r="N1267"/>
  <c r="M423"/>
  <c r="F423"/>
  <c r="M373" i="1"/>
  <c r="F372"/>
  <c r="L177" i="4" l="1"/>
  <c r="U177" s="1"/>
  <c r="K178" s="1"/>
  <c r="M424"/>
  <c r="F424"/>
  <c r="Q1267"/>
  <c r="N1270"/>
  <c r="M374" i="1"/>
  <c r="F373"/>
  <c r="D177" i="4" l="1"/>
  <c r="J178"/>
  <c r="I178"/>
  <c r="T178"/>
  <c r="N1273"/>
  <c r="Q1270"/>
  <c r="M425"/>
  <c r="F425"/>
  <c r="F374" i="1"/>
  <c r="M375"/>
  <c r="L178" i="4" l="1"/>
  <c r="M426"/>
  <c r="F426"/>
  <c r="N1276"/>
  <c r="Q1273"/>
  <c r="F375" i="1"/>
  <c r="M376"/>
  <c r="D178" i="4" l="1"/>
  <c r="U178"/>
  <c r="K179" s="1"/>
  <c r="N1279"/>
  <c r="Q1276"/>
  <c r="M427"/>
  <c r="F427"/>
  <c r="M377" i="1"/>
  <c r="F376"/>
  <c r="I179" i="4" l="1"/>
  <c r="T179"/>
  <c r="J179"/>
  <c r="M428"/>
  <c r="F428"/>
  <c r="N1282"/>
  <c r="Q1279"/>
  <c r="M378" i="1"/>
  <c r="F377"/>
  <c r="L179" i="4" l="1"/>
  <c r="D179" s="1"/>
  <c r="Q1282"/>
  <c r="N1285"/>
  <c r="M429"/>
  <c r="F429"/>
  <c r="M379" i="1"/>
  <c r="F378"/>
  <c r="U179" i="4" l="1"/>
  <c r="M430"/>
  <c r="F430"/>
  <c r="Q1285"/>
  <c r="N1288"/>
  <c r="F379" i="1"/>
  <c r="M380"/>
  <c r="J180" i="4" l="1"/>
  <c r="K180"/>
  <c r="I180"/>
  <c r="T180"/>
  <c r="Q1288"/>
  <c r="N1291"/>
  <c r="M431"/>
  <c r="F431"/>
  <c r="F380" i="1"/>
  <c r="M381"/>
  <c r="L180" i="4" l="1"/>
  <c r="U180" s="1"/>
  <c r="K181" s="1"/>
  <c r="M432"/>
  <c r="F432"/>
  <c r="Q1291"/>
  <c r="N1294"/>
  <c r="M382" i="1"/>
  <c r="F381"/>
  <c r="D180" i="4" l="1"/>
  <c r="J181"/>
  <c r="T181"/>
  <c r="I181"/>
  <c r="N1297"/>
  <c r="Q1294"/>
  <c r="M433"/>
  <c r="F433"/>
  <c r="F382" i="1"/>
  <c r="M383"/>
  <c r="L181" i="4" l="1"/>
  <c r="D181" s="1"/>
  <c r="M434"/>
  <c r="F434"/>
  <c r="N1300"/>
  <c r="Q1297"/>
  <c r="F383" i="1"/>
  <c r="M384"/>
  <c r="U181" i="4" l="1"/>
  <c r="N1303"/>
  <c r="Q1300"/>
  <c r="M435"/>
  <c r="F435"/>
  <c r="M385" i="1"/>
  <c r="F384"/>
  <c r="T182" i="4" l="1"/>
  <c r="K182"/>
  <c r="J182"/>
  <c r="I182"/>
  <c r="M436"/>
  <c r="F436"/>
  <c r="N1306"/>
  <c r="Q1303"/>
  <c r="M386" i="1"/>
  <c r="F385"/>
  <c r="L182" i="4" l="1"/>
  <c r="D182" s="1"/>
  <c r="Q1306"/>
  <c r="N1309"/>
  <c r="M437"/>
  <c r="F437"/>
  <c r="F386" i="1"/>
  <c r="M387"/>
  <c r="U182" i="4" l="1"/>
  <c r="M438"/>
  <c r="F438"/>
  <c r="Q1309"/>
  <c r="N1312"/>
  <c r="F387" i="1"/>
  <c r="M388"/>
  <c r="J183" i="4" l="1"/>
  <c r="X17" s="1"/>
  <c r="K183"/>
  <c r="Y17" s="1"/>
  <c r="T183"/>
  <c r="I183"/>
  <c r="Q1312"/>
  <c r="N1315"/>
  <c r="M439"/>
  <c r="F439"/>
  <c r="M389" i="1"/>
  <c r="F388"/>
  <c r="L183" i="4" l="1"/>
  <c r="M440"/>
  <c r="F440"/>
  <c r="Q1315"/>
  <c r="N1318"/>
  <c r="M390" i="1"/>
  <c r="F389"/>
  <c r="D183" i="4" l="1"/>
  <c r="Z17"/>
  <c r="U183"/>
  <c r="N1321"/>
  <c r="Q1318"/>
  <c r="M441"/>
  <c r="F441"/>
  <c r="M391" i="1"/>
  <c r="F390"/>
  <c r="AA17" i="4" l="1"/>
  <c r="K184"/>
  <c r="J184"/>
  <c r="I184"/>
  <c r="T184"/>
  <c r="M442"/>
  <c r="F442"/>
  <c r="Q1321"/>
  <c r="N1324"/>
  <c r="F391" i="1"/>
  <c r="M392"/>
  <c r="L184" i="4" l="1"/>
  <c r="D184" s="1"/>
  <c r="Q1324"/>
  <c r="N1327"/>
  <c r="M443"/>
  <c r="F443"/>
  <c r="M393" i="1"/>
  <c r="F392"/>
  <c r="U184" i="4" l="1"/>
  <c r="K185" s="1"/>
  <c r="M444"/>
  <c r="F444"/>
  <c r="Q1327"/>
  <c r="N1330"/>
  <c r="M394" i="1"/>
  <c r="F393"/>
  <c r="T185" i="4" l="1"/>
  <c r="J185"/>
  <c r="I185"/>
  <c r="N1333"/>
  <c r="Q1333" s="1"/>
  <c r="Q1330"/>
  <c r="M445"/>
  <c r="F445"/>
  <c r="M395" i="1"/>
  <c r="F394"/>
  <c r="L185" i="4" l="1"/>
  <c r="M446"/>
  <c r="F446"/>
  <c r="F395" i="1"/>
  <c r="M396"/>
  <c r="U185" i="4" l="1"/>
  <c r="K186" s="1"/>
  <c r="D185"/>
  <c r="M447"/>
  <c r="F447"/>
  <c r="M397" i="1"/>
  <c r="F396"/>
  <c r="T186" i="4" l="1"/>
  <c r="J186"/>
  <c r="I186"/>
  <c r="M448"/>
  <c r="F448"/>
  <c r="M398" i="1"/>
  <c r="F397"/>
  <c r="L186" i="4" l="1"/>
  <c r="M449"/>
  <c r="F449"/>
  <c r="F398" i="1"/>
  <c r="M399"/>
  <c r="D186" i="4" l="1"/>
  <c r="U186"/>
  <c r="K187" s="1"/>
  <c r="M450"/>
  <c r="F450"/>
  <c r="F399" i="1"/>
  <c r="M400"/>
  <c r="T187" i="4" l="1"/>
  <c r="J187"/>
  <c r="I187"/>
  <c r="M451"/>
  <c r="F451"/>
  <c r="F400" i="1"/>
  <c r="M401"/>
  <c r="L187" i="4" l="1"/>
  <c r="D187" s="1"/>
  <c r="M452"/>
  <c r="F452"/>
  <c r="M402" i="1"/>
  <c r="F401"/>
  <c r="U187" i="4" l="1"/>
  <c r="M453"/>
  <c r="F453"/>
  <c r="F402" i="1"/>
  <c r="M403"/>
  <c r="T188" i="4" l="1"/>
  <c r="K188"/>
  <c r="I188"/>
  <c r="J188"/>
  <c r="M454"/>
  <c r="F454"/>
  <c r="F403" i="1"/>
  <c r="M404"/>
  <c r="L188" i="4" l="1"/>
  <c r="U188" s="1"/>
  <c r="K189" s="1"/>
  <c r="M455"/>
  <c r="F455"/>
  <c r="M405" i="1"/>
  <c r="F404"/>
  <c r="D188" i="4" l="1"/>
  <c r="I189"/>
  <c r="T189"/>
  <c r="J189"/>
  <c r="M456"/>
  <c r="F456"/>
  <c r="M406" i="1"/>
  <c r="F405"/>
  <c r="L189" i="4" l="1"/>
  <c r="M457"/>
  <c r="F457"/>
  <c r="F406" i="1"/>
  <c r="M407"/>
  <c r="U189" i="4" l="1"/>
  <c r="K190" s="1"/>
  <c r="D189"/>
  <c r="M458"/>
  <c r="F458"/>
  <c r="F407" i="1"/>
  <c r="M408"/>
  <c r="T190" i="4" l="1"/>
  <c r="J190"/>
  <c r="I190"/>
  <c r="M459"/>
  <c r="F459"/>
  <c r="M409" i="1"/>
  <c r="F408"/>
  <c r="L190" i="4" l="1"/>
  <c r="U190" s="1"/>
  <c r="M460"/>
  <c r="F460"/>
  <c r="M410" i="1"/>
  <c r="F409"/>
  <c r="I191" i="4" l="1"/>
  <c r="K191"/>
  <c r="D190"/>
  <c r="J191"/>
  <c r="T191"/>
  <c r="M461"/>
  <c r="F461"/>
  <c r="M411" i="1"/>
  <c r="F410"/>
  <c r="L191" i="4" l="1"/>
  <c r="U191" s="1"/>
  <c r="K192" s="1"/>
  <c r="D191"/>
  <c r="M462"/>
  <c r="F462"/>
  <c r="F411" i="1"/>
  <c r="M412"/>
  <c r="J192" i="4" l="1"/>
  <c r="T192"/>
  <c r="I192"/>
  <c r="L192" s="1"/>
  <c r="M463"/>
  <c r="F463"/>
  <c r="F412" i="1"/>
  <c r="M413"/>
  <c r="U192" i="4" l="1"/>
  <c r="D192"/>
  <c r="M464"/>
  <c r="F464"/>
  <c r="M414" i="1"/>
  <c r="F413"/>
  <c r="I193" i="4" l="1"/>
  <c r="K193"/>
  <c r="T193"/>
  <c r="J193"/>
  <c r="M465"/>
  <c r="F465"/>
  <c r="F414" i="1"/>
  <c r="M415"/>
  <c r="L193" i="4" l="1"/>
  <c r="U193" s="1"/>
  <c r="K194" s="1"/>
  <c r="D193"/>
  <c r="M466"/>
  <c r="F466"/>
  <c r="F415" i="1"/>
  <c r="M416"/>
  <c r="I194" i="4" l="1"/>
  <c r="T194"/>
  <c r="J194"/>
  <c r="M467"/>
  <c r="F467"/>
  <c r="M417" i="1"/>
  <c r="F416"/>
  <c r="L194" i="4" l="1"/>
  <c r="D194" s="1"/>
  <c r="M468"/>
  <c r="F468"/>
  <c r="M418" i="1"/>
  <c r="F417"/>
  <c r="U194" i="4" l="1"/>
  <c r="M469"/>
  <c r="F469"/>
  <c r="F418" i="1"/>
  <c r="M419"/>
  <c r="T195" i="4" l="1"/>
  <c r="K195"/>
  <c r="I195"/>
  <c r="J195"/>
  <c r="X18" s="1"/>
  <c r="Y18"/>
  <c r="M470"/>
  <c r="F470"/>
  <c r="F419" i="1"/>
  <c r="M420"/>
  <c r="L195" i="4" l="1"/>
  <c r="U195" s="1"/>
  <c r="K196" s="1"/>
  <c r="M471"/>
  <c r="F471"/>
  <c r="M421" i="1"/>
  <c r="F420"/>
  <c r="Z18" i="4" l="1"/>
  <c r="D195"/>
  <c r="I196"/>
  <c r="J196"/>
  <c r="AA18"/>
  <c r="T196"/>
  <c r="M472"/>
  <c r="F472"/>
  <c r="M422" i="1"/>
  <c r="F421"/>
  <c r="L196" i="4" l="1"/>
  <c r="M473"/>
  <c r="F473"/>
  <c r="M423" i="1"/>
  <c r="F422"/>
  <c r="D196" i="4" l="1"/>
  <c r="U196"/>
  <c r="K197" s="1"/>
  <c r="M474"/>
  <c r="F474"/>
  <c r="F423" i="1"/>
  <c r="M424"/>
  <c r="I197" i="4" l="1"/>
  <c r="J197"/>
  <c r="T197"/>
  <c r="M475"/>
  <c r="F475"/>
  <c r="M425" i="1"/>
  <c r="F424"/>
  <c r="L197" i="4" l="1"/>
  <c r="M476"/>
  <c r="F476"/>
  <c r="M426" i="1"/>
  <c r="F425"/>
  <c r="D197" i="4" l="1"/>
  <c r="U197"/>
  <c r="K198" s="1"/>
  <c r="M477"/>
  <c r="F477"/>
  <c r="M427" i="1"/>
  <c r="F426"/>
  <c r="T198" i="4" l="1"/>
  <c r="I198"/>
  <c r="J198"/>
  <c r="M478"/>
  <c r="F478"/>
  <c r="F427" i="1"/>
  <c r="M428"/>
  <c r="L198" i="4" l="1"/>
  <c r="M479"/>
  <c r="F479"/>
  <c r="M429" i="1"/>
  <c r="F428"/>
  <c r="U198" i="4" l="1"/>
  <c r="K199" s="1"/>
  <c r="D198"/>
  <c r="M480"/>
  <c r="F480"/>
  <c r="M430" i="1"/>
  <c r="F429"/>
  <c r="T199" i="4" l="1"/>
  <c r="J199"/>
  <c r="I199"/>
  <c r="M481"/>
  <c r="F481"/>
  <c r="F430" i="1"/>
  <c r="M431"/>
  <c r="L199" i="4" l="1"/>
  <c r="D199" s="1"/>
  <c r="M482"/>
  <c r="F482"/>
  <c r="F431" i="1"/>
  <c r="M432"/>
  <c r="U199" i="4" l="1"/>
  <c r="K200" s="1"/>
  <c r="M483"/>
  <c r="F483"/>
  <c r="F432" i="1"/>
  <c r="M433"/>
  <c r="T200" i="4" l="1"/>
  <c r="J200"/>
  <c r="I200"/>
  <c r="L200" s="1"/>
  <c r="D200" s="1"/>
  <c r="M484"/>
  <c r="F484"/>
  <c r="M434" i="1"/>
  <c r="F433"/>
  <c r="U200" i="4" l="1"/>
  <c r="K201" s="1"/>
  <c r="M485"/>
  <c r="F485"/>
  <c r="F434" i="1"/>
  <c r="M435"/>
  <c r="I201" i="4" l="1"/>
  <c r="T201"/>
  <c r="J201"/>
  <c r="M486"/>
  <c r="F486"/>
  <c r="F435" i="1"/>
  <c r="M436"/>
  <c r="L201" i="4" l="1"/>
  <c r="M487"/>
  <c r="F487"/>
  <c r="M437" i="1"/>
  <c r="F436"/>
  <c r="D201" i="4" l="1"/>
  <c r="U201"/>
  <c r="K202" s="1"/>
  <c r="M488"/>
  <c r="F488"/>
  <c r="M438" i="1"/>
  <c r="F437"/>
  <c r="D202" i="4" l="1"/>
  <c r="J202"/>
  <c r="I202"/>
  <c r="L202" s="1"/>
  <c r="T202"/>
  <c r="M489"/>
  <c r="F489"/>
  <c r="F438" i="1"/>
  <c r="M439"/>
  <c r="U202" i="4" l="1"/>
  <c r="K203" s="1"/>
  <c r="M490"/>
  <c r="F490"/>
  <c r="F439" i="1"/>
  <c r="M440"/>
  <c r="T203" i="4" l="1"/>
  <c r="I203"/>
  <c r="J203"/>
  <c r="M491"/>
  <c r="F491"/>
  <c r="M441" i="1"/>
  <c r="F440"/>
  <c r="L203" i="4" l="1"/>
  <c r="M492"/>
  <c r="F492"/>
  <c r="M442" i="1"/>
  <c r="F441"/>
  <c r="D203" i="4" l="1"/>
  <c r="U203"/>
  <c r="K204" s="1"/>
  <c r="M493"/>
  <c r="F493"/>
  <c r="M443" i="1"/>
  <c r="F442"/>
  <c r="I204" i="4" l="1"/>
  <c r="L204" s="1"/>
  <c r="D204" s="1"/>
  <c r="T204"/>
  <c r="J204"/>
  <c r="M494"/>
  <c r="F494"/>
  <c r="F443" i="1"/>
  <c r="M444"/>
  <c r="U204" i="4" l="1"/>
  <c r="K205" s="1"/>
  <c r="M495"/>
  <c r="F495"/>
  <c r="F444" i="1"/>
  <c r="M445"/>
  <c r="I205" i="4" l="1"/>
  <c r="L205" s="1"/>
  <c r="T205"/>
  <c r="J205"/>
  <c r="M496"/>
  <c r="F496"/>
  <c r="M446" i="1"/>
  <c r="F445"/>
  <c r="U205" i="4" l="1"/>
  <c r="I206" s="1"/>
  <c r="D205"/>
  <c r="M497"/>
  <c r="F497"/>
  <c r="F446" i="1"/>
  <c r="M447"/>
  <c r="J206" i="4" l="1"/>
  <c r="T206"/>
  <c r="K206"/>
  <c r="L206" s="1"/>
  <c r="D206" s="1"/>
  <c r="M498"/>
  <c r="F498"/>
  <c r="F447" i="1"/>
  <c r="M448"/>
  <c r="U206" i="4" l="1"/>
  <c r="I207" s="1"/>
  <c r="M499"/>
  <c r="F499"/>
  <c r="M449" i="1"/>
  <c r="F448"/>
  <c r="J207" i="4" l="1"/>
  <c r="X19" s="1"/>
  <c r="T207"/>
  <c r="K207"/>
  <c r="Y19" s="1"/>
  <c r="M500"/>
  <c r="F500"/>
  <c r="M450" i="1"/>
  <c r="F449"/>
  <c r="L207" i="4" l="1"/>
  <c r="Z19" s="1"/>
  <c r="M501"/>
  <c r="F501"/>
  <c r="F450" i="1"/>
  <c r="M451"/>
  <c r="U207" i="4" l="1"/>
  <c r="D207"/>
  <c r="M502"/>
  <c r="F502"/>
  <c r="F451" i="1"/>
  <c r="M452"/>
  <c r="K208" i="4" l="1"/>
  <c r="J208"/>
  <c r="I208"/>
  <c r="AA19"/>
  <c r="T208"/>
  <c r="M503"/>
  <c r="F503"/>
  <c r="M453" i="1"/>
  <c r="F452"/>
  <c r="L208" i="4" l="1"/>
  <c r="U208" s="1"/>
  <c r="K209" s="1"/>
  <c r="D208"/>
  <c r="M504"/>
  <c r="F504"/>
  <c r="M454" i="1"/>
  <c r="F453"/>
  <c r="I209" i="4" l="1"/>
  <c r="L209" s="1"/>
  <c r="D209" s="1"/>
  <c r="J209"/>
  <c r="T209"/>
  <c r="M505"/>
  <c r="F505"/>
  <c r="M455" i="1"/>
  <c r="F454"/>
  <c r="U209" i="4" l="1"/>
  <c r="I210" s="1"/>
  <c r="M506"/>
  <c r="F506"/>
  <c r="F455" i="1"/>
  <c r="M456"/>
  <c r="J210" i="4" l="1"/>
  <c r="T210"/>
  <c r="K210"/>
  <c r="L210" s="1"/>
  <c r="D210" s="1"/>
  <c r="M507"/>
  <c r="F507"/>
  <c r="M457" i="1"/>
  <c r="F456"/>
  <c r="U210" i="4" l="1"/>
  <c r="M508"/>
  <c r="F508"/>
  <c r="M458" i="1"/>
  <c r="F457"/>
  <c r="T211" i="4" l="1"/>
  <c r="K211"/>
  <c r="I211"/>
  <c r="J211"/>
  <c r="M509"/>
  <c r="F509"/>
  <c r="M459" i="1"/>
  <c r="F458"/>
  <c r="L211" i="4" l="1"/>
  <c r="U211" s="1"/>
  <c r="K212" s="1"/>
  <c r="D211"/>
  <c r="M510"/>
  <c r="F510"/>
  <c r="F459" i="1"/>
  <c r="M460"/>
  <c r="T212" i="4" l="1"/>
  <c r="J212"/>
  <c r="I212"/>
  <c r="M511"/>
  <c r="F511"/>
  <c r="M461" i="1"/>
  <c r="F460"/>
  <c r="L212" i="4" l="1"/>
  <c r="D212" s="1"/>
  <c r="M512"/>
  <c r="F512"/>
  <c r="M462" i="1"/>
  <c r="F461"/>
  <c r="U212" i="4" l="1"/>
  <c r="M513"/>
  <c r="F513"/>
  <c r="F462" i="1"/>
  <c r="M463"/>
  <c r="J213" i="4" l="1"/>
  <c r="K213"/>
  <c r="T213"/>
  <c r="I213"/>
  <c r="M514"/>
  <c r="F514"/>
  <c r="F463" i="1"/>
  <c r="M464"/>
  <c r="L213" i="4" l="1"/>
  <c r="M515"/>
  <c r="F515"/>
  <c r="F464" i="1"/>
  <c r="M465"/>
  <c r="U213" i="4" l="1"/>
  <c r="K214" s="1"/>
  <c r="D213"/>
  <c r="M516"/>
  <c r="F516"/>
  <c r="M466" i="1"/>
  <c r="F465"/>
  <c r="T214" i="4" l="1"/>
  <c r="I214"/>
  <c r="J214"/>
  <c r="M517"/>
  <c r="F517"/>
  <c r="F466" i="1"/>
  <c r="M467"/>
  <c r="L214" i="4" l="1"/>
  <c r="M518"/>
  <c r="F518"/>
  <c r="F467" i="1"/>
  <c r="M468"/>
  <c r="D214" i="4" l="1"/>
  <c r="U214"/>
  <c r="K215" s="1"/>
  <c r="M519"/>
  <c r="F519"/>
  <c r="M469" i="1"/>
  <c r="F468"/>
  <c r="I215" i="4" l="1"/>
  <c r="J215"/>
  <c r="T215"/>
  <c r="M520"/>
  <c r="F520"/>
  <c r="M470" i="1"/>
  <c r="F469"/>
  <c r="L215" i="4" l="1"/>
  <c r="M521"/>
  <c r="F521"/>
  <c r="F470" i="1"/>
  <c r="M471"/>
  <c r="U215" i="4" l="1"/>
  <c r="K216" s="1"/>
  <c r="D215"/>
  <c r="M522"/>
  <c r="F522"/>
  <c r="F471" i="1"/>
  <c r="M472"/>
  <c r="T216" i="4" l="1"/>
  <c r="I216"/>
  <c r="J216"/>
  <c r="M523"/>
  <c r="F523"/>
  <c r="M473" i="1"/>
  <c r="F472"/>
  <c r="L216" i="4" l="1"/>
  <c r="M524"/>
  <c r="F524"/>
  <c r="M474" i="1"/>
  <c r="F473"/>
  <c r="U216" i="4" l="1"/>
  <c r="K217" s="1"/>
  <c r="D216"/>
  <c r="M525"/>
  <c r="F525"/>
  <c r="M475" i="1"/>
  <c r="F474"/>
  <c r="T217" i="4" l="1"/>
  <c r="I217"/>
  <c r="J217"/>
  <c r="M526"/>
  <c r="F526"/>
  <c r="F475" i="1"/>
  <c r="M476"/>
  <c r="L217" i="4" l="1"/>
  <c r="U217" s="1"/>
  <c r="K218" s="1"/>
  <c r="D217"/>
  <c r="M527"/>
  <c r="F527"/>
  <c r="F476" i="1"/>
  <c r="M477"/>
  <c r="J218" i="4" l="1"/>
  <c r="T218"/>
  <c r="I218"/>
  <c r="M528"/>
  <c r="F528"/>
  <c r="M478" i="1"/>
  <c r="F477"/>
  <c r="L218" i="4" l="1"/>
  <c r="U218" s="1"/>
  <c r="D218"/>
  <c r="M529"/>
  <c r="F529"/>
  <c r="F478" i="1"/>
  <c r="M479"/>
  <c r="I219" i="4" l="1"/>
  <c r="K219"/>
  <c r="Y20" s="1"/>
  <c r="T219"/>
  <c r="J219"/>
  <c r="X20" s="1"/>
  <c r="M530"/>
  <c r="F530"/>
  <c r="F479" i="1"/>
  <c r="M480"/>
  <c r="L219" i="4" l="1"/>
  <c r="D219"/>
  <c r="M531"/>
  <c r="F531"/>
  <c r="M481" i="1"/>
  <c r="F480"/>
  <c r="U219" i="4" l="1"/>
  <c r="K220" s="1"/>
  <c r="Z20"/>
  <c r="M532"/>
  <c r="F532"/>
  <c r="M482" i="1"/>
  <c r="F481"/>
  <c r="T220" i="4" l="1"/>
  <c r="AA20"/>
  <c r="J220"/>
  <c r="I220"/>
  <c r="L220" s="1"/>
  <c r="M533"/>
  <c r="F533"/>
  <c r="F482" i="1"/>
  <c r="U220" i="4" l="1"/>
  <c r="K221" s="1"/>
  <c r="D220"/>
  <c r="M483" i="1"/>
  <c r="M534" i="4"/>
  <c r="F534"/>
  <c r="F483" i="1"/>
  <c r="J221" i="4" l="1"/>
  <c r="T221"/>
  <c r="I221"/>
  <c r="M535"/>
  <c r="F535"/>
  <c r="M484" i="1"/>
  <c r="F484"/>
  <c r="L221" i="4" l="1"/>
  <c r="D221" s="1"/>
  <c r="M536"/>
  <c r="F536"/>
  <c r="M485" i="1"/>
  <c r="F485"/>
  <c r="U221" i="4" l="1"/>
  <c r="M537"/>
  <c r="F537"/>
  <c r="M486" i="1"/>
  <c r="F486"/>
  <c r="J222" i="4" l="1"/>
  <c r="K222"/>
  <c r="T222"/>
  <c r="I222"/>
  <c r="M538"/>
  <c r="F538"/>
  <c r="M487" i="1"/>
  <c r="F487"/>
  <c r="L222" i="4" l="1"/>
  <c r="M539"/>
  <c r="F539"/>
  <c r="M488" i="1"/>
  <c r="F488"/>
  <c r="D222" i="4" l="1"/>
  <c r="U222"/>
  <c r="K223" s="1"/>
  <c r="M540"/>
  <c r="F540"/>
  <c r="M489" i="1"/>
  <c r="F489"/>
  <c r="I223" i="4" l="1"/>
  <c r="L223" s="1"/>
  <c r="U223" s="1"/>
  <c r="K224" s="1"/>
  <c r="J223"/>
  <c r="T223"/>
  <c r="M541"/>
  <c r="F541"/>
  <c r="M490" i="1"/>
  <c r="F490"/>
  <c r="D223" i="4" l="1"/>
  <c r="I224"/>
  <c r="J224"/>
  <c r="T224"/>
  <c r="M542"/>
  <c r="F542"/>
  <c r="M491" i="1"/>
  <c r="F491"/>
  <c r="L224" i="4" l="1"/>
  <c r="D224" s="1"/>
  <c r="M543"/>
  <c r="F543"/>
  <c r="M492" i="1"/>
  <c r="F492"/>
  <c r="U224" i="4" l="1"/>
  <c r="M544"/>
  <c r="F544"/>
  <c r="M493" i="1"/>
  <c r="F493"/>
  <c r="T225" i="4" l="1"/>
  <c r="K225"/>
  <c r="I225"/>
  <c r="J225"/>
  <c r="M545"/>
  <c r="F545"/>
  <c r="M494" i="1"/>
  <c r="F494"/>
  <c r="L225" i="4" l="1"/>
  <c r="U225" s="1"/>
  <c r="K226" s="1"/>
  <c r="M546"/>
  <c r="F546"/>
  <c r="M495" i="1"/>
  <c r="F495"/>
  <c r="D225" i="4" l="1"/>
  <c r="I226"/>
  <c r="L226" s="1"/>
  <c r="T226"/>
  <c r="J226"/>
  <c r="M547"/>
  <c r="F547"/>
  <c r="M496" i="1"/>
  <c r="F496"/>
  <c r="D226" i="4" l="1"/>
  <c r="U226"/>
  <c r="K227" s="1"/>
  <c r="M548"/>
  <c r="F548"/>
  <c r="M497" i="1"/>
  <c r="F497"/>
  <c r="J227" i="4" l="1"/>
  <c r="T227"/>
  <c r="I227"/>
  <c r="L227" s="1"/>
  <c r="D227" s="1"/>
  <c r="M549"/>
  <c r="F549"/>
  <c r="M498" i="1"/>
  <c r="F498"/>
  <c r="U227" i="4" l="1"/>
  <c r="M550"/>
  <c r="F550"/>
  <c r="M499" i="1"/>
  <c r="F499"/>
  <c r="I228" i="4" l="1"/>
  <c r="K228"/>
  <c r="T228"/>
  <c r="J228"/>
  <c r="M551"/>
  <c r="F551"/>
  <c r="M500" i="1"/>
  <c r="F500"/>
  <c r="L228" i="4" l="1"/>
  <c r="D228" s="1"/>
  <c r="M552"/>
  <c r="F552"/>
  <c r="M501" i="1"/>
  <c r="F501"/>
  <c r="U228" i="4" l="1"/>
  <c r="M553"/>
  <c r="F553"/>
  <c r="M502" i="1"/>
  <c r="F502"/>
  <c r="K229" i="4" l="1"/>
  <c r="I229"/>
  <c r="J229"/>
  <c r="T229"/>
  <c r="M554"/>
  <c r="F554"/>
  <c r="M503" i="1"/>
  <c r="F503"/>
  <c r="L229" i="4" l="1"/>
  <c r="D229" s="1"/>
  <c r="M555"/>
  <c r="F555"/>
  <c r="M504" i="1"/>
  <c r="F504"/>
  <c r="U229" i="4" l="1"/>
  <c r="T230" s="1"/>
  <c r="M556"/>
  <c r="F556"/>
  <c r="M505" i="1"/>
  <c r="F505"/>
  <c r="K230" i="4" l="1"/>
  <c r="I230"/>
  <c r="J230"/>
  <c r="M557"/>
  <c r="F557"/>
  <c r="M506" i="1"/>
  <c r="F506"/>
  <c r="L230" i="4" l="1"/>
  <c r="D230" s="1"/>
  <c r="K231"/>
  <c r="Y21" s="1"/>
  <c r="I231"/>
  <c r="J231"/>
  <c r="X21" s="1"/>
  <c r="M558"/>
  <c r="F558"/>
  <c r="M507" i="1"/>
  <c r="F507"/>
  <c r="U230" i="4" l="1"/>
  <c r="T231" s="1"/>
  <c r="L231"/>
  <c r="D231" s="1"/>
  <c r="M559"/>
  <c r="F559"/>
  <c r="M508" i="1"/>
  <c r="F508"/>
  <c r="Z21" i="4" l="1"/>
  <c r="U231"/>
  <c r="T232" s="1"/>
  <c r="M560"/>
  <c r="F560"/>
  <c r="M509" i="1"/>
  <c r="F509"/>
  <c r="AA21" i="4" l="1"/>
  <c r="J232"/>
  <c r="I232"/>
  <c r="K232"/>
  <c r="L232" s="1"/>
  <c r="M561"/>
  <c r="F561"/>
  <c r="M510" i="1"/>
  <c r="F510"/>
  <c r="D232" i="4" l="1"/>
  <c r="U232"/>
  <c r="M562"/>
  <c r="F562"/>
  <c r="M511" i="1"/>
  <c r="F511"/>
  <c r="I233" i="4" l="1"/>
  <c r="J233"/>
  <c r="T233"/>
  <c r="K233"/>
  <c r="M563"/>
  <c r="F563"/>
  <c r="M512" i="1"/>
  <c r="F512"/>
  <c r="L233" i="4" l="1"/>
  <c r="M564"/>
  <c r="F564"/>
  <c r="M513" i="1"/>
  <c r="F513"/>
  <c r="D233" i="4" l="1"/>
  <c r="U233"/>
  <c r="M565"/>
  <c r="F565"/>
  <c r="M514" i="1"/>
  <c r="F514"/>
  <c r="D234" i="4" l="1"/>
  <c r="K234"/>
  <c r="I234"/>
  <c r="L234" s="1"/>
  <c r="U234" s="1"/>
  <c r="J235" s="1"/>
  <c r="T234"/>
  <c r="J234"/>
  <c r="I235"/>
  <c r="M566"/>
  <c r="F566"/>
  <c r="M515" i="1"/>
  <c r="F515"/>
  <c r="D235" i="4" l="1"/>
  <c r="D236" s="1"/>
  <c r="T235"/>
  <c r="L235"/>
  <c r="U235" s="1"/>
  <c r="I236" s="1"/>
  <c r="M567"/>
  <c r="F567"/>
  <c r="M516" i="1"/>
  <c r="F516"/>
  <c r="L236" i="4" l="1"/>
  <c r="U236"/>
  <c r="T237" s="1"/>
  <c r="T236"/>
  <c r="J236"/>
  <c r="J237"/>
  <c r="I237"/>
  <c r="U237"/>
  <c r="D237"/>
  <c r="M568"/>
  <c r="F568"/>
  <c r="M517" i="1"/>
  <c r="F517"/>
  <c r="L237" i="4" l="1"/>
  <c r="T238"/>
  <c r="J238"/>
  <c r="I238"/>
  <c r="M569"/>
  <c r="F569"/>
  <c r="M518" i="1"/>
  <c r="F518"/>
  <c r="L238" i="4" l="1"/>
  <c r="M570"/>
  <c r="F570"/>
  <c r="M519" i="1"/>
  <c r="F519"/>
  <c r="U238" i="4" l="1"/>
  <c r="D238"/>
  <c r="M571"/>
  <c r="F571"/>
  <c r="M520" i="1"/>
  <c r="F520"/>
  <c r="T239" i="4" l="1"/>
  <c r="J239"/>
  <c r="I239"/>
  <c r="M572"/>
  <c r="F572"/>
  <c r="M521" i="1"/>
  <c r="F521"/>
  <c r="L239" i="4" l="1"/>
  <c r="U239" s="1"/>
  <c r="I240" s="1"/>
  <c r="D239"/>
  <c r="M573"/>
  <c r="F573"/>
  <c r="M522" i="1"/>
  <c r="F522"/>
  <c r="T240" i="4" l="1"/>
  <c r="L240"/>
  <c r="U240" s="1"/>
  <c r="T241" s="1"/>
  <c r="J240"/>
  <c r="D240"/>
  <c r="M574"/>
  <c r="F574"/>
  <c r="M523" i="1"/>
  <c r="F523"/>
  <c r="I241" i="4" l="1"/>
  <c r="J241"/>
  <c r="M575"/>
  <c r="F575"/>
  <c r="M524" i="1"/>
  <c r="F524"/>
  <c r="L241" i="4" l="1"/>
  <c r="U241"/>
  <c r="D241"/>
  <c r="M576"/>
  <c r="F576"/>
  <c r="M525" i="1"/>
  <c r="F525"/>
  <c r="I242" i="4" l="1"/>
  <c r="T242"/>
  <c r="J242"/>
  <c r="M577"/>
  <c r="F577"/>
  <c r="M526" i="1"/>
  <c r="F526"/>
  <c r="L242" i="4" l="1"/>
  <c r="M578"/>
  <c r="F578"/>
  <c r="M527" i="1"/>
  <c r="F527"/>
  <c r="U242" i="4" l="1"/>
  <c r="D242"/>
  <c r="M579"/>
  <c r="F579"/>
  <c r="M528" i="1"/>
  <c r="F528"/>
  <c r="I243" i="4" l="1"/>
  <c r="Y22"/>
  <c r="J243"/>
  <c r="X22" s="1"/>
  <c r="T243"/>
  <c r="M580"/>
  <c r="F580"/>
  <c r="M529" i="1"/>
  <c r="F529"/>
  <c r="L243" i="4" l="1"/>
  <c r="M581"/>
  <c r="F581"/>
  <c r="M530" i="1"/>
  <c r="F530"/>
  <c r="U243" i="4" l="1"/>
  <c r="D243"/>
  <c r="D244" s="1"/>
  <c r="D245" s="1"/>
  <c r="D246" s="1"/>
  <c r="D247" s="1"/>
  <c r="D248" s="1"/>
  <c r="D249" s="1"/>
  <c r="D250" s="1"/>
  <c r="D251" s="1"/>
  <c r="D252" s="1"/>
  <c r="D253" s="1"/>
  <c r="D254" s="1"/>
  <c r="D255" s="1"/>
  <c r="D256" s="1"/>
  <c r="D257" s="1"/>
  <c r="D258" s="1"/>
  <c r="D259" s="1"/>
  <c r="D260" s="1"/>
  <c r="D261" s="1"/>
  <c r="D262" s="1"/>
  <c r="D263" s="1"/>
  <c r="D264" s="1"/>
  <c r="D265" s="1"/>
  <c r="D266" s="1"/>
  <c r="D267" s="1"/>
  <c r="D268" s="1"/>
  <c r="D269" s="1"/>
  <c r="D270" s="1"/>
  <c r="D271" s="1"/>
  <c r="D272" s="1"/>
  <c r="D273" s="1"/>
  <c r="D274" s="1"/>
  <c r="D275" s="1"/>
  <c r="D276" s="1"/>
  <c r="D277" s="1"/>
  <c r="D278" s="1"/>
  <c r="D279" s="1"/>
  <c r="D280" s="1"/>
  <c r="D281" s="1"/>
  <c r="D282" s="1"/>
  <c r="D283" s="1"/>
  <c r="D284" s="1"/>
  <c r="D285" s="1"/>
  <c r="D286" s="1"/>
  <c r="D287" s="1"/>
  <c r="D288" s="1"/>
  <c r="D289" s="1"/>
  <c r="D290" s="1"/>
  <c r="D291" s="1"/>
  <c r="D292" s="1"/>
  <c r="D293" s="1"/>
  <c r="D294" s="1"/>
  <c r="D295" s="1"/>
  <c r="D296" s="1"/>
  <c r="D297" s="1"/>
  <c r="D298" s="1"/>
  <c r="D299" s="1"/>
  <c r="D300" s="1"/>
  <c r="D301" s="1"/>
  <c r="D302" s="1"/>
  <c r="D303" s="1"/>
  <c r="D304" s="1"/>
  <c r="D305" s="1"/>
  <c r="D306" s="1"/>
  <c r="D307" s="1"/>
  <c r="D308" s="1"/>
  <c r="D309" s="1"/>
  <c r="D310" s="1"/>
  <c r="D311" s="1"/>
  <c r="D312" s="1"/>
  <c r="D313" s="1"/>
  <c r="D314" s="1"/>
  <c r="D315" s="1"/>
  <c r="D316" s="1"/>
  <c r="D317" s="1"/>
  <c r="D318" s="1"/>
  <c r="D319" s="1"/>
  <c r="D320" s="1"/>
  <c r="D321" s="1"/>
  <c r="D322" s="1"/>
  <c r="D323" s="1"/>
  <c r="D324" s="1"/>
  <c r="D325" s="1"/>
  <c r="D326" s="1"/>
  <c r="D327" s="1"/>
  <c r="D328" s="1"/>
  <c r="D329" s="1"/>
  <c r="D330" s="1"/>
  <c r="D331" s="1"/>
  <c r="D332" s="1"/>
  <c r="D333" s="1"/>
  <c r="D334" s="1"/>
  <c r="D335" s="1"/>
  <c r="D336" s="1"/>
  <c r="D337" s="1"/>
  <c r="D338" s="1"/>
  <c r="D339" s="1"/>
  <c r="D340" s="1"/>
  <c r="D341" s="1"/>
  <c r="D342" s="1"/>
  <c r="D343" s="1"/>
  <c r="D344" s="1"/>
  <c r="D345" s="1"/>
  <c r="D346" s="1"/>
  <c r="D347" s="1"/>
  <c r="D348" s="1"/>
  <c r="D349" s="1"/>
  <c r="D350" s="1"/>
  <c r="D351" s="1"/>
  <c r="D352" s="1"/>
  <c r="D353" s="1"/>
  <c r="D354" s="1"/>
  <c r="D355" s="1"/>
  <c r="D356" s="1"/>
  <c r="D357" s="1"/>
  <c r="D358" s="1"/>
  <c r="D359" s="1"/>
  <c r="D360" s="1"/>
  <c r="D361" s="1"/>
  <c r="D362" s="1"/>
  <c r="D363" s="1"/>
  <c r="D364" s="1"/>
  <c r="D365" s="1"/>
  <c r="D366" s="1"/>
  <c r="D367" s="1"/>
  <c r="D368" s="1"/>
  <c r="D369" s="1"/>
  <c r="D370" s="1"/>
  <c r="D371" s="1"/>
  <c r="D372" s="1"/>
  <c r="D373" s="1"/>
  <c r="D374" s="1"/>
  <c r="D375" s="1"/>
  <c r="D376" s="1"/>
  <c r="D377" s="1"/>
  <c r="D378" s="1"/>
  <c r="D379" s="1"/>
  <c r="D380" s="1"/>
  <c r="D381" s="1"/>
  <c r="D382" s="1"/>
  <c r="D383" s="1"/>
  <c r="D384" s="1"/>
  <c r="D385" s="1"/>
  <c r="D386" s="1"/>
  <c r="D387" s="1"/>
  <c r="D388" s="1"/>
  <c r="D389" s="1"/>
  <c r="D390" s="1"/>
  <c r="D391" s="1"/>
  <c r="D392" s="1"/>
  <c r="D393" s="1"/>
  <c r="D394" s="1"/>
  <c r="D395" s="1"/>
  <c r="D396" s="1"/>
  <c r="D397" s="1"/>
  <c r="D398" s="1"/>
  <c r="D399" s="1"/>
  <c r="D400" s="1"/>
  <c r="D401" s="1"/>
  <c r="D402" s="1"/>
  <c r="D403" s="1"/>
  <c r="D404" s="1"/>
  <c r="D405" s="1"/>
  <c r="D406" s="1"/>
  <c r="D407" s="1"/>
  <c r="D408" s="1"/>
  <c r="D409" s="1"/>
  <c r="D410" s="1"/>
  <c r="D411" s="1"/>
  <c r="D412" s="1"/>
  <c r="D413" s="1"/>
  <c r="D414" s="1"/>
  <c r="D415" s="1"/>
  <c r="D416" s="1"/>
  <c r="D417" s="1"/>
  <c r="D418" s="1"/>
  <c r="D419" s="1"/>
  <c r="D420" s="1"/>
  <c r="D421" s="1"/>
  <c r="D422" s="1"/>
  <c r="D423" s="1"/>
  <c r="D424" s="1"/>
  <c r="D425" s="1"/>
  <c r="D426" s="1"/>
  <c r="D427" s="1"/>
  <c r="D428" s="1"/>
  <c r="D429" s="1"/>
  <c r="D430" s="1"/>
  <c r="D431" s="1"/>
  <c r="D432" s="1"/>
  <c r="D433" s="1"/>
  <c r="D434" s="1"/>
  <c r="D435" s="1"/>
  <c r="D436" s="1"/>
  <c r="D437" s="1"/>
  <c r="D438" s="1"/>
  <c r="D439" s="1"/>
  <c r="D440" s="1"/>
  <c r="D441" s="1"/>
  <c r="D442" s="1"/>
  <c r="D443" s="1"/>
  <c r="D444" s="1"/>
  <c r="D445" s="1"/>
  <c r="D446" s="1"/>
  <c r="D447" s="1"/>
  <c r="D448" s="1"/>
  <c r="D449" s="1"/>
  <c r="D450" s="1"/>
  <c r="D451" s="1"/>
  <c r="D452" s="1"/>
  <c r="D453" s="1"/>
  <c r="D454" s="1"/>
  <c r="D455" s="1"/>
  <c r="D456" s="1"/>
  <c r="D457" s="1"/>
  <c r="D458" s="1"/>
  <c r="D459" s="1"/>
  <c r="D460" s="1"/>
  <c r="D461" s="1"/>
  <c r="D462" s="1"/>
  <c r="D463" s="1"/>
  <c r="D464" s="1"/>
  <c r="D465" s="1"/>
  <c r="D466" s="1"/>
  <c r="D467" s="1"/>
  <c r="D468" s="1"/>
  <c r="D469" s="1"/>
  <c r="D470" s="1"/>
  <c r="D471" s="1"/>
  <c r="D472" s="1"/>
  <c r="D473" s="1"/>
  <c r="D474" s="1"/>
  <c r="D475" s="1"/>
  <c r="D476" s="1"/>
  <c r="D477" s="1"/>
  <c r="D478" s="1"/>
  <c r="D479" s="1"/>
  <c r="D480" s="1"/>
  <c r="D481" s="1"/>
  <c r="D482" s="1"/>
  <c r="D483" s="1"/>
  <c r="D484" s="1"/>
  <c r="D485" s="1"/>
  <c r="D486" s="1"/>
  <c r="D487" s="1"/>
  <c r="D488" s="1"/>
  <c r="D489" s="1"/>
  <c r="D490" s="1"/>
  <c r="D491" s="1"/>
  <c r="D492" s="1"/>
  <c r="D493" s="1"/>
  <c r="D494" s="1"/>
  <c r="D495" s="1"/>
  <c r="D496" s="1"/>
  <c r="D497" s="1"/>
  <c r="D498" s="1"/>
  <c r="D499" s="1"/>
  <c r="D500" s="1"/>
  <c r="D501" s="1"/>
  <c r="D502" s="1"/>
  <c r="D503" s="1"/>
  <c r="D504" s="1"/>
  <c r="D505" s="1"/>
  <c r="D506" s="1"/>
  <c r="D507" s="1"/>
  <c r="D508" s="1"/>
  <c r="D509" s="1"/>
  <c r="D510" s="1"/>
  <c r="D511" s="1"/>
  <c r="D512" s="1"/>
  <c r="D513" s="1"/>
  <c r="D514" s="1"/>
  <c r="D515" s="1"/>
  <c r="D516" s="1"/>
  <c r="D517" s="1"/>
  <c r="D518" s="1"/>
  <c r="D519" s="1"/>
  <c r="D520" s="1"/>
  <c r="D521" s="1"/>
  <c r="D522" s="1"/>
  <c r="D523" s="1"/>
  <c r="D524" s="1"/>
  <c r="D525" s="1"/>
  <c r="D526" s="1"/>
  <c r="D527" s="1"/>
  <c r="D528" s="1"/>
  <c r="D529" s="1"/>
  <c r="D530" s="1"/>
  <c r="D531" s="1"/>
  <c r="D532" s="1"/>
  <c r="D533" s="1"/>
  <c r="D534" s="1"/>
  <c r="D535" s="1"/>
  <c r="D536" s="1"/>
  <c r="D537" s="1"/>
  <c r="D538" s="1"/>
  <c r="D539" s="1"/>
  <c r="D540" s="1"/>
  <c r="D541" s="1"/>
  <c r="D542" s="1"/>
  <c r="D543" s="1"/>
  <c r="D544" s="1"/>
  <c r="D545" s="1"/>
  <c r="D546" s="1"/>
  <c r="D547" s="1"/>
  <c r="D548" s="1"/>
  <c r="D549" s="1"/>
  <c r="D550" s="1"/>
  <c r="D551" s="1"/>
  <c r="D552" s="1"/>
  <c r="D553" s="1"/>
  <c r="D554" s="1"/>
  <c r="D555" s="1"/>
  <c r="D556" s="1"/>
  <c r="D557" s="1"/>
  <c r="D558" s="1"/>
  <c r="D559" s="1"/>
  <c r="D560" s="1"/>
  <c r="D561" s="1"/>
  <c r="D562" s="1"/>
  <c r="D563" s="1"/>
  <c r="D564" s="1"/>
  <c r="D565" s="1"/>
  <c r="D566" s="1"/>
  <c r="D567" s="1"/>
  <c r="D568" s="1"/>
  <c r="D569" s="1"/>
  <c r="D570" s="1"/>
  <c r="D571" s="1"/>
  <c r="D572" s="1"/>
  <c r="D573" s="1"/>
  <c r="D574" s="1"/>
  <c r="D575" s="1"/>
  <c r="D576" s="1"/>
  <c r="D577" s="1"/>
  <c r="D578" s="1"/>
  <c r="D579" s="1"/>
  <c r="D580" s="1"/>
  <c r="D581" s="1"/>
  <c r="D582" s="1"/>
  <c r="D583" s="1"/>
  <c r="D584" s="1"/>
  <c r="D585" s="1"/>
  <c r="D586" s="1"/>
  <c r="D587" s="1"/>
  <c r="D588" s="1"/>
  <c r="D589" s="1"/>
  <c r="D590" s="1"/>
  <c r="D591" s="1"/>
  <c r="D592" s="1"/>
  <c r="D593" s="1"/>
  <c r="D594" s="1"/>
  <c r="D595" s="1"/>
  <c r="D596" s="1"/>
  <c r="D597" s="1"/>
  <c r="D598" s="1"/>
  <c r="D599" s="1"/>
  <c r="D600" s="1"/>
  <c r="D601" s="1"/>
  <c r="D602" s="1"/>
  <c r="D603" s="1"/>
  <c r="D604" s="1"/>
  <c r="D605" s="1"/>
  <c r="D606" s="1"/>
  <c r="D607" s="1"/>
  <c r="D608" s="1"/>
  <c r="D609" s="1"/>
  <c r="D610" s="1"/>
  <c r="D611" s="1"/>
  <c r="D612" s="1"/>
  <c r="D613" s="1"/>
  <c r="D614" s="1"/>
  <c r="D615" s="1"/>
  <c r="D616" s="1"/>
  <c r="D617" s="1"/>
  <c r="D618" s="1"/>
  <c r="D619" s="1"/>
  <c r="D620" s="1"/>
  <c r="D621" s="1"/>
  <c r="D622" s="1"/>
  <c r="D623" s="1"/>
  <c r="D624" s="1"/>
  <c r="D625" s="1"/>
  <c r="D626" s="1"/>
  <c r="D627" s="1"/>
  <c r="D628" s="1"/>
  <c r="D629" s="1"/>
  <c r="D630" s="1"/>
  <c r="D631" s="1"/>
  <c r="D632" s="1"/>
  <c r="D633" s="1"/>
  <c r="D634" s="1"/>
  <c r="D635" s="1"/>
  <c r="D636" s="1"/>
  <c r="D637" s="1"/>
  <c r="D638" s="1"/>
  <c r="D639" s="1"/>
  <c r="D640" s="1"/>
  <c r="D641" s="1"/>
  <c r="D642" s="1"/>
  <c r="D643" s="1"/>
  <c r="D644" s="1"/>
  <c r="D645" s="1"/>
  <c r="D646" s="1"/>
  <c r="D647" s="1"/>
  <c r="D648" s="1"/>
  <c r="D649" s="1"/>
  <c r="D650" s="1"/>
  <c r="D651" s="1"/>
  <c r="D652" s="1"/>
  <c r="D653" s="1"/>
  <c r="D654" s="1"/>
  <c r="D655" s="1"/>
  <c r="D656" s="1"/>
  <c r="D657" s="1"/>
  <c r="D658" s="1"/>
  <c r="D659" s="1"/>
  <c r="D660" s="1"/>
  <c r="D661" s="1"/>
  <c r="D662" s="1"/>
  <c r="D663" s="1"/>
  <c r="D664" s="1"/>
  <c r="D665" s="1"/>
  <c r="D666" s="1"/>
  <c r="D667" s="1"/>
  <c r="D668" s="1"/>
  <c r="D669" s="1"/>
  <c r="D670" s="1"/>
  <c r="D671" s="1"/>
  <c r="D672" s="1"/>
  <c r="D673" s="1"/>
  <c r="D674" s="1"/>
  <c r="D675" s="1"/>
  <c r="D676" s="1"/>
  <c r="D677" s="1"/>
  <c r="D678" s="1"/>
  <c r="D679" s="1"/>
  <c r="D680" s="1"/>
  <c r="D681" s="1"/>
  <c r="D682" s="1"/>
  <c r="D683" s="1"/>
  <c r="D684" s="1"/>
  <c r="D685" s="1"/>
  <c r="D686" s="1"/>
  <c r="D687" s="1"/>
  <c r="D688" s="1"/>
  <c r="D689" s="1"/>
  <c r="D690" s="1"/>
  <c r="D691" s="1"/>
  <c r="D692" s="1"/>
  <c r="D693" s="1"/>
  <c r="D694" s="1"/>
  <c r="D695" s="1"/>
  <c r="D696" s="1"/>
  <c r="D697" s="1"/>
  <c r="D698" s="1"/>
  <c r="D699" s="1"/>
  <c r="D700" s="1"/>
  <c r="D701" s="1"/>
  <c r="D702" s="1"/>
  <c r="D703" s="1"/>
  <c r="D704" s="1"/>
  <c r="D705" s="1"/>
  <c r="D706" s="1"/>
  <c r="D707" s="1"/>
  <c r="D708" s="1"/>
  <c r="D709" s="1"/>
  <c r="D710" s="1"/>
  <c r="D711" s="1"/>
  <c r="D712" s="1"/>
  <c r="D713" s="1"/>
  <c r="D714" s="1"/>
  <c r="D715" s="1"/>
  <c r="D716" s="1"/>
  <c r="D717" s="1"/>
  <c r="D718" s="1"/>
  <c r="D719" s="1"/>
  <c r="D720" s="1"/>
  <c r="D721" s="1"/>
  <c r="D722" s="1"/>
  <c r="D723" s="1"/>
  <c r="D724" s="1"/>
  <c r="D725" s="1"/>
  <c r="D726" s="1"/>
  <c r="D727" s="1"/>
  <c r="D728" s="1"/>
  <c r="D729" s="1"/>
  <c r="D730" s="1"/>
  <c r="D731" s="1"/>
  <c r="D732" s="1"/>
  <c r="D733" s="1"/>
  <c r="D734" s="1"/>
  <c r="D735" s="1"/>
  <c r="D736" s="1"/>
  <c r="D737" s="1"/>
  <c r="D738" s="1"/>
  <c r="D739" s="1"/>
  <c r="D740" s="1"/>
  <c r="D741" s="1"/>
  <c r="D742" s="1"/>
  <c r="D743" s="1"/>
  <c r="D744" s="1"/>
  <c r="D745" s="1"/>
  <c r="D746" s="1"/>
  <c r="D747" s="1"/>
  <c r="D748" s="1"/>
  <c r="D749" s="1"/>
  <c r="D750" s="1"/>
  <c r="D751" s="1"/>
  <c r="D752" s="1"/>
  <c r="D753" s="1"/>
  <c r="D754" s="1"/>
  <c r="D755" s="1"/>
  <c r="D756" s="1"/>
  <c r="D757" s="1"/>
  <c r="D758" s="1"/>
  <c r="D759" s="1"/>
  <c r="D760" s="1"/>
  <c r="D761" s="1"/>
  <c r="D762" s="1"/>
  <c r="D763" s="1"/>
  <c r="D764" s="1"/>
  <c r="D765" s="1"/>
  <c r="D766" s="1"/>
  <c r="D767" s="1"/>
  <c r="D768" s="1"/>
  <c r="D769" s="1"/>
  <c r="D770" s="1"/>
  <c r="D771" s="1"/>
  <c r="D772" s="1"/>
  <c r="D773" s="1"/>
  <c r="D774" s="1"/>
  <c r="D775" s="1"/>
  <c r="D776" s="1"/>
  <c r="D777" s="1"/>
  <c r="D778" s="1"/>
  <c r="D779" s="1"/>
  <c r="D780" s="1"/>
  <c r="D781" s="1"/>
  <c r="D782" s="1"/>
  <c r="D783" s="1"/>
  <c r="D784" s="1"/>
  <c r="D785" s="1"/>
  <c r="D786" s="1"/>
  <c r="D787" s="1"/>
  <c r="D788" s="1"/>
  <c r="D789" s="1"/>
  <c r="D790" s="1"/>
  <c r="D791" s="1"/>
  <c r="D792" s="1"/>
  <c r="D793" s="1"/>
  <c r="D794" s="1"/>
  <c r="D795" s="1"/>
  <c r="D796" s="1"/>
  <c r="D797" s="1"/>
  <c r="D798" s="1"/>
  <c r="D799" s="1"/>
  <c r="D800" s="1"/>
  <c r="D801" s="1"/>
  <c r="D802" s="1"/>
  <c r="D803" s="1"/>
  <c r="D804" s="1"/>
  <c r="D805" s="1"/>
  <c r="D806" s="1"/>
  <c r="D807" s="1"/>
  <c r="D808" s="1"/>
  <c r="D809" s="1"/>
  <c r="D810" s="1"/>
  <c r="D811" s="1"/>
  <c r="D812" s="1"/>
  <c r="D813" s="1"/>
  <c r="D814" s="1"/>
  <c r="D815" s="1"/>
  <c r="D816" s="1"/>
  <c r="D817" s="1"/>
  <c r="D818" s="1"/>
  <c r="D819" s="1"/>
  <c r="D820" s="1"/>
  <c r="D821" s="1"/>
  <c r="D822" s="1"/>
  <c r="D823" s="1"/>
  <c r="D824" s="1"/>
  <c r="D825" s="1"/>
  <c r="D826" s="1"/>
  <c r="D827" s="1"/>
  <c r="D828" s="1"/>
  <c r="D829" s="1"/>
  <c r="D830" s="1"/>
  <c r="D831" s="1"/>
  <c r="D832" s="1"/>
  <c r="D833" s="1"/>
  <c r="D834" s="1"/>
  <c r="D835" s="1"/>
  <c r="D836" s="1"/>
  <c r="D837" s="1"/>
  <c r="D838" s="1"/>
  <c r="D839" s="1"/>
  <c r="D840" s="1"/>
  <c r="D841" s="1"/>
  <c r="D842" s="1"/>
  <c r="D843" s="1"/>
  <c r="D844" s="1"/>
  <c r="D845" s="1"/>
  <c r="D846" s="1"/>
  <c r="D847" s="1"/>
  <c r="D848" s="1"/>
  <c r="D849" s="1"/>
  <c r="D850" s="1"/>
  <c r="D851" s="1"/>
  <c r="D852" s="1"/>
  <c r="D853" s="1"/>
  <c r="D854" s="1"/>
  <c r="D855" s="1"/>
  <c r="D856" s="1"/>
  <c r="D857" s="1"/>
  <c r="D858" s="1"/>
  <c r="D859" s="1"/>
  <c r="D860" s="1"/>
  <c r="D861" s="1"/>
  <c r="D862" s="1"/>
  <c r="D863" s="1"/>
  <c r="D864" s="1"/>
  <c r="D865" s="1"/>
  <c r="D866" s="1"/>
  <c r="D867" s="1"/>
  <c r="D868" s="1"/>
  <c r="D869" s="1"/>
  <c r="D870" s="1"/>
  <c r="D871" s="1"/>
  <c r="D872" s="1"/>
  <c r="D873" s="1"/>
  <c r="D874" s="1"/>
  <c r="D875" s="1"/>
  <c r="D876" s="1"/>
  <c r="D877" s="1"/>
  <c r="D878" s="1"/>
  <c r="D879" s="1"/>
  <c r="D880" s="1"/>
  <c r="D881" s="1"/>
  <c r="D882" s="1"/>
  <c r="D883" s="1"/>
  <c r="D884" s="1"/>
  <c r="D885" s="1"/>
  <c r="D886" s="1"/>
  <c r="D887" s="1"/>
  <c r="D888" s="1"/>
  <c r="D889" s="1"/>
  <c r="D890" s="1"/>
  <c r="D891" s="1"/>
  <c r="D892" s="1"/>
  <c r="D893" s="1"/>
  <c r="D894" s="1"/>
  <c r="D895" s="1"/>
  <c r="D896" s="1"/>
  <c r="D897" s="1"/>
  <c r="D898" s="1"/>
  <c r="D899" s="1"/>
  <c r="D900" s="1"/>
  <c r="D901" s="1"/>
  <c r="D902" s="1"/>
  <c r="D903" s="1"/>
  <c r="D904" s="1"/>
  <c r="D905" s="1"/>
  <c r="D906" s="1"/>
  <c r="D907" s="1"/>
  <c r="D908" s="1"/>
  <c r="D909" s="1"/>
  <c r="D910" s="1"/>
  <c r="D911" s="1"/>
  <c r="D912" s="1"/>
  <c r="D913" s="1"/>
  <c r="D914" s="1"/>
  <c r="D915" s="1"/>
  <c r="D916" s="1"/>
  <c r="D917" s="1"/>
  <c r="D918" s="1"/>
  <c r="D919" s="1"/>
  <c r="D920" s="1"/>
  <c r="D921" s="1"/>
  <c r="D922" s="1"/>
  <c r="D923" s="1"/>
  <c r="D924" s="1"/>
  <c r="D925" s="1"/>
  <c r="D926" s="1"/>
  <c r="D927" s="1"/>
  <c r="D928" s="1"/>
  <c r="D929" s="1"/>
  <c r="D930" s="1"/>
  <c r="D931" s="1"/>
  <c r="D932" s="1"/>
  <c r="D933" s="1"/>
  <c r="D934" s="1"/>
  <c r="D935" s="1"/>
  <c r="D936" s="1"/>
  <c r="D937" s="1"/>
  <c r="D938" s="1"/>
  <c r="D939" s="1"/>
  <c r="D940" s="1"/>
  <c r="D941" s="1"/>
  <c r="D942" s="1"/>
  <c r="D943" s="1"/>
  <c r="D944" s="1"/>
  <c r="D945" s="1"/>
  <c r="D946" s="1"/>
  <c r="D947" s="1"/>
  <c r="D948" s="1"/>
  <c r="D949" s="1"/>
  <c r="D950" s="1"/>
  <c r="D951" s="1"/>
  <c r="D952" s="1"/>
  <c r="D953" s="1"/>
  <c r="D954" s="1"/>
  <c r="D955" s="1"/>
  <c r="D956" s="1"/>
  <c r="D957" s="1"/>
  <c r="D958" s="1"/>
  <c r="D959" s="1"/>
  <c r="D960" s="1"/>
  <c r="D961" s="1"/>
  <c r="D962" s="1"/>
  <c r="D963" s="1"/>
  <c r="D964" s="1"/>
  <c r="D965" s="1"/>
  <c r="D966" s="1"/>
  <c r="D967" s="1"/>
  <c r="D968" s="1"/>
  <c r="D969" s="1"/>
  <c r="D970" s="1"/>
  <c r="D971" s="1"/>
  <c r="D972" s="1"/>
  <c r="D973" s="1"/>
  <c r="D974" s="1"/>
  <c r="D975" s="1"/>
  <c r="D976" s="1"/>
  <c r="D977" s="1"/>
  <c r="D978" s="1"/>
  <c r="D979" s="1"/>
  <c r="D980" s="1"/>
  <c r="D981" s="1"/>
  <c r="D982" s="1"/>
  <c r="D983" s="1"/>
  <c r="D984" s="1"/>
  <c r="D985" s="1"/>
  <c r="D986" s="1"/>
  <c r="D987" s="1"/>
  <c r="D988" s="1"/>
  <c r="D989" s="1"/>
  <c r="D990" s="1"/>
  <c r="D991" s="1"/>
  <c r="D992" s="1"/>
  <c r="D993" s="1"/>
  <c r="D994" s="1"/>
  <c r="D995" s="1"/>
  <c r="D996" s="1"/>
  <c r="D997" s="1"/>
  <c r="D998" s="1"/>
  <c r="D999" s="1"/>
  <c r="D1000" s="1"/>
  <c r="D1001" s="1"/>
  <c r="D1002" s="1"/>
  <c r="D1003" s="1"/>
  <c r="D1004" s="1"/>
  <c r="D1005" s="1"/>
  <c r="D1006" s="1"/>
  <c r="D1007" s="1"/>
  <c r="D1008" s="1"/>
  <c r="D1009" s="1"/>
  <c r="D1010" s="1"/>
  <c r="D1011" s="1"/>
  <c r="D1012" s="1"/>
  <c r="D1013" s="1"/>
  <c r="D1014" s="1"/>
  <c r="D1015" s="1"/>
  <c r="D1016" s="1"/>
  <c r="D1017" s="1"/>
  <c r="D1018" s="1"/>
  <c r="D1019" s="1"/>
  <c r="D1020" s="1"/>
  <c r="D1021" s="1"/>
  <c r="D1022" s="1"/>
  <c r="D1023" s="1"/>
  <c r="D1024" s="1"/>
  <c r="D1025" s="1"/>
  <c r="D1026" s="1"/>
  <c r="D1027" s="1"/>
  <c r="D1028" s="1"/>
  <c r="D1029" s="1"/>
  <c r="D1030" s="1"/>
  <c r="D1031" s="1"/>
  <c r="D1032" s="1"/>
  <c r="D1033" s="1"/>
  <c r="D1034" s="1"/>
  <c r="D1035" s="1"/>
  <c r="D1036" s="1"/>
  <c r="D1037" s="1"/>
  <c r="D1038" s="1"/>
  <c r="D1039" s="1"/>
  <c r="D1040" s="1"/>
  <c r="D1041" s="1"/>
  <c r="D1042" s="1"/>
  <c r="D1043" s="1"/>
  <c r="D1044" s="1"/>
  <c r="D1045" s="1"/>
  <c r="D1046" s="1"/>
  <c r="D1047" s="1"/>
  <c r="D1048" s="1"/>
  <c r="D1049" s="1"/>
  <c r="D1050" s="1"/>
  <c r="D1051" s="1"/>
  <c r="D1052" s="1"/>
  <c r="D1053" s="1"/>
  <c r="D1054" s="1"/>
  <c r="D1055" s="1"/>
  <c r="D1056" s="1"/>
  <c r="D1057" s="1"/>
  <c r="D1058" s="1"/>
  <c r="D1059" s="1"/>
  <c r="D1060" s="1"/>
  <c r="D1061" s="1"/>
  <c r="D1062" s="1"/>
  <c r="D1063" s="1"/>
  <c r="D1064" s="1"/>
  <c r="D1065" s="1"/>
  <c r="D1066" s="1"/>
  <c r="D1067" s="1"/>
  <c r="D1068" s="1"/>
  <c r="D1069" s="1"/>
  <c r="D1070" s="1"/>
  <c r="D1071" s="1"/>
  <c r="D1072" s="1"/>
  <c r="D1073" s="1"/>
  <c r="D1074" s="1"/>
  <c r="D1075" s="1"/>
  <c r="D1076" s="1"/>
  <c r="D1077" s="1"/>
  <c r="D1078" s="1"/>
  <c r="D1079" s="1"/>
  <c r="D1080" s="1"/>
  <c r="D1081" s="1"/>
  <c r="D1082" s="1"/>
  <c r="D1083" s="1"/>
  <c r="D1084" s="1"/>
  <c r="D1085" s="1"/>
  <c r="D1086" s="1"/>
  <c r="D1087" s="1"/>
  <c r="D1088" s="1"/>
  <c r="D1089" s="1"/>
  <c r="D1090" s="1"/>
  <c r="D1091" s="1"/>
  <c r="D1092" s="1"/>
  <c r="D1093" s="1"/>
  <c r="D1094" s="1"/>
  <c r="D1095" s="1"/>
  <c r="D1096" s="1"/>
  <c r="D1097" s="1"/>
  <c r="D1098" s="1"/>
  <c r="D1099" s="1"/>
  <c r="D1100" s="1"/>
  <c r="D1101" s="1"/>
  <c r="D1102" s="1"/>
  <c r="D1103" s="1"/>
  <c r="D1104" s="1"/>
  <c r="D1105" s="1"/>
  <c r="D1106" s="1"/>
  <c r="D1107" s="1"/>
  <c r="D1108" s="1"/>
  <c r="D1109" s="1"/>
  <c r="D1110" s="1"/>
  <c r="D1111" s="1"/>
  <c r="D1112" s="1"/>
  <c r="D1113" s="1"/>
  <c r="D1114" s="1"/>
  <c r="D1115" s="1"/>
  <c r="D1116" s="1"/>
  <c r="D1117" s="1"/>
  <c r="D1118" s="1"/>
  <c r="D1119" s="1"/>
  <c r="D1120" s="1"/>
  <c r="D1121" s="1"/>
  <c r="D1122" s="1"/>
  <c r="D1123" s="1"/>
  <c r="D1124" s="1"/>
  <c r="D1125" s="1"/>
  <c r="D1126" s="1"/>
  <c r="D1127" s="1"/>
  <c r="D1128" s="1"/>
  <c r="D1129" s="1"/>
  <c r="D1130" s="1"/>
  <c r="D1131" s="1"/>
  <c r="D1132" s="1"/>
  <c r="D1133" s="1"/>
  <c r="D1134" s="1"/>
  <c r="D1135" s="1"/>
  <c r="D1136" s="1"/>
  <c r="D1137" s="1"/>
  <c r="D1138" s="1"/>
  <c r="D1139" s="1"/>
  <c r="D1140" s="1"/>
  <c r="D1141" s="1"/>
  <c r="D1142" s="1"/>
  <c r="D1143" s="1"/>
  <c r="D1144" s="1"/>
  <c r="D1145" s="1"/>
  <c r="D1146" s="1"/>
  <c r="D1147" s="1"/>
  <c r="D1148" s="1"/>
  <c r="D1149" s="1"/>
  <c r="D1150" s="1"/>
  <c r="D1151" s="1"/>
  <c r="D1152" s="1"/>
  <c r="D1153" s="1"/>
  <c r="D1154" s="1"/>
  <c r="D1155" s="1"/>
  <c r="D1156" s="1"/>
  <c r="D1157" s="1"/>
  <c r="D1158" s="1"/>
  <c r="D1159" s="1"/>
  <c r="D1160" s="1"/>
  <c r="D1161" s="1"/>
  <c r="D1162" s="1"/>
  <c r="D1163" s="1"/>
  <c r="D1164" s="1"/>
  <c r="D1165" s="1"/>
  <c r="D1166" s="1"/>
  <c r="D1167" s="1"/>
  <c r="D1168" s="1"/>
  <c r="D1169" s="1"/>
  <c r="D1170" s="1"/>
  <c r="D1171" s="1"/>
  <c r="D1172" s="1"/>
  <c r="D1173" s="1"/>
  <c r="D1174" s="1"/>
  <c r="D1175" s="1"/>
  <c r="D1176" s="1"/>
  <c r="D1177" s="1"/>
  <c r="D1178" s="1"/>
  <c r="D1179" s="1"/>
  <c r="D1180" s="1"/>
  <c r="D1181" s="1"/>
  <c r="D1182" s="1"/>
  <c r="D1183" s="1"/>
  <c r="D1184" s="1"/>
  <c r="D1185" s="1"/>
  <c r="D1186" s="1"/>
  <c r="D1187" s="1"/>
  <c r="D1188" s="1"/>
  <c r="D1189" s="1"/>
  <c r="D1190" s="1"/>
  <c r="D1191" s="1"/>
  <c r="D1192" s="1"/>
  <c r="D1193" s="1"/>
  <c r="D1194" s="1"/>
  <c r="D1195" s="1"/>
  <c r="D1196" s="1"/>
  <c r="D1197" s="1"/>
  <c r="D1198" s="1"/>
  <c r="D1199" s="1"/>
  <c r="D1200" s="1"/>
  <c r="D1201" s="1"/>
  <c r="D1202" s="1"/>
  <c r="D1203" s="1"/>
  <c r="D1204" s="1"/>
  <c r="D1205" s="1"/>
  <c r="D1206" s="1"/>
  <c r="D1207" s="1"/>
  <c r="D1208" s="1"/>
  <c r="D1209" s="1"/>
  <c r="D1210" s="1"/>
  <c r="D1211" s="1"/>
  <c r="D1212" s="1"/>
  <c r="D1213" s="1"/>
  <c r="D1214" s="1"/>
  <c r="D1215" s="1"/>
  <c r="D1216" s="1"/>
  <c r="D1217" s="1"/>
  <c r="D1218" s="1"/>
  <c r="D1219" s="1"/>
  <c r="D1220" s="1"/>
  <c r="D1221" s="1"/>
  <c r="D1222" s="1"/>
  <c r="D1223" s="1"/>
  <c r="D1224" s="1"/>
  <c r="D1225" s="1"/>
  <c r="D1226" s="1"/>
  <c r="D1227" s="1"/>
  <c r="D1228" s="1"/>
  <c r="D1229" s="1"/>
  <c r="D1230" s="1"/>
  <c r="D1231" s="1"/>
  <c r="D1232" s="1"/>
  <c r="D1233" s="1"/>
  <c r="D1234" s="1"/>
  <c r="D1235" s="1"/>
  <c r="D1236" s="1"/>
  <c r="D1237" s="1"/>
  <c r="D1238" s="1"/>
  <c r="D1239" s="1"/>
  <c r="D1240" s="1"/>
  <c r="D1241" s="1"/>
  <c r="D1242" s="1"/>
  <c r="D1243" s="1"/>
  <c r="D1244" s="1"/>
  <c r="D1245" s="1"/>
  <c r="D1246" s="1"/>
  <c r="D1247" s="1"/>
  <c r="D1248" s="1"/>
  <c r="D1249" s="1"/>
  <c r="D1250" s="1"/>
  <c r="D1251" s="1"/>
  <c r="D1252" s="1"/>
  <c r="D1253" s="1"/>
  <c r="D1254" s="1"/>
  <c r="D1255" s="1"/>
  <c r="D1256" s="1"/>
  <c r="D1257" s="1"/>
  <c r="D1258" s="1"/>
  <c r="D1259" s="1"/>
  <c r="D1260" s="1"/>
  <c r="D1261" s="1"/>
  <c r="D1262" s="1"/>
  <c r="D1263" s="1"/>
  <c r="D1264" s="1"/>
  <c r="D1265" s="1"/>
  <c r="D1266" s="1"/>
  <c r="D1267" s="1"/>
  <c r="D1268" s="1"/>
  <c r="D1269" s="1"/>
  <c r="D1270" s="1"/>
  <c r="D1271" s="1"/>
  <c r="D1272" s="1"/>
  <c r="D1273" s="1"/>
  <c r="D1274" s="1"/>
  <c r="D1275" s="1"/>
  <c r="D1276" s="1"/>
  <c r="D1277" s="1"/>
  <c r="D1278" s="1"/>
  <c r="D1279" s="1"/>
  <c r="D1280" s="1"/>
  <c r="D1281" s="1"/>
  <c r="D1282" s="1"/>
  <c r="D1283" s="1"/>
  <c r="D1284" s="1"/>
  <c r="D1285" s="1"/>
  <c r="D1286" s="1"/>
  <c r="D1287" s="1"/>
  <c r="D1288" s="1"/>
  <c r="D1289" s="1"/>
  <c r="D1290" s="1"/>
  <c r="D1291" s="1"/>
  <c r="D1292" s="1"/>
  <c r="D1293" s="1"/>
  <c r="D1294" s="1"/>
  <c r="D1295" s="1"/>
  <c r="D1296" s="1"/>
  <c r="D1297" s="1"/>
  <c r="D1298" s="1"/>
  <c r="D1299" s="1"/>
  <c r="D1300" s="1"/>
  <c r="D1301" s="1"/>
  <c r="D1302" s="1"/>
  <c r="D1303" s="1"/>
  <c r="D1304" s="1"/>
  <c r="D1305" s="1"/>
  <c r="D1306" s="1"/>
  <c r="D1307" s="1"/>
  <c r="D1308" s="1"/>
  <c r="D1309" s="1"/>
  <c r="D1310" s="1"/>
  <c r="D1311" s="1"/>
  <c r="D1312" s="1"/>
  <c r="D1313" s="1"/>
  <c r="D1314" s="1"/>
  <c r="D1315" s="1"/>
  <c r="D1316" s="1"/>
  <c r="D1317" s="1"/>
  <c r="D1318" s="1"/>
  <c r="D1319" s="1"/>
  <c r="D1320" s="1"/>
  <c r="D1321" s="1"/>
  <c r="D1322" s="1"/>
  <c r="D1323" s="1"/>
  <c r="D1324" s="1"/>
  <c r="D1325" s="1"/>
  <c r="D1326" s="1"/>
  <c r="D1327" s="1"/>
  <c r="D1328" s="1"/>
  <c r="D1329" s="1"/>
  <c r="D1330" s="1"/>
  <c r="D1331" s="1"/>
  <c r="D1332" s="1"/>
  <c r="D1333" s="1"/>
  <c r="D1334" s="1"/>
  <c r="Z22"/>
  <c r="M582"/>
  <c r="F582"/>
  <c r="M531" i="1"/>
  <c r="F531"/>
  <c r="I244" i="4" l="1"/>
  <c r="J244"/>
  <c r="T244"/>
  <c r="AA22"/>
  <c r="M583"/>
  <c r="F583"/>
  <c r="M532" i="1"/>
  <c r="F532"/>
  <c r="L244" i="4" l="1"/>
  <c r="U244" s="1"/>
  <c r="T245" s="1"/>
  <c r="I245"/>
  <c r="L245" s="1"/>
  <c r="U245" s="1"/>
  <c r="J245"/>
  <c r="M584"/>
  <c r="F584"/>
  <c r="M533" i="1"/>
  <c r="F533"/>
  <c r="I246" i="4" l="1"/>
  <c r="T246"/>
  <c r="J246"/>
  <c r="U246"/>
  <c r="M585"/>
  <c r="F585"/>
  <c r="M534" i="1"/>
  <c r="F534"/>
  <c r="I247" i="4" l="1"/>
  <c r="L247"/>
  <c r="T247"/>
  <c r="J247"/>
  <c r="U247"/>
  <c r="L246"/>
  <c r="M586"/>
  <c r="F586"/>
  <c r="M535" i="1"/>
  <c r="F535"/>
  <c r="I248" i="4" l="1"/>
  <c r="T248"/>
  <c r="U248"/>
  <c r="J248"/>
  <c r="M587"/>
  <c r="F587"/>
  <c r="M536" i="1"/>
  <c r="F536"/>
  <c r="L248" i="4" l="1"/>
  <c r="T249"/>
  <c r="I249"/>
  <c r="J249"/>
  <c r="U249"/>
  <c r="M588"/>
  <c r="F588"/>
  <c r="M537" i="1"/>
  <c r="F537"/>
  <c r="L249" i="4" l="1"/>
  <c r="I250"/>
  <c r="L250" s="1"/>
  <c r="J250"/>
  <c r="U250"/>
  <c r="T250"/>
  <c r="M589"/>
  <c r="F589"/>
  <c r="M538" i="1"/>
  <c r="F538"/>
  <c r="I251" i="4" l="1"/>
  <c r="J251"/>
  <c r="T251"/>
  <c r="U251"/>
  <c r="M590"/>
  <c r="F590"/>
  <c r="M539" i="1"/>
  <c r="F539"/>
  <c r="J252" i="4" l="1"/>
  <c r="I252"/>
  <c r="T252"/>
  <c r="U252"/>
  <c r="L251"/>
  <c r="M591"/>
  <c r="F591"/>
  <c r="M540" i="1"/>
  <c r="F540"/>
  <c r="L252" i="4" l="1"/>
  <c r="I253"/>
  <c r="T253"/>
  <c r="J253"/>
  <c r="U253"/>
  <c r="M592"/>
  <c r="F592"/>
  <c r="M541" i="1"/>
  <c r="F541"/>
  <c r="T254" i="4" l="1"/>
  <c r="I254"/>
  <c r="J254"/>
  <c r="U254"/>
  <c r="L253"/>
  <c r="M593"/>
  <c r="F593"/>
  <c r="M542" i="1"/>
  <c r="F542"/>
  <c r="I255" i="4" l="1"/>
  <c r="Y23"/>
  <c r="J255"/>
  <c r="X23" s="1"/>
  <c r="T255"/>
  <c r="U255"/>
  <c r="AA23" s="1"/>
  <c r="L254"/>
  <c r="M594"/>
  <c r="F594"/>
  <c r="M543" i="1"/>
  <c r="F543"/>
  <c r="I256" i="4" l="1"/>
  <c r="T256"/>
  <c r="J256"/>
  <c r="U256"/>
  <c r="L255"/>
  <c r="Z23" s="1"/>
  <c r="M595"/>
  <c r="F595"/>
  <c r="M544" i="1"/>
  <c r="F544"/>
  <c r="L256" i="4" l="1"/>
  <c r="I257"/>
  <c r="J257"/>
  <c r="U257"/>
  <c r="T257"/>
  <c r="M596"/>
  <c r="F596"/>
  <c r="M545" i="1"/>
  <c r="F545"/>
  <c r="L257" i="4" l="1"/>
  <c r="I258"/>
  <c r="J258"/>
  <c r="T258"/>
  <c r="U258"/>
  <c r="M597"/>
  <c r="F597"/>
  <c r="M546" i="1"/>
  <c r="F546"/>
  <c r="J259" i="4" l="1"/>
  <c r="I259"/>
  <c r="L259" s="1"/>
  <c r="U259" s="1"/>
  <c r="I260" s="1"/>
  <c r="T259"/>
  <c r="L258"/>
  <c r="M598"/>
  <c r="F598"/>
  <c r="M547" i="1"/>
  <c r="F547"/>
  <c r="J260" i="4" l="1"/>
  <c r="L260"/>
  <c r="T260"/>
  <c r="M599"/>
  <c r="F599"/>
  <c r="M548" i="1"/>
  <c r="F548"/>
  <c r="U260" i="4" l="1"/>
  <c r="I261" s="1"/>
  <c r="M600"/>
  <c r="F600"/>
  <c r="M549" i="1"/>
  <c r="F549"/>
  <c r="T261" i="4" l="1"/>
  <c r="J261"/>
  <c r="M601"/>
  <c r="F601"/>
  <c r="M550" i="1"/>
  <c r="F550"/>
  <c r="L261" i="4" l="1"/>
  <c r="M602"/>
  <c r="F602"/>
  <c r="M551" i="1"/>
  <c r="F551"/>
  <c r="U261" i="4" l="1"/>
  <c r="I262" s="1"/>
  <c r="M603"/>
  <c r="F603"/>
  <c r="M552" i="1"/>
  <c r="F552"/>
  <c r="T262" i="4" l="1"/>
  <c r="J262"/>
  <c r="M604"/>
  <c r="F604"/>
  <c r="M553" i="1"/>
  <c r="F553"/>
  <c r="L262" i="4" l="1"/>
  <c r="M605"/>
  <c r="F605"/>
  <c r="M554" i="1"/>
  <c r="F554"/>
  <c r="U262" i="4" l="1"/>
  <c r="I263" s="1"/>
  <c r="M606"/>
  <c r="F606"/>
  <c r="M555" i="1"/>
  <c r="F555"/>
  <c r="J263" i="4" l="1"/>
  <c r="T263"/>
  <c r="L263"/>
  <c r="M607"/>
  <c r="F607"/>
  <c r="M556" i="1"/>
  <c r="F556"/>
  <c r="U263" i="4" l="1"/>
  <c r="M608"/>
  <c r="F608"/>
  <c r="M557" i="1"/>
  <c r="F557"/>
  <c r="J264" i="4" l="1"/>
  <c r="I264"/>
  <c r="L264" s="1"/>
  <c r="U264" s="1"/>
  <c r="T264"/>
  <c r="M609"/>
  <c r="F609"/>
  <c r="M558" i="1"/>
  <c r="F558"/>
  <c r="T265" i="4" l="1"/>
  <c r="I265"/>
  <c r="J265"/>
  <c r="M610"/>
  <c r="F610"/>
  <c r="M559" i="1"/>
  <c r="F559"/>
  <c r="L265" i="4" l="1"/>
  <c r="U265"/>
  <c r="M611"/>
  <c r="F611"/>
  <c r="M560" i="1"/>
  <c r="F560"/>
  <c r="T266" i="4" l="1"/>
  <c r="I266"/>
  <c r="L266" s="1"/>
  <c r="J266"/>
  <c r="M612"/>
  <c r="F612"/>
  <c r="M561" i="1"/>
  <c r="F561"/>
  <c r="U266" i="4" l="1"/>
  <c r="I267" s="1"/>
  <c r="M613"/>
  <c r="F613"/>
  <c r="M562" i="1"/>
  <c r="F562"/>
  <c r="T267" i="4" l="1"/>
  <c r="J267"/>
  <c r="X24" s="1"/>
  <c r="Y24"/>
  <c r="M614"/>
  <c r="F614"/>
  <c r="M563" i="1"/>
  <c r="F563"/>
  <c r="L267" i="4" l="1"/>
  <c r="M615"/>
  <c r="F615"/>
  <c r="M564" i="1"/>
  <c r="F564"/>
  <c r="Z24" i="4" l="1"/>
  <c r="U267"/>
  <c r="I268" s="1"/>
  <c r="M616"/>
  <c r="F616"/>
  <c r="M565" i="1"/>
  <c r="F565"/>
  <c r="J268" i="4" l="1"/>
  <c r="T268"/>
  <c r="AA24"/>
  <c r="M617"/>
  <c r="F617"/>
  <c r="M566" i="1"/>
  <c r="F566"/>
  <c r="L268" i="4" l="1"/>
  <c r="M618"/>
  <c r="F618"/>
  <c r="M567" i="1"/>
  <c r="F567"/>
  <c r="U268" i="4" l="1"/>
  <c r="I269" s="1"/>
  <c r="M619"/>
  <c r="F619"/>
  <c r="M568" i="1"/>
  <c r="F568"/>
  <c r="J269" i="4" l="1"/>
  <c r="L269"/>
  <c r="T269"/>
  <c r="M620"/>
  <c r="F620"/>
  <c r="M569" i="1"/>
  <c r="F569"/>
  <c r="U269" i="4" l="1"/>
  <c r="M621"/>
  <c r="F621"/>
  <c r="M570" i="1"/>
  <c r="F570"/>
  <c r="T270" i="4" l="1"/>
  <c r="I270"/>
  <c r="J270"/>
  <c r="M622"/>
  <c r="F622"/>
  <c r="M571" i="1"/>
  <c r="F571"/>
  <c r="L270" i="4" l="1"/>
  <c r="U270"/>
  <c r="I271" s="1"/>
  <c r="M623"/>
  <c r="F623"/>
  <c r="M572" i="1"/>
  <c r="F572"/>
  <c r="L271" i="4" l="1"/>
  <c r="T271"/>
  <c r="J271"/>
  <c r="M624"/>
  <c r="F624"/>
  <c r="M573" i="1"/>
  <c r="F573"/>
  <c r="U271" i="4" l="1"/>
  <c r="I272" s="1"/>
  <c r="M625"/>
  <c r="F625"/>
  <c r="M574" i="1"/>
  <c r="F574"/>
  <c r="J272" i="4" l="1"/>
  <c r="T272"/>
  <c r="L272"/>
  <c r="M626"/>
  <c r="F626"/>
  <c r="M575" i="1"/>
  <c r="F575"/>
  <c r="U272" i="4" l="1"/>
  <c r="I273" s="1"/>
  <c r="M627"/>
  <c r="F627"/>
  <c r="M576" i="1"/>
  <c r="F576"/>
  <c r="J273" i="4" l="1"/>
  <c r="L273"/>
  <c r="T273"/>
  <c r="M628"/>
  <c r="F628"/>
  <c r="M577" i="1"/>
  <c r="F577"/>
  <c r="U273" i="4" l="1"/>
  <c r="I274" s="1"/>
  <c r="M629"/>
  <c r="F629"/>
  <c r="M578" i="1"/>
  <c r="F578"/>
  <c r="L274" i="4" l="1"/>
  <c r="J274"/>
  <c r="T274"/>
  <c r="M630"/>
  <c r="F630"/>
  <c r="M579" i="1"/>
  <c r="F579"/>
  <c r="U274" i="4" l="1"/>
  <c r="J275" s="1"/>
  <c r="M631"/>
  <c r="F631"/>
  <c r="M580" i="1"/>
  <c r="F580"/>
  <c r="T275" i="4" l="1"/>
  <c r="I275"/>
  <c r="M632"/>
  <c r="F632"/>
  <c r="M581" i="1"/>
  <c r="F581"/>
  <c r="L275" i="4" l="1"/>
  <c r="U275"/>
  <c r="J276"/>
  <c r="M633"/>
  <c r="F633"/>
  <c r="M582" i="1"/>
  <c r="F582"/>
  <c r="T276" i="4" l="1"/>
  <c r="I276"/>
  <c r="L276" s="1"/>
  <c r="U276"/>
  <c r="I277" s="1"/>
  <c r="M634"/>
  <c r="F634"/>
  <c r="M583" i="1"/>
  <c r="F583"/>
  <c r="J277" i="4" l="1"/>
  <c r="T277"/>
  <c r="M635"/>
  <c r="F635"/>
  <c r="M584" i="1"/>
  <c r="F584"/>
  <c r="L277" i="4" l="1"/>
  <c r="M636"/>
  <c r="F636"/>
  <c r="M585" i="1"/>
  <c r="F585"/>
  <c r="U277" i="4" l="1"/>
  <c r="I278" s="1"/>
  <c r="M637"/>
  <c r="F637"/>
  <c r="M586" i="1"/>
  <c r="F586"/>
  <c r="J278" i="4" l="1"/>
  <c r="T278"/>
  <c r="M638"/>
  <c r="F638"/>
  <c r="M587" i="1"/>
  <c r="F587"/>
  <c r="L278" i="4" l="1"/>
  <c r="M639"/>
  <c r="F639"/>
  <c r="M588" i="1"/>
  <c r="F588"/>
  <c r="U278" i="4" l="1"/>
  <c r="I279" s="1"/>
  <c r="M640"/>
  <c r="F640"/>
  <c r="M589" i="1"/>
  <c r="F589"/>
  <c r="T279" i="4" l="1"/>
  <c r="J279"/>
  <c r="X25" s="1"/>
  <c r="Y25"/>
  <c r="M641"/>
  <c r="F641"/>
  <c r="M590" i="1"/>
  <c r="F590"/>
  <c r="L279" i="4" l="1"/>
  <c r="Z25" s="1"/>
  <c r="U279"/>
  <c r="I280" s="1"/>
  <c r="M642"/>
  <c r="F642"/>
  <c r="M591" i="1"/>
  <c r="F591"/>
  <c r="T280" i="4" l="1"/>
  <c r="J280"/>
  <c r="AA25"/>
  <c r="M643"/>
  <c r="F643"/>
  <c r="M592" i="1"/>
  <c r="F592"/>
  <c r="L280" i="4" l="1"/>
  <c r="M644"/>
  <c r="F644"/>
  <c r="M593" i="1"/>
  <c r="F593"/>
  <c r="U280" i="4" l="1"/>
  <c r="I281" s="1"/>
  <c r="M645"/>
  <c r="F645"/>
  <c r="M594" i="1"/>
  <c r="F594"/>
  <c r="J281" i="4" l="1"/>
  <c r="T281"/>
  <c r="M646"/>
  <c r="F646"/>
  <c r="M595" i="1"/>
  <c r="F595"/>
  <c r="L281" i="4" l="1"/>
  <c r="M647"/>
  <c r="F647"/>
  <c r="M596" i="1"/>
  <c r="F596"/>
  <c r="U281" i="4" l="1"/>
  <c r="M648"/>
  <c r="F648"/>
  <c r="M597" i="1"/>
  <c r="F597"/>
  <c r="I282" i="4" l="1"/>
  <c r="J282"/>
  <c r="T282"/>
  <c r="M649"/>
  <c r="F649"/>
  <c r="M598" i="1"/>
  <c r="F598"/>
  <c r="L282" i="4" l="1"/>
  <c r="U282"/>
  <c r="I283" s="1"/>
  <c r="M650"/>
  <c r="F650"/>
  <c r="M599" i="1"/>
  <c r="F599"/>
  <c r="L283" i="4" l="1"/>
  <c r="T283"/>
  <c r="J283"/>
  <c r="M651"/>
  <c r="F651"/>
  <c r="M600" i="1"/>
  <c r="F600"/>
  <c r="U283" i="4" l="1"/>
  <c r="I284" s="1"/>
  <c r="M652"/>
  <c r="F652"/>
  <c r="M601" i="1"/>
  <c r="F601"/>
  <c r="L284" i="4" l="1"/>
  <c r="T284"/>
  <c r="U284" s="1"/>
  <c r="I285" s="1"/>
  <c r="J284"/>
  <c r="M653"/>
  <c r="F653"/>
  <c r="M602" i="1"/>
  <c r="F602"/>
  <c r="L285" i="4" l="1"/>
  <c r="T285"/>
  <c r="J285"/>
  <c r="M654"/>
  <c r="F654"/>
  <c r="M603" i="1"/>
  <c r="F603"/>
  <c r="U285" i="4" l="1"/>
  <c r="I286" s="1"/>
  <c r="M655"/>
  <c r="F655"/>
  <c r="M604" i="1"/>
  <c r="F604"/>
  <c r="T286" i="4" l="1"/>
  <c r="J286"/>
  <c r="M656"/>
  <c r="F656"/>
  <c r="M605" i="1"/>
  <c r="F605"/>
  <c r="L286" i="4" l="1"/>
  <c r="M657"/>
  <c r="F657"/>
  <c r="M606" i="1"/>
  <c r="F606"/>
  <c r="U286" i="4" l="1"/>
  <c r="I287" s="1"/>
  <c r="M658"/>
  <c r="F658"/>
  <c r="M607" i="1"/>
  <c r="F607"/>
  <c r="J287" i="4" l="1"/>
  <c r="T287"/>
  <c r="M659"/>
  <c r="F659"/>
  <c r="M608" i="1"/>
  <c r="F608"/>
  <c r="L287" i="4" l="1"/>
  <c r="M660"/>
  <c r="F660"/>
  <c r="M609" i="1"/>
  <c r="F609"/>
  <c r="U287" i="4" l="1"/>
  <c r="I288" s="1"/>
  <c r="M661"/>
  <c r="F661"/>
  <c r="M610" i="1"/>
  <c r="F610"/>
  <c r="L288" i="4" l="1"/>
  <c r="J288"/>
  <c r="T288"/>
  <c r="U288"/>
  <c r="I289" s="1"/>
  <c r="M662"/>
  <c r="F662"/>
  <c r="M611" i="1"/>
  <c r="F611"/>
  <c r="L289" i="4" l="1"/>
  <c r="J289"/>
  <c r="T289"/>
  <c r="M663"/>
  <c r="F663"/>
  <c r="M612" i="1"/>
  <c r="F612"/>
  <c r="U289" i="4" l="1"/>
  <c r="I290" s="1"/>
  <c r="M664"/>
  <c r="F664"/>
  <c r="M613" i="1"/>
  <c r="F613"/>
  <c r="J290" i="4" l="1"/>
  <c r="L290"/>
  <c r="T290"/>
  <c r="M665"/>
  <c r="F665"/>
  <c r="M614" i="1"/>
  <c r="F614"/>
  <c r="U290" i="4" l="1"/>
  <c r="I291" s="1"/>
  <c r="M666"/>
  <c r="F666"/>
  <c r="M615" i="1"/>
  <c r="F615"/>
  <c r="T291" i="4" l="1"/>
  <c r="Y26"/>
  <c r="J291"/>
  <c r="X26" s="1"/>
  <c r="U291"/>
  <c r="I292" s="1"/>
  <c r="M667"/>
  <c r="F667"/>
  <c r="M616" i="1"/>
  <c r="F616"/>
  <c r="L291" i="4" l="1"/>
  <c r="Z26" s="1"/>
  <c r="T292"/>
  <c r="J292"/>
  <c r="L292"/>
  <c r="AA26"/>
  <c r="U292"/>
  <c r="I293" s="1"/>
  <c r="M668"/>
  <c r="F668"/>
  <c r="M617" i="1"/>
  <c r="F617"/>
  <c r="L293" i="4" l="1"/>
  <c r="J293"/>
  <c r="T293"/>
  <c r="M669"/>
  <c r="F669"/>
  <c r="M618" i="1"/>
  <c r="F618"/>
  <c r="U293" i="4" l="1"/>
  <c r="I294" s="1"/>
  <c r="M670"/>
  <c r="F670"/>
  <c r="M619" i="1"/>
  <c r="F619"/>
  <c r="T294" i="4" l="1"/>
  <c r="J294"/>
  <c r="M671"/>
  <c r="F671"/>
  <c r="M620" i="1"/>
  <c r="F620"/>
  <c r="L294" i="4" l="1"/>
  <c r="M672"/>
  <c r="F672"/>
  <c r="M621" i="1"/>
  <c r="F621"/>
  <c r="U294" i="4" l="1"/>
  <c r="I295" s="1"/>
  <c r="M673"/>
  <c r="F673"/>
  <c r="M622" i="1"/>
  <c r="F622"/>
  <c r="J295" i="4" l="1"/>
  <c r="T295"/>
  <c r="M674"/>
  <c r="F674"/>
  <c r="M623" i="1"/>
  <c r="F623"/>
  <c r="L295" i="4" l="1"/>
  <c r="M675"/>
  <c r="F675"/>
  <c r="M624" i="1"/>
  <c r="F624"/>
  <c r="U295" i="4" l="1"/>
  <c r="I296" s="1"/>
  <c r="M676"/>
  <c r="F676"/>
  <c r="M625" i="1"/>
  <c r="F625"/>
  <c r="L296" i="4" l="1"/>
  <c r="T296"/>
  <c r="J296"/>
  <c r="M677"/>
  <c r="F677"/>
  <c r="M626" i="1"/>
  <c r="F626"/>
  <c r="U296" i="4" l="1"/>
  <c r="I297" s="1"/>
  <c r="M678"/>
  <c r="F678"/>
  <c r="M627" i="1"/>
  <c r="F627"/>
  <c r="J297" i="4" l="1"/>
  <c r="T297"/>
  <c r="L297"/>
  <c r="U297"/>
  <c r="I298" s="1"/>
  <c r="M679"/>
  <c r="F679"/>
  <c r="M628" i="1"/>
  <c r="F628"/>
  <c r="L298" i="4" l="1"/>
  <c r="J298"/>
  <c r="T298"/>
  <c r="M680"/>
  <c r="F680"/>
  <c r="M629" i="1"/>
  <c r="F629"/>
  <c r="U298" i="4" l="1"/>
  <c r="I299" s="1"/>
  <c r="M681"/>
  <c r="F681"/>
  <c r="M630" i="1"/>
  <c r="F630"/>
  <c r="J299" i="4" l="1"/>
  <c r="L299"/>
  <c r="T299"/>
  <c r="U299"/>
  <c r="I300" s="1"/>
  <c r="M682"/>
  <c r="F682"/>
  <c r="M631" i="1"/>
  <c r="F631"/>
  <c r="L300" i="4" l="1"/>
  <c r="J300"/>
  <c r="T300"/>
  <c r="U300" s="1"/>
  <c r="I301" s="1"/>
  <c r="M683"/>
  <c r="F683"/>
  <c r="M632" i="1"/>
  <c r="F632"/>
  <c r="J301" i="4" l="1"/>
  <c r="L301"/>
  <c r="T301"/>
  <c r="U301"/>
  <c r="I302" s="1"/>
  <c r="M684"/>
  <c r="F684"/>
  <c r="M633" i="1"/>
  <c r="F633"/>
  <c r="J302" i="4" l="1"/>
  <c r="L302"/>
  <c r="T302"/>
  <c r="M685"/>
  <c r="F685"/>
  <c r="M634" i="1"/>
  <c r="F634"/>
  <c r="U302" i="4" l="1"/>
  <c r="I303" s="1"/>
  <c r="M686"/>
  <c r="F686"/>
  <c r="M635" i="1"/>
  <c r="F635"/>
  <c r="T303" i="4" l="1"/>
  <c r="Y27"/>
  <c r="J303"/>
  <c r="X27" s="1"/>
  <c r="M687"/>
  <c r="F687"/>
  <c r="M636" i="1"/>
  <c r="F636"/>
  <c r="L303" i="4" l="1"/>
  <c r="Z27" s="1"/>
  <c r="U303"/>
  <c r="I304" s="1"/>
  <c r="M688"/>
  <c r="F688"/>
  <c r="M637" i="1"/>
  <c r="F637"/>
  <c r="T304" i="4" l="1"/>
  <c r="J304"/>
  <c r="L304"/>
  <c r="AA27"/>
  <c r="U304"/>
  <c r="I305" s="1"/>
  <c r="M689"/>
  <c r="F689"/>
  <c r="M638" i="1"/>
  <c r="F638"/>
  <c r="T305" i="4" l="1"/>
  <c r="L305"/>
  <c r="U305" s="1"/>
  <c r="I306" s="1"/>
  <c r="J305"/>
  <c r="M690"/>
  <c r="F690"/>
  <c r="M639" i="1"/>
  <c r="F639"/>
  <c r="T306" i="4" l="1"/>
  <c r="J306"/>
  <c r="L306"/>
  <c r="M691"/>
  <c r="F691"/>
  <c r="M640" i="1"/>
  <c r="F640"/>
  <c r="U306" i="4" l="1"/>
  <c r="M692"/>
  <c r="F692"/>
  <c r="M641" i="1"/>
  <c r="F641"/>
  <c r="I307" i="4" l="1"/>
  <c r="T307"/>
  <c r="J307"/>
  <c r="M693"/>
  <c r="F693"/>
  <c r="M642" i="1"/>
  <c r="F642"/>
  <c r="L307" i="4" l="1"/>
  <c r="U307" s="1"/>
  <c r="I308" s="1"/>
  <c r="J308"/>
  <c r="M694"/>
  <c r="F694"/>
  <c r="M643" i="1"/>
  <c r="F643"/>
  <c r="L308" i="4" l="1"/>
  <c r="U308" s="1"/>
  <c r="T308"/>
  <c r="M695"/>
  <c r="F695"/>
  <c r="M644" i="1"/>
  <c r="F644"/>
  <c r="J309" i="4" l="1"/>
  <c r="I309"/>
  <c r="U309"/>
  <c r="I310" s="1"/>
  <c r="T309"/>
  <c r="M696"/>
  <c r="F696"/>
  <c r="M645" i="1"/>
  <c r="F645"/>
  <c r="T310" i="4" l="1"/>
  <c r="J310"/>
  <c r="L309"/>
  <c r="L310"/>
  <c r="M697"/>
  <c r="F697"/>
  <c r="M646" i="1"/>
  <c r="F646"/>
  <c r="U310" i="4" l="1"/>
  <c r="I311" s="1"/>
  <c r="M698"/>
  <c r="F698"/>
  <c r="M647" i="1"/>
  <c r="F647"/>
  <c r="J311" i="4" l="1"/>
  <c r="T311"/>
  <c r="L311"/>
  <c r="M699"/>
  <c r="F699"/>
  <c r="M648" i="1"/>
  <c r="F648"/>
  <c r="U311" i="4" l="1"/>
  <c r="I312" s="1"/>
  <c r="M700"/>
  <c r="F700"/>
  <c r="M649" i="1"/>
  <c r="F649"/>
  <c r="T312" i="4" l="1"/>
  <c r="L312"/>
  <c r="J312"/>
  <c r="M701"/>
  <c r="F701"/>
  <c r="M650" i="1"/>
  <c r="F650"/>
  <c r="U312" i="4" l="1"/>
  <c r="I313" s="1"/>
  <c r="M702"/>
  <c r="F702"/>
  <c r="M651" i="1"/>
  <c r="F651"/>
  <c r="T313" i="4" l="1"/>
  <c r="J313"/>
  <c r="L313"/>
  <c r="M703"/>
  <c r="F703"/>
  <c r="M652" i="1"/>
  <c r="F652"/>
  <c r="U313" i="4" l="1"/>
  <c r="I314" s="1"/>
  <c r="M704"/>
  <c r="F704"/>
  <c r="M653" i="1"/>
  <c r="F653"/>
  <c r="L314" i="4" l="1"/>
  <c r="J314"/>
  <c r="T314"/>
  <c r="M705"/>
  <c r="F705"/>
  <c r="M654" i="1"/>
  <c r="F654"/>
  <c r="U314" i="4" l="1"/>
  <c r="I315" s="1"/>
  <c r="M706"/>
  <c r="F706"/>
  <c r="M655" i="1"/>
  <c r="F655"/>
  <c r="Y28" i="4" l="1"/>
  <c r="J315"/>
  <c r="X28" s="1"/>
  <c r="T315"/>
  <c r="M707"/>
  <c r="F707"/>
  <c r="M656" i="1"/>
  <c r="F656"/>
  <c r="L315" i="4" l="1"/>
  <c r="Z28" s="1"/>
  <c r="M708"/>
  <c r="F708"/>
  <c r="M657" i="1"/>
  <c r="F657"/>
  <c r="U315" i="4" l="1"/>
  <c r="I316" s="1"/>
  <c r="M709"/>
  <c r="F709"/>
  <c r="M658" i="1"/>
  <c r="F658"/>
  <c r="T316" i="4" l="1"/>
  <c r="AA28"/>
  <c r="J316"/>
  <c r="M710"/>
  <c r="F710"/>
  <c r="M659" i="1"/>
  <c r="F659"/>
  <c r="L316" i="4" l="1"/>
  <c r="U316" s="1"/>
  <c r="I317" s="1"/>
  <c r="M711"/>
  <c r="F711"/>
  <c r="M660" i="1"/>
  <c r="F660"/>
  <c r="T317" i="4" l="1"/>
  <c r="J317"/>
  <c r="M712"/>
  <c r="F712"/>
  <c r="M661" i="1"/>
  <c r="F661"/>
  <c r="L317" i="4" l="1"/>
  <c r="M713"/>
  <c r="F713"/>
  <c r="M662" i="1"/>
  <c r="F662"/>
  <c r="U317" i="4" l="1"/>
  <c r="M714"/>
  <c r="F714"/>
  <c r="M663" i="1"/>
  <c r="F663"/>
  <c r="T318" i="4" l="1"/>
  <c r="I318"/>
  <c r="J318"/>
  <c r="M715"/>
  <c r="F715"/>
  <c r="M664" i="1"/>
  <c r="F664"/>
  <c r="L318" i="4" l="1"/>
  <c r="U318"/>
  <c r="J319" s="1"/>
  <c r="M716"/>
  <c r="F716"/>
  <c r="M665" i="1"/>
  <c r="F665"/>
  <c r="T319" i="4" l="1"/>
  <c r="I319"/>
  <c r="M717"/>
  <c r="F717"/>
  <c r="M666" i="1"/>
  <c r="F666"/>
  <c r="L319" i="4" l="1"/>
  <c r="U319"/>
  <c r="I320" s="1"/>
  <c r="M718"/>
  <c r="F718"/>
  <c r="M667" i="1"/>
  <c r="F667"/>
  <c r="J320" i="4" l="1"/>
  <c r="T320"/>
  <c r="M719"/>
  <c r="F719"/>
  <c r="M668" i="1"/>
  <c r="F668"/>
  <c r="L320" i="4" l="1"/>
  <c r="U320" s="1"/>
  <c r="M720"/>
  <c r="F720"/>
  <c r="M669" i="1"/>
  <c r="F669"/>
  <c r="T321" i="4" l="1"/>
  <c r="I321"/>
  <c r="L321" s="1"/>
  <c r="J321"/>
  <c r="U321"/>
  <c r="I322" s="1"/>
  <c r="M721"/>
  <c r="F721"/>
  <c r="M670" i="1"/>
  <c r="F670"/>
  <c r="T322" i="4" l="1"/>
  <c r="J322"/>
  <c r="M722"/>
  <c r="F722"/>
  <c r="M671" i="1"/>
  <c r="F671"/>
  <c r="L322" i="4" l="1"/>
  <c r="M723"/>
  <c r="F723"/>
  <c r="M672" i="1"/>
  <c r="F672"/>
  <c r="U322" i="4" l="1"/>
  <c r="M724"/>
  <c r="F724"/>
  <c r="M673" i="1"/>
  <c r="F673"/>
  <c r="J323" i="4" l="1"/>
  <c r="I323"/>
  <c r="T323"/>
  <c r="M725"/>
  <c r="F725"/>
  <c r="M674" i="1"/>
  <c r="F674"/>
  <c r="L323" i="4" l="1"/>
  <c r="U323"/>
  <c r="M726"/>
  <c r="F726"/>
  <c r="M675" i="1"/>
  <c r="F675"/>
  <c r="J324" i="4" l="1"/>
  <c r="I324"/>
  <c r="L324" s="1"/>
  <c r="T324"/>
  <c r="U324"/>
  <c r="I325" s="1"/>
  <c r="M727"/>
  <c r="F727"/>
  <c r="M676" i="1"/>
  <c r="F676"/>
  <c r="T325" i="4" l="1"/>
  <c r="J325"/>
  <c r="M728"/>
  <c r="F728"/>
  <c r="M677" i="1"/>
  <c r="F677"/>
  <c r="L325" i="4" l="1"/>
  <c r="U325" s="1"/>
  <c r="M729"/>
  <c r="F729"/>
  <c r="M678" i="1"/>
  <c r="F678"/>
  <c r="J326" i="4" l="1"/>
  <c r="I326"/>
  <c r="T326"/>
  <c r="M730"/>
  <c r="F730"/>
  <c r="M679" i="1"/>
  <c r="F679"/>
  <c r="L326" i="4" l="1"/>
  <c r="U326" s="1"/>
  <c r="I327" s="1"/>
  <c r="Y29"/>
  <c r="M731"/>
  <c r="F731"/>
  <c r="M680" i="1"/>
  <c r="F680"/>
  <c r="L327" i="4" l="1"/>
  <c r="Z29" s="1"/>
  <c r="J327"/>
  <c r="X29" s="1"/>
  <c r="U327"/>
  <c r="I328" s="1"/>
  <c r="T327"/>
  <c r="J328"/>
  <c r="M732"/>
  <c r="F732"/>
  <c r="M681" i="1"/>
  <c r="F681"/>
  <c r="T328" i="4" l="1"/>
  <c r="AA29"/>
  <c r="L328"/>
  <c r="M733"/>
  <c r="F733"/>
  <c r="M682" i="1"/>
  <c r="F682"/>
  <c r="U328" i="4" l="1"/>
  <c r="I329" s="1"/>
  <c r="M734"/>
  <c r="F734"/>
  <c r="M683" i="1"/>
  <c r="F683"/>
  <c r="J329" i="4" l="1"/>
  <c r="T329"/>
  <c r="M735"/>
  <c r="F735"/>
  <c r="M684" i="1"/>
  <c r="F684"/>
  <c r="L329" i="4" l="1"/>
  <c r="M736"/>
  <c r="F736"/>
  <c r="M685" i="1"/>
  <c r="F685"/>
  <c r="U329" i="4" l="1"/>
  <c r="I330" s="1"/>
  <c r="M737"/>
  <c r="F737"/>
  <c r="M686" i="1"/>
  <c r="F686"/>
  <c r="J330" i="4" l="1"/>
  <c r="T330"/>
  <c r="M738"/>
  <c r="F738"/>
  <c r="M687" i="1"/>
  <c r="F687"/>
  <c r="L330" i="4" l="1"/>
  <c r="M739"/>
  <c r="F739"/>
  <c r="M688" i="1"/>
  <c r="F688"/>
  <c r="U330" i="4" l="1"/>
  <c r="I331" s="1"/>
  <c r="M740"/>
  <c r="F740"/>
  <c r="M689" i="1"/>
  <c r="F689"/>
  <c r="J331" i="4" l="1"/>
  <c r="T331"/>
  <c r="L331"/>
  <c r="M741"/>
  <c r="F741"/>
  <c r="M690" i="1"/>
  <c r="F690"/>
  <c r="U331" i="4" l="1"/>
  <c r="M742"/>
  <c r="F742"/>
  <c r="M691" i="1"/>
  <c r="F691"/>
  <c r="I332" i="4" l="1"/>
  <c r="L332" s="1"/>
  <c r="T332"/>
  <c r="J332"/>
  <c r="M743"/>
  <c r="F743"/>
  <c r="M692" i="1"/>
  <c r="F692"/>
  <c r="U332" i="4" l="1"/>
  <c r="I333" s="1"/>
  <c r="M744"/>
  <c r="F744"/>
  <c r="M693" i="1"/>
  <c r="F693"/>
  <c r="J333" i="4" l="1"/>
  <c r="T333"/>
  <c r="M745"/>
  <c r="F745"/>
  <c r="M694" i="1"/>
  <c r="F694"/>
  <c r="L333" i="4" l="1"/>
  <c r="M746"/>
  <c r="F746"/>
  <c r="M695" i="1"/>
  <c r="F695"/>
  <c r="U333" i="4" l="1"/>
  <c r="I334" s="1"/>
  <c r="M747"/>
  <c r="F747"/>
  <c r="M696" i="1"/>
  <c r="F696"/>
  <c r="J334" i="4" l="1"/>
  <c r="T334"/>
  <c r="M748"/>
  <c r="F748"/>
  <c r="M697" i="1"/>
  <c r="F697"/>
  <c r="L334" i="4" l="1"/>
  <c r="M749"/>
  <c r="F749"/>
  <c r="M698" i="1"/>
  <c r="F698"/>
  <c r="U334" i="4" l="1"/>
  <c r="I335" s="1"/>
  <c r="M750"/>
  <c r="F750"/>
  <c r="M699" i="1"/>
  <c r="F699"/>
  <c r="J335" i="4" l="1"/>
  <c r="T335"/>
  <c r="M751"/>
  <c r="F751"/>
  <c r="M700" i="1"/>
  <c r="F700"/>
  <c r="L335" i="4" l="1"/>
  <c r="M752"/>
  <c r="F752"/>
  <c r="M701" i="1"/>
  <c r="F701"/>
  <c r="U335" i="4" l="1"/>
  <c r="I336" s="1"/>
  <c r="M753"/>
  <c r="F753"/>
  <c r="M702" i="1"/>
  <c r="F702"/>
  <c r="T336" i="4" l="1"/>
  <c r="J336"/>
  <c r="M754"/>
  <c r="F754"/>
  <c r="M703" i="1"/>
  <c r="F703"/>
  <c r="L336" i="4" l="1"/>
  <c r="M755"/>
  <c r="F755"/>
  <c r="M704" i="1"/>
  <c r="F704"/>
  <c r="U336" i="4" l="1"/>
  <c r="I337" s="1"/>
  <c r="M756"/>
  <c r="F756"/>
  <c r="M705" i="1"/>
  <c r="F705"/>
  <c r="T337" i="4" l="1"/>
  <c r="J337"/>
  <c r="M757"/>
  <c r="F757"/>
  <c r="M706" i="1"/>
  <c r="F706"/>
  <c r="L337" i="4" l="1"/>
  <c r="M758"/>
  <c r="F758"/>
  <c r="M707" i="1"/>
  <c r="F707"/>
  <c r="U337" i="4" l="1"/>
  <c r="I338" s="1"/>
  <c r="M759"/>
  <c r="F759"/>
  <c r="M708" i="1"/>
  <c r="F708"/>
  <c r="L338" i="4" l="1"/>
  <c r="J338"/>
  <c r="T338"/>
  <c r="U338"/>
  <c r="I339" s="1"/>
  <c r="M760"/>
  <c r="F760"/>
  <c r="M709" i="1"/>
  <c r="F709"/>
  <c r="Y30" i="4" l="1"/>
  <c r="T339"/>
  <c r="J339"/>
  <c r="X30" s="1"/>
  <c r="M761"/>
  <c r="F761"/>
  <c r="M710" i="1"/>
  <c r="F710"/>
  <c r="L339" i="4" l="1"/>
  <c r="Z30" s="1"/>
  <c r="U339"/>
  <c r="M762"/>
  <c r="F762"/>
  <c r="M711" i="1"/>
  <c r="F711"/>
  <c r="T340" i="4" l="1"/>
  <c r="I340"/>
  <c r="J340"/>
  <c r="AA30"/>
  <c r="M763"/>
  <c r="F763"/>
  <c r="M712" i="1"/>
  <c r="F712"/>
  <c r="L340" i="4" l="1"/>
  <c r="U340"/>
  <c r="I341" s="1"/>
  <c r="M764"/>
  <c r="F764"/>
  <c r="M713" i="1"/>
  <c r="F713"/>
  <c r="T341" i="4" l="1"/>
  <c r="J341"/>
  <c r="M765"/>
  <c r="F765"/>
  <c r="M714" i="1"/>
  <c r="F714"/>
  <c r="L341" i="4" l="1"/>
  <c r="M766"/>
  <c r="F766"/>
  <c r="M715" i="1"/>
  <c r="F715"/>
  <c r="U341" i="4" l="1"/>
  <c r="M767"/>
  <c r="F767"/>
  <c r="M716" i="1"/>
  <c r="F716"/>
  <c r="J342" i="4" l="1"/>
  <c r="I342"/>
  <c r="T342"/>
  <c r="M768"/>
  <c r="F768"/>
  <c r="M717" i="1"/>
  <c r="F717"/>
  <c r="L342" i="4" l="1"/>
  <c r="U342"/>
  <c r="I343" s="1"/>
  <c r="M769"/>
  <c r="F769"/>
  <c r="M718" i="1"/>
  <c r="F718"/>
  <c r="J343" i="4" l="1"/>
  <c r="T343"/>
  <c r="L343"/>
  <c r="M770"/>
  <c r="F770"/>
  <c r="M719" i="1"/>
  <c r="F719"/>
  <c r="U343" i="4" l="1"/>
  <c r="I344" s="1"/>
  <c r="M771"/>
  <c r="F771"/>
  <c r="M720" i="1"/>
  <c r="F720"/>
  <c r="T344" i="4" l="1"/>
  <c r="J344"/>
  <c r="M772"/>
  <c r="F772"/>
  <c r="M721" i="1"/>
  <c r="F721"/>
  <c r="L344" i="4" l="1"/>
  <c r="M773"/>
  <c r="F773"/>
  <c r="M722" i="1"/>
  <c r="F722"/>
  <c r="U344" i="4" l="1"/>
  <c r="I345" s="1"/>
  <c r="M774"/>
  <c r="F774"/>
  <c r="M723" i="1"/>
  <c r="F723"/>
  <c r="J345" i="4" l="1"/>
  <c r="L345"/>
  <c r="T345"/>
  <c r="M775"/>
  <c r="F775"/>
  <c r="M724" i="1"/>
  <c r="F724"/>
  <c r="U345" i="4" l="1"/>
  <c r="I346" s="1"/>
  <c r="M776"/>
  <c r="F776"/>
  <c r="M725" i="1"/>
  <c r="F725"/>
  <c r="L346" i="4" l="1"/>
  <c r="U346" s="1"/>
  <c r="I347" s="1"/>
  <c r="T346"/>
  <c r="J346"/>
  <c r="M777"/>
  <c r="F777"/>
  <c r="M726" i="1"/>
  <c r="F726"/>
  <c r="T347" i="4" l="1"/>
  <c r="L347"/>
  <c r="J347"/>
  <c r="M778"/>
  <c r="F778"/>
  <c r="M727" i="1"/>
  <c r="F727"/>
  <c r="U347" i="4" l="1"/>
  <c r="I348" s="1"/>
  <c r="M779"/>
  <c r="F779"/>
  <c r="M728" i="1"/>
  <c r="F728"/>
  <c r="T348" i="4" l="1"/>
  <c r="J348"/>
  <c r="M780"/>
  <c r="F780"/>
  <c r="M729" i="1"/>
  <c r="F729"/>
  <c r="L348" i="4" l="1"/>
  <c r="M781"/>
  <c r="F781"/>
  <c r="M730" i="1"/>
  <c r="F730"/>
  <c r="U348" i="4" l="1"/>
  <c r="I349" s="1"/>
  <c r="M782"/>
  <c r="F782"/>
  <c r="M731" i="1"/>
  <c r="F731"/>
  <c r="J349" i="4" l="1"/>
  <c r="L349"/>
  <c r="T349"/>
  <c r="M783"/>
  <c r="F783"/>
  <c r="M732" i="1"/>
  <c r="F732"/>
  <c r="U349" i="4" l="1"/>
  <c r="M784"/>
  <c r="F784"/>
  <c r="M733" i="1"/>
  <c r="F733"/>
  <c r="T350" i="4" l="1"/>
  <c r="I350"/>
  <c r="J350"/>
  <c r="M785"/>
  <c r="F785"/>
  <c r="M734" i="1"/>
  <c r="F734"/>
  <c r="L350" i="4" l="1"/>
  <c r="U350"/>
  <c r="M786"/>
  <c r="F786"/>
  <c r="M735" i="1"/>
  <c r="F735"/>
  <c r="Y31" i="4" l="1"/>
  <c r="I351"/>
  <c r="T351"/>
  <c r="J351"/>
  <c r="X31" s="1"/>
  <c r="M787"/>
  <c r="F787"/>
  <c r="M736" i="1"/>
  <c r="F736"/>
  <c r="L351" i="4" l="1"/>
  <c r="M788"/>
  <c r="F788"/>
  <c r="M737" i="1"/>
  <c r="F737"/>
  <c r="U351" i="4" l="1"/>
  <c r="Z31"/>
  <c r="M789"/>
  <c r="F789"/>
  <c r="M738" i="1"/>
  <c r="F738"/>
  <c r="I352" i="4" l="1"/>
  <c r="J352"/>
  <c r="T352"/>
  <c r="AA31"/>
  <c r="U352"/>
  <c r="I353" s="1"/>
  <c r="M790"/>
  <c r="F790"/>
  <c r="M739" i="1"/>
  <c r="F739"/>
  <c r="L352" i="4" l="1"/>
  <c r="T353"/>
  <c r="L353"/>
  <c r="U353" s="1"/>
  <c r="I354" s="1"/>
  <c r="J353"/>
  <c r="M791"/>
  <c r="F791"/>
  <c r="M740" i="1"/>
  <c r="F740"/>
  <c r="L354" i="4" l="1"/>
  <c r="T354"/>
  <c r="J354"/>
  <c r="M792"/>
  <c r="F792"/>
  <c r="M741" i="1"/>
  <c r="F741"/>
  <c r="U354" i="4" l="1"/>
  <c r="M793"/>
  <c r="F793"/>
  <c r="M742" i="1"/>
  <c r="F742"/>
  <c r="T355" i="4" l="1"/>
  <c r="I355"/>
  <c r="J355"/>
  <c r="U355"/>
  <c r="I356" s="1"/>
  <c r="M794"/>
  <c r="F794"/>
  <c r="M743" i="1"/>
  <c r="F743"/>
  <c r="L355" i="4" l="1"/>
  <c r="L356"/>
  <c r="T356"/>
  <c r="J356"/>
  <c r="M795"/>
  <c r="F795"/>
  <c r="M744" i="1"/>
  <c r="F744"/>
  <c r="U356" i="4" l="1"/>
  <c r="I357" s="1"/>
  <c r="M796"/>
  <c r="F796"/>
  <c r="M745" i="1"/>
  <c r="F745"/>
  <c r="L357" i="4" l="1"/>
  <c r="T357"/>
  <c r="J357"/>
  <c r="M797"/>
  <c r="F797"/>
  <c r="M746" i="1"/>
  <c r="F746"/>
  <c r="U357" i="4" l="1"/>
  <c r="M798"/>
  <c r="F798"/>
  <c r="M747" i="1"/>
  <c r="F747"/>
  <c r="T358" i="4" l="1"/>
  <c r="I358"/>
  <c r="J358"/>
  <c r="U358"/>
  <c r="M799"/>
  <c r="F799"/>
  <c r="M748" i="1"/>
  <c r="F748"/>
  <c r="L358" i="4" l="1"/>
  <c r="T359"/>
  <c r="I359"/>
  <c r="L359" s="1"/>
  <c r="J359"/>
  <c r="M800"/>
  <c r="F800"/>
  <c r="M749" i="1"/>
  <c r="F749"/>
  <c r="U359" i="4" l="1"/>
  <c r="I360" s="1"/>
  <c r="M801"/>
  <c r="F801"/>
  <c r="M750" i="1"/>
  <c r="F750"/>
  <c r="T360" i="4" l="1"/>
  <c r="J360"/>
  <c r="M802"/>
  <c r="F802"/>
  <c r="M751" i="1"/>
  <c r="F751"/>
  <c r="L360" i="4" l="1"/>
  <c r="M803"/>
  <c r="F803"/>
  <c r="M752" i="1"/>
  <c r="F752"/>
  <c r="U360" i="4" l="1"/>
  <c r="I361" s="1"/>
  <c r="M804"/>
  <c r="F804"/>
  <c r="M753" i="1"/>
  <c r="F753"/>
  <c r="J361" i="4" l="1"/>
  <c r="T361"/>
  <c r="M805"/>
  <c r="F805"/>
  <c r="M754" i="1"/>
  <c r="F754"/>
  <c r="L361" i="4" l="1"/>
  <c r="M806"/>
  <c r="F806"/>
  <c r="M755" i="1"/>
  <c r="F755"/>
  <c r="U361" i="4" l="1"/>
  <c r="J362" s="1"/>
  <c r="M807"/>
  <c r="F807"/>
  <c r="M756" i="1"/>
  <c r="F756"/>
  <c r="T362" i="4" l="1"/>
  <c r="I362"/>
  <c r="L362" s="1"/>
  <c r="U362"/>
  <c r="J363"/>
  <c r="X32" s="1"/>
  <c r="M808"/>
  <c r="F808"/>
  <c r="M757" i="1"/>
  <c r="F757"/>
  <c r="T363" i="4" l="1"/>
  <c r="I363"/>
  <c r="L363" s="1"/>
  <c r="Z32" s="1"/>
  <c r="Y32"/>
  <c r="U363"/>
  <c r="I364" s="1"/>
  <c r="M809"/>
  <c r="F809"/>
  <c r="M758" i="1"/>
  <c r="F758"/>
  <c r="L364" i="4" l="1"/>
  <c r="U364" s="1"/>
  <c r="I365" s="1"/>
  <c r="J364"/>
  <c r="T364"/>
  <c r="AA32"/>
  <c r="M810"/>
  <c r="F810"/>
  <c r="M759" i="1"/>
  <c r="F759"/>
  <c r="J365" i="4" l="1"/>
  <c r="T365"/>
  <c r="M811"/>
  <c r="F811"/>
  <c r="M760" i="1"/>
  <c r="F760"/>
  <c r="L365" i="4" l="1"/>
  <c r="M812"/>
  <c r="F812"/>
  <c r="M761" i="1"/>
  <c r="F761"/>
  <c r="U365" i="4" l="1"/>
  <c r="I366" s="1"/>
  <c r="M813"/>
  <c r="F813"/>
  <c r="M762" i="1"/>
  <c r="F762"/>
  <c r="J366" i="4" l="1"/>
  <c r="T366"/>
  <c r="M814"/>
  <c r="F814"/>
  <c r="M763" i="1"/>
  <c r="F763"/>
  <c r="L366" i="4" l="1"/>
  <c r="M815"/>
  <c r="F815"/>
  <c r="M764" i="1"/>
  <c r="F764"/>
  <c r="U366" i="4" l="1"/>
  <c r="I367" s="1"/>
  <c r="M816"/>
  <c r="F816"/>
  <c r="M765" i="1"/>
  <c r="F765"/>
  <c r="L367" i="4" l="1"/>
  <c r="J367"/>
  <c r="T367"/>
  <c r="M817"/>
  <c r="F817"/>
  <c r="M766" i="1"/>
  <c r="F766"/>
  <c r="U367" i="4" l="1"/>
  <c r="I368" s="1"/>
  <c r="M818"/>
  <c r="F818"/>
  <c r="M767" i="1"/>
  <c r="F767"/>
  <c r="T368" i="4" l="1"/>
  <c r="L368"/>
  <c r="J368"/>
  <c r="M819"/>
  <c r="F819"/>
  <c r="M768" i="1"/>
  <c r="F768"/>
  <c r="U368" i="4" l="1"/>
  <c r="I369" s="1"/>
  <c r="M820"/>
  <c r="F820"/>
  <c r="M769" i="1"/>
  <c r="F769"/>
  <c r="T369" i="4" l="1"/>
  <c r="L369"/>
  <c r="J369"/>
  <c r="M821"/>
  <c r="F821"/>
  <c r="M770" i="1"/>
  <c r="F770"/>
  <c r="U369" i="4" l="1"/>
  <c r="M822"/>
  <c r="F822"/>
  <c r="M771" i="1"/>
  <c r="F771"/>
  <c r="T370" i="4" l="1"/>
  <c r="I370"/>
  <c r="J370"/>
  <c r="M823"/>
  <c r="F823"/>
  <c r="M772" i="1"/>
  <c r="F772"/>
  <c r="L370" i="4" l="1"/>
  <c r="U370"/>
  <c r="I371" s="1"/>
  <c r="M824"/>
  <c r="F824"/>
  <c r="M773" i="1"/>
  <c r="F773"/>
  <c r="J371" i="4" l="1"/>
  <c r="T371"/>
  <c r="M825"/>
  <c r="F825"/>
  <c r="M774" i="1"/>
  <c r="F774"/>
  <c r="L371" i="4" l="1"/>
  <c r="M826"/>
  <c r="F826"/>
  <c r="M775" i="1"/>
  <c r="F775"/>
  <c r="U371" i="4" l="1"/>
  <c r="I372" s="1"/>
  <c r="M827"/>
  <c r="F827"/>
  <c r="M776" i="1"/>
  <c r="F776"/>
  <c r="L372" i="4" l="1"/>
  <c r="J372"/>
  <c r="T372"/>
  <c r="M828"/>
  <c r="F828"/>
  <c r="M777" i="1"/>
  <c r="F777"/>
  <c r="U372" i="4" l="1"/>
  <c r="I373" s="1"/>
  <c r="M829"/>
  <c r="F829"/>
  <c r="M778" i="1"/>
  <c r="F778"/>
  <c r="L373" i="4" l="1"/>
  <c r="T373"/>
  <c r="J373"/>
  <c r="M830"/>
  <c r="F830"/>
  <c r="M779" i="1"/>
  <c r="F779"/>
  <c r="U373" i="4" l="1"/>
  <c r="I374" s="1"/>
  <c r="M831"/>
  <c r="F831"/>
  <c r="M780" i="1"/>
  <c r="F780"/>
  <c r="T374" i="4" l="1"/>
  <c r="J374"/>
  <c r="M832"/>
  <c r="F832"/>
  <c r="M781" i="1"/>
  <c r="F781"/>
  <c r="L374" i="4" l="1"/>
  <c r="M833"/>
  <c r="F833"/>
  <c r="M782" i="1"/>
  <c r="F782"/>
  <c r="U374" i="4" l="1"/>
  <c r="I375" s="1"/>
  <c r="M834"/>
  <c r="F834"/>
  <c r="M783" i="1"/>
  <c r="F783"/>
  <c r="T375" i="4" l="1"/>
  <c r="Y33"/>
  <c r="J375"/>
  <c r="X33" s="1"/>
  <c r="M835"/>
  <c r="F835"/>
  <c r="M784" i="1"/>
  <c r="F784"/>
  <c r="L375" i="4" l="1"/>
  <c r="M836"/>
  <c r="F836"/>
  <c r="M785" i="1"/>
  <c r="F785"/>
  <c r="Z33" i="4" l="1"/>
  <c r="U375"/>
  <c r="I376" s="1"/>
  <c r="M837"/>
  <c r="F837"/>
  <c r="M786" i="1"/>
  <c r="F786"/>
  <c r="AA33" i="4" l="1"/>
  <c r="J376"/>
  <c r="T376"/>
  <c r="M838"/>
  <c r="F838"/>
  <c r="M787" i="1"/>
  <c r="F787"/>
  <c r="L376" i="4" l="1"/>
  <c r="M839"/>
  <c r="F839"/>
  <c r="M788" i="1"/>
  <c r="F788"/>
  <c r="U376" i="4" l="1"/>
  <c r="I377" s="1"/>
  <c r="M840"/>
  <c r="F840"/>
  <c r="M789" i="1"/>
  <c r="F789"/>
  <c r="T377" i="4" l="1"/>
  <c r="J377"/>
  <c r="M841"/>
  <c r="F841"/>
  <c r="M790" i="1"/>
  <c r="F790"/>
  <c r="L377" i="4" l="1"/>
  <c r="M842"/>
  <c r="F842"/>
  <c r="M791" i="1"/>
  <c r="F791"/>
  <c r="U377" i="4" l="1"/>
  <c r="I378" s="1"/>
  <c r="M843"/>
  <c r="F843"/>
  <c r="M792" i="1"/>
  <c r="F792"/>
  <c r="T378" i="4" l="1"/>
  <c r="J378"/>
  <c r="M844"/>
  <c r="F844"/>
  <c r="M793" i="1"/>
  <c r="F793"/>
  <c r="L378" i="4" l="1"/>
  <c r="M845"/>
  <c r="F845"/>
  <c r="M794" i="1"/>
  <c r="F794"/>
  <c r="U378" i="4" l="1"/>
  <c r="I379" s="1"/>
  <c r="M846"/>
  <c r="F846"/>
  <c r="M795" i="1"/>
  <c r="F795"/>
  <c r="T379" i="4" l="1"/>
  <c r="L379"/>
  <c r="J379"/>
  <c r="M847"/>
  <c r="F847"/>
  <c r="M796" i="1"/>
  <c r="F796"/>
  <c r="U379" i="4" l="1"/>
  <c r="I380" s="1"/>
  <c r="M848"/>
  <c r="F848"/>
  <c r="M797" i="1"/>
  <c r="F797"/>
  <c r="J380" i="4" l="1"/>
  <c r="T380"/>
  <c r="M849"/>
  <c r="F849"/>
  <c r="M798" i="1"/>
  <c r="F798"/>
  <c r="L380" i="4" l="1"/>
  <c r="M850"/>
  <c r="F850"/>
  <c r="M799" i="1"/>
  <c r="F799"/>
  <c r="U380" i="4" l="1"/>
  <c r="I381" s="1"/>
  <c r="M851"/>
  <c r="F851"/>
  <c r="M800" i="1"/>
  <c r="F800"/>
  <c r="J381" i="4" l="1"/>
  <c r="T381"/>
  <c r="M852"/>
  <c r="F852"/>
  <c r="M801" i="1"/>
  <c r="F801"/>
  <c r="L381" i="4" l="1"/>
  <c r="U381"/>
  <c r="I382" s="1"/>
  <c r="M853"/>
  <c r="F853"/>
  <c r="M802" i="1"/>
  <c r="F802"/>
  <c r="T382" i="4" l="1"/>
  <c r="J382"/>
  <c r="M854"/>
  <c r="F854"/>
  <c r="M803" i="1"/>
  <c r="F803"/>
  <c r="L382" i="4" l="1"/>
  <c r="M855"/>
  <c r="F855"/>
  <c r="M804" i="1"/>
  <c r="F804"/>
  <c r="U382" i="4" l="1"/>
  <c r="I383" s="1"/>
  <c r="M856"/>
  <c r="F856"/>
  <c r="M805" i="1"/>
  <c r="F805"/>
  <c r="T383" i="4" l="1"/>
  <c r="J383"/>
  <c r="M857"/>
  <c r="F857"/>
  <c r="M806" i="1"/>
  <c r="F806"/>
  <c r="L383" i="4" l="1"/>
  <c r="M858"/>
  <c r="F858"/>
  <c r="M807" i="1"/>
  <c r="F807"/>
  <c r="U383" i="4" l="1"/>
  <c r="I384" s="1"/>
  <c r="M859"/>
  <c r="F859"/>
  <c r="M808" i="1"/>
  <c r="F808"/>
  <c r="J384" i="4" l="1"/>
  <c r="T384"/>
  <c r="L384"/>
  <c r="M860"/>
  <c r="F860"/>
  <c r="M809" i="1"/>
  <c r="F809"/>
  <c r="U384" i="4" l="1"/>
  <c r="I385" s="1"/>
  <c r="M861"/>
  <c r="F861"/>
  <c r="M810" i="1"/>
  <c r="F810"/>
  <c r="T385" i="4" l="1"/>
  <c r="J385"/>
  <c r="M862"/>
  <c r="F862"/>
  <c r="M811" i="1"/>
  <c r="F811"/>
  <c r="L385" i="4" l="1"/>
  <c r="M863"/>
  <c r="F863"/>
  <c r="M812" i="1"/>
  <c r="F812"/>
  <c r="U385" i="4" l="1"/>
  <c r="I386" s="1"/>
  <c r="M864"/>
  <c r="F864"/>
  <c r="M813" i="1"/>
  <c r="F813"/>
  <c r="J386" i="4" l="1"/>
  <c r="T386"/>
  <c r="M865"/>
  <c r="F865"/>
  <c r="M814" i="1"/>
  <c r="F814"/>
  <c r="L386" i="4" l="1"/>
  <c r="M866"/>
  <c r="F866"/>
  <c r="M815" i="1"/>
  <c r="F815"/>
  <c r="U386" i="4" l="1"/>
  <c r="I387" s="1"/>
  <c r="M867"/>
  <c r="F867"/>
  <c r="M816" i="1"/>
  <c r="F816"/>
  <c r="T387" i="4" l="1"/>
  <c r="Y34"/>
  <c r="J387"/>
  <c r="X34" s="1"/>
  <c r="M868"/>
  <c r="F868"/>
  <c r="M817" i="1"/>
  <c r="F817"/>
  <c r="L387" i="4" l="1"/>
  <c r="Z34" s="1"/>
  <c r="U387"/>
  <c r="I388" s="1"/>
  <c r="M869"/>
  <c r="F869"/>
  <c r="M818" i="1"/>
  <c r="F818"/>
  <c r="AA34" i="4" l="1"/>
  <c r="J388"/>
  <c r="T388"/>
  <c r="M870"/>
  <c r="F870"/>
  <c r="M819" i="1"/>
  <c r="F819"/>
  <c r="L388" i="4" l="1"/>
  <c r="U388" s="1"/>
  <c r="U389" s="1"/>
  <c r="I390" s="1"/>
  <c r="M871"/>
  <c r="F871"/>
  <c r="M820" i="1"/>
  <c r="F820"/>
  <c r="J389" i="4" l="1"/>
  <c r="I389"/>
  <c r="T389"/>
  <c r="J390"/>
  <c r="L390"/>
  <c r="T390"/>
  <c r="M872"/>
  <c r="F872"/>
  <c r="M821" i="1"/>
  <c r="F821"/>
  <c r="L389" i="4" l="1"/>
  <c r="U390"/>
  <c r="M873"/>
  <c r="F873"/>
  <c r="M822" i="1"/>
  <c r="F822"/>
  <c r="J391" i="4" l="1"/>
  <c r="I391"/>
  <c r="T391"/>
  <c r="M874"/>
  <c r="F874"/>
  <c r="M823" i="1"/>
  <c r="F823"/>
  <c r="L391" i="4" l="1"/>
  <c r="U391"/>
  <c r="J392"/>
  <c r="M875"/>
  <c r="F875"/>
  <c r="M824" i="1"/>
  <c r="F824"/>
  <c r="T392" i="4" l="1"/>
  <c r="I392"/>
  <c r="L392" s="1"/>
  <c r="M876"/>
  <c r="F876"/>
  <c r="M825" i="1"/>
  <c r="F825"/>
  <c r="U392" i="4" l="1"/>
  <c r="I393" s="1"/>
  <c r="M877"/>
  <c r="F877"/>
  <c r="M826" i="1"/>
  <c r="F826"/>
  <c r="L393" i="4" l="1"/>
  <c r="T393"/>
  <c r="J393"/>
  <c r="M878"/>
  <c r="F878"/>
  <c r="M827" i="1"/>
  <c r="F827"/>
  <c r="U393" i="4" l="1"/>
  <c r="M879"/>
  <c r="F879"/>
  <c r="M828" i="1"/>
  <c r="F828"/>
  <c r="I394" i="4" l="1"/>
  <c r="J394"/>
  <c r="T394"/>
  <c r="M880"/>
  <c r="F880"/>
  <c r="M829" i="1"/>
  <c r="F829"/>
  <c r="L394" i="4" l="1"/>
  <c r="U394"/>
  <c r="M881"/>
  <c r="F881"/>
  <c r="M830" i="1"/>
  <c r="F830"/>
  <c r="J395" i="4" l="1"/>
  <c r="I395"/>
  <c r="L395" s="1"/>
  <c r="T395"/>
  <c r="M882"/>
  <c r="F882"/>
  <c r="M831" i="1"/>
  <c r="F831"/>
  <c r="U395" i="4" l="1"/>
  <c r="M883"/>
  <c r="F883"/>
  <c r="M832" i="1"/>
  <c r="F832"/>
  <c r="I396" i="4" l="1"/>
  <c r="T396"/>
  <c r="J396"/>
  <c r="M884"/>
  <c r="F884"/>
  <c r="M833" i="1"/>
  <c r="F833"/>
  <c r="L396" i="4" l="1"/>
  <c r="U396"/>
  <c r="M885"/>
  <c r="F885"/>
  <c r="M834" i="1"/>
  <c r="F834"/>
  <c r="I397" i="4" l="1"/>
  <c r="L397" s="1"/>
  <c r="T397"/>
  <c r="J397"/>
  <c r="M886"/>
  <c r="F886"/>
  <c r="M835" i="1"/>
  <c r="F835"/>
  <c r="U397" i="4" l="1"/>
  <c r="J398" s="1"/>
  <c r="M887"/>
  <c r="F887"/>
  <c r="M836" i="1"/>
  <c r="F836"/>
  <c r="I398" i="4" l="1"/>
  <c r="T398"/>
  <c r="M888"/>
  <c r="F888"/>
  <c r="M837" i="1"/>
  <c r="F837"/>
  <c r="L398" i="4" l="1"/>
  <c r="U398"/>
  <c r="I399" s="1"/>
  <c r="M889"/>
  <c r="F889"/>
  <c r="M838" i="1"/>
  <c r="F838"/>
  <c r="J399" i="4" l="1"/>
  <c r="X35" s="1"/>
  <c r="T399"/>
  <c r="Y35"/>
  <c r="M890"/>
  <c r="F890"/>
  <c r="M839" i="1"/>
  <c r="F839"/>
  <c r="L399" i="4" l="1"/>
  <c r="Z35" s="1"/>
  <c r="M891"/>
  <c r="F891"/>
  <c r="M840" i="1"/>
  <c r="F840"/>
  <c r="U399" i="4" l="1"/>
  <c r="M892"/>
  <c r="F892"/>
  <c r="M841" i="1"/>
  <c r="F841"/>
  <c r="J400" i="4" l="1"/>
  <c r="I400"/>
  <c r="AA35"/>
  <c r="T400"/>
  <c r="M893"/>
  <c r="F893"/>
  <c r="M842" i="1"/>
  <c r="F842"/>
  <c r="L400" i="4" l="1"/>
  <c r="U400"/>
  <c r="I401" s="1"/>
  <c r="M894"/>
  <c r="F894"/>
  <c r="M843" i="1"/>
  <c r="F843"/>
  <c r="J401" i="4" l="1"/>
  <c r="T401"/>
  <c r="M895"/>
  <c r="F895"/>
  <c r="M844" i="1"/>
  <c r="F844"/>
  <c r="L401" i="4" l="1"/>
  <c r="M896"/>
  <c r="F896"/>
  <c r="M845" i="1"/>
  <c r="F845"/>
  <c r="U401" i="4" l="1"/>
  <c r="M897"/>
  <c r="F897"/>
  <c r="M846" i="1"/>
  <c r="F846"/>
  <c r="I402" i="4" l="1"/>
  <c r="L402" s="1"/>
  <c r="T402"/>
  <c r="J402"/>
  <c r="M898"/>
  <c r="F898"/>
  <c r="M847" i="1"/>
  <c r="F847"/>
  <c r="U402" i="4" l="1"/>
  <c r="I403" s="1"/>
  <c r="M899"/>
  <c r="F899"/>
  <c r="M848" i="1"/>
  <c r="F848"/>
  <c r="T403" i="4" l="1"/>
  <c r="L403"/>
  <c r="J403"/>
  <c r="M900"/>
  <c r="F900"/>
  <c r="M849" i="1"/>
  <c r="F849"/>
  <c r="U403" i="4" l="1"/>
  <c r="M901"/>
  <c r="F901"/>
  <c r="M850" i="1"/>
  <c r="F850"/>
  <c r="J404" i="4" l="1"/>
  <c r="I404"/>
  <c r="T404"/>
  <c r="M902"/>
  <c r="F902"/>
  <c r="M851" i="1"/>
  <c r="F851"/>
  <c r="L404" i="4" l="1"/>
  <c r="M903"/>
  <c r="F903"/>
  <c r="M852" i="1"/>
  <c r="F852"/>
  <c r="U404" i="4" l="1"/>
  <c r="I405" s="1"/>
  <c r="M904"/>
  <c r="F904"/>
  <c r="M853" i="1"/>
  <c r="F853"/>
  <c r="T405" i="4" l="1"/>
  <c r="J405"/>
  <c r="M905"/>
  <c r="F905"/>
  <c r="M854" i="1"/>
  <c r="F854"/>
  <c r="L405" i="4" l="1"/>
  <c r="M906"/>
  <c r="F906"/>
  <c r="M855" i="1"/>
  <c r="F855"/>
  <c r="U405" i="4" l="1"/>
  <c r="I406" s="1"/>
  <c r="M907"/>
  <c r="F907"/>
  <c r="M856" i="1"/>
  <c r="F856"/>
  <c r="L406" i="4" l="1"/>
  <c r="T406"/>
  <c r="J406"/>
  <c r="M908"/>
  <c r="F908"/>
  <c r="M857" i="1"/>
  <c r="F857"/>
  <c r="U406" i="4" l="1"/>
  <c r="M909"/>
  <c r="F909"/>
  <c r="M858" i="1"/>
  <c r="F858"/>
  <c r="J407" i="4" l="1"/>
  <c r="T407"/>
  <c r="I407"/>
  <c r="L407" s="1"/>
  <c r="U407" s="1"/>
  <c r="I408" s="1"/>
  <c r="J408"/>
  <c r="M910"/>
  <c r="F910"/>
  <c r="M859" i="1"/>
  <c r="F859"/>
  <c r="T408" i="4" l="1"/>
  <c r="L408"/>
  <c r="U408" s="1"/>
  <c r="M911"/>
  <c r="F911"/>
  <c r="M860" i="1"/>
  <c r="F860"/>
  <c r="J409" i="4" l="1"/>
  <c r="I409"/>
  <c r="T409"/>
  <c r="M912"/>
  <c r="F912"/>
  <c r="M861" i="1"/>
  <c r="F861"/>
  <c r="L409" i="4" l="1"/>
  <c r="U409" s="1"/>
  <c r="I410" s="1"/>
  <c r="M913"/>
  <c r="F913"/>
  <c r="M862" i="1"/>
  <c r="F862"/>
  <c r="J410" i="4" l="1"/>
  <c r="L410"/>
  <c r="T410"/>
  <c r="M914"/>
  <c r="F914"/>
  <c r="M863" i="1"/>
  <c r="F863"/>
  <c r="U410" i="4" l="1"/>
  <c r="I411" s="1"/>
  <c r="M915"/>
  <c r="F915"/>
  <c r="M864" i="1"/>
  <c r="F864"/>
  <c r="Y36" i="4" l="1"/>
  <c r="J411"/>
  <c r="X36" s="1"/>
  <c r="T411"/>
  <c r="M916"/>
  <c r="F916"/>
  <c r="M865" i="1"/>
  <c r="F865"/>
  <c r="L411" i="4" l="1"/>
  <c r="M917"/>
  <c r="F917"/>
  <c r="M866" i="1"/>
  <c r="F866"/>
  <c r="Z36" i="4" l="1"/>
  <c r="U411"/>
  <c r="I412" s="1"/>
  <c r="M918"/>
  <c r="F918"/>
  <c r="M867" i="1"/>
  <c r="F867"/>
  <c r="AA36" i="4" l="1"/>
  <c r="T412"/>
  <c r="J412"/>
  <c r="M919"/>
  <c r="F919"/>
  <c r="M868" i="1"/>
  <c r="F868"/>
  <c r="L412" i="4" l="1"/>
  <c r="M920"/>
  <c r="F920"/>
  <c r="M869" i="1"/>
  <c r="F869"/>
  <c r="U412" i="4" l="1"/>
  <c r="I413" s="1"/>
  <c r="M921"/>
  <c r="F921"/>
  <c r="M870" i="1"/>
  <c r="F870"/>
  <c r="L413" i="4" l="1"/>
  <c r="U413" s="1"/>
  <c r="I414" s="1"/>
  <c r="T413"/>
  <c r="J413"/>
  <c r="M922"/>
  <c r="F922"/>
  <c r="M871" i="1"/>
  <c r="F871"/>
  <c r="T414" i="4" l="1"/>
  <c r="J414"/>
  <c r="M923"/>
  <c r="F923"/>
  <c r="M872" i="1"/>
  <c r="F872"/>
  <c r="L414" i="4" l="1"/>
  <c r="M924"/>
  <c r="F924"/>
  <c r="M873" i="1"/>
  <c r="F873"/>
  <c r="U414" i="4" l="1"/>
  <c r="I415" s="1"/>
  <c r="M925"/>
  <c r="F925"/>
  <c r="M874" i="1"/>
  <c r="F874"/>
  <c r="T415" i="4" l="1"/>
  <c r="L415"/>
  <c r="U415" s="1"/>
  <c r="I416" s="1"/>
  <c r="J415"/>
  <c r="M926"/>
  <c r="F926"/>
  <c r="M875" i="1"/>
  <c r="F875"/>
  <c r="T416" i="4" l="1"/>
  <c r="J416"/>
  <c r="M927"/>
  <c r="F927"/>
  <c r="M876" i="1"/>
  <c r="F876"/>
  <c r="L416" i="4" l="1"/>
  <c r="M928"/>
  <c r="F928"/>
  <c r="M877" i="1"/>
  <c r="F877"/>
  <c r="U416" i="4" l="1"/>
  <c r="I417" s="1"/>
  <c r="M929"/>
  <c r="F929"/>
  <c r="M878" i="1"/>
  <c r="F878"/>
  <c r="J417" i="4" l="1"/>
  <c r="T417"/>
  <c r="M930"/>
  <c r="F930"/>
  <c r="M879" i="1"/>
  <c r="F879"/>
  <c r="L417" i="4" l="1"/>
  <c r="M931"/>
  <c r="F931"/>
  <c r="M880" i="1"/>
  <c r="F880"/>
  <c r="U417" i="4" l="1"/>
  <c r="I418" s="1"/>
  <c r="M932"/>
  <c r="F932"/>
  <c r="M881" i="1"/>
  <c r="F881"/>
  <c r="L418" i="4" l="1"/>
  <c r="T418"/>
  <c r="J418"/>
  <c r="M933"/>
  <c r="F933"/>
  <c r="M882" i="1"/>
  <c r="F882"/>
  <c r="U418" i="4" l="1"/>
  <c r="I419" s="1"/>
  <c r="M934"/>
  <c r="F934"/>
  <c r="M883" i="1"/>
  <c r="F883"/>
  <c r="L419" i="4" l="1"/>
  <c r="U419" s="1"/>
  <c r="I420" s="1"/>
  <c r="T419"/>
  <c r="J419"/>
  <c r="M935"/>
  <c r="F935"/>
  <c r="M884" i="1"/>
  <c r="F884"/>
  <c r="J420" i="4" l="1"/>
  <c r="T420"/>
  <c r="M936"/>
  <c r="F936"/>
  <c r="M885" i="1"/>
  <c r="F885"/>
  <c r="L420" i="4" l="1"/>
  <c r="M937"/>
  <c r="F937"/>
  <c r="M886" i="1"/>
  <c r="F886"/>
  <c r="U420" i="4" l="1"/>
  <c r="M938"/>
  <c r="F938"/>
  <c r="M887" i="1"/>
  <c r="F887"/>
  <c r="I421" i="4" l="1"/>
  <c r="T421"/>
  <c r="J421"/>
  <c r="M939"/>
  <c r="F939"/>
  <c r="M888" i="1"/>
  <c r="F888"/>
  <c r="L421" i="4" l="1"/>
  <c r="U421"/>
  <c r="I422" s="1"/>
  <c r="M940"/>
  <c r="F940"/>
  <c r="M889" i="1"/>
  <c r="F889"/>
  <c r="T422" i="4" l="1"/>
  <c r="J422"/>
  <c r="L422"/>
  <c r="M941"/>
  <c r="F941"/>
  <c r="M890" i="1"/>
  <c r="F890"/>
  <c r="U422" i="4" l="1"/>
  <c r="M942"/>
  <c r="F942"/>
  <c r="M891" i="1"/>
  <c r="F891"/>
  <c r="Y37" i="4" l="1"/>
  <c r="I423"/>
  <c r="L423" s="1"/>
  <c r="Z37" s="1"/>
  <c r="J423"/>
  <c r="X37" s="1"/>
  <c r="T423"/>
  <c r="U423" s="1"/>
  <c r="M943"/>
  <c r="F943"/>
  <c r="M892" i="1"/>
  <c r="F892"/>
  <c r="I424" i="4" l="1"/>
  <c r="L424" s="1"/>
  <c r="AA37"/>
  <c r="T424"/>
  <c r="J424"/>
  <c r="M944"/>
  <c r="F944"/>
  <c r="M893" i="1"/>
  <c r="F893"/>
  <c r="U424" i="4" l="1"/>
  <c r="M945"/>
  <c r="F945"/>
  <c r="M894" i="1"/>
  <c r="F894"/>
  <c r="I425" i="4" l="1"/>
  <c r="L425" s="1"/>
  <c r="T425"/>
  <c r="J425"/>
  <c r="M946"/>
  <c r="F946"/>
  <c r="M895" i="1"/>
  <c r="F895"/>
  <c r="U425" i="4" l="1"/>
  <c r="I426" s="1"/>
  <c r="M947"/>
  <c r="F947"/>
  <c r="M896" i="1"/>
  <c r="F896"/>
  <c r="J426" i="4" l="1"/>
  <c r="T426"/>
  <c r="M948"/>
  <c r="F948"/>
  <c r="M897" i="1"/>
  <c r="F897"/>
  <c r="L426" i="4" l="1"/>
  <c r="M949"/>
  <c r="F949"/>
  <c r="M898" i="1"/>
  <c r="F898"/>
  <c r="U426" i="4" l="1"/>
  <c r="M950"/>
  <c r="F950"/>
  <c r="M899" i="1"/>
  <c r="F899"/>
  <c r="J427" i="4" l="1"/>
  <c r="I427"/>
  <c r="T427"/>
  <c r="M951"/>
  <c r="F951"/>
  <c r="M900" i="1"/>
  <c r="F900"/>
  <c r="L427" i="4" l="1"/>
  <c r="M952"/>
  <c r="F952"/>
  <c r="M901" i="1"/>
  <c r="F901"/>
  <c r="U427" i="4" l="1"/>
  <c r="I428" s="1"/>
  <c r="M953"/>
  <c r="F953"/>
  <c r="M902" i="1"/>
  <c r="F902"/>
  <c r="T428" i="4" l="1"/>
  <c r="J428"/>
  <c r="L428"/>
  <c r="M954"/>
  <c r="F954"/>
  <c r="M903" i="1"/>
  <c r="F903"/>
  <c r="U428" i="4" l="1"/>
  <c r="I429" s="1"/>
  <c r="M955"/>
  <c r="F955"/>
  <c r="M904" i="1"/>
  <c r="F904"/>
  <c r="T429" i="4" l="1"/>
  <c r="J429"/>
  <c r="L429"/>
  <c r="M956"/>
  <c r="F956"/>
  <c r="M905" i="1"/>
  <c r="F905"/>
  <c r="U429" i="4" l="1"/>
  <c r="I430" s="1"/>
  <c r="M957"/>
  <c r="F957"/>
  <c r="M906" i="1"/>
  <c r="F906"/>
  <c r="T430" i="4" l="1"/>
  <c r="J430"/>
  <c r="L430"/>
  <c r="M958"/>
  <c r="F958"/>
  <c r="M907" i="1"/>
  <c r="F907"/>
  <c r="U430" i="4" l="1"/>
  <c r="M959"/>
  <c r="F959"/>
  <c r="M908" i="1"/>
  <c r="F908"/>
  <c r="J431" i="4" l="1"/>
  <c r="I431"/>
  <c r="T431"/>
  <c r="M960"/>
  <c r="F960"/>
  <c r="M909" i="1"/>
  <c r="F909"/>
  <c r="L431" i="4" l="1"/>
  <c r="U431"/>
  <c r="M961"/>
  <c r="F961"/>
  <c r="M910" i="1"/>
  <c r="F910"/>
  <c r="J432" i="4" l="1"/>
  <c r="T432"/>
  <c r="I432"/>
  <c r="L432" s="1"/>
  <c r="U432"/>
  <c r="I433" s="1"/>
  <c r="M962"/>
  <c r="F962"/>
  <c r="M911" i="1"/>
  <c r="F911"/>
  <c r="T433" i="4" l="1"/>
  <c r="L433"/>
  <c r="U433" s="1"/>
  <c r="I434" s="1"/>
  <c r="J433"/>
  <c r="M963"/>
  <c r="F963"/>
  <c r="M912" i="1"/>
  <c r="F912"/>
  <c r="J434" i="4" l="1"/>
  <c r="L434"/>
  <c r="T434"/>
  <c r="M964"/>
  <c r="F964"/>
  <c r="M913" i="1"/>
  <c r="F913"/>
  <c r="U434" i="4" l="1"/>
  <c r="M965"/>
  <c r="F965"/>
  <c r="M914" i="1"/>
  <c r="F914"/>
  <c r="J435" i="4" l="1"/>
  <c r="X38" s="1"/>
  <c r="I435"/>
  <c r="T435"/>
  <c r="Y38"/>
  <c r="M966"/>
  <c r="F966"/>
  <c r="M915" i="1"/>
  <c r="F915"/>
  <c r="L435" i="4" l="1"/>
  <c r="Z38" s="1"/>
  <c r="U435"/>
  <c r="I436" s="1"/>
  <c r="M967"/>
  <c r="F967"/>
  <c r="M916" i="1"/>
  <c r="F916"/>
  <c r="J436" i="4" l="1"/>
  <c r="L436"/>
  <c r="T436"/>
  <c r="AA38"/>
  <c r="M968"/>
  <c r="F968"/>
  <c r="M917" i="1"/>
  <c r="F917"/>
  <c r="U436" i="4" l="1"/>
  <c r="I437" s="1"/>
  <c r="M969"/>
  <c r="F969"/>
  <c r="M918" i="1"/>
  <c r="F918"/>
  <c r="J437" i="4" l="1"/>
  <c r="L437"/>
  <c r="T437"/>
  <c r="M970"/>
  <c r="F970"/>
  <c r="M919" i="1"/>
  <c r="F919"/>
  <c r="U437" i="4" l="1"/>
  <c r="I438" s="1"/>
  <c r="M971"/>
  <c r="F971"/>
  <c r="M920" i="1"/>
  <c r="F920"/>
  <c r="T438" i="4" l="1"/>
  <c r="J438"/>
  <c r="M972"/>
  <c r="F972"/>
  <c r="M921" i="1"/>
  <c r="F921"/>
  <c r="L438" i="4" l="1"/>
  <c r="M973"/>
  <c r="F973"/>
  <c r="M922" i="1"/>
  <c r="F922"/>
  <c r="U438" i="4" l="1"/>
  <c r="I439" s="1"/>
  <c r="M974"/>
  <c r="F974"/>
  <c r="M923" i="1"/>
  <c r="F923"/>
  <c r="J439" i="4" l="1"/>
  <c r="T439"/>
  <c r="M975"/>
  <c r="F975"/>
  <c r="M924" i="1"/>
  <c r="F924"/>
  <c r="L439" i="4" l="1"/>
  <c r="U439" s="1"/>
  <c r="I440" s="1"/>
  <c r="M976"/>
  <c r="F976"/>
  <c r="M925" i="1"/>
  <c r="F925"/>
  <c r="T440" i="4" l="1"/>
  <c r="J440"/>
  <c r="M977"/>
  <c r="F977"/>
  <c r="M926" i="1"/>
  <c r="F926"/>
  <c r="L440" i="4" l="1"/>
  <c r="M978"/>
  <c r="F978"/>
  <c r="M927" i="1"/>
  <c r="F927"/>
  <c r="U440" i="4" l="1"/>
  <c r="I441" s="1"/>
  <c r="M979"/>
  <c r="F979"/>
  <c r="M928" i="1"/>
  <c r="F928"/>
  <c r="L441" i="4" l="1"/>
  <c r="U441" s="1"/>
  <c r="I442" s="1"/>
  <c r="T441"/>
  <c r="J441"/>
  <c r="M980"/>
  <c r="F980"/>
  <c r="M929" i="1"/>
  <c r="F929"/>
  <c r="J442" i="4" l="1"/>
  <c r="L442"/>
  <c r="U442" s="1"/>
  <c r="I443" s="1"/>
  <c r="T442"/>
  <c r="M981"/>
  <c r="F981"/>
  <c r="M930" i="1"/>
  <c r="F930"/>
  <c r="J443" i="4" l="1"/>
  <c r="T443"/>
  <c r="M982"/>
  <c r="F982"/>
  <c r="M931" i="1"/>
  <c r="F931"/>
  <c r="L443" i="4" l="1"/>
  <c r="M983"/>
  <c r="F983"/>
  <c r="M932" i="1"/>
  <c r="F932"/>
  <c r="U443" i="4" l="1"/>
  <c r="I444" s="1"/>
  <c r="M984"/>
  <c r="F984"/>
  <c r="M933" i="1"/>
  <c r="F933"/>
  <c r="T444" i="4" l="1"/>
  <c r="J444"/>
  <c r="M985"/>
  <c r="F985"/>
  <c r="M934" i="1"/>
  <c r="F934"/>
  <c r="L444" i="4" l="1"/>
  <c r="M986"/>
  <c r="F986"/>
  <c r="M935" i="1"/>
  <c r="F935"/>
  <c r="U444" i="4" l="1"/>
  <c r="I445" s="1"/>
  <c r="M987"/>
  <c r="F987"/>
  <c r="M936" i="1"/>
  <c r="F936"/>
  <c r="T445" i="4" l="1"/>
  <c r="J445"/>
  <c r="L445"/>
  <c r="U445"/>
  <c r="I446" s="1"/>
  <c r="M988"/>
  <c r="F988"/>
  <c r="M937" i="1"/>
  <c r="F937"/>
  <c r="L446" i="4" l="1"/>
  <c r="J446"/>
  <c r="T446"/>
  <c r="M989"/>
  <c r="F989"/>
  <c r="M938" i="1"/>
  <c r="F938"/>
  <c r="U446" i="4" l="1"/>
  <c r="M990"/>
  <c r="F990"/>
  <c r="M939" i="1"/>
  <c r="F939"/>
  <c r="J447" i="4" l="1"/>
  <c r="X39" s="1"/>
  <c r="I447"/>
  <c r="Y39"/>
  <c r="T447"/>
  <c r="M991"/>
  <c r="F991"/>
  <c r="M940" i="1"/>
  <c r="F940"/>
  <c r="L447" i="4" l="1"/>
  <c r="Z39" s="1"/>
  <c r="M992"/>
  <c r="F992"/>
  <c r="M941" i="1"/>
  <c r="F941"/>
  <c r="U447" i="4" l="1"/>
  <c r="M993"/>
  <c r="F993"/>
  <c r="M942" i="1"/>
  <c r="F942"/>
  <c r="I448" i="4" l="1"/>
  <c r="L448" s="1"/>
  <c r="U448" s="1"/>
  <c r="I449" s="1"/>
  <c r="T448"/>
  <c r="AA39"/>
  <c r="J448"/>
  <c r="M994"/>
  <c r="F994"/>
  <c r="M943" i="1"/>
  <c r="F943"/>
  <c r="J449" i="4" l="1"/>
  <c r="L449"/>
  <c r="T449"/>
  <c r="M995"/>
  <c r="F995"/>
  <c r="M944" i="1"/>
  <c r="F944"/>
  <c r="U449" i="4" l="1"/>
  <c r="M996"/>
  <c r="F996"/>
  <c r="M945" i="1"/>
  <c r="F945"/>
  <c r="J450" i="4" l="1"/>
  <c r="I450"/>
  <c r="T450"/>
  <c r="M997"/>
  <c r="F997"/>
  <c r="M946" i="1"/>
  <c r="F946"/>
  <c r="L450" i="4" l="1"/>
  <c r="U450" s="1"/>
  <c r="I451" s="1"/>
  <c r="M998"/>
  <c r="F998"/>
  <c r="M947" i="1"/>
  <c r="F947"/>
  <c r="J451" i="4" l="1"/>
  <c r="L451"/>
  <c r="T451"/>
  <c r="U451"/>
  <c r="M999"/>
  <c r="F999"/>
  <c r="M948" i="1"/>
  <c r="F948"/>
  <c r="J452" i="4" l="1"/>
  <c r="I452"/>
  <c r="T452"/>
  <c r="M1000"/>
  <c r="F1000"/>
  <c r="M949" i="1"/>
  <c r="F949"/>
  <c r="L452" i="4" l="1"/>
  <c r="U452" s="1"/>
  <c r="I453" s="1"/>
  <c r="M1001"/>
  <c r="F1001"/>
  <c r="M950" i="1"/>
  <c r="F950"/>
  <c r="J453" i="4" l="1"/>
  <c r="T453"/>
  <c r="L453"/>
  <c r="U453"/>
  <c r="I454" s="1"/>
  <c r="M1002"/>
  <c r="F1002"/>
  <c r="M951" i="1"/>
  <c r="F951"/>
  <c r="T454" i="4" l="1"/>
  <c r="L454"/>
  <c r="J454"/>
  <c r="M1003"/>
  <c r="F1003"/>
  <c r="M952" i="1"/>
  <c r="F952"/>
  <c r="U454" i="4" l="1"/>
  <c r="M1004"/>
  <c r="F1004"/>
  <c r="M953" i="1"/>
  <c r="F953"/>
  <c r="T455" i="4" l="1"/>
  <c r="I455"/>
  <c r="L455" s="1"/>
  <c r="J455"/>
  <c r="U455"/>
  <c r="I456" s="1"/>
  <c r="M1005"/>
  <c r="F1005"/>
  <c r="M954" i="1"/>
  <c r="F954"/>
  <c r="L456" i="4" l="1"/>
  <c r="T456"/>
  <c r="J456"/>
  <c r="U456"/>
  <c r="I457" s="1"/>
  <c r="M1006"/>
  <c r="F1006"/>
  <c r="M955" i="1"/>
  <c r="F955"/>
  <c r="T457" i="4" l="1"/>
  <c r="J457"/>
  <c r="L457"/>
  <c r="M1007"/>
  <c r="F1007"/>
  <c r="M956" i="1"/>
  <c r="F956"/>
  <c r="U457" i="4" l="1"/>
  <c r="M1008"/>
  <c r="F1008"/>
  <c r="M957" i="1"/>
  <c r="F957"/>
  <c r="I458" i="4" l="1"/>
  <c r="T458"/>
  <c r="J458"/>
  <c r="M1009"/>
  <c r="F1009"/>
  <c r="M958" i="1"/>
  <c r="F958"/>
  <c r="L458" i="4" l="1"/>
  <c r="U458"/>
  <c r="Y40" s="1"/>
  <c r="M1010"/>
  <c r="F1010"/>
  <c r="M959" i="1"/>
  <c r="F959"/>
  <c r="J459" i="4" l="1"/>
  <c r="X40" s="1"/>
  <c r="I459"/>
  <c r="L459" s="1"/>
  <c r="T459"/>
  <c r="M1011"/>
  <c r="F1011"/>
  <c r="M960" i="1"/>
  <c r="F960"/>
  <c r="Z40" i="4" l="1"/>
  <c r="U459"/>
  <c r="I460" s="1"/>
  <c r="M1012"/>
  <c r="F1012"/>
  <c r="M961" i="1"/>
  <c r="F961"/>
  <c r="T460" i="4" l="1"/>
  <c r="J460"/>
  <c r="AA40"/>
  <c r="M1013"/>
  <c r="F1013"/>
  <c r="M962" i="1"/>
  <c r="F962"/>
  <c r="L460" i="4" l="1"/>
  <c r="M1014"/>
  <c r="F1014"/>
  <c r="M963" i="1"/>
  <c r="F963"/>
  <c r="U460" i="4" l="1"/>
  <c r="I461" s="1"/>
  <c r="M1015"/>
  <c r="F1015"/>
  <c r="M964" i="1"/>
  <c r="F964"/>
  <c r="J461" i="4" l="1"/>
  <c r="T461"/>
  <c r="M1016"/>
  <c r="F1016"/>
  <c r="M965" i="1"/>
  <c r="F965"/>
  <c r="L461" i="4" l="1"/>
  <c r="M1017"/>
  <c r="F1017"/>
  <c r="M966" i="1"/>
  <c r="F966"/>
  <c r="U461" i="4" l="1"/>
  <c r="I462" s="1"/>
  <c r="M1018"/>
  <c r="F1018"/>
  <c r="M967" i="1"/>
  <c r="F967"/>
  <c r="T462" i="4" l="1"/>
  <c r="J462"/>
  <c r="L462"/>
  <c r="U462"/>
  <c r="I463" s="1"/>
  <c r="M1019"/>
  <c r="F1019"/>
  <c r="M968" i="1"/>
  <c r="F968"/>
  <c r="J463" i="4" l="1"/>
  <c r="T463"/>
  <c r="M1020"/>
  <c r="F1020"/>
  <c r="M969" i="1"/>
  <c r="F969"/>
  <c r="L463" i="4" l="1"/>
  <c r="M1021"/>
  <c r="F1021"/>
  <c r="M970" i="1"/>
  <c r="F970"/>
  <c r="U463" i="4" l="1"/>
  <c r="I464" s="1"/>
  <c r="M1022"/>
  <c r="F1022"/>
  <c r="M971" i="1"/>
  <c r="F971"/>
  <c r="L464" i="4" l="1"/>
  <c r="T464"/>
  <c r="J464"/>
  <c r="M1023"/>
  <c r="F1023"/>
  <c r="M972" i="1"/>
  <c r="F972"/>
  <c r="U464" i="4" l="1"/>
  <c r="M1024"/>
  <c r="F1024"/>
  <c r="M973" i="1"/>
  <c r="F973"/>
  <c r="T465" i="4" l="1"/>
  <c r="I465"/>
  <c r="J465"/>
  <c r="M1025"/>
  <c r="F1025"/>
  <c r="M974" i="1"/>
  <c r="F974"/>
  <c r="L465" i="4" l="1"/>
  <c r="U465"/>
  <c r="I466" s="1"/>
  <c r="M1026"/>
  <c r="F1026"/>
  <c r="M975" i="1"/>
  <c r="F975"/>
  <c r="J466" i="4" l="1"/>
  <c r="T466"/>
  <c r="M1027"/>
  <c r="F1027"/>
  <c r="M976" i="1"/>
  <c r="F976"/>
  <c r="L466" i="4" l="1"/>
  <c r="M1028"/>
  <c r="F1028"/>
  <c r="M977" i="1"/>
  <c r="F977"/>
  <c r="U466" i="4" l="1"/>
  <c r="I467" s="1"/>
  <c r="M1029"/>
  <c r="F1029"/>
  <c r="M978" i="1"/>
  <c r="F978"/>
  <c r="T467" i="4" l="1"/>
  <c r="J467"/>
  <c r="M1030"/>
  <c r="F1030"/>
  <c r="M979" i="1"/>
  <c r="F979"/>
  <c r="L467" i="4" l="1"/>
  <c r="M1031"/>
  <c r="F1031"/>
  <c r="M980" i="1"/>
  <c r="F980"/>
  <c r="U467" i="4" l="1"/>
  <c r="I468" s="1"/>
  <c r="M1032"/>
  <c r="F1032"/>
  <c r="M981" i="1"/>
  <c r="F981"/>
  <c r="T468" i="4" l="1"/>
  <c r="J468"/>
  <c r="M1033"/>
  <c r="F1033"/>
  <c r="M982" i="1"/>
  <c r="F982"/>
  <c r="L468" i="4" l="1"/>
  <c r="M1034"/>
  <c r="F1034"/>
  <c r="M983" i="1"/>
  <c r="F983"/>
  <c r="U468" i="4" l="1"/>
  <c r="I469" s="1"/>
  <c r="M1035"/>
  <c r="F1035"/>
  <c r="M984" i="1"/>
  <c r="F984"/>
  <c r="T469" i="4" l="1"/>
  <c r="J469"/>
  <c r="M1036"/>
  <c r="F1036"/>
  <c r="M985" i="1"/>
  <c r="F985"/>
  <c r="L469" i="4" l="1"/>
  <c r="M1037"/>
  <c r="F1037"/>
  <c r="M986" i="1"/>
  <c r="F986"/>
  <c r="U469" i="4" l="1"/>
  <c r="I470" s="1"/>
  <c r="M1038"/>
  <c r="F1038"/>
  <c r="M987" i="1"/>
  <c r="F987"/>
  <c r="L470" i="4" l="1"/>
  <c r="J470"/>
  <c r="T470"/>
  <c r="M1039"/>
  <c r="F1039"/>
  <c r="M988" i="1"/>
  <c r="F988"/>
  <c r="U470" i="4" l="1"/>
  <c r="I471" s="1"/>
  <c r="M1040"/>
  <c r="F1040"/>
  <c r="M989" i="1"/>
  <c r="F989"/>
  <c r="T471" i="4" l="1"/>
  <c r="Y41"/>
  <c r="J471"/>
  <c r="X41" s="1"/>
  <c r="M1041"/>
  <c r="F1041"/>
  <c r="M990" i="1"/>
  <c r="F990"/>
  <c r="L471" i="4" l="1"/>
  <c r="M1042"/>
  <c r="F1042"/>
  <c r="M991" i="1"/>
  <c r="F991"/>
  <c r="Z41" i="4" l="1"/>
  <c r="U471"/>
  <c r="I472" s="1"/>
  <c r="M1043"/>
  <c r="F1043"/>
  <c r="M992" i="1"/>
  <c r="F992"/>
  <c r="T472" i="4" l="1"/>
  <c r="AA41"/>
  <c r="L472"/>
  <c r="U472" s="1"/>
  <c r="I473" s="1"/>
  <c r="J472"/>
  <c r="M1044"/>
  <c r="F1044"/>
  <c r="M993" i="1"/>
  <c r="F993"/>
  <c r="T473" i="4" l="1"/>
  <c r="J473"/>
  <c r="L473"/>
  <c r="M1045"/>
  <c r="F1045"/>
  <c r="M994" i="1"/>
  <c r="F994"/>
  <c r="U473" i="4" l="1"/>
  <c r="I474" s="1"/>
  <c r="M1046"/>
  <c r="F1046"/>
  <c r="M995" i="1"/>
  <c r="F995"/>
  <c r="T474" i="4" l="1"/>
  <c r="J474"/>
  <c r="M1047"/>
  <c r="F1047"/>
  <c r="M996" i="1"/>
  <c r="F996"/>
  <c r="L474" i="4" l="1"/>
  <c r="M1048"/>
  <c r="F1048"/>
  <c r="M997" i="1"/>
  <c r="F997"/>
  <c r="U474" i="4" l="1"/>
  <c r="I475" s="1"/>
  <c r="M1049"/>
  <c r="F1049"/>
  <c r="M998" i="1"/>
  <c r="F998"/>
  <c r="L475" i="4" l="1"/>
  <c r="J475"/>
  <c r="T475"/>
  <c r="M1050"/>
  <c r="F1050"/>
  <c r="M999" i="1"/>
  <c r="F999"/>
  <c r="U475" i="4" l="1"/>
  <c r="M1051"/>
  <c r="F1051"/>
  <c r="M1000" i="1"/>
  <c r="F1000"/>
  <c r="J476" i="4" l="1"/>
  <c r="T476"/>
  <c r="I476"/>
  <c r="L476"/>
  <c r="M1052"/>
  <c r="F1052"/>
  <c r="M1001" i="1"/>
  <c r="F1001"/>
  <c r="U476" i="4" l="1"/>
  <c r="I477" s="1"/>
  <c r="M1053"/>
  <c r="F1053"/>
  <c r="M1002" i="1"/>
  <c r="F1002"/>
  <c r="T477" i="4" l="1"/>
  <c r="L477"/>
  <c r="J477"/>
  <c r="U477"/>
  <c r="I478" s="1"/>
  <c r="M1054"/>
  <c r="F1054"/>
  <c r="M1003" i="1"/>
  <c r="F1003"/>
  <c r="T478" i="4" l="1"/>
  <c r="J478"/>
  <c r="M1055"/>
  <c r="F1055"/>
  <c r="M1004" i="1"/>
  <c r="F1004"/>
  <c r="L478" i="4" l="1"/>
  <c r="M1056"/>
  <c r="F1056"/>
  <c r="M1005" i="1"/>
  <c r="F1005"/>
  <c r="U478" i="4" l="1"/>
  <c r="I479" s="1"/>
  <c r="M1057"/>
  <c r="F1057"/>
  <c r="M1006" i="1"/>
  <c r="F1006"/>
  <c r="T479" i="4" l="1"/>
  <c r="J479"/>
  <c r="L479"/>
  <c r="M1058"/>
  <c r="F1058"/>
  <c r="M1007" i="1"/>
  <c r="F1007"/>
  <c r="U479" i="4" l="1"/>
  <c r="I480" s="1"/>
  <c r="M1059"/>
  <c r="F1059"/>
  <c r="M1008" i="1"/>
  <c r="F1008"/>
  <c r="T480" i="4" l="1"/>
  <c r="J480"/>
  <c r="L480"/>
  <c r="M1060"/>
  <c r="F1060"/>
  <c r="M1009" i="1"/>
  <c r="F1009"/>
  <c r="U480" i="4" l="1"/>
  <c r="M1061"/>
  <c r="F1061"/>
  <c r="M1010" i="1"/>
  <c r="F1010"/>
  <c r="J481" i="4" l="1"/>
  <c r="I481"/>
  <c r="L481" s="1"/>
  <c r="T481"/>
  <c r="M1062"/>
  <c r="F1062"/>
  <c r="M1011" i="1"/>
  <c r="F1011"/>
  <c r="U481" i="4" l="1"/>
  <c r="I482" s="1"/>
  <c r="M1063"/>
  <c r="F1063"/>
  <c r="M1012" i="1"/>
  <c r="F1012"/>
  <c r="J482" i="4" l="1"/>
  <c r="T482"/>
  <c r="M1064"/>
  <c r="F1064"/>
  <c r="M1013" i="1"/>
  <c r="F1013"/>
  <c r="L482" i="4" l="1"/>
  <c r="M1065"/>
  <c r="F1065"/>
  <c r="M1014" i="1"/>
  <c r="F1014"/>
  <c r="U482" i="4" l="1"/>
  <c r="I483" s="1"/>
  <c r="M1066"/>
  <c r="F1066"/>
  <c r="M1015" i="1"/>
  <c r="F1015"/>
  <c r="T483" i="4" l="1"/>
  <c r="J483"/>
  <c r="X42" s="1"/>
  <c r="Y42"/>
  <c r="M1067"/>
  <c r="F1067"/>
  <c r="M1016" i="1"/>
  <c r="F1016"/>
  <c r="L483" i="4" l="1"/>
  <c r="Z42" s="1"/>
  <c r="U483"/>
  <c r="I484" s="1"/>
  <c r="M1068"/>
  <c r="F1068"/>
  <c r="M1017" i="1"/>
  <c r="F1017"/>
  <c r="J484" i="4" l="1"/>
  <c r="AA42"/>
  <c r="T484"/>
  <c r="M1069"/>
  <c r="F1069"/>
  <c r="M1018" i="1"/>
  <c r="F1018"/>
  <c r="L484" i="4" l="1"/>
  <c r="M1070"/>
  <c r="F1070"/>
  <c r="M1019" i="1"/>
  <c r="F1019"/>
  <c r="U484" i="4" l="1"/>
  <c r="I485" s="1"/>
  <c r="M1071"/>
  <c r="F1071"/>
  <c r="M1020" i="1"/>
  <c r="F1020"/>
  <c r="T485" i="4" l="1"/>
  <c r="L485"/>
  <c r="J485"/>
  <c r="M1072"/>
  <c r="F1072"/>
  <c r="M1021" i="1"/>
  <c r="F1021"/>
  <c r="U485" i="4" l="1"/>
  <c r="M1073"/>
  <c r="F1073"/>
  <c r="M1022" i="1"/>
  <c r="F1022"/>
  <c r="J486" i="4" l="1"/>
  <c r="T486"/>
  <c r="I486"/>
  <c r="L486" s="1"/>
  <c r="U486" s="1"/>
  <c r="I487" s="1"/>
  <c r="M1074"/>
  <c r="F1074"/>
  <c r="M1023" i="1"/>
  <c r="F1023"/>
  <c r="T487" i="4" l="1"/>
  <c r="J487"/>
  <c r="L487"/>
  <c r="U487" s="1"/>
  <c r="M1075"/>
  <c r="F1075"/>
  <c r="M1024" i="1"/>
  <c r="F1024"/>
  <c r="I488" i="4" l="1"/>
  <c r="T488"/>
  <c r="J488"/>
  <c r="M1076"/>
  <c r="F1076"/>
  <c r="M1025" i="1"/>
  <c r="F1025"/>
  <c r="L488" i="4" l="1"/>
  <c r="U488"/>
  <c r="J489" s="1"/>
  <c r="M1077"/>
  <c r="F1077"/>
  <c r="M1026" i="1"/>
  <c r="F1026"/>
  <c r="T489" i="4" l="1"/>
  <c r="I489"/>
  <c r="L489" s="1"/>
  <c r="U489" s="1"/>
  <c r="I490" s="1"/>
  <c r="M1078"/>
  <c r="F1078"/>
  <c r="M1027" i="1"/>
  <c r="F1027"/>
  <c r="U490" i="4" l="1"/>
  <c r="I491" s="1"/>
  <c r="J490"/>
  <c r="L490"/>
  <c r="T490"/>
  <c r="M1079"/>
  <c r="F1079"/>
  <c r="M1028" i="1"/>
  <c r="F1028"/>
  <c r="T491" i="4" l="1"/>
  <c r="L491"/>
  <c r="J491"/>
  <c r="M1080"/>
  <c r="F1080"/>
  <c r="M1029" i="1"/>
  <c r="F1029"/>
  <c r="U491" i="4" l="1"/>
  <c r="M1081"/>
  <c r="F1081"/>
  <c r="M1030" i="1"/>
  <c r="F1030"/>
  <c r="J492" i="4" l="1"/>
  <c r="T492"/>
  <c r="I492"/>
  <c r="L492" s="1"/>
  <c r="U492"/>
  <c r="I493" s="1"/>
  <c r="M1082"/>
  <c r="F1082"/>
  <c r="M1031" i="1"/>
  <c r="F1031"/>
  <c r="T493" i="4" l="1"/>
  <c r="L493"/>
  <c r="U493" s="1"/>
  <c r="J493"/>
  <c r="M1083"/>
  <c r="F1083"/>
  <c r="M1032" i="1"/>
  <c r="F1032"/>
  <c r="I494" i="4" l="1"/>
  <c r="T494"/>
  <c r="J494"/>
  <c r="M1084"/>
  <c r="F1084"/>
  <c r="M1033" i="1"/>
  <c r="F1033"/>
  <c r="L494" i="4" l="1"/>
  <c r="U494" s="1"/>
  <c r="M1085"/>
  <c r="F1085"/>
  <c r="M1034" i="1"/>
  <c r="F1034"/>
  <c r="I495" i="4" l="1"/>
  <c r="L495" s="1"/>
  <c r="J495"/>
  <c r="X43" s="1"/>
  <c r="Y43"/>
  <c r="T495"/>
  <c r="Z43"/>
  <c r="U495"/>
  <c r="I496" s="1"/>
  <c r="M1086"/>
  <c r="F1086"/>
  <c r="M1035" i="1"/>
  <c r="F1035"/>
  <c r="T496" i="4" l="1"/>
  <c r="AA43"/>
  <c r="J496"/>
  <c r="L496"/>
  <c r="M1087"/>
  <c r="F1087"/>
  <c r="M1036" i="1"/>
  <c r="F1036"/>
  <c r="U496" i="4" l="1"/>
  <c r="I497" s="1"/>
  <c r="M1088"/>
  <c r="F1088"/>
  <c r="M1037" i="1"/>
  <c r="F1037"/>
  <c r="T497" i="4" l="1"/>
  <c r="J497"/>
  <c r="M1089"/>
  <c r="F1089"/>
  <c r="M1038" i="1"/>
  <c r="F1038"/>
  <c r="L497" i="4" l="1"/>
  <c r="M1090"/>
  <c r="F1090"/>
  <c r="M1039" i="1"/>
  <c r="F1039"/>
  <c r="U497" i="4" l="1"/>
  <c r="I498" s="1"/>
  <c r="M1091"/>
  <c r="F1091"/>
  <c r="M1040" i="1"/>
  <c r="F1040"/>
  <c r="T498" i="4" l="1"/>
  <c r="J498"/>
  <c r="M1092"/>
  <c r="F1092"/>
  <c r="M1041" i="1"/>
  <c r="F1041"/>
  <c r="L498" i="4" l="1"/>
  <c r="M1093"/>
  <c r="F1093"/>
  <c r="M1042" i="1"/>
  <c r="F1042"/>
  <c r="U498" i="4" l="1"/>
  <c r="M1094"/>
  <c r="F1094"/>
  <c r="M1043" i="1"/>
  <c r="F1043"/>
  <c r="T499" i="4" l="1"/>
  <c r="I499"/>
  <c r="L499" s="1"/>
  <c r="U499" s="1"/>
  <c r="I500" s="1"/>
  <c r="J499"/>
  <c r="M1095"/>
  <c r="F1095"/>
  <c r="M1044" i="1"/>
  <c r="F1044"/>
  <c r="L500" i="4" l="1"/>
  <c r="U500" s="1"/>
  <c r="T500"/>
  <c r="J500"/>
  <c r="M1096"/>
  <c r="F1096"/>
  <c r="M1045" i="1"/>
  <c r="F1045"/>
  <c r="I501" i="4" l="1"/>
  <c r="L501" s="1"/>
  <c r="J501"/>
  <c r="T501"/>
  <c r="M1097"/>
  <c r="F1097"/>
  <c r="M1046" i="1"/>
  <c r="F1046"/>
  <c r="U501" i="4" l="1"/>
  <c r="M1098"/>
  <c r="F1098"/>
  <c r="M1047" i="1"/>
  <c r="F1047"/>
  <c r="J502" i="4" l="1"/>
  <c r="T502"/>
  <c r="I502"/>
  <c r="L502" s="1"/>
  <c r="U502" s="1"/>
  <c r="I503" s="1"/>
  <c r="M1099"/>
  <c r="F1099"/>
  <c r="M1048" i="1"/>
  <c r="F1048"/>
  <c r="T503" i="4" l="1"/>
  <c r="J503"/>
  <c r="M1100"/>
  <c r="F1100"/>
  <c r="M1049" i="1"/>
  <c r="F1049"/>
  <c r="L503" i="4" l="1"/>
  <c r="M1101"/>
  <c r="F1101"/>
  <c r="M1050" i="1"/>
  <c r="F1050"/>
  <c r="U503" i="4" l="1"/>
  <c r="M1102"/>
  <c r="F1102"/>
  <c r="M1051" i="1"/>
  <c r="F1051"/>
  <c r="J504" i="4" l="1"/>
  <c r="T504"/>
  <c r="I504"/>
  <c r="L504" s="1"/>
  <c r="U504" s="1"/>
  <c r="I505" s="1"/>
  <c r="M1103"/>
  <c r="F1103"/>
  <c r="M1052" i="1"/>
  <c r="F1052"/>
  <c r="L505" i="4" l="1"/>
  <c r="U505" s="1"/>
  <c r="I506" s="1"/>
  <c r="T505"/>
  <c r="J505"/>
  <c r="M1104"/>
  <c r="F1104"/>
  <c r="M1053" i="1"/>
  <c r="F1053"/>
  <c r="L506" i="4" l="1"/>
  <c r="U506" s="1"/>
  <c r="I507" s="1"/>
  <c r="J506"/>
  <c r="T506"/>
  <c r="M1105"/>
  <c r="F1105"/>
  <c r="M1054" i="1"/>
  <c r="F1054"/>
  <c r="J507" i="4" l="1"/>
  <c r="X44" s="1"/>
  <c r="Y44"/>
  <c r="T507"/>
  <c r="U507"/>
  <c r="I508" s="1"/>
  <c r="M1106"/>
  <c r="F1106"/>
  <c r="M1055" i="1"/>
  <c r="F1055"/>
  <c r="L507" i="4" l="1"/>
  <c r="Z44" s="1"/>
  <c r="T508"/>
  <c r="AA44"/>
  <c r="J508"/>
  <c r="M1107"/>
  <c r="F1107"/>
  <c r="M1056" i="1"/>
  <c r="F1056"/>
  <c r="L508" i="4" l="1"/>
  <c r="M1108"/>
  <c r="F1108"/>
  <c r="M1057" i="1"/>
  <c r="F1057"/>
  <c r="U508" i="4" l="1"/>
  <c r="I509" s="1"/>
  <c r="M1109"/>
  <c r="F1109"/>
  <c r="M1058" i="1"/>
  <c r="F1058"/>
  <c r="T509" i="4" l="1"/>
  <c r="J509"/>
  <c r="M1110"/>
  <c r="F1110"/>
  <c r="M1059" i="1"/>
  <c r="F1059"/>
  <c r="L509" i="4" l="1"/>
  <c r="M1111"/>
  <c r="F1111"/>
  <c r="M1060" i="1"/>
  <c r="F1060"/>
  <c r="U509" i="4" l="1"/>
  <c r="I510" s="1"/>
  <c r="M1112"/>
  <c r="F1112"/>
  <c r="M1061" i="1"/>
  <c r="F1061"/>
  <c r="T510" i="4" l="1"/>
  <c r="J510"/>
  <c r="M1113"/>
  <c r="F1113"/>
  <c r="M1062" i="1"/>
  <c r="F1062"/>
  <c r="L510" i="4" l="1"/>
  <c r="M1114"/>
  <c r="F1114"/>
  <c r="M1063" i="1"/>
  <c r="F1063"/>
  <c r="U510" i="4" l="1"/>
  <c r="I511" s="1"/>
  <c r="M1115"/>
  <c r="F1115"/>
  <c r="M1064" i="1"/>
  <c r="F1064"/>
  <c r="T511" i="4" l="1"/>
  <c r="L511"/>
  <c r="J511"/>
  <c r="M1116"/>
  <c r="F1116"/>
  <c r="M1065" i="1"/>
  <c r="F1065"/>
  <c r="U511" i="4" l="1"/>
  <c r="J512" s="1"/>
  <c r="M1117"/>
  <c r="F1117"/>
  <c r="M1066" i="1"/>
  <c r="F1066"/>
  <c r="T512" i="4" l="1"/>
  <c r="I512"/>
  <c r="M1118"/>
  <c r="F1118"/>
  <c r="M1067" i="1"/>
  <c r="F1067"/>
  <c r="L512" i="4" l="1"/>
  <c r="U512" s="1"/>
  <c r="I513" s="1"/>
  <c r="M1119"/>
  <c r="F1119"/>
  <c r="M1068" i="1"/>
  <c r="F1068"/>
  <c r="L513" i="4" l="1"/>
  <c r="T513"/>
  <c r="J513"/>
  <c r="U513"/>
  <c r="J514" s="1"/>
  <c r="M1120"/>
  <c r="F1120"/>
  <c r="M1069" i="1"/>
  <c r="F1069"/>
  <c r="T514" i="4" l="1"/>
  <c r="I514"/>
  <c r="L514" s="1"/>
  <c r="U514" s="1"/>
  <c r="I515" s="1"/>
  <c r="M1121"/>
  <c r="F1121"/>
  <c r="M1070" i="1"/>
  <c r="F1070"/>
  <c r="J515" i="4" l="1"/>
  <c r="T515"/>
  <c r="L515"/>
  <c r="U515" s="1"/>
  <c r="I516" s="1"/>
  <c r="M1122"/>
  <c r="F1122"/>
  <c r="M1071" i="1"/>
  <c r="F1071"/>
  <c r="L516" i="4" l="1"/>
  <c r="T516"/>
  <c r="J516"/>
  <c r="M1123"/>
  <c r="F1123"/>
  <c r="M1072" i="1"/>
  <c r="F1072"/>
  <c r="U516" i="4" l="1"/>
  <c r="M1124"/>
  <c r="F1124"/>
  <c r="M1073" i="1"/>
  <c r="F1073"/>
  <c r="J517" i="4" l="1"/>
  <c r="T517"/>
  <c r="I517"/>
  <c r="L517" s="1"/>
  <c r="U517" s="1"/>
  <c r="I518" s="1"/>
  <c r="M1125"/>
  <c r="F1125"/>
  <c r="M1074" i="1"/>
  <c r="F1074"/>
  <c r="T518" i="4" l="1"/>
  <c r="J518"/>
  <c r="L518"/>
  <c r="U518" s="1"/>
  <c r="I519" s="1"/>
  <c r="J519"/>
  <c r="M1126"/>
  <c r="F1126"/>
  <c r="M1075" i="1"/>
  <c r="F1075"/>
  <c r="X45" i="4" l="1"/>
  <c r="T519"/>
  <c r="Y45"/>
  <c r="M1127"/>
  <c r="F1127"/>
  <c r="M1076" i="1"/>
  <c r="F1076"/>
  <c r="L519" i="4" l="1"/>
  <c r="Z45" s="1"/>
  <c r="U519"/>
  <c r="I520" s="1"/>
  <c r="M1128"/>
  <c r="F1128"/>
  <c r="M1077" i="1"/>
  <c r="F1077"/>
  <c r="T520" i="4" l="1"/>
  <c r="AA45"/>
  <c r="J520"/>
  <c r="L520"/>
  <c r="M1129"/>
  <c r="F1129"/>
  <c r="M1078" i="1"/>
  <c r="F1078"/>
  <c r="U520" i="4" l="1"/>
  <c r="M1130"/>
  <c r="F1130"/>
  <c r="M1079" i="1"/>
  <c r="F1079"/>
  <c r="J521" i="4" l="1"/>
  <c r="T521"/>
  <c r="I521"/>
  <c r="L521" s="1"/>
  <c r="M1131"/>
  <c r="F1131"/>
  <c r="M1080" i="1"/>
  <c r="F1080"/>
  <c r="U521" i="4" l="1"/>
  <c r="I522" s="1"/>
  <c r="M1132"/>
  <c r="F1132"/>
  <c r="M1081" i="1"/>
  <c r="F1081"/>
  <c r="T522" i="4" l="1"/>
  <c r="L522"/>
  <c r="J522"/>
  <c r="M1133"/>
  <c r="F1133"/>
  <c r="M1082" i="1"/>
  <c r="F1082"/>
  <c r="U522" i="4" l="1"/>
  <c r="M1134"/>
  <c r="F1134"/>
  <c r="M1083" i="1"/>
  <c r="F1083"/>
  <c r="J523" i="4" l="1"/>
  <c r="T523"/>
  <c r="I523"/>
  <c r="L523" s="1"/>
  <c r="U523" s="1"/>
  <c r="I524" s="1"/>
  <c r="M1135"/>
  <c r="F1135"/>
  <c r="M1084" i="1"/>
  <c r="F1084"/>
  <c r="T524" i="4" l="1"/>
  <c r="J524"/>
  <c r="L524"/>
  <c r="M1136"/>
  <c r="F1136"/>
  <c r="M1085" i="1"/>
  <c r="F1085"/>
  <c r="U524" i="4" l="1"/>
  <c r="J525" s="1"/>
  <c r="M1137"/>
  <c r="F1137"/>
  <c r="M1086" i="1"/>
  <c r="F1086"/>
  <c r="T525" i="4" l="1"/>
  <c r="I525"/>
  <c r="L525" s="1"/>
  <c r="U525" s="1"/>
  <c r="I526" s="1"/>
  <c r="M1138"/>
  <c r="F1138"/>
  <c r="M1087" i="1"/>
  <c r="F1087"/>
  <c r="T526" i="4" l="1"/>
  <c r="J526"/>
  <c r="L526"/>
  <c r="U526" s="1"/>
  <c r="I527" s="1"/>
  <c r="M1139"/>
  <c r="F1139"/>
  <c r="M1088" i="1"/>
  <c r="F1088"/>
  <c r="T527" i="4" l="1"/>
  <c r="L527"/>
  <c r="U527" s="1"/>
  <c r="I528" s="1"/>
  <c r="J527"/>
  <c r="M1140"/>
  <c r="F1140"/>
  <c r="M1089" i="1"/>
  <c r="F1089"/>
  <c r="T528" i="4" l="1"/>
  <c r="J528"/>
  <c r="L528"/>
  <c r="U528" s="1"/>
  <c r="I529" s="1"/>
  <c r="M1141"/>
  <c r="F1141"/>
  <c r="M1090" i="1"/>
  <c r="F1090"/>
  <c r="T529" i="4" l="1"/>
  <c r="J529"/>
  <c r="M1142"/>
  <c r="F1142"/>
  <c r="M1091" i="1"/>
  <c r="F1091"/>
  <c r="L529" i="4" l="1"/>
  <c r="M1143"/>
  <c r="F1143"/>
  <c r="M1092" i="1"/>
  <c r="F1092"/>
  <c r="U529" i="4" l="1"/>
  <c r="M1144"/>
  <c r="F1144"/>
  <c r="M1093" i="1"/>
  <c r="F1093"/>
  <c r="J530" i="4" l="1"/>
  <c r="T530"/>
  <c r="I530"/>
  <c r="L530" s="1"/>
  <c r="U530"/>
  <c r="I531" s="1"/>
  <c r="J531"/>
  <c r="X46" s="1"/>
  <c r="Y46"/>
  <c r="M1145"/>
  <c r="F1145"/>
  <c r="M1094" i="1"/>
  <c r="F1094"/>
  <c r="T531" i="4" l="1"/>
  <c r="L531"/>
  <c r="M1146"/>
  <c r="F1146"/>
  <c r="M1095" i="1"/>
  <c r="F1095"/>
  <c r="Z46" i="4" l="1"/>
  <c r="U531"/>
  <c r="I532" s="1"/>
  <c r="M1147"/>
  <c r="F1147"/>
  <c r="M1096" i="1"/>
  <c r="F1096"/>
  <c r="T532" i="4" l="1"/>
  <c r="AA46"/>
  <c r="L532"/>
  <c r="J532"/>
  <c r="M1148"/>
  <c r="F1148"/>
  <c r="M1097" i="1"/>
  <c r="F1097"/>
  <c r="U532" i="4" l="1"/>
  <c r="J533" s="1"/>
  <c r="M1149"/>
  <c r="F1149"/>
  <c r="M1098" i="1"/>
  <c r="F1098"/>
  <c r="T533" i="4" l="1"/>
  <c r="I533"/>
  <c r="M1150"/>
  <c r="F1150"/>
  <c r="M1099" i="1"/>
  <c r="F1099"/>
  <c r="L533" i="4" l="1"/>
  <c r="U533" s="1"/>
  <c r="I534" s="1"/>
  <c r="M1151"/>
  <c r="F1151"/>
  <c r="M1100" i="1"/>
  <c r="F1100"/>
  <c r="T534" i="4" l="1"/>
  <c r="J534"/>
  <c r="L534"/>
  <c r="U534"/>
  <c r="I535" s="1"/>
  <c r="M1152"/>
  <c r="F1152"/>
  <c r="M1101" i="1"/>
  <c r="F1101"/>
  <c r="T535" i="4" l="1"/>
  <c r="J535"/>
  <c r="M1153"/>
  <c r="F1153"/>
  <c r="M1102" i="1"/>
  <c r="F1102"/>
  <c r="L535" i="4" l="1"/>
  <c r="M1154"/>
  <c r="F1154"/>
  <c r="M1103" i="1"/>
  <c r="F1103"/>
  <c r="U535" i="4" l="1"/>
  <c r="M1155"/>
  <c r="F1155"/>
  <c r="M1104" i="1"/>
  <c r="F1104"/>
  <c r="T536" i="4" l="1"/>
  <c r="I536"/>
  <c r="L536" s="1"/>
  <c r="U536" s="1"/>
  <c r="I537" s="1"/>
  <c r="J536"/>
  <c r="M1156"/>
  <c r="F1156"/>
  <c r="M1105" i="1"/>
  <c r="F1105"/>
  <c r="T537" i="4" l="1"/>
  <c r="J537"/>
  <c r="L537"/>
  <c r="U537" s="1"/>
  <c r="I538" s="1"/>
  <c r="M1157"/>
  <c r="F1157"/>
  <c r="M1106" i="1"/>
  <c r="F1106"/>
  <c r="T538" i="4" l="1"/>
  <c r="L538"/>
  <c r="U538" s="1"/>
  <c r="I539" s="1"/>
  <c r="J538"/>
  <c r="M1158"/>
  <c r="F1158"/>
  <c r="M1107" i="1"/>
  <c r="F1107"/>
  <c r="T539" i="4" l="1"/>
  <c r="J539"/>
  <c r="L539"/>
  <c r="U539" s="1"/>
  <c r="I540" s="1"/>
  <c r="M1159"/>
  <c r="F1159"/>
  <c r="M1108" i="1"/>
  <c r="F1108"/>
  <c r="T540" i="4" l="1"/>
  <c r="L540"/>
  <c r="U540" s="1"/>
  <c r="I541" s="1"/>
  <c r="J540"/>
  <c r="M1160"/>
  <c r="F1160"/>
  <c r="M1109" i="1"/>
  <c r="F1109"/>
  <c r="T541" i="4" l="1"/>
  <c r="L541"/>
  <c r="U541" s="1"/>
  <c r="I542" s="1"/>
  <c r="J541"/>
  <c r="M1161"/>
  <c r="F1161"/>
  <c r="M1110" i="1"/>
  <c r="F1110"/>
  <c r="T542" i="4" l="1"/>
  <c r="J542"/>
  <c r="L542"/>
  <c r="U542" s="1"/>
  <c r="I543" s="1"/>
  <c r="M1162"/>
  <c r="F1162"/>
  <c r="M1111" i="1"/>
  <c r="F1111"/>
  <c r="T543" i="4" l="1"/>
  <c r="Y47"/>
  <c r="J543"/>
  <c r="X47" s="1"/>
  <c r="M1163"/>
  <c r="F1163"/>
  <c r="M1112" i="1"/>
  <c r="F1112"/>
  <c r="L543" i="4" l="1"/>
  <c r="Z47" s="1"/>
  <c r="U543"/>
  <c r="I544" s="1"/>
  <c r="M1164"/>
  <c r="F1164"/>
  <c r="M1113" i="1"/>
  <c r="F1113"/>
  <c r="T544" i="4" l="1"/>
  <c r="AA47"/>
  <c r="J544"/>
  <c r="M1165"/>
  <c r="F1165"/>
  <c r="M1114" i="1"/>
  <c r="F1114"/>
  <c r="L544" i="4" l="1"/>
  <c r="M1166"/>
  <c r="F1166"/>
  <c r="M1115" i="1"/>
  <c r="F1115"/>
  <c r="U544" i="4" l="1"/>
  <c r="I545" s="1"/>
  <c r="M1167"/>
  <c r="F1167"/>
  <c r="M1116" i="1"/>
  <c r="F1116"/>
  <c r="T545" i="4" l="1"/>
  <c r="J545"/>
  <c r="L545"/>
  <c r="M1168"/>
  <c r="F1168"/>
  <c r="M1117" i="1"/>
  <c r="F1117"/>
  <c r="U545" i="4" l="1"/>
  <c r="J546" s="1"/>
  <c r="M1169"/>
  <c r="F1169"/>
  <c r="M1118" i="1"/>
  <c r="F1118"/>
  <c r="T546" i="4" l="1"/>
  <c r="I546"/>
  <c r="L546" s="1"/>
  <c r="U546" s="1"/>
  <c r="I547" s="1"/>
  <c r="M1170"/>
  <c r="F1170"/>
  <c r="M1119" i="1"/>
  <c r="F1119"/>
  <c r="T547" i="4" l="1"/>
  <c r="L547"/>
  <c r="J547"/>
  <c r="U547"/>
  <c r="I548" s="1"/>
  <c r="M1171"/>
  <c r="F1171"/>
  <c r="M1120" i="1"/>
  <c r="F1120"/>
  <c r="T548" i="4" l="1"/>
  <c r="J548"/>
  <c r="L548"/>
  <c r="M1172"/>
  <c r="F1172"/>
  <c r="M1121" i="1"/>
  <c r="F1121"/>
  <c r="U548" i="4" l="1"/>
  <c r="M1173"/>
  <c r="F1173"/>
  <c r="M1122" i="1"/>
  <c r="F1122"/>
  <c r="T549" i="4" l="1"/>
  <c r="I549"/>
  <c r="L549" s="1"/>
  <c r="J549"/>
  <c r="U549"/>
  <c r="I550" s="1"/>
  <c r="M1174"/>
  <c r="F1174"/>
  <c r="M1123" i="1"/>
  <c r="F1123"/>
  <c r="T550" i="4" l="1"/>
  <c r="L550"/>
  <c r="U550" s="1"/>
  <c r="I551" s="1"/>
  <c r="J550"/>
  <c r="M1175"/>
  <c r="F1175"/>
  <c r="M1124" i="1"/>
  <c r="F1124"/>
  <c r="J551" i="4" l="1"/>
  <c r="L551"/>
  <c r="U551" s="1"/>
  <c r="I552" s="1"/>
  <c r="T551"/>
  <c r="J552"/>
  <c r="M1176"/>
  <c r="F1176"/>
  <c r="M1125" i="1"/>
  <c r="F1125"/>
  <c r="T552" i="4" l="1"/>
  <c r="L552"/>
  <c r="U552" s="1"/>
  <c r="I553" s="1"/>
  <c r="M1177"/>
  <c r="F1177"/>
  <c r="M1126" i="1"/>
  <c r="F1126"/>
  <c r="J553" i="4" l="1"/>
  <c r="T553"/>
  <c r="L553"/>
  <c r="M1178"/>
  <c r="F1178"/>
  <c r="M1127" i="1"/>
  <c r="F1127"/>
  <c r="U553" i="4" l="1"/>
  <c r="J554" s="1"/>
  <c r="M1179"/>
  <c r="F1179"/>
  <c r="M1128" i="1"/>
  <c r="F1128"/>
  <c r="T554" i="4" l="1"/>
  <c r="I554"/>
  <c r="L554" s="1"/>
  <c r="U554" s="1"/>
  <c r="I555" s="1"/>
  <c r="M1180"/>
  <c r="F1180"/>
  <c r="M1129" i="1"/>
  <c r="F1129"/>
  <c r="T555" i="4" l="1"/>
  <c r="J555"/>
  <c r="X48" s="1"/>
  <c r="Y48"/>
  <c r="M1181"/>
  <c r="F1181"/>
  <c r="M1130" i="1"/>
  <c r="F1130"/>
  <c r="L555" i="4" l="1"/>
  <c r="Z48" s="1"/>
  <c r="U555"/>
  <c r="I556" s="1"/>
  <c r="M1182"/>
  <c r="F1182"/>
  <c r="M1131" i="1"/>
  <c r="F1131"/>
  <c r="T556" i="4" l="1"/>
  <c r="AA48"/>
  <c r="J556"/>
  <c r="M1183"/>
  <c r="F1183"/>
  <c r="M1132" i="1"/>
  <c r="F1132"/>
  <c r="L556" i="4" l="1"/>
  <c r="M1184"/>
  <c r="F1184"/>
  <c r="M1133" i="1"/>
  <c r="F1133"/>
  <c r="U556" i="4" l="1"/>
  <c r="I557" s="1"/>
  <c r="M1185"/>
  <c r="F1185"/>
  <c r="M1134" i="1"/>
  <c r="F1134"/>
  <c r="T557" i="4" l="1"/>
  <c r="J557"/>
  <c r="M1186"/>
  <c r="F1186"/>
  <c r="M1135" i="1"/>
  <c r="F1135"/>
  <c r="L557" i="4" l="1"/>
  <c r="M1187"/>
  <c r="F1187"/>
  <c r="M1136" i="1"/>
  <c r="F1136"/>
  <c r="U557" i="4" l="1"/>
  <c r="I558" s="1"/>
  <c r="M1188"/>
  <c r="F1188"/>
  <c r="M1137" i="1"/>
  <c r="F1137"/>
  <c r="T558" i="4" l="1"/>
  <c r="J558"/>
  <c r="M1189"/>
  <c r="F1189"/>
  <c r="M1138" i="1"/>
  <c r="F1138"/>
  <c r="L558" i="4" l="1"/>
  <c r="M1190"/>
  <c r="F1190"/>
  <c r="M1139" i="1"/>
  <c r="F1139"/>
  <c r="U558" i="4" l="1"/>
  <c r="I559" s="1"/>
  <c r="M1191"/>
  <c r="F1191"/>
  <c r="M1140" i="1"/>
  <c r="F1140"/>
  <c r="T559" i="4" l="1"/>
  <c r="J559"/>
  <c r="M1192"/>
  <c r="F1192"/>
  <c r="M1141" i="1"/>
  <c r="F1141"/>
  <c r="L559" i="4" l="1"/>
  <c r="M1193"/>
  <c r="F1193"/>
  <c r="M1142" i="1"/>
  <c r="F1142"/>
  <c r="U559" i="4" l="1"/>
  <c r="I560" s="1"/>
  <c r="M1194"/>
  <c r="F1194"/>
  <c r="M1143" i="1"/>
  <c r="F1143"/>
  <c r="T560" i="4" l="1"/>
  <c r="L560"/>
  <c r="J560"/>
  <c r="M1195"/>
  <c r="F1195"/>
  <c r="M1144" i="1"/>
  <c r="F1144"/>
  <c r="U560" i="4" l="1"/>
  <c r="M1196"/>
  <c r="F1196"/>
  <c r="M1145" i="1"/>
  <c r="F1145"/>
  <c r="T561" i="4" l="1"/>
  <c r="I561"/>
  <c r="J561"/>
  <c r="M1197"/>
  <c r="F1197"/>
  <c r="M1146" i="1"/>
  <c r="F1146"/>
  <c r="L561" i="4" l="1"/>
  <c r="U561" s="1"/>
  <c r="I562" s="1"/>
  <c r="M1198"/>
  <c r="F1198"/>
  <c r="M1147" i="1"/>
  <c r="F1147"/>
  <c r="L562" i="4" l="1"/>
  <c r="T562"/>
  <c r="J562"/>
  <c r="U562"/>
  <c r="M1199"/>
  <c r="F1199"/>
  <c r="M1148" i="1"/>
  <c r="F1148"/>
  <c r="T563" i="4" l="1"/>
  <c r="I563"/>
  <c r="J563"/>
  <c r="M1200"/>
  <c r="F1200"/>
  <c r="M1149" i="1"/>
  <c r="F1149"/>
  <c r="L563" i="4" l="1"/>
  <c r="U563" s="1"/>
  <c r="I564" s="1"/>
  <c r="M1201"/>
  <c r="F1201"/>
  <c r="M1150" i="1"/>
  <c r="F1150"/>
  <c r="T564" i="4" l="1"/>
  <c r="J564"/>
  <c r="L564"/>
  <c r="U564"/>
  <c r="M1202"/>
  <c r="F1202"/>
  <c r="M1151" i="1"/>
  <c r="F1151"/>
  <c r="T565" i="4" l="1"/>
  <c r="I565"/>
  <c r="J565"/>
  <c r="M1203"/>
  <c r="F1203"/>
  <c r="M1152" i="1"/>
  <c r="F1152"/>
  <c r="L565" i="4" l="1"/>
  <c r="U565" s="1"/>
  <c r="I566" s="1"/>
  <c r="M1204"/>
  <c r="F1204"/>
  <c r="M1153" i="1"/>
  <c r="F1153"/>
  <c r="L566" i="4" l="1"/>
  <c r="U566" s="1"/>
  <c r="J566"/>
  <c r="T566"/>
  <c r="M1205"/>
  <c r="F1205"/>
  <c r="M1154" i="1"/>
  <c r="F1154"/>
  <c r="I567" i="4" l="1"/>
  <c r="L567" s="1"/>
  <c r="T567"/>
  <c r="J567"/>
  <c r="X49" s="1"/>
  <c r="Y49"/>
  <c r="Z49"/>
  <c r="U567"/>
  <c r="I568" s="1"/>
  <c r="M1206"/>
  <c r="F1206"/>
  <c r="M1155" i="1"/>
  <c r="F1155"/>
  <c r="T568" i="4" l="1"/>
  <c r="AA49"/>
  <c r="J568"/>
  <c r="L568"/>
  <c r="M1207"/>
  <c r="F1207"/>
  <c r="M1156" i="1"/>
  <c r="F1156"/>
  <c r="U568" i="4" l="1"/>
  <c r="I569" s="1"/>
  <c r="M1208"/>
  <c r="F1208"/>
  <c r="M1157" i="1"/>
  <c r="F1157"/>
  <c r="T569" i="4" l="1"/>
  <c r="J569"/>
  <c r="L569"/>
  <c r="M1209"/>
  <c r="F1209"/>
  <c r="M1158" i="1"/>
  <c r="F1158"/>
  <c r="U569" i="4" l="1"/>
  <c r="I570" s="1"/>
  <c r="M1210"/>
  <c r="F1210"/>
  <c r="M1159" i="1"/>
  <c r="F1159"/>
  <c r="T570" i="4" l="1"/>
  <c r="L570"/>
  <c r="J570"/>
  <c r="M1211"/>
  <c r="F1211"/>
  <c r="M1160" i="1"/>
  <c r="F1160"/>
  <c r="U570" i="4" l="1"/>
  <c r="I571" s="1"/>
  <c r="M1212"/>
  <c r="F1212"/>
  <c r="M1161" i="1"/>
  <c r="F1161"/>
  <c r="T571" i="4" l="1"/>
  <c r="J571"/>
  <c r="L571"/>
  <c r="M1213"/>
  <c r="F1213"/>
  <c r="M1162" i="1"/>
  <c r="F1162"/>
  <c r="U571" i="4" l="1"/>
  <c r="M1214"/>
  <c r="F1214"/>
  <c r="M1163" i="1"/>
  <c r="F1163"/>
  <c r="J572" i="4" l="1"/>
  <c r="T572"/>
  <c r="I572"/>
  <c r="L572" s="1"/>
  <c r="U572" s="1"/>
  <c r="I573" s="1"/>
  <c r="M1215"/>
  <c r="F1215"/>
  <c r="M1164" i="1"/>
  <c r="F1164"/>
  <c r="T573" i="4" l="1"/>
  <c r="J573"/>
  <c r="M1216"/>
  <c r="F1216"/>
  <c r="M1165" i="1"/>
  <c r="F1165"/>
  <c r="L573" i="4" l="1"/>
  <c r="M1217"/>
  <c r="F1217"/>
  <c r="M1166" i="1"/>
  <c r="F1166"/>
  <c r="U573" i="4" l="1"/>
  <c r="J574" s="1"/>
  <c r="M1218"/>
  <c r="F1218"/>
  <c r="M1167" i="1"/>
  <c r="F1167"/>
  <c r="T574" i="4" l="1"/>
  <c r="I574"/>
  <c r="M1219"/>
  <c r="F1219"/>
  <c r="M1168" i="1"/>
  <c r="F1168"/>
  <c r="L574" i="4" l="1"/>
  <c r="U574" s="1"/>
  <c r="I575" s="1"/>
  <c r="M1220"/>
  <c r="F1220"/>
  <c r="M1169" i="1"/>
  <c r="F1169"/>
  <c r="T575" i="4" l="1"/>
  <c r="U575"/>
  <c r="T576" s="1"/>
  <c r="L575"/>
  <c r="J575"/>
  <c r="M1221"/>
  <c r="F1221"/>
  <c r="M1170" i="1"/>
  <c r="F1170"/>
  <c r="I576" i="4" l="1"/>
  <c r="J576"/>
  <c r="M1222"/>
  <c r="F1222"/>
  <c r="M1171" i="1"/>
  <c r="F1171"/>
  <c r="L576" i="4" l="1"/>
  <c r="U576" s="1"/>
  <c r="U577" s="1"/>
  <c r="U578" s="1"/>
  <c r="I579" s="1"/>
  <c r="M1223"/>
  <c r="F1223"/>
  <c r="M1172" i="1"/>
  <c r="F1172"/>
  <c r="I577" i="4" l="1"/>
  <c r="J577"/>
  <c r="T577"/>
  <c r="J578"/>
  <c r="T578"/>
  <c r="I578"/>
  <c r="T579"/>
  <c r="J579"/>
  <c r="Y50"/>
  <c r="L579"/>
  <c r="M1224"/>
  <c r="F1224"/>
  <c r="M1173" i="1"/>
  <c r="F1173"/>
  <c r="X50" i="4" l="1"/>
  <c r="L577"/>
  <c r="L578"/>
  <c r="U579"/>
  <c r="I580" s="1"/>
  <c r="M1225"/>
  <c r="F1225"/>
  <c r="M1174" i="1"/>
  <c r="F1174"/>
  <c r="Z50" i="4" l="1"/>
  <c r="T580"/>
  <c r="AA50"/>
  <c r="J580"/>
  <c r="M1226"/>
  <c r="F1226"/>
  <c r="M1175" i="1"/>
  <c r="F1175"/>
  <c r="L580" i="4" l="1"/>
  <c r="F1227"/>
  <c r="M1227"/>
  <c r="M1176" i="1"/>
  <c r="F1176"/>
  <c r="U580" i="4" l="1"/>
  <c r="I581" s="1"/>
  <c r="M1228"/>
  <c r="F1228"/>
  <c r="M1177" i="1"/>
  <c r="F1177"/>
  <c r="T581" i="4" l="1"/>
  <c r="J581"/>
  <c r="M1229"/>
  <c r="F1229"/>
  <c r="M1178" i="1"/>
  <c r="F1178"/>
  <c r="L581" i="4" l="1"/>
  <c r="M1230"/>
  <c r="F1230"/>
  <c r="M1179" i="1"/>
  <c r="F1179"/>
  <c r="U581" i="4" l="1"/>
  <c r="I582" s="1"/>
  <c r="M1231"/>
  <c r="F1231"/>
  <c r="M1180" i="1"/>
  <c r="F1180"/>
  <c r="T582" i="4" l="1"/>
  <c r="J582"/>
  <c r="L582"/>
  <c r="M1232"/>
  <c r="F1232"/>
  <c r="M1181" i="1"/>
  <c r="F1181"/>
  <c r="U582" i="4" l="1"/>
  <c r="I583" s="1"/>
  <c r="M1233"/>
  <c r="F1233"/>
  <c r="M1182" i="1"/>
  <c r="F1182"/>
  <c r="T583" i="4" l="1"/>
  <c r="J583"/>
  <c r="M1234"/>
  <c r="F1234"/>
  <c r="M1183" i="1"/>
  <c r="F1183"/>
  <c r="L583" i="4" l="1"/>
  <c r="M1235"/>
  <c r="F1235"/>
  <c r="M1184" i="1"/>
  <c r="F1184"/>
  <c r="U583" i="4" l="1"/>
  <c r="I584" s="1"/>
  <c r="M1236"/>
  <c r="F1236"/>
  <c r="M1185" i="1"/>
  <c r="F1185"/>
  <c r="T584" i="4" l="1"/>
  <c r="L584"/>
  <c r="J584"/>
  <c r="M1237"/>
  <c r="F1237"/>
  <c r="M1186" i="1"/>
  <c r="F1186"/>
  <c r="U584" i="4" l="1"/>
  <c r="M1238"/>
  <c r="F1238"/>
  <c r="M1187" i="1"/>
  <c r="F1187"/>
  <c r="J585" i="4" l="1"/>
  <c r="T585"/>
  <c r="I585"/>
  <c r="L585" s="1"/>
  <c r="U585" s="1"/>
  <c r="I586" s="1"/>
  <c r="M1239"/>
  <c r="F1239"/>
  <c r="M1188" i="1"/>
  <c r="F1188"/>
  <c r="U586" i="4" l="1"/>
  <c r="I587" s="1"/>
  <c r="L586"/>
  <c r="T586"/>
  <c r="J586"/>
  <c r="M1240"/>
  <c r="F1240"/>
  <c r="M1189" i="1"/>
  <c r="F1189"/>
  <c r="T587" i="4" l="1"/>
  <c r="J587"/>
  <c r="L587"/>
  <c r="U587" s="1"/>
  <c r="M1241"/>
  <c r="F1241"/>
  <c r="M1190" i="1"/>
  <c r="F1190"/>
  <c r="I588" i="4" l="1"/>
  <c r="L588" s="1"/>
  <c r="U588" s="1"/>
  <c r="I589" s="1"/>
  <c r="J588"/>
  <c r="T588"/>
  <c r="M1242"/>
  <c r="F1242"/>
  <c r="M1191" i="1"/>
  <c r="F1191"/>
  <c r="T589" i="4" l="1"/>
  <c r="L589"/>
  <c r="U589" s="1"/>
  <c r="J589"/>
  <c r="M1243"/>
  <c r="F1243"/>
  <c r="M1192" i="1"/>
  <c r="F1192"/>
  <c r="I590" i="4" l="1"/>
  <c r="L590" s="1"/>
  <c r="U590" s="1"/>
  <c r="I591" s="1"/>
  <c r="J590"/>
  <c r="T590"/>
  <c r="M1244"/>
  <c r="F1244"/>
  <c r="M1193" i="1"/>
  <c r="F1193"/>
  <c r="T591" i="4" l="1"/>
  <c r="J591"/>
  <c r="X51" s="1"/>
  <c r="Y51"/>
  <c r="B15" i="6" s="1"/>
  <c r="L591" i="4"/>
  <c r="M1245"/>
  <c r="F1245"/>
  <c r="M1194" i="1"/>
  <c r="F1194"/>
  <c r="Z51" i="4" l="1"/>
  <c r="U591"/>
  <c r="I592" s="1"/>
  <c r="M1246"/>
  <c r="F1246"/>
  <c r="M1195" i="1"/>
  <c r="F1195"/>
  <c r="T592" i="4" l="1"/>
  <c r="AA51"/>
  <c r="J592"/>
  <c r="M1247"/>
  <c r="F1247"/>
  <c r="M1196" i="1"/>
  <c r="F1196"/>
  <c r="L592" i="4" l="1"/>
  <c r="M1248"/>
  <c r="F1248"/>
  <c r="M1197" i="1"/>
  <c r="F1197"/>
  <c r="U592" i="4" l="1"/>
  <c r="I593" s="1"/>
  <c r="M1249"/>
  <c r="F1249"/>
  <c r="M1198" i="1"/>
  <c r="F1198"/>
  <c r="T593" i="4" l="1"/>
  <c r="J593"/>
  <c r="L593"/>
  <c r="M1250"/>
  <c r="F1250"/>
  <c r="M1199" i="1"/>
  <c r="F1199"/>
  <c r="U593" i="4" l="1"/>
  <c r="M1251"/>
  <c r="F1251"/>
  <c r="M1200" i="1"/>
  <c r="F1200"/>
  <c r="T594" i="4" l="1"/>
  <c r="I594"/>
  <c r="L594" s="1"/>
  <c r="U594" s="1"/>
  <c r="I595" s="1"/>
  <c r="J594"/>
  <c r="M1252"/>
  <c r="F1252"/>
  <c r="M1201" i="1"/>
  <c r="F1201"/>
  <c r="T595" i="4" l="1"/>
  <c r="J595"/>
  <c r="M1253"/>
  <c r="F1253"/>
  <c r="M1202" i="1"/>
  <c r="F1202"/>
  <c r="L595" i="4" l="1"/>
  <c r="M1254"/>
  <c r="F1254"/>
  <c r="M1203" i="1"/>
  <c r="F1203"/>
  <c r="U595" i="4" l="1"/>
  <c r="M1255"/>
  <c r="F1255"/>
  <c r="M1204" i="1"/>
  <c r="F1204"/>
  <c r="J596" i="4" l="1"/>
  <c r="T596"/>
  <c r="I596"/>
  <c r="L596" s="1"/>
  <c r="U596" s="1"/>
  <c r="I597" s="1"/>
  <c r="M1256"/>
  <c r="F1256"/>
  <c r="M1205" i="1"/>
  <c r="F1205"/>
  <c r="L597" i="4" l="1"/>
  <c r="T597"/>
  <c r="J597"/>
  <c r="U597"/>
  <c r="I598" s="1"/>
  <c r="M1257"/>
  <c r="F1257"/>
  <c r="M1206" i="1"/>
  <c r="F1206"/>
  <c r="T598" i="4" l="1"/>
  <c r="L598"/>
  <c r="U598" s="1"/>
  <c r="J598"/>
  <c r="M1258"/>
  <c r="F1258"/>
  <c r="M1207" i="1"/>
  <c r="F1207"/>
  <c r="I599" i="4" l="1"/>
  <c r="J599"/>
  <c r="T599"/>
  <c r="M1259"/>
  <c r="F1259"/>
  <c r="M1208" i="1"/>
  <c r="F1208"/>
  <c r="L599" i="4" l="1"/>
  <c r="U599" s="1"/>
  <c r="M1260"/>
  <c r="F1260"/>
  <c r="M1209" i="1"/>
  <c r="F1209"/>
  <c r="I600" i="4" l="1"/>
  <c r="J600"/>
  <c r="T600"/>
  <c r="M1261"/>
  <c r="F1261"/>
  <c r="M1210" i="1"/>
  <c r="F1210"/>
  <c r="L600" i="4" l="1"/>
  <c r="U600" s="1"/>
  <c r="M1262"/>
  <c r="F1262"/>
  <c r="M1211" i="1"/>
  <c r="F1211"/>
  <c r="I601" i="4" l="1"/>
  <c r="J601"/>
  <c r="T601"/>
  <c r="M1263"/>
  <c r="F1263"/>
  <c r="M1212" i="1"/>
  <c r="F1212"/>
  <c r="L601" i="4" l="1"/>
  <c r="U601" s="1"/>
  <c r="M1264"/>
  <c r="F1264"/>
  <c r="M1213" i="1"/>
  <c r="F1213"/>
  <c r="I602" i="4" l="1"/>
  <c r="T602"/>
  <c r="J602"/>
  <c r="M1265"/>
  <c r="F1265"/>
  <c r="M1214" i="1"/>
  <c r="F1214"/>
  <c r="L602" i="4" l="1"/>
  <c r="M1266"/>
  <c r="F1266"/>
  <c r="M1215" i="1"/>
  <c r="F1215"/>
  <c r="U602" i="4" l="1"/>
  <c r="M1267"/>
  <c r="F1267"/>
  <c r="M1216" i="1"/>
  <c r="F1216"/>
  <c r="I603" i="4" l="1"/>
  <c r="L603" s="1"/>
  <c r="Z52" s="1"/>
  <c r="J603"/>
  <c r="X52" s="1"/>
  <c r="Y52"/>
  <c r="T603"/>
  <c r="U603"/>
  <c r="M1268"/>
  <c r="F1268"/>
  <c r="M1217" i="1"/>
  <c r="F1217"/>
  <c r="J604" i="4" l="1"/>
  <c r="I604"/>
  <c r="AA52"/>
  <c r="U604"/>
  <c r="T604"/>
  <c r="F1269"/>
  <c r="M1269"/>
  <c r="M1218" i="1"/>
  <c r="F1218"/>
  <c r="L604" i="4" l="1"/>
  <c r="I605"/>
  <c r="L605" s="1"/>
  <c r="T605"/>
  <c r="J605"/>
  <c r="U605"/>
  <c r="M1270"/>
  <c r="F1270"/>
  <c r="M1219" i="1"/>
  <c r="F1219"/>
  <c r="J606" i="4" l="1"/>
  <c r="U606"/>
  <c r="I606"/>
  <c r="L606" s="1"/>
  <c r="T606"/>
  <c r="M1271"/>
  <c r="F1271"/>
  <c r="M1220" i="1"/>
  <c r="F1220"/>
  <c r="I607" i="4" l="1"/>
  <c r="T607"/>
  <c r="J607"/>
  <c r="U607"/>
  <c r="M1272"/>
  <c r="F1272"/>
  <c r="M1221" i="1"/>
  <c r="F1221"/>
  <c r="T608" i="4" l="1"/>
  <c r="J608"/>
  <c r="U608"/>
  <c r="I608"/>
  <c r="L607"/>
  <c r="M1273"/>
  <c r="F1273"/>
  <c r="M1222" i="1"/>
  <c r="F1222"/>
  <c r="L608" i="4" l="1"/>
  <c r="T609"/>
  <c r="J609"/>
  <c r="U609"/>
  <c r="I609"/>
  <c r="L609" s="1"/>
  <c r="M1274"/>
  <c r="F1274"/>
  <c r="M1223" i="1"/>
  <c r="F1223"/>
  <c r="I610" i="4" l="1"/>
  <c r="L610" s="1"/>
  <c r="T610"/>
  <c r="J610"/>
  <c r="U610"/>
  <c r="M1275"/>
  <c r="F1275"/>
  <c r="M1224" i="1"/>
  <c r="F1224"/>
  <c r="T611" i="4" l="1"/>
  <c r="U611"/>
  <c r="J611"/>
  <c r="I611"/>
  <c r="L611" s="1"/>
  <c r="M1276"/>
  <c r="F1276"/>
  <c r="M1225" i="1"/>
  <c r="F1225"/>
  <c r="T612" i="4" l="1"/>
  <c r="J612"/>
  <c r="U612"/>
  <c r="I612"/>
  <c r="M1277"/>
  <c r="F1277"/>
  <c r="M1226" i="1"/>
  <c r="F1226"/>
  <c r="L612" i="4" l="1"/>
  <c r="J613"/>
  <c r="I613"/>
  <c r="T613"/>
  <c r="U613"/>
  <c r="M1278"/>
  <c r="F1278"/>
  <c r="M1227" i="1"/>
  <c r="F1227"/>
  <c r="L613" i="4" l="1"/>
  <c r="I614"/>
  <c r="L614" s="1"/>
  <c r="T614"/>
  <c r="U614"/>
  <c r="J614"/>
  <c r="F1279"/>
  <c r="M1279"/>
  <c r="M1228" i="1"/>
  <c r="F1228"/>
  <c r="T615" i="4" l="1"/>
  <c r="J615"/>
  <c r="U615"/>
  <c r="I615"/>
  <c r="M1280"/>
  <c r="F1280"/>
  <c r="M1229" i="1"/>
  <c r="F1229"/>
  <c r="L615" i="4" l="1"/>
  <c r="T616"/>
  <c r="J616"/>
  <c r="U616"/>
  <c r="I616"/>
  <c r="L616" s="1"/>
  <c r="M1281"/>
  <c r="F1281"/>
  <c r="M1230" i="1"/>
  <c r="F1230"/>
  <c r="T617" i="4" l="1"/>
  <c r="J617"/>
  <c r="U617"/>
  <c r="I617"/>
  <c r="L617" s="1"/>
  <c r="M1282"/>
  <c r="F1282"/>
  <c r="M1231" i="1"/>
  <c r="F1231"/>
  <c r="J618" i="4" l="1"/>
  <c r="I618"/>
  <c r="T618"/>
  <c r="U618"/>
  <c r="M1283"/>
  <c r="F1283"/>
  <c r="M1232" i="1"/>
  <c r="F1232"/>
  <c r="T619" i="4" l="1"/>
  <c r="U619"/>
  <c r="J619"/>
  <c r="I619"/>
  <c r="L618"/>
  <c r="F1284"/>
  <c r="M1284"/>
  <c r="M1233" i="1"/>
  <c r="F1233"/>
  <c r="L619" i="4" l="1"/>
  <c r="U620"/>
  <c r="I620"/>
  <c r="T620"/>
  <c r="J620"/>
  <c r="M1285"/>
  <c r="F1285"/>
  <c r="M1234" i="1"/>
  <c r="F1234"/>
  <c r="L620" i="4" l="1"/>
  <c r="T621"/>
  <c r="U621"/>
  <c r="J621"/>
  <c r="I621"/>
  <c r="L621" s="1"/>
  <c r="M1286"/>
  <c r="F1286"/>
  <c r="M1235" i="1"/>
  <c r="F1235"/>
  <c r="I622" i="4" l="1"/>
  <c r="L622" s="1"/>
  <c r="T622"/>
  <c r="J622"/>
  <c r="U622"/>
  <c r="M1287"/>
  <c r="F1287"/>
  <c r="M1236" i="1"/>
  <c r="F1236"/>
  <c r="U623" i="4" l="1"/>
  <c r="T623"/>
  <c r="I623"/>
  <c r="J623"/>
  <c r="M1288"/>
  <c r="F1288"/>
  <c r="M1237" i="1"/>
  <c r="F1237"/>
  <c r="L623" i="4" l="1"/>
  <c r="U624"/>
  <c r="I624"/>
  <c r="T624"/>
  <c r="J624"/>
  <c r="M1289"/>
  <c r="F1289"/>
  <c r="M1238" i="1"/>
  <c r="F1238"/>
  <c r="T625" i="4" l="1"/>
  <c r="U625"/>
  <c r="J625"/>
  <c r="I625"/>
  <c r="L625" s="1"/>
  <c r="L624"/>
  <c r="M1290"/>
  <c r="F1290"/>
  <c r="M1239" i="1"/>
  <c r="F1239"/>
  <c r="I626" i="4" l="1"/>
  <c r="T626"/>
  <c r="J626"/>
  <c r="U626"/>
  <c r="M1291"/>
  <c r="F1291"/>
  <c r="M1240" i="1"/>
  <c r="F1240"/>
  <c r="I627" i="4" l="1"/>
  <c r="T627"/>
  <c r="J627"/>
  <c r="U627"/>
  <c r="L626"/>
  <c r="M1292"/>
  <c r="F1292"/>
  <c r="M1241" i="1"/>
  <c r="F1241"/>
  <c r="L627" i="4" l="1"/>
  <c r="I628"/>
  <c r="L628" s="1"/>
  <c r="T628"/>
  <c r="J628"/>
  <c r="U628"/>
  <c r="M1293"/>
  <c r="F1293"/>
  <c r="M1242" i="1"/>
  <c r="F1242"/>
  <c r="T629" i="4" l="1"/>
  <c r="J629"/>
  <c r="U629"/>
  <c r="I629"/>
  <c r="L629" s="1"/>
  <c r="M1294"/>
  <c r="F1294"/>
  <c r="M1243" i="1"/>
  <c r="F1243"/>
  <c r="T630" i="4" l="1"/>
  <c r="U630"/>
  <c r="J630"/>
  <c r="I630"/>
  <c r="L630" s="1"/>
  <c r="M1295"/>
  <c r="F1295"/>
  <c r="M1244" i="1"/>
  <c r="F1244"/>
  <c r="T631" i="4" l="1"/>
  <c r="J631"/>
  <c r="U631"/>
  <c r="I631"/>
  <c r="L631" s="1"/>
  <c r="M1296"/>
  <c r="F1296"/>
  <c r="M1245" i="1"/>
  <c r="F1245"/>
  <c r="T632" i="4" l="1"/>
  <c r="J632"/>
  <c r="I632"/>
  <c r="L632" s="1"/>
  <c r="U632"/>
  <c r="F1297"/>
  <c r="M1297"/>
  <c r="M1246" i="1"/>
  <c r="F1246"/>
  <c r="I633" i="4" l="1"/>
  <c r="T633"/>
  <c r="U633"/>
  <c r="J633"/>
  <c r="M1298"/>
  <c r="F1298"/>
  <c r="M1247" i="1"/>
  <c r="F1247"/>
  <c r="L633" i="4" l="1"/>
  <c r="T634"/>
  <c r="J634"/>
  <c r="U634"/>
  <c r="I634"/>
  <c r="L634" s="1"/>
  <c r="M1299"/>
  <c r="F1299"/>
  <c r="M1248" i="1"/>
  <c r="F1248"/>
  <c r="I635" i="4" l="1"/>
  <c r="L635" s="1"/>
  <c r="T635"/>
  <c r="U635"/>
  <c r="J635"/>
  <c r="M1300"/>
  <c r="F1300"/>
  <c r="M1249" i="1"/>
  <c r="F1249"/>
  <c r="I636" i="4" l="1"/>
  <c r="T636"/>
  <c r="J636"/>
  <c r="U636"/>
  <c r="F1301"/>
  <c r="M1301"/>
  <c r="M1250" i="1"/>
  <c r="F1250"/>
  <c r="L636" i="4" l="1"/>
  <c r="T637"/>
  <c r="U637"/>
  <c r="I637"/>
  <c r="L637" s="1"/>
  <c r="J637"/>
  <c r="M1302"/>
  <c r="F1302"/>
  <c r="M1251" i="1"/>
  <c r="F1251"/>
  <c r="J638" i="4" l="1"/>
  <c r="I638"/>
  <c r="L638" s="1"/>
  <c r="T638"/>
  <c r="U638"/>
  <c r="M1303"/>
  <c r="F1303"/>
  <c r="M1252" i="1"/>
  <c r="F1252"/>
  <c r="I639" i="4" l="1"/>
  <c r="T639"/>
  <c r="U639"/>
  <c r="J639"/>
  <c r="M1304"/>
  <c r="F1304"/>
  <c r="M1253" i="1"/>
  <c r="F1253"/>
  <c r="L639" i="4" l="1"/>
  <c r="I640"/>
  <c r="L640" s="1"/>
  <c r="T640"/>
  <c r="U640"/>
  <c r="J640"/>
  <c r="M1305"/>
  <c r="F1305"/>
  <c r="M1254" i="1"/>
  <c r="F1254"/>
  <c r="T641" i="4" l="1"/>
  <c r="J641"/>
  <c r="U641"/>
  <c r="I641"/>
  <c r="F1306"/>
  <c r="M1306"/>
  <c r="M1255" i="1"/>
  <c r="F1255"/>
  <c r="L641" i="4" l="1"/>
  <c r="I642"/>
  <c r="L642" s="1"/>
  <c r="T642"/>
  <c r="U642"/>
  <c r="J642"/>
  <c r="M1307"/>
  <c r="F1307"/>
  <c r="M1256" i="1"/>
  <c r="F1256"/>
  <c r="I643" i="4" l="1"/>
  <c r="L643" s="1"/>
  <c r="T643"/>
  <c r="U643"/>
  <c r="J643"/>
  <c r="M1308"/>
  <c r="F1308"/>
  <c r="M1257" i="1"/>
  <c r="F1257"/>
  <c r="T644" i="4" l="1"/>
  <c r="J644"/>
  <c r="U644"/>
  <c r="I644"/>
  <c r="L644" s="1"/>
  <c r="M1309"/>
  <c r="F1309"/>
  <c r="M1258" i="1"/>
  <c r="F1258"/>
  <c r="I645" i="4" l="1"/>
  <c r="L645" s="1"/>
  <c r="T645"/>
  <c r="J645"/>
  <c r="U645"/>
  <c r="M1310"/>
  <c r="F1310"/>
  <c r="M1259" i="1"/>
  <c r="F1259"/>
  <c r="T646" i="4" l="1"/>
  <c r="J646"/>
  <c r="U646"/>
  <c r="I646"/>
  <c r="L646" s="1"/>
  <c r="M1311"/>
  <c r="F1311"/>
  <c r="M1260" i="1"/>
  <c r="F1260"/>
  <c r="I647" i="4" l="1"/>
  <c r="L647" s="1"/>
  <c r="T647"/>
  <c r="U647"/>
  <c r="J647"/>
  <c r="M1312"/>
  <c r="F1312"/>
  <c r="M1261" i="1"/>
  <c r="F1261"/>
  <c r="I648" i="4" l="1"/>
  <c r="L648" s="1"/>
  <c r="J648"/>
  <c r="T648"/>
  <c r="U648"/>
  <c r="M1313"/>
  <c r="F1313"/>
  <c r="M1262" i="1"/>
  <c r="F1262"/>
  <c r="I649" i="4" l="1"/>
  <c r="L649" s="1"/>
  <c r="U649"/>
  <c r="T649"/>
  <c r="J649"/>
  <c r="F1314"/>
  <c r="M1314"/>
  <c r="M1263" i="1"/>
  <c r="F1263"/>
  <c r="I650" i="4" l="1"/>
  <c r="L650" s="1"/>
  <c r="J650"/>
  <c r="T650"/>
  <c r="U650"/>
  <c r="M1315"/>
  <c r="F1315"/>
  <c r="M1264" i="1"/>
  <c r="F1264"/>
  <c r="I651" i="4" l="1"/>
  <c r="L651" s="1"/>
  <c r="T651"/>
  <c r="U651"/>
  <c r="J651"/>
  <c r="M1316"/>
  <c r="F1316"/>
  <c r="M1265" i="1"/>
  <c r="F1265"/>
  <c r="I652" i="4" l="1"/>
  <c r="L652" s="1"/>
  <c r="U652"/>
  <c r="T652"/>
  <c r="J652"/>
  <c r="M1317"/>
  <c r="F1317"/>
  <c r="M1266" i="1"/>
  <c r="F1266"/>
  <c r="I653" i="4" l="1"/>
  <c r="L653" s="1"/>
  <c r="T653"/>
  <c r="J653"/>
  <c r="U653"/>
  <c r="M1318"/>
  <c r="F1318"/>
  <c r="M1267" i="1"/>
  <c r="F1267"/>
  <c r="I654" i="4" l="1"/>
  <c r="L654" s="1"/>
  <c r="T654"/>
  <c r="J654"/>
  <c r="U654"/>
  <c r="F1319"/>
  <c r="M1319"/>
  <c r="M1268" i="1"/>
  <c r="F1268"/>
  <c r="I655" i="4" l="1"/>
  <c r="L655" s="1"/>
  <c r="T655"/>
  <c r="U655"/>
  <c r="J655"/>
  <c r="M1320"/>
  <c r="F1320"/>
  <c r="M1269" i="1"/>
  <c r="F1269"/>
  <c r="I656" i="4" l="1"/>
  <c r="L656" s="1"/>
  <c r="T656"/>
  <c r="U656"/>
  <c r="J656"/>
  <c r="M1321"/>
  <c r="F1321"/>
  <c r="M1270" i="1"/>
  <c r="F1270"/>
  <c r="I657" i="4" l="1"/>
  <c r="L657" s="1"/>
  <c r="T657"/>
  <c r="J657"/>
  <c r="U657"/>
  <c r="M1322"/>
  <c r="F1322"/>
  <c r="M1271" i="1"/>
  <c r="F1271"/>
  <c r="I658" i="4" l="1"/>
  <c r="L658" s="1"/>
  <c r="T658"/>
  <c r="J658"/>
  <c r="U658"/>
  <c r="F1323"/>
  <c r="M1323"/>
  <c r="M1272" i="1"/>
  <c r="F1272"/>
  <c r="I659" i="4" l="1"/>
  <c r="L659" s="1"/>
  <c r="T659"/>
  <c r="J659"/>
  <c r="U659"/>
  <c r="M1324"/>
  <c r="F1324"/>
  <c r="M1273" i="1"/>
  <c r="F1273"/>
  <c r="I660" i="4" l="1"/>
  <c r="L660" s="1"/>
  <c r="T660"/>
  <c r="J660"/>
  <c r="U660"/>
  <c r="M1325"/>
  <c r="F1325"/>
  <c r="M1274" i="1"/>
  <c r="F1274"/>
  <c r="I661" i="4" l="1"/>
  <c r="L661" s="1"/>
  <c r="T661"/>
  <c r="U661"/>
  <c r="J661"/>
  <c r="M1326"/>
  <c r="F1326"/>
  <c r="M1275" i="1"/>
  <c r="F1275"/>
  <c r="I662" i="4" l="1"/>
  <c r="L662" s="1"/>
  <c r="T662"/>
  <c r="J662"/>
  <c r="U662"/>
  <c r="M1327"/>
  <c r="F1327"/>
  <c r="M1276" i="1"/>
  <c r="F1276"/>
  <c r="I663" i="4" l="1"/>
  <c r="L663" s="1"/>
  <c r="T663"/>
  <c r="U663"/>
  <c r="J663"/>
  <c r="M1328"/>
  <c r="F1328"/>
  <c r="M1277" i="1"/>
  <c r="F1277"/>
  <c r="I664" i="4" l="1"/>
  <c r="L664" s="1"/>
  <c r="T664"/>
  <c r="U664"/>
  <c r="J664"/>
  <c r="M1329"/>
  <c r="F1329"/>
  <c r="M1278" i="1"/>
  <c r="F1278"/>
  <c r="I665" i="4" l="1"/>
  <c r="L665" s="1"/>
  <c r="T665"/>
  <c r="U665"/>
  <c r="J665"/>
  <c r="M1330"/>
  <c r="F1330"/>
  <c r="M1279" i="1"/>
  <c r="F1279"/>
  <c r="I666" i="4" l="1"/>
  <c r="L666" s="1"/>
  <c r="T666"/>
  <c r="U666"/>
  <c r="J666"/>
  <c r="M1331"/>
  <c r="F1331"/>
  <c r="M1280" i="1"/>
  <c r="F1280"/>
  <c r="I667" i="4" l="1"/>
  <c r="T667"/>
  <c r="U667"/>
  <c r="J667"/>
  <c r="M1332"/>
  <c r="F1332"/>
  <c r="M1281" i="1"/>
  <c r="F1281"/>
  <c r="L667" i="4" l="1"/>
  <c r="I668"/>
  <c r="L668" s="1"/>
  <c r="T668"/>
  <c r="J668"/>
  <c r="U668"/>
  <c r="M1333"/>
  <c r="F1333"/>
  <c r="M1282" i="1"/>
  <c r="F1282"/>
  <c r="I669" i="4" l="1"/>
  <c r="U669"/>
  <c r="T669"/>
  <c r="J669"/>
  <c r="B7" i="6"/>
  <c r="F1335" i="4"/>
  <c r="M1334"/>
  <c r="F1334"/>
  <c r="M1283" i="1"/>
  <c r="F1283"/>
  <c r="L669" i="4" l="1"/>
  <c r="I670"/>
  <c r="T670"/>
  <c r="U670"/>
  <c r="J670"/>
  <c r="B8" i="6"/>
  <c r="M1284" i="1"/>
  <c r="F1284"/>
  <c r="L670" i="4" l="1"/>
  <c r="I671"/>
  <c r="L671" s="1"/>
  <c r="T671"/>
  <c r="U671"/>
  <c r="J671"/>
  <c r="M1285" i="1"/>
  <c r="F1285"/>
  <c r="I672" i="4" l="1"/>
  <c r="T672"/>
  <c r="U672"/>
  <c r="J672"/>
  <c r="AH1335" i="1"/>
  <c r="M1286"/>
  <c r="F1286"/>
  <c r="I673" i="4" l="1"/>
  <c r="L673" s="1"/>
  <c r="T673"/>
  <c r="J673"/>
  <c r="U673"/>
  <c r="L672"/>
  <c r="M1287" i="1"/>
  <c r="F1287"/>
  <c r="T674" i="4" l="1"/>
  <c r="U674"/>
  <c r="J674"/>
  <c r="I674"/>
  <c r="L674" s="1"/>
  <c r="M1288" i="1"/>
  <c r="F1288"/>
  <c r="T675" i="4" l="1"/>
  <c r="U675"/>
  <c r="J675"/>
  <c r="I675"/>
  <c r="L675" s="1"/>
  <c r="M1289" i="1"/>
  <c r="F1289"/>
  <c r="I676" i="4" l="1"/>
  <c r="L676" s="1"/>
  <c r="T676"/>
  <c r="U676"/>
  <c r="J676"/>
  <c r="M1290" i="1"/>
  <c r="F1290"/>
  <c r="T677" i="4" l="1"/>
  <c r="J677"/>
  <c r="U677"/>
  <c r="I677"/>
  <c r="M1291" i="1"/>
  <c r="F1291"/>
  <c r="L677" i="4" l="1"/>
  <c r="I678"/>
  <c r="T678"/>
  <c r="J678"/>
  <c r="U678"/>
  <c r="M1292" i="1"/>
  <c r="F1292"/>
  <c r="T679" i="4" l="1"/>
  <c r="U679"/>
  <c r="J679"/>
  <c r="I679"/>
  <c r="L679" s="1"/>
  <c r="L678"/>
  <c r="M1293" i="1"/>
  <c r="F1293"/>
  <c r="I680" i="4" l="1"/>
  <c r="L680" s="1"/>
  <c r="T680"/>
  <c r="J680"/>
  <c r="U680"/>
  <c r="M1294" i="1"/>
  <c r="F1294"/>
  <c r="T681" i="4" l="1"/>
  <c r="U681"/>
  <c r="J681"/>
  <c r="I681"/>
  <c r="L681" s="1"/>
  <c r="M1295" i="1"/>
  <c r="F1295"/>
  <c r="T682" i="4" l="1"/>
  <c r="U682"/>
  <c r="J682"/>
  <c r="I682"/>
  <c r="L682" s="1"/>
  <c r="M1296" i="1"/>
  <c r="F1296"/>
  <c r="T683" i="4" l="1"/>
  <c r="U683"/>
  <c r="J683"/>
  <c r="I683"/>
  <c r="M1297" i="1"/>
  <c r="F1297"/>
  <c r="L683" i="4" l="1"/>
  <c r="I684"/>
  <c r="L684" s="1"/>
  <c r="T684"/>
  <c r="U684"/>
  <c r="J684"/>
  <c r="M1298" i="1"/>
  <c r="F1298"/>
  <c r="I685" i="4" l="1"/>
  <c r="T685"/>
  <c r="J685"/>
  <c r="U685"/>
  <c r="M1299" i="1"/>
  <c r="F1299"/>
  <c r="I686" i="4" l="1"/>
  <c r="L686" s="1"/>
  <c r="T686"/>
  <c r="U686"/>
  <c r="J686"/>
  <c r="L685"/>
  <c r="M1300" i="1"/>
  <c r="F1300"/>
  <c r="I687" i="4" l="1"/>
  <c r="L687" s="1"/>
  <c r="T687"/>
  <c r="J687"/>
  <c r="U687"/>
  <c r="M1301" i="1"/>
  <c r="F1301"/>
  <c r="U688" i="4" l="1"/>
  <c r="I688"/>
  <c r="L688" s="1"/>
  <c r="T688"/>
  <c r="J688"/>
  <c r="M1302" i="1"/>
  <c r="F1302"/>
  <c r="I689" i="4" l="1"/>
  <c r="T689"/>
  <c r="J689"/>
  <c r="U689"/>
  <c r="M1303" i="1"/>
  <c r="F1303"/>
  <c r="T690" i="4" l="1"/>
  <c r="J690"/>
  <c r="U690"/>
  <c r="I690"/>
  <c r="L689"/>
  <c r="M1304" i="1"/>
  <c r="F1304"/>
  <c r="L690" i="4" l="1"/>
  <c r="I691"/>
  <c r="T691"/>
  <c r="U691"/>
  <c r="J691"/>
  <c r="M1305" i="1"/>
  <c r="F1305"/>
  <c r="L691" i="4" l="1"/>
  <c r="I692"/>
  <c r="L692" s="1"/>
  <c r="T692"/>
  <c r="U692"/>
  <c r="J692"/>
  <c r="M1306" i="1"/>
  <c r="F1306"/>
  <c r="T693" i="4" l="1"/>
  <c r="U693"/>
  <c r="I693"/>
  <c r="L693" s="1"/>
  <c r="J693"/>
  <c r="M1307" i="1"/>
  <c r="F1307"/>
  <c r="T694" i="4" l="1"/>
  <c r="U694"/>
  <c r="I694"/>
  <c r="L694" s="1"/>
  <c r="J694"/>
  <c r="M1308" i="1"/>
  <c r="F1308"/>
  <c r="T695" i="4" l="1"/>
  <c r="J695"/>
  <c r="U695"/>
  <c r="I695"/>
  <c r="M1309" i="1"/>
  <c r="F1309"/>
  <c r="L695" i="4" l="1"/>
  <c r="T696"/>
  <c r="U696"/>
  <c r="J696"/>
  <c r="I696"/>
  <c r="M1310" i="1"/>
  <c r="F1310"/>
  <c r="L696" i="4" l="1"/>
  <c r="I697"/>
  <c r="T697"/>
  <c r="J697"/>
  <c r="U697"/>
  <c r="M1311" i="1"/>
  <c r="F1311"/>
  <c r="I698" i="4" l="1"/>
  <c r="J698"/>
  <c r="T698"/>
  <c r="U698"/>
  <c r="L697"/>
  <c r="M1312" i="1"/>
  <c r="F1312"/>
  <c r="L698" i="4" l="1"/>
  <c r="I699"/>
  <c r="T699"/>
  <c r="J699"/>
  <c r="U699"/>
  <c r="M1313" i="1"/>
  <c r="F1313"/>
  <c r="T700" i="4" l="1"/>
  <c r="U700"/>
  <c r="I700"/>
  <c r="J700"/>
  <c r="L699"/>
  <c r="M1314" i="1"/>
  <c r="F1314"/>
  <c r="L700" i="4" l="1"/>
  <c r="I701"/>
  <c r="T701"/>
  <c r="J701"/>
  <c r="U701"/>
  <c r="M1315" i="1"/>
  <c r="F1315"/>
  <c r="T702" i="4" l="1"/>
  <c r="U702"/>
  <c r="J702"/>
  <c r="I702"/>
  <c r="L701"/>
  <c r="M1316" i="1"/>
  <c r="F1316"/>
  <c r="L702" i="4" l="1"/>
  <c r="I703"/>
  <c r="L703" s="1"/>
  <c r="T703"/>
  <c r="U703"/>
  <c r="J703"/>
  <c r="M1317" i="1"/>
  <c r="F1317"/>
  <c r="T704" i="4" l="1"/>
  <c r="U704"/>
  <c r="J704"/>
  <c r="I704"/>
  <c r="L704" s="1"/>
  <c r="M1318" i="1"/>
  <c r="F1318"/>
  <c r="I705" i="4" l="1"/>
  <c r="L705" s="1"/>
  <c r="T705"/>
  <c r="J705"/>
  <c r="U705"/>
  <c r="M1319" i="1"/>
  <c r="F1319"/>
  <c r="T706" i="4" l="1"/>
  <c r="J706"/>
  <c r="I706"/>
  <c r="U706"/>
  <c r="M1320" i="1"/>
  <c r="F1320"/>
  <c r="L706" i="4" l="1"/>
  <c r="I707"/>
  <c r="T707"/>
  <c r="J707"/>
  <c r="U707"/>
  <c r="M1321" i="1"/>
  <c r="F1321"/>
  <c r="J708" i="4" l="1"/>
  <c r="I708"/>
  <c r="T708"/>
  <c r="U708"/>
  <c r="L707"/>
  <c r="M1322" i="1"/>
  <c r="F1322"/>
  <c r="I709" i="4" l="1"/>
  <c r="L709" s="1"/>
  <c r="T709"/>
  <c r="J709"/>
  <c r="U709"/>
  <c r="L708"/>
  <c r="M1323" i="1"/>
  <c r="F1323"/>
  <c r="T710" i="4" l="1"/>
  <c r="U710"/>
  <c r="I710"/>
  <c r="J710"/>
  <c r="M1324" i="1"/>
  <c r="F1324"/>
  <c r="L710" i="4" l="1"/>
  <c r="I711"/>
  <c r="T711"/>
  <c r="U711"/>
  <c r="J711"/>
  <c r="M1325" i="1"/>
  <c r="F1325"/>
  <c r="L711" i="4" l="1"/>
  <c r="T712"/>
  <c r="J712"/>
  <c r="U712"/>
  <c r="I712"/>
  <c r="M1326" i="1"/>
  <c r="F1326"/>
  <c r="L712" i="4" l="1"/>
  <c r="I713"/>
  <c r="T713"/>
  <c r="U713"/>
  <c r="J713"/>
  <c r="M1327" i="1"/>
  <c r="F1327"/>
  <c r="T714" i="4" l="1"/>
  <c r="U714"/>
  <c r="J714"/>
  <c r="I714"/>
  <c r="L714" s="1"/>
  <c r="L713"/>
  <c r="M1328" i="1"/>
  <c r="F1328"/>
  <c r="I715" i="4" l="1"/>
  <c r="T715"/>
  <c r="U715"/>
  <c r="J715"/>
  <c r="M1329" i="1"/>
  <c r="F1329"/>
  <c r="L715" i="4" l="1"/>
  <c r="T716"/>
  <c r="U716"/>
  <c r="I716"/>
  <c r="J716"/>
  <c r="M1330" i="1"/>
  <c r="F1330"/>
  <c r="L716" i="4" l="1"/>
  <c r="T717"/>
  <c r="J717"/>
  <c r="U717"/>
  <c r="I717"/>
  <c r="L717" s="1"/>
  <c r="M1331" i="1"/>
  <c r="F1331"/>
  <c r="U718" i="4" l="1"/>
  <c r="J718"/>
  <c r="I718"/>
  <c r="T718"/>
  <c r="M1332" i="1"/>
  <c r="F1332"/>
  <c r="L718" i="4" l="1"/>
  <c r="I719"/>
  <c r="T719"/>
  <c r="J719"/>
  <c r="U719"/>
  <c r="M1333" i="1"/>
  <c r="F1333"/>
  <c r="T720" i="4" l="1"/>
  <c r="J720"/>
  <c r="U720"/>
  <c r="I720"/>
  <c r="L720" s="1"/>
  <c r="L719"/>
  <c r="M1334" i="1"/>
  <c r="F1334"/>
  <c r="T721" i="4" l="1"/>
  <c r="U721"/>
  <c r="I721"/>
  <c r="J721"/>
  <c r="F1335" i="1"/>
  <c r="L721" i="4" l="1"/>
  <c r="T722"/>
  <c r="U722"/>
  <c r="I722"/>
  <c r="L722" s="1"/>
  <c r="J722"/>
  <c r="H1292" i="1"/>
  <c r="H1212"/>
  <c r="H1148"/>
  <c r="H1084"/>
  <c r="H1006"/>
  <c r="H974"/>
  <c r="H942"/>
  <c r="H902"/>
  <c r="H870"/>
  <c r="H838"/>
  <c r="H798"/>
  <c r="H766"/>
  <c r="H734"/>
  <c r="H694"/>
  <c r="H662"/>
  <c r="H630"/>
  <c r="H606"/>
  <c r="H590"/>
  <c r="H574"/>
  <c r="H558"/>
  <c r="H542"/>
  <c r="H518"/>
  <c r="H502"/>
  <c r="H488"/>
  <c r="H1308"/>
  <c r="H1244"/>
  <c r="H1196"/>
  <c r="H1132"/>
  <c r="H1068"/>
  <c r="H1020"/>
  <c r="H982"/>
  <c r="H950"/>
  <c r="H926"/>
  <c r="H894"/>
  <c r="H862"/>
  <c r="H830"/>
  <c r="H806"/>
  <c r="H774"/>
  <c r="H742"/>
  <c r="H710"/>
  <c r="H686"/>
  <c r="H654"/>
  <c r="H622"/>
  <c r="H1332"/>
  <c r="H1300"/>
  <c r="H1268"/>
  <c r="H1236"/>
  <c r="H1204"/>
  <c r="H1172"/>
  <c r="H1140"/>
  <c r="H1108"/>
  <c r="H1076"/>
  <c r="H1044"/>
  <c r="H1012"/>
  <c r="H994"/>
  <c r="H978"/>
  <c r="H962"/>
  <c r="H946"/>
  <c r="H930"/>
  <c r="H914"/>
  <c r="H898"/>
  <c r="H882"/>
  <c r="H866"/>
  <c r="H850"/>
  <c r="H834"/>
  <c r="H818"/>
  <c r="H802"/>
  <c r="H786"/>
  <c r="H770"/>
  <c r="H754"/>
  <c r="H738"/>
  <c r="H722"/>
  <c r="H706"/>
  <c r="H690"/>
  <c r="H674"/>
  <c r="H658"/>
  <c r="H642"/>
  <c r="H626"/>
  <c r="H610"/>
  <c r="H594"/>
  <c r="H578"/>
  <c r="H562"/>
  <c r="H546"/>
  <c r="H530"/>
  <c r="H514"/>
  <c r="H498"/>
  <c r="H486"/>
  <c r="H495"/>
  <c r="H503"/>
  <c r="H511"/>
  <c r="H519"/>
  <c r="H527"/>
  <c r="H535"/>
  <c r="H543"/>
  <c r="H551"/>
  <c r="H559"/>
  <c r="H567"/>
  <c r="H575"/>
  <c r="H583"/>
  <c r="H591"/>
  <c r="H599"/>
  <c r="H607"/>
  <c r="H615"/>
  <c r="H623"/>
  <c r="H631"/>
  <c r="H639"/>
  <c r="H647"/>
  <c r="H655"/>
  <c r="H663"/>
  <c r="H671"/>
  <c r="H679"/>
  <c r="H687"/>
  <c r="H695"/>
  <c r="H703"/>
  <c r="H711"/>
  <c r="H719"/>
  <c r="H727"/>
  <c r="H735"/>
  <c r="H743"/>
  <c r="H751"/>
  <c r="H759"/>
  <c r="H767"/>
  <c r="H775"/>
  <c r="H783"/>
  <c r="H791"/>
  <c r="H799"/>
  <c r="H807"/>
  <c r="H815"/>
  <c r="H829"/>
  <c r="H845"/>
  <c r="H861"/>
  <c r="H877"/>
  <c r="H893"/>
  <c r="H909"/>
  <c r="H925"/>
  <c r="H941"/>
  <c r="H957"/>
  <c r="H973"/>
  <c r="H989"/>
  <c r="H1005"/>
  <c r="H1034"/>
  <c r="H1066"/>
  <c r="H1098"/>
  <c r="H1130"/>
  <c r="H1162"/>
  <c r="H1194"/>
  <c r="H1226"/>
  <c r="H1258"/>
  <c r="H1290"/>
  <c r="H1322"/>
  <c r="H1017"/>
  <c r="H1033"/>
  <c r="H1049"/>
  <c r="H497"/>
  <c r="H505"/>
  <c r="H513"/>
  <c r="H521"/>
  <c r="H529"/>
  <c r="H537"/>
  <c r="H545"/>
  <c r="H553"/>
  <c r="H561"/>
  <c r="H569"/>
  <c r="H577"/>
  <c r="H585"/>
  <c r="H593"/>
  <c r="H601"/>
  <c r="H609"/>
  <c r="H617"/>
  <c r="H625"/>
  <c r="H633"/>
  <c r="H641"/>
  <c r="H649"/>
  <c r="H657"/>
  <c r="H665"/>
  <c r="H673"/>
  <c r="H681"/>
  <c r="H689"/>
  <c r="H697"/>
  <c r="H705"/>
  <c r="H713"/>
  <c r="H721"/>
  <c r="H729"/>
  <c r="H737"/>
  <c r="H745"/>
  <c r="H753"/>
  <c r="H761"/>
  <c r="H769"/>
  <c r="H777"/>
  <c r="H785"/>
  <c r="H793"/>
  <c r="H801"/>
  <c r="H809"/>
  <c r="H817"/>
  <c r="H833"/>
  <c r="H849"/>
  <c r="H865"/>
  <c r="H881"/>
  <c r="H897"/>
  <c r="H913"/>
  <c r="H929"/>
  <c r="H945"/>
  <c r="H961"/>
  <c r="H977"/>
  <c r="H993"/>
  <c r="H1010"/>
  <c r="H1042"/>
  <c r="H1074"/>
  <c r="H1106"/>
  <c r="H1138"/>
  <c r="H1170"/>
  <c r="H1202"/>
  <c r="H1234"/>
  <c r="H1266"/>
  <c r="H1298"/>
  <c r="H1330"/>
  <c r="H1021"/>
  <c r="H1037"/>
  <c r="H1053"/>
  <c r="H1061"/>
  <c r="H1069"/>
  <c r="H1077"/>
  <c r="H1085"/>
  <c r="H1093"/>
  <c r="H1101"/>
  <c r="H1109"/>
  <c r="H1117"/>
  <c r="H1125"/>
  <c r="H1133"/>
  <c r="H1141"/>
  <c r="H1149"/>
  <c r="H1157"/>
  <c r="H1165"/>
  <c r="H1173"/>
  <c r="H1181"/>
  <c r="H1189"/>
  <c r="H1197"/>
  <c r="H1205"/>
  <c r="H1213"/>
  <c r="H1221"/>
  <c r="H1229"/>
  <c r="H1237"/>
  <c r="H1245"/>
  <c r="H1253"/>
  <c r="H1261"/>
  <c r="H1269"/>
  <c r="H1277"/>
  <c r="H1285"/>
  <c r="H1293"/>
  <c r="H1301"/>
  <c r="H1309"/>
  <c r="H1317"/>
  <c r="H1325"/>
  <c r="H1333"/>
  <c r="H823"/>
  <c r="H831"/>
  <c r="H839"/>
  <c r="H847"/>
  <c r="H855"/>
  <c r="H863"/>
  <c r="H871"/>
  <c r="H879"/>
  <c r="H887"/>
  <c r="H895"/>
  <c r="H903"/>
  <c r="H911"/>
  <c r="H919"/>
  <c r="H927"/>
  <c r="H935"/>
  <c r="H943"/>
  <c r="H951"/>
  <c r="H959"/>
  <c r="H967"/>
  <c r="H975"/>
  <c r="H983"/>
  <c r="H991"/>
  <c r="H999"/>
  <c r="H1007"/>
  <c r="H1022"/>
  <c r="H1038"/>
  <c r="H1054"/>
  <c r="H1070"/>
  <c r="H1086"/>
  <c r="H1102"/>
  <c r="H1118"/>
  <c r="H1134"/>
  <c r="H1150"/>
  <c r="H1166"/>
  <c r="H1182"/>
  <c r="H1198"/>
  <c r="H1214"/>
  <c r="H1230"/>
  <c r="H1246"/>
  <c r="H1262"/>
  <c r="H1278"/>
  <c r="H1294"/>
  <c r="H1310"/>
  <c r="H1326"/>
  <c r="H1011"/>
  <c r="H1019"/>
  <c r="H1027"/>
  <c r="H1035"/>
  <c r="H1043"/>
  <c r="H1051"/>
  <c r="H1059"/>
  <c r="H1067"/>
  <c r="H1075"/>
  <c r="H1083"/>
  <c r="H1091"/>
  <c r="H1099"/>
  <c r="H1107"/>
  <c r="H1115"/>
  <c r="H1123"/>
  <c r="H1131"/>
  <c r="H1139"/>
  <c r="H1147"/>
  <c r="H1155"/>
  <c r="H1163"/>
  <c r="H1171"/>
  <c r="H1179"/>
  <c r="H1187"/>
  <c r="H1195"/>
  <c r="H1203"/>
  <c r="H1211"/>
  <c r="H1219"/>
  <c r="H1227"/>
  <c r="H1235"/>
  <c r="H1243"/>
  <c r="H1251"/>
  <c r="H1259"/>
  <c r="H1267"/>
  <c r="H1275"/>
  <c r="H1283"/>
  <c r="H1291"/>
  <c r="H1299"/>
  <c r="H1307"/>
  <c r="H1315"/>
  <c r="H1323"/>
  <c r="H1331"/>
  <c r="H489"/>
  <c r="H487"/>
  <c r="H500"/>
  <c r="H516"/>
  <c r="H532"/>
  <c r="H548"/>
  <c r="H564"/>
  <c r="H580"/>
  <c r="H596"/>
  <c r="H612"/>
  <c r="H628"/>
  <c r="H644"/>
  <c r="H660"/>
  <c r="H676"/>
  <c r="H692"/>
  <c r="H708"/>
  <c r="H724"/>
  <c r="H740"/>
  <c r="H756"/>
  <c r="H772"/>
  <c r="H788"/>
  <c r="H804"/>
  <c r="H820"/>
  <c r="H836"/>
  <c r="H852"/>
  <c r="H868"/>
  <c r="H884"/>
  <c r="H900"/>
  <c r="H916"/>
  <c r="H932"/>
  <c r="H948"/>
  <c r="H964"/>
  <c r="H980"/>
  <c r="H996"/>
  <c r="H1016"/>
  <c r="H1048"/>
  <c r="H1080"/>
  <c r="H1112"/>
  <c r="H1144"/>
  <c r="H1176"/>
  <c r="H1208"/>
  <c r="H1240"/>
  <c r="H1272"/>
  <c r="H1304"/>
  <c r="H504"/>
  <c r="H520"/>
  <c r="H536"/>
  <c r="H552"/>
  <c r="H568"/>
  <c r="H584"/>
  <c r="H600"/>
  <c r="H616"/>
  <c r="H632"/>
  <c r="H648"/>
  <c r="H664"/>
  <c r="H680"/>
  <c r="H696"/>
  <c r="H712"/>
  <c r="H728"/>
  <c r="H744"/>
  <c r="H760"/>
  <c r="H776"/>
  <c r="H792"/>
  <c r="H808"/>
  <c r="H824"/>
  <c r="H840"/>
  <c r="H856"/>
  <c r="H872"/>
  <c r="H888"/>
  <c r="H904"/>
  <c r="H920"/>
  <c r="H936"/>
  <c r="H952"/>
  <c r="H968"/>
  <c r="H984"/>
  <c r="H1000"/>
  <c r="H1024"/>
  <c r="H1056"/>
  <c r="H1088"/>
  <c r="H1120"/>
  <c r="H1152"/>
  <c r="H1184"/>
  <c r="H1216"/>
  <c r="H1248"/>
  <c r="H1280"/>
  <c r="H1312"/>
  <c r="H1324"/>
  <c r="H1260"/>
  <c r="H1180"/>
  <c r="H1116"/>
  <c r="H1036"/>
  <c r="H990"/>
  <c r="H958"/>
  <c r="H918"/>
  <c r="H886"/>
  <c r="H854"/>
  <c r="H814"/>
  <c r="H782"/>
  <c r="H750"/>
  <c r="H718"/>
  <c r="H678"/>
  <c r="H646"/>
  <c r="H614"/>
  <c r="H598"/>
  <c r="H582"/>
  <c r="H566"/>
  <c r="H550"/>
  <c r="H534"/>
  <c r="H510"/>
  <c r="H494"/>
  <c r="H484"/>
  <c r="H1276"/>
  <c r="H1228"/>
  <c r="H1164"/>
  <c r="H1100"/>
  <c r="H1052"/>
  <c r="H998"/>
  <c r="H966"/>
  <c r="H934"/>
  <c r="H910"/>
  <c r="H878"/>
  <c r="H846"/>
  <c r="H822"/>
  <c r="H790"/>
  <c r="H758"/>
  <c r="H726"/>
  <c r="H702"/>
  <c r="H670"/>
  <c r="H638"/>
  <c r="H526"/>
  <c r="H1316"/>
  <c r="H1284"/>
  <c r="H1252"/>
  <c r="H1220"/>
  <c r="H1188"/>
  <c r="H1156"/>
  <c r="H1124"/>
  <c r="H1092"/>
  <c r="H1060"/>
  <c r="H1028"/>
  <c r="H1002"/>
  <c r="H986"/>
  <c r="H970"/>
  <c r="H954"/>
  <c r="H938"/>
  <c r="H922"/>
  <c r="H906"/>
  <c r="H890"/>
  <c r="H874"/>
  <c r="H858"/>
  <c r="H842"/>
  <c r="H826"/>
  <c r="H810"/>
  <c r="H794"/>
  <c r="H778"/>
  <c r="H762"/>
  <c r="H746"/>
  <c r="H730"/>
  <c r="H714"/>
  <c r="H698"/>
  <c r="H682"/>
  <c r="H666"/>
  <c r="H650"/>
  <c r="H634"/>
  <c r="H618"/>
  <c r="H602"/>
  <c r="H586"/>
  <c r="H570"/>
  <c r="H554"/>
  <c r="H538"/>
  <c r="H522"/>
  <c r="H506"/>
  <c r="H490"/>
  <c r="H491"/>
  <c r="H499"/>
  <c r="H507"/>
  <c r="H515"/>
  <c r="H523"/>
  <c r="H531"/>
  <c r="H539"/>
  <c r="H547"/>
  <c r="H555"/>
  <c r="H563"/>
  <c r="H571"/>
  <c r="H579"/>
  <c r="H587"/>
  <c r="H595"/>
  <c r="H603"/>
  <c r="H611"/>
  <c r="H619"/>
  <c r="H627"/>
  <c r="H635"/>
  <c r="H643"/>
  <c r="H651"/>
  <c r="H659"/>
  <c r="H667"/>
  <c r="H675"/>
  <c r="H683"/>
  <c r="H691"/>
  <c r="H699"/>
  <c r="H707"/>
  <c r="H715"/>
  <c r="H723"/>
  <c r="H731"/>
  <c r="H739"/>
  <c r="H747"/>
  <c r="H755"/>
  <c r="H763"/>
  <c r="H771"/>
  <c r="H779"/>
  <c r="H787"/>
  <c r="H795"/>
  <c r="H803"/>
  <c r="H811"/>
  <c r="H821"/>
  <c r="H837"/>
  <c r="H853"/>
  <c r="H869"/>
  <c r="H885"/>
  <c r="H901"/>
  <c r="H917"/>
  <c r="H933"/>
  <c r="H949"/>
  <c r="H965"/>
  <c r="H981"/>
  <c r="H997"/>
  <c r="H1018"/>
  <c r="H1050"/>
  <c r="H1082"/>
  <c r="H1114"/>
  <c r="H1146"/>
  <c r="H1178"/>
  <c r="H1210"/>
  <c r="H1242"/>
  <c r="H1274"/>
  <c r="H1306"/>
  <c r="H1009"/>
  <c r="H1025"/>
  <c r="H1041"/>
  <c r="H493"/>
  <c r="H501"/>
  <c r="H509"/>
  <c r="H517"/>
  <c r="H525"/>
  <c r="H533"/>
  <c r="H541"/>
  <c r="H549"/>
  <c r="H557"/>
  <c r="H565"/>
  <c r="H573"/>
  <c r="H581"/>
  <c r="H589"/>
  <c r="H597"/>
  <c r="H605"/>
  <c r="H613"/>
  <c r="H621"/>
  <c r="H629"/>
  <c r="H637"/>
  <c r="H645"/>
  <c r="H653"/>
  <c r="H661"/>
  <c r="H669"/>
  <c r="H677"/>
  <c r="H685"/>
  <c r="H693"/>
  <c r="H701"/>
  <c r="H709"/>
  <c r="H717"/>
  <c r="H725"/>
  <c r="H733"/>
  <c r="H741"/>
  <c r="H749"/>
  <c r="H757"/>
  <c r="H765"/>
  <c r="H773"/>
  <c r="H781"/>
  <c r="H789"/>
  <c r="H797"/>
  <c r="H805"/>
  <c r="H813"/>
  <c r="H825"/>
  <c r="H841"/>
  <c r="H857"/>
  <c r="H873"/>
  <c r="H889"/>
  <c r="H905"/>
  <c r="H921"/>
  <c r="H937"/>
  <c r="H953"/>
  <c r="H969"/>
  <c r="H985"/>
  <c r="H1001"/>
  <c r="H1026"/>
  <c r="H1058"/>
  <c r="H1090"/>
  <c r="H1122"/>
  <c r="H1154"/>
  <c r="H1186"/>
  <c r="H1218"/>
  <c r="H1250"/>
  <c r="H1282"/>
  <c r="H1314"/>
  <c r="H1013"/>
  <c r="H1029"/>
  <c r="H1045"/>
  <c r="H1057"/>
  <c r="H1065"/>
  <c r="H1073"/>
  <c r="H1081"/>
  <c r="H1089"/>
  <c r="H1097"/>
  <c r="H1105"/>
  <c r="H1113"/>
  <c r="H1121"/>
  <c r="H1129"/>
  <c r="H1137"/>
  <c r="H1145"/>
  <c r="H1153"/>
  <c r="H1161"/>
  <c r="H1169"/>
  <c r="H1177"/>
  <c r="H1185"/>
  <c r="H1193"/>
  <c r="H1201"/>
  <c r="H1209"/>
  <c r="H1217"/>
  <c r="H1225"/>
  <c r="H1233"/>
  <c r="H1241"/>
  <c r="H1249"/>
  <c r="H1257"/>
  <c r="H1265"/>
  <c r="H1273"/>
  <c r="H1281"/>
  <c r="H1289"/>
  <c r="H1297"/>
  <c r="H1305"/>
  <c r="H1313"/>
  <c r="H1321"/>
  <c r="H1329"/>
  <c r="H819"/>
  <c r="H827"/>
  <c r="H835"/>
  <c r="H843"/>
  <c r="H851"/>
  <c r="H859"/>
  <c r="H867"/>
  <c r="H875"/>
  <c r="H883"/>
  <c r="H891"/>
  <c r="H899"/>
  <c r="H907"/>
  <c r="H915"/>
  <c r="H923"/>
  <c r="H931"/>
  <c r="H939"/>
  <c r="H947"/>
  <c r="H955"/>
  <c r="H963"/>
  <c r="H971"/>
  <c r="H979"/>
  <c r="H987"/>
  <c r="H995"/>
  <c r="H1003"/>
  <c r="H1014"/>
  <c r="H1030"/>
  <c r="H1046"/>
  <c r="H1062"/>
  <c r="H1078"/>
  <c r="H1094"/>
  <c r="H1110"/>
  <c r="H1126"/>
  <c r="H1142"/>
  <c r="H1158"/>
  <c r="H1174"/>
  <c r="H1190"/>
  <c r="H1206"/>
  <c r="H1222"/>
  <c r="H1238"/>
  <c r="H1254"/>
  <c r="H1270"/>
  <c r="H1286"/>
  <c r="H1302"/>
  <c r="H1318"/>
  <c r="H1334"/>
  <c r="H1015"/>
  <c r="H1023"/>
  <c r="H1031"/>
  <c r="H1039"/>
  <c r="H1047"/>
  <c r="H1055"/>
  <c r="H1063"/>
  <c r="H1071"/>
  <c r="H1079"/>
  <c r="H1087"/>
  <c r="H1095"/>
  <c r="H1103"/>
  <c r="H1111"/>
  <c r="H1119"/>
  <c r="H1127"/>
  <c r="H1135"/>
  <c r="H1143"/>
  <c r="H1151"/>
  <c r="H1159"/>
  <c r="H1167"/>
  <c r="H1175"/>
  <c r="H1183"/>
  <c r="H1191"/>
  <c r="H1199"/>
  <c r="H1207"/>
  <c r="H1215"/>
  <c r="H1223"/>
  <c r="H1231"/>
  <c r="H1239"/>
  <c r="H1247"/>
  <c r="H1255"/>
  <c r="H1263"/>
  <c r="H1271"/>
  <c r="H1279"/>
  <c r="H1287"/>
  <c r="H1295"/>
  <c r="H1303"/>
  <c r="H1311"/>
  <c r="H1319"/>
  <c r="H1327"/>
  <c r="H485"/>
  <c r="H496"/>
  <c r="H492"/>
  <c r="H508"/>
  <c r="H524"/>
  <c r="H540"/>
  <c r="H556"/>
  <c r="H572"/>
  <c r="H588"/>
  <c r="H604"/>
  <c r="H620"/>
  <c r="H636"/>
  <c r="H652"/>
  <c r="H668"/>
  <c r="H684"/>
  <c r="H700"/>
  <c r="H716"/>
  <c r="H732"/>
  <c r="H748"/>
  <c r="H764"/>
  <c r="H780"/>
  <c r="H796"/>
  <c r="H812"/>
  <c r="H828"/>
  <c r="H844"/>
  <c r="H860"/>
  <c r="H876"/>
  <c r="H892"/>
  <c r="H908"/>
  <c r="H924"/>
  <c r="H940"/>
  <c r="H956"/>
  <c r="H972"/>
  <c r="H988"/>
  <c r="H1004"/>
  <c r="H1032"/>
  <c r="H1064"/>
  <c r="H1096"/>
  <c r="H1128"/>
  <c r="H1160"/>
  <c r="H1192"/>
  <c r="H1224"/>
  <c r="H1256"/>
  <c r="H1288"/>
  <c r="H1320"/>
  <c r="H512"/>
  <c r="H528"/>
  <c r="H544"/>
  <c r="H560"/>
  <c r="H576"/>
  <c r="H592"/>
  <c r="H608"/>
  <c r="H624"/>
  <c r="H640"/>
  <c r="H656"/>
  <c r="H672"/>
  <c r="H688"/>
  <c r="H704"/>
  <c r="H720"/>
  <c r="H736"/>
  <c r="H752"/>
  <c r="H768"/>
  <c r="H784"/>
  <c r="H800"/>
  <c r="H816"/>
  <c r="H832"/>
  <c r="H848"/>
  <c r="H864"/>
  <c r="H880"/>
  <c r="H896"/>
  <c r="H912"/>
  <c r="H928"/>
  <c r="H944"/>
  <c r="H960"/>
  <c r="H976"/>
  <c r="H992"/>
  <c r="H1008"/>
  <c r="H1040"/>
  <c r="H1072"/>
  <c r="H1104"/>
  <c r="H1136"/>
  <c r="H1168"/>
  <c r="H1200"/>
  <c r="H1232"/>
  <c r="H1264"/>
  <c r="H1296"/>
  <c r="H1328"/>
  <c r="H483"/>
  <c r="H481"/>
  <c r="H479"/>
  <c r="H478"/>
  <c r="H476"/>
  <c r="H474"/>
  <c r="H470"/>
  <c r="H467"/>
  <c r="H465"/>
  <c r="H463"/>
  <c r="H461"/>
  <c r="H480"/>
  <c r="H475"/>
  <c r="H471"/>
  <c r="H466"/>
  <c r="H455"/>
  <c r="H454"/>
  <c r="H453"/>
  <c r="H451"/>
  <c r="H450"/>
  <c r="H446"/>
  <c r="H443"/>
  <c r="H442"/>
  <c r="H439"/>
  <c r="H434"/>
  <c r="H431"/>
  <c r="H428"/>
  <c r="H427"/>
  <c r="H425"/>
  <c r="H482"/>
  <c r="H477"/>
  <c r="H468"/>
  <c r="H457"/>
  <c r="H456"/>
  <c r="H449"/>
  <c r="H447"/>
  <c r="H445"/>
  <c r="H435"/>
  <c r="H433"/>
  <c r="H432"/>
  <c r="H430"/>
  <c r="H426"/>
  <c r="H421"/>
  <c r="H419"/>
  <c r="H418"/>
  <c r="H415"/>
  <c r="H414"/>
  <c r="H408"/>
  <c r="H407"/>
  <c r="H406"/>
  <c r="H405"/>
  <c r="H404"/>
  <c r="H402"/>
  <c r="H398"/>
  <c r="H396"/>
  <c r="H395"/>
  <c r="H392"/>
  <c r="H391"/>
  <c r="H389"/>
  <c r="H387"/>
  <c r="H386"/>
  <c r="H382"/>
  <c r="H381"/>
  <c r="H378"/>
  <c r="H374"/>
  <c r="H371"/>
  <c r="H370"/>
  <c r="H367"/>
  <c r="H366"/>
  <c r="H360"/>
  <c r="H359"/>
  <c r="H355"/>
  <c r="H472"/>
  <c r="H473"/>
  <c r="H469"/>
  <c r="H464"/>
  <c r="H448"/>
  <c r="H458"/>
  <c r="H440"/>
  <c r="H438"/>
  <c r="H424"/>
  <c r="H429"/>
  <c r="H412"/>
  <c r="H422"/>
  <c r="H417"/>
  <c r="H416"/>
  <c r="H400"/>
  <c r="H410"/>
  <c r="H409"/>
  <c r="H401"/>
  <c r="H399"/>
  <c r="H397"/>
  <c r="H390"/>
  <c r="H376"/>
  <c r="H385"/>
  <c r="H380"/>
  <c r="H379"/>
  <c r="H364"/>
  <c r="H369"/>
  <c r="H368"/>
  <c r="H352"/>
  <c r="H358"/>
  <c r="H357"/>
  <c r="H356"/>
  <c r="H353"/>
  <c r="H351"/>
  <c r="H350"/>
  <c r="H349"/>
  <c r="H346"/>
  <c r="H345"/>
  <c r="H342"/>
  <c r="H338"/>
  <c r="H335"/>
  <c r="H334"/>
  <c r="H331"/>
  <c r="H330"/>
  <c r="H324"/>
  <c r="H323"/>
  <c r="H321"/>
  <c r="H320"/>
  <c r="H317"/>
  <c r="H315"/>
  <c r="H314"/>
  <c r="H311"/>
  <c r="H310"/>
  <c r="H307"/>
  <c r="H306"/>
  <c r="H300"/>
  <c r="H299"/>
  <c r="H297"/>
  <c r="H295"/>
  <c r="H294"/>
  <c r="H291"/>
  <c r="H290"/>
  <c r="H286"/>
  <c r="H285"/>
  <c r="H282"/>
  <c r="H278"/>
  <c r="H276"/>
  <c r="H275"/>
  <c r="H272"/>
  <c r="H271"/>
  <c r="H267"/>
  <c r="H265"/>
  <c r="H262"/>
  <c r="H260"/>
  <c r="H255"/>
  <c r="H253"/>
  <c r="H251"/>
  <c r="H248"/>
  <c r="H247"/>
  <c r="H245"/>
  <c r="H243"/>
  <c r="H242"/>
  <c r="H241"/>
  <c r="H239"/>
  <c r="H237"/>
  <c r="H234"/>
  <c r="H230"/>
  <c r="H228"/>
  <c r="H225"/>
  <c r="H224"/>
  <c r="H223"/>
  <c r="H219"/>
  <c r="H217"/>
  <c r="H214"/>
  <c r="H212"/>
  <c r="H211"/>
  <c r="H460"/>
  <c r="H462"/>
  <c r="H459"/>
  <c r="H452"/>
  <c r="H436"/>
  <c r="H444"/>
  <c r="H441"/>
  <c r="H437"/>
  <c r="H423"/>
  <c r="H420"/>
  <c r="H413"/>
  <c r="H411"/>
  <c r="H403"/>
  <c r="H388"/>
  <c r="H394"/>
  <c r="H393"/>
  <c r="H384"/>
  <c r="H383"/>
  <c r="H377"/>
  <c r="H375"/>
  <c r="H373"/>
  <c r="H372"/>
  <c r="H365"/>
  <c r="H363"/>
  <c r="H362"/>
  <c r="H361"/>
  <c r="H354"/>
  <c r="H348"/>
  <c r="H347"/>
  <c r="H341"/>
  <c r="H339"/>
  <c r="H337"/>
  <c r="H336"/>
  <c r="H329"/>
  <c r="H327"/>
  <c r="H326"/>
  <c r="H325"/>
  <c r="H319"/>
  <c r="H318"/>
  <c r="H313"/>
  <c r="H312"/>
  <c r="H305"/>
  <c r="H303"/>
  <c r="H302"/>
  <c r="H301"/>
  <c r="H293"/>
  <c r="H289"/>
  <c r="H288"/>
  <c r="H287"/>
  <c r="H277"/>
  <c r="H270"/>
  <c r="H269"/>
  <c r="H264"/>
  <c r="H263"/>
  <c r="H258"/>
  <c r="H244"/>
  <c r="H254"/>
  <c r="H249"/>
  <c r="H246"/>
  <c r="H232"/>
  <c r="H240"/>
  <c r="H238"/>
  <c r="H233"/>
  <c r="H231"/>
  <c r="H229"/>
  <c r="H222"/>
  <c r="H218"/>
  <c r="H216"/>
  <c r="H215"/>
  <c r="H206"/>
  <c r="H205"/>
  <c r="H204"/>
  <c r="H203"/>
  <c r="H201"/>
  <c r="H200"/>
  <c r="H198"/>
  <c r="H194"/>
  <c r="H192"/>
  <c r="H190"/>
  <c r="H189"/>
  <c r="H188"/>
  <c r="H340"/>
  <c r="H344"/>
  <c r="H343"/>
  <c r="H328"/>
  <c r="H333"/>
  <c r="H332"/>
  <c r="H316"/>
  <c r="H322"/>
  <c r="H304"/>
  <c r="H309"/>
  <c r="H308"/>
  <c r="H292"/>
  <c r="H298"/>
  <c r="H296"/>
  <c r="H280"/>
  <c r="H284"/>
  <c r="H283"/>
  <c r="H281"/>
  <c r="H268"/>
  <c r="H279"/>
  <c r="H274"/>
  <c r="H273"/>
  <c r="H256"/>
  <c r="H266"/>
  <c r="H261"/>
  <c r="H259"/>
  <c r="H257"/>
  <c r="H252"/>
  <c r="H250"/>
  <c r="H236"/>
  <c r="H235"/>
  <c r="H220"/>
  <c r="H227"/>
  <c r="H226"/>
  <c r="H221"/>
  <c r="H208"/>
  <c r="H213"/>
  <c r="H210"/>
  <c r="H209"/>
  <c r="H196"/>
  <c r="H207"/>
  <c r="H202"/>
  <c r="H199"/>
  <c r="H197"/>
  <c r="H184"/>
  <c r="H195"/>
  <c r="H193"/>
  <c r="H191"/>
  <c r="H187"/>
  <c r="H185"/>
  <c r="H182"/>
  <c r="H181"/>
  <c r="H178"/>
  <c r="H177"/>
  <c r="H174"/>
  <c r="H170"/>
  <c r="H167"/>
  <c r="H166"/>
  <c r="H163"/>
  <c r="H162"/>
  <c r="H159"/>
  <c r="H156"/>
  <c r="H155"/>
  <c r="H154"/>
  <c r="H151"/>
  <c r="H150"/>
  <c r="H147"/>
  <c r="H145"/>
  <c r="H143"/>
  <c r="H141"/>
  <c r="H140"/>
  <c r="H138"/>
  <c r="H131"/>
  <c r="H130"/>
  <c r="H128"/>
  <c r="H126"/>
  <c r="H122"/>
  <c r="H120"/>
  <c r="H119"/>
  <c r="H118"/>
  <c r="H115"/>
  <c r="H114"/>
  <c r="H113"/>
  <c r="H108"/>
  <c r="H107"/>
  <c r="H104"/>
  <c r="H103"/>
  <c r="H101"/>
  <c r="H99"/>
  <c r="H97"/>
  <c r="H96"/>
  <c r="H93"/>
  <c r="H92"/>
  <c r="H89"/>
  <c r="H87"/>
  <c r="H86"/>
  <c r="H85"/>
  <c r="H82"/>
  <c r="H81"/>
  <c r="H78"/>
  <c r="H74"/>
  <c r="H71"/>
  <c r="H70"/>
  <c r="H67"/>
  <c r="H63"/>
  <c r="H60"/>
  <c r="H59"/>
  <c r="H56"/>
  <c r="H55"/>
  <c r="H53"/>
  <c r="H51"/>
  <c r="H49"/>
  <c r="H48"/>
  <c r="H45"/>
  <c r="H44"/>
  <c r="H38"/>
  <c r="H37"/>
  <c r="H34"/>
  <c r="H33"/>
  <c r="H30"/>
  <c r="H26"/>
  <c r="H186"/>
  <c r="H183"/>
  <c r="H172"/>
  <c r="H180"/>
  <c r="H179"/>
  <c r="H176"/>
  <c r="H175"/>
  <c r="H173"/>
  <c r="H160"/>
  <c r="H171"/>
  <c r="H169"/>
  <c r="H168"/>
  <c r="H165"/>
  <c r="H164"/>
  <c r="H161"/>
  <c r="H148"/>
  <c r="H158"/>
  <c r="H157"/>
  <c r="H153"/>
  <c r="H152"/>
  <c r="H149"/>
  <c r="H136"/>
  <c r="H146"/>
  <c r="H144"/>
  <c r="H142"/>
  <c r="H139"/>
  <c r="H137"/>
  <c r="H124"/>
  <c r="H135"/>
  <c r="H134"/>
  <c r="H133"/>
  <c r="H132"/>
  <c r="H129"/>
  <c r="H127"/>
  <c r="H125"/>
  <c r="H123"/>
  <c r="H112"/>
  <c r="H121"/>
  <c r="H117"/>
  <c r="H116"/>
  <c r="H100"/>
  <c r="H111"/>
  <c r="H110"/>
  <c r="H109"/>
  <c r="H106"/>
  <c r="H105"/>
  <c r="H102"/>
  <c r="H88"/>
  <c r="H98"/>
  <c r="H95"/>
  <c r="H94"/>
  <c r="H91"/>
  <c r="H90"/>
  <c r="H76"/>
  <c r="H84"/>
  <c r="H83"/>
  <c r="H80"/>
  <c r="H79"/>
  <c r="H77"/>
  <c r="H64"/>
  <c r="H75"/>
  <c r="H73"/>
  <c r="H72"/>
  <c r="H69"/>
  <c r="H68"/>
  <c r="H66"/>
  <c r="H65"/>
  <c r="H52"/>
  <c r="H62"/>
  <c r="H61"/>
  <c r="H58"/>
  <c r="H57"/>
  <c r="H54"/>
  <c r="H40"/>
  <c r="H50"/>
  <c r="H47"/>
  <c r="H46"/>
  <c r="H43"/>
  <c r="H42"/>
  <c r="H41"/>
  <c r="H39"/>
  <c r="H28"/>
  <c r="H36"/>
  <c r="H35"/>
  <c r="H32"/>
  <c r="H31"/>
  <c r="H29"/>
  <c r="H16"/>
  <c r="H27"/>
  <c r="H25"/>
  <c r="H24"/>
  <c r="H21"/>
  <c r="H20"/>
  <c r="H17"/>
  <c r="H15"/>
  <c r="H14"/>
  <c r="H11"/>
  <c r="H10"/>
  <c r="H7"/>
  <c r="H23"/>
  <c r="H22"/>
  <c r="H13"/>
  <c r="H12"/>
  <c r="H6"/>
  <c r="H19"/>
  <c r="H18"/>
  <c r="H9"/>
  <c r="H8"/>
  <c r="H5"/>
  <c r="H4"/>
  <c r="K4" s="1"/>
  <c r="G4"/>
  <c r="G5" s="1"/>
  <c r="G6" s="1"/>
  <c r="G7" s="1"/>
  <c r="G8" s="1"/>
  <c r="G9" s="1"/>
  <c r="G10" s="1"/>
  <c r="G11" s="1"/>
  <c r="G12" s="1"/>
  <c r="G13" s="1"/>
  <c r="G14" s="1"/>
  <c r="G15" s="1"/>
  <c r="G16" s="1"/>
  <c r="G17" s="1"/>
  <c r="G18" s="1"/>
  <c r="G19" s="1"/>
  <c r="G20" s="1"/>
  <c r="G21" s="1"/>
  <c r="G22" s="1"/>
  <c r="G23" s="1"/>
  <c r="G24" s="1"/>
  <c r="G25" s="1"/>
  <c r="G26" s="1"/>
  <c r="G27" s="1"/>
  <c r="G28" s="1"/>
  <c r="G29" s="1"/>
  <c r="G30" s="1"/>
  <c r="G31" s="1"/>
  <c r="G32" s="1"/>
  <c r="G33" s="1"/>
  <c r="G34" s="1"/>
  <c r="G35" s="1"/>
  <c r="G36" s="1"/>
  <c r="G37" s="1"/>
  <c r="G38" s="1"/>
  <c r="G39" s="1"/>
  <c r="G40" s="1"/>
  <c r="G41" s="1"/>
  <c r="G42" s="1"/>
  <c r="G43" s="1"/>
  <c r="G44" s="1"/>
  <c r="G45" s="1"/>
  <c r="G46" s="1"/>
  <c r="G47" s="1"/>
  <c r="G48" s="1"/>
  <c r="G49" s="1"/>
  <c r="G50" s="1"/>
  <c r="G51" s="1"/>
  <c r="G52" s="1"/>
  <c r="G53" s="1"/>
  <c r="G54" s="1"/>
  <c r="G55" s="1"/>
  <c r="G56" s="1"/>
  <c r="G57" s="1"/>
  <c r="G58" s="1"/>
  <c r="G59" s="1"/>
  <c r="G60" s="1"/>
  <c r="G61" s="1"/>
  <c r="G62" s="1"/>
  <c r="G63" s="1"/>
  <c r="G64" s="1"/>
  <c r="G65" s="1"/>
  <c r="G66" s="1"/>
  <c r="G67" s="1"/>
  <c r="G68" s="1"/>
  <c r="G69" s="1"/>
  <c r="G70" s="1"/>
  <c r="G71" s="1"/>
  <c r="G72" s="1"/>
  <c r="G73" s="1"/>
  <c r="G74" s="1"/>
  <c r="G75" s="1"/>
  <c r="G76" s="1"/>
  <c r="G77" s="1"/>
  <c r="G78" s="1"/>
  <c r="G79" s="1"/>
  <c r="G80" s="1"/>
  <c r="G81" s="1"/>
  <c r="G82" s="1"/>
  <c r="G83" s="1"/>
  <c r="G84" s="1"/>
  <c r="G85" s="1"/>
  <c r="G86" s="1"/>
  <c r="G87" s="1"/>
  <c r="G88" s="1"/>
  <c r="G89" s="1"/>
  <c r="G90" s="1"/>
  <c r="G91" s="1"/>
  <c r="G92" s="1"/>
  <c r="G93" s="1"/>
  <c r="G94" s="1"/>
  <c r="G95" s="1"/>
  <c r="G96" s="1"/>
  <c r="G97" s="1"/>
  <c r="G98" s="1"/>
  <c r="G99" s="1"/>
  <c r="G100" s="1"/>
  <c r="G101" s="1"/>
  <c r="G102" s="1"/>
  <c r="G103" s="1"/>
  <c r="G104" s="1"/>
  <c r="G105" s="1"/>
  <c r="G106" s="1"/>
  <c r="G107" s="1"/>
  <c r="G108" s="1"/>
  <c r="G109" s="1"/>
  <c r="G110" s="1"/>
  <c r="G111" s="1"/>
  <c r="G112" s="1"/>
  <c r="G113" s="1"/>
  <c r="G114" s="1"/>
  <c r="G115" s="1"/>
  <c r="G116" s="1"/>
  <c r="G117" s="1"/>
  <c r="G118" s="1"/>
  <c r="G119" s="1"/>
  <c r="G120" s="1"/>
  <c r="G121" s="1"/>
  <c r="G122" s="1"/>
  <c r="G123" s="1"/>
  <c r="G124" s="1"/>
  <c r="G125" s="1"/>
  <c r="G126" s="1"/>
  <c r="G127" s="1"/>
  <c r="G128" s="1"/>
  <c r="G129" s="1"/>
  <c r="G130" s="1"/>
  <c r="G131" s="1"/>
  <c r="G132" s="1"/>
  <c r="G133" s="1"/>
  <c r="G134" s="1"/>
  <c r="G135" s="1"/>
  <c r="G136" s="1"/>
  <c r="G137" s="1"/>
  <c r="G138" s="1"/>
  <c r="G139" s="1"/>
  <c r="G140" s="1"/>
  <c r="G141" s="1"/>
  <c r="G142" s="1"/>
  <c r="G143" s="1"/>
  <c r="G144" s="1"/>
  <c r="G145" s="1"/>
  <c r="G146" s="1"/>
  <c r="G147" s="1"/>
  <c r="G148" s="1"/>
  <c r="G149" s="1"/>
  <c r="G150" s="1"/>
  <c r="G151" s="1"/>
  <c r="G152" s="1"/>
  <c r="G153" s="1"/>
  <c r="G154" s="1"/>
  <c r="G155" s="1"/>
  <c r="G156" s="1"/>
  <c r="G157" s="1"/>
  <c r="G158" s="1"/>
  <c r="G159" s="1"/>
  <c r="G160" s="1"/>
  <c r="G161" s="1"/>
  <c r="G162" s="1"/>
  <c r="G163" s="1"/>
  <c r="G164" s="1"/>
  <c r="G165" s="1"/>
  <c r="G166" s="1"/>
  <c r="G167" s="1"/>
  <c r="G168" s="1"/>
  <c r="G169" s="1"/>
  <c r="G170" s="1"/>
  <c r="G171" s="1"/>
  <c r="G172" s="1"/>
  <c r="G173" s="1"/>
  <c r="G174" s="1"/>
  <c r="G175" s="1"/>
  <c r="G176" s="1"/>
  <c r="G177" s="1"/>
  <c r="G178" s="1"/>
  <c r="G179" s="1"/>
  <c r="G180" s="1"/>
  <c r="G181" s="1"/>
  <c r="G182" s="1"/>
  <c r="G183" s="1"/>
  <c r="G184" s="1"/>
  <c r="G185" s="1"/>
  <c r="G186" s="1"/>
  <c r="G187" s="1"/>
  <c r="G188" s="1"/>
  <c r="G189" s="1"/>
  <c r="G190" s="1"/>
  <c r="G191" s="1"/>
  <c r="G192" s="1"/>
  <c r="G193" s="1"/>
  <c r="G194" s="1"/>
  <c r="G195" s="1"/>
  <c r="G196" s="1"/>
  <c r="G197" s="1"/>
  <c r="G198" s="1"/>
  <c r="G199" s="1"/>
  <c r="G200" s="1"/>
  <c r="G201" s="1"/>
  <c r="G202" s="1"/>
  <c r="G203" s="1"/>
  <c r="G204" s="1"/>
  <c r="G205" s="1"/>
  <c r="G206" s="1"/>
  <c r="G207" s="1"/>
  <c r="G208" s="1"/>
  <c r="G209" s="1"/>
  <c r="G210" s="1"/>
  <c r="G211" s="1"/>
  <c r="G212" s="1"/>
  <c r="G213" s="1"/>
  <c r="G214" s="1"/>
  <c r="G215" s="1"/>
  <c r="G216" s="1"/>
  <c r="G217" s="1"/>
  <c r="G218" s="1"/>
  <c r="G219" s="1"/>
  <c r="G220" s="1"/>
  <c r="G221" s="1"/>
  <c r="G222" s="1"/>
  <c r="G223" s="1"/>
  <c r="G224" s="1"/>
  <c r="G225" s="1"/>
  <c r="G226" s="1"/>
  <c r="G227" s="1"/>
  <c r="G228" s="1"/>
  <c r="G229" s="1"/>
  <c r="G230" s="1"/>
  <c r="G231" s="1"/>
  <c r="G232" s="1"/>
  <c r="G233" s="1"/>
  <c r="G234" s="1"/>
  <c r="G235" s="1"/>
  <c r="G236" s="1"/>
  <c r="G237" s="1"/>
  <c r="G238" s="1"/>
  <c r="G239" s="1"/>
  <c r="G240" s="1"/>
  <c r="G241" s="1"/>
  <c r="G242" s="1"/>
  <c r="G243" s="1"/>
  <c r="G244" s="1"/>
  <c r="G245" s="1"/>
  <c r="G246" s="1"/>
  <c r="G247" s="1"/>
  <c r="G248" s="1"/>
  <c r="G249" s="1"/>
  <c r="G250" s="1"/>
  <c r="G251" s="1"/>
  <c r="G252" s="1"/>
  <c r="G253" s="1"/>
  <c r="G254" s="1"/>
  <c r="G255" s="1"/>
  <c r="G256" s="1"/>
  <c r="G257" s="1"/>
  <c r="G258" s="1"/>
  <c r="G259" s="1"/>
  <c r="G260" s="1"/>
  <c r="G261" s="1"/>
  <c r="G262" s="1"/>
  <c r="G263" s="1"/>
  <c r="G264" s="1"/>
  <c r="G265" s="1"/>
  <c r="G266" s="1"/>
  <c r="G267" s="1"/>
  <c r="G268" s="1"/>
  <c r="G269" s="1"/>
  <c r="G270" s="1"/>
  <c r="G271" s="1"/>
  <c r="G272" s="1"/>
  <c r="G273" s="1"/>
  <c r="G274" s="1"/>
  <c r="G275" s="1"/>
  <c r="G276" s="1"/>
  <c r="G277" s="1"/>
  <c r="G278" s="1"/>
  <c r="G279" s="1"/>
  <c r="G280" s="1"/>
  <c r="G281" s="1"/>
  <c r="G282" s="1"/>
  <c r="G283" s="1"/>
  <c r="G284" s="1"/>
  <c r="G285" s="1"/>
  <c r="G286" s="1"/>
  <c r="G287" s="1"/>
  <c r="G288" s="1"/>
  <c r="G289" s="1"/>
  <c r="G290" s="1"/>
  <c r="G291" s="1"/>
  <c r="G292" s="1"/>
  <c r="G293" s="1"/>
  <c r="G294" s="1"/>
  <c r="G295" s="1"/>
  <c r="G296" s="1"/>
  <c r="G297" s="1"/>
  <c r="G298" s="1"/>
  <c r="G299" s="1"/>
  <c r="G300" s="1"/>
  <c r="G301" s="1"/>
  <c r="G302" s="1"/>
  <c r="G303" s="1"/>
  <c r="G304" s="1"/>
  <c r="G305" s="1"/>
  <c r="G306" s="1"/>
  <c r="G307" s="1"/>
  <c r="G308" s="1"/>
  <c r="G309" s="1"/>
  <c r="G310" s="1"/>
  <c r="G311" s="1"/>
  <c r="G312" s="1"/>
  <c r="G313" s="1"/>
  <c r="G314" s="1"/>
  <c r="G315" s="1"/>
  <c r="G316" s="1"/>
  <c r="G317" s="1"/>
  <c r="G318" s="1"/>
  <c r="G319" s="1"/>
  <c r="G320" s="1"/>
  <c r="G321" s="1"/>
  <c r="G322" s="1"/>
  <c r="G323" s="1"/>
  <c r="G324" s="1"/>
  <c r="G325" s="1"/>
  <c r="G326" s="1"/>
  <c r="G327" s="1"/>
  <c r="G328" s="1"/>
  <c r="G329" s="1"/>
  <c r="G330" s="1"/>
  <c r="G331" s="1"/>
  <c r="G332" s="1"/>
  <c r="G333" s="1"/>
  <c r="G334" s="1"/>
  <c r="G335" s="1"/>
  <c r="G336" s="1"/>
  <c r="G337" s="1"/>
  <c r="G338" s="1"/>
  <c r="G339" s="1"/>
  <c r="G340" s="1"/>
  <c r="G341" s="1"/>
  <c r="G342" s="1"/>
  <c r="G343" s="1"/>
  <c r="G344" s="1"/>
  <c r="G345" s="1"/>
  <c r="G346" s="1"/>
  <c r="G347" s="1"/>
  <c r="G348" s="1"/>
  <c r="G349" s="1"/>
  <c r="G350" s="1"/>
  <c r="G351" s="1"/>
  <c r="G352" s="1"/>
  <c r="G353" s="1"/>
  <c r="G354" s="1"/>
  <c r="G355" s="1"/>
  <c r="G356" s="1"/>
  <c r="G357" s="1"/>
  <c r="G358" s="1"/>
  <c r="G359" s="1"/>
  <c r="G360" s="1"/>
  <c r="G361" s="1"/>
  <c r="G362" s="1"/>
  <c r="G363" s="1"/>
  <c r="G364" s="1"/>
  <c r="G365" s="1"/>
  <c r="G366" s="1"/>
  <c r="G367" s="1"/>
  <c r="G368" s="1"/>
  <c r="G369" s="1"/>
  <c r="G370" s="1"/>
  <c r="G371" s="1"/>
  <c r="G372" s="1"/>
  <c r="G373" s="1"/>
  <c r="G374" s="1"/>
  <c r="G375" s="1"/>
  <c r="G376" s="1"/>
  <c r="G377" s="1"/>
  <c r="G378" s="1"/>
  <c r="G379" s="1"/>
  <c r="G380" s="1"/>
  <c r="G381" s="1"/>
  <c r="G382" s="1"/>
  <c r="G383" s="1"/>
  <c r="G384" s="1"/>
  <c r="G385" s="1"/>
  <c r="G386" s="1"/>
  <c r="G387" s="1"/>
  <c r="G388" s="1"/>
  <c r="G389" s="1"/>
  <c r="G390" s="1"/>
  <c r="G391" s="1"/>
  <c r="G392" s="1"/>
  <c r="G393" s="1"/>
  <c r="G394" s="1"/>
  <c r="G395" s="1"/>
  <c r="G396" s="1"/>
  <c r="G397" s="1"/>
  <c r="G398" s="1"/>
  <c r="G399" s="1"/>
  <c r="G400" s="1"/>
  <c r="G401" s="1"/>
  <c r="G402" s="1"/>
  <c r="G403" s="1"/>
  <c r="G404" s="1"/>
  <c r="G405" s="1"/>
  <c r="G406" s="1"/>
  <c r="G407" s="1"/>
  <c r="G408" s="1"/>
  <c r="G409" s="1"/>
  <c r="G410" s="1"/>
  <c r="G411" s="1"/>
  <c r="G412" s="1"/>
  <c r="G413" s="1"/>
  <c r="G414" s="1"/>
  <c r="G415" s="1"/>
  <c r="G416" s="1"/>
  <c r="G417" s="1"/>
  <c r="G418" s="1"/>
  <c r="G419" s="1"/>
  <c r="G420" s="1"/>
  <c r="G421" s="1"/>
  <c r="G422" s="1"/>
  <c r="G423" s="1"/>
  <c r="G424" s="1"/>
  <c r="G425" s="1"/>
  <c r="G426" s="1"/>
  <c r="G427" s="1"/>
  <c r="G428" s="1"/>
  <c r="G429" s="1"/>
  <c r="G430" s="1"/>
  <c r="G431" s="1"/>
  <c r="G432" s="1"/>
  <c r="G433" s="1"/>
  <c r="G434" s="1"/>
  <c r="G435" s="1"/>
  <c r="G436" s="1"/>
  <c r="G437" s="1"/>
  <c r="G438" s="1"/>
  <c r="G439" s="1"/>
  <c r="G440" s="1"/>
  <c r="G441" s="1"/>
  <c r="G442" s="1"/>
  <c r="G443" s="1"/>
  <c r="G444" s="1"/>
  <c r="G445" s="1"/>
  <c r="G446" s="1"/>
  <c r="G447" s="1"/>
  <c r="G448" s="1"/>
  <c r="G449" s="1"/>
  <c r="G450" s="1"/>
  <c r="G451" s="1"/>
  <c r="G452" s="1"/>
  <c r="G453" s="1"/>
  <c r="G454" s="1"/>
  <c r="G455" s="1"/>
  <c r="G456" s="1"/>
  <c r="G457" s="1"/>
  <c r="G458" s="1"/>
  <c r="G459" s="1"/>
  <c r="G460" s="1"/>
  <c r="G461" s="1"/>
  <c r="G462" s="1"/>
  <c r="G463" s="1"/>
  <c r="G464" s="1"/>
  <c r="G465" s="1"/>
  <c r="G466" s="1"/>
  <c r="G467" s="1"/>
  <c r="G468" s="1"/>
  <c r="G469" s="1"/>
  <c r="G470" s="1"/>
  <c r="G471" s="1"/>
  <c r="G472" s="1"/>
  <c r="G473" s="1"/>
  <c r="G474" s="1"/>
  <c r="G475" s="1"/>
  <c r="G476" s="1"/>
  <c r="G477" s="1"/>
  <c r="G478" s="1"/>
  <c r="G479" s="1"/>
  <c r="G480" s="1"/>
  <c r="G481" s="1"/>
  <c r="G482" s="1"/>
  <c r="G483" s="1"/>
  <c r="G484" s="1"/>
  <c r="G485" s="1"/>
  <c r="G486" s="1"/>
  <c r="G487" s="1"/>
  <c r="G488" s="1"/>
  <c r="G489" s="1"/>
  <c r="G490" s="1"/>
  <c r="G491" s="1"/>
  <c r="G492" s="1"/>
  <c r="G493" s="1"/>
  <c r="G494" s="1"/>
  <c r="G495" s="1"/>
  <c r="G496" s="1"/>
  <c r="G497" s="1"/>
  <c r="G498" s="1"/>
  <c r="G499" s="1"/>
  <c r="G500" s="1"/>
  <c r="G501" s="1"/>
  <c r="G502" s="1"/>
  <c r="G503" s="1"/>
  <c r="G504" s="1"/>
  <c r="G505" s="1"/>
  <c r="G506" s="1"/>
  <c r="G507" s="1"/>
  <c r="G508" s="1"/>
  <c r="G509" s="1"/>
  <c r="G510" s="1"/>
  <c r="G511" s="1"/>
  <c r="G512" s="1"/>
  <c r="G513" s="1"/>
  <c r="G514" s="1"/>
  <c r="G515" s="1"/>
  <c r="G516" s="1"/>
  <c r="G517" s="1"/>
  <c r="G518" s="1"/>
  <c r="G519" s="1"/>
  <c r="G520" s="1"/>
  <c r="G521" s="1"/>
  <c r="G522" s="1"/>
  <c r="G523" s="1"/>
  <c r="G524" s="1"/>
  <c r="G525" s="1"/>
  <c r="G526" s="1"/>
  <c r="G527" s="1"/>
  <c r="G528" s="1"/>
  <c r="G529" s="1"/>
  <c r="G530" s="1"/>
  <c r="G531" s="1"/>
  <c r="G532" s="1"/>
  <c r="G533" s="1"/>
  <c r="G534" s="1"/>
  <c r="G535" s="1"/>
  <c r="G536" s="1"/>
  <c r="G537" s="1"/>
  <c r="G538" s="1"/>
  <c r="G539" s="1"/>
  <c r="G540" s="1"/>
  <c r="G541" s="1"/>
  <c r="G542" s="1"/>
  <c r="G543" s="1"/>
  <c r="G544" s="1"/>
  <c r="G545" s="1"/>
  <c r="G546" s="1"/>
  <c r="G547" s="1"/>
  <c r="G548" s="1"/>
  <c r="G549" s="1"/>
  <c r="G550" s="1"/>
  <c r="G551" s="1"/>
  <c r="G552" s="1"/>
  <c r="G553" s="1"/>
  <c r="G554" s="1"/>
  <c r="G555" s="1"/>
  <c r="G556" s="1"/>
  <c r="G557" s="1"/>
  <c r="G558" s="1"/>
  <c r="G559" s="1"/>
  <c r="G560" s="1"/>
  <c r="G561" s="1"/>
  <c r="G562" s="1"/>
  <c r="G563" s="1"/>
  <c r="G564" s="1"/>
  <c r="G565" s="1"/>
  <c r="G566" s="1"/>
  <c r="G567" s="1"/>
  <c r="G568" s="1"/>
  <c r="G569" s="1"/>
  <c r="G570" s="1"/>
  <c r="G571" s="1"/>
  <c r="G572" s="1"/>
  <c r="G573" s="1"/>
  <c r="G574" s="1"/>
  <c r="G575" s="1"/>
  <c r="G576" s="1"/>
  <c r="G577" s="1"/>
  <c r="G578" s="1"/>
  <c r="G579" s="1"/>
  <c r="G580" s="1"/>
  <c r="G581" s="1"/>
  <c r="G582" s="1"/>
  <c r="G583" s="1"/>
  <c r="G584" s="1"/>
  <c r="G585" s="1"/>
  <c r="G586" s="1"/>
  <c r="G587" s="1"/>
  <c r="G588" s="1"/>
  <c r="G589" s="1"/>
  <c r="G590" s="1"/>
  <c r="G591" s="1"/>
  <c r="G592" s="1"/>
  <c r="G593" s="1"/>
  <c r="G594" s="1"/>
  <c r="G595" s="1"/>
  <c r="G596" s="1"/>
  <c r="G597" s="1"/>
  <c r="G598" s="1"/>
  <c r="G599" s="1"/>
  <c r="G600" s="1"/>
  <c r="G601" s="1"/>
  <c r="G602" s="1"/>
  <c r="G603" s="1"/>
  <c r="G604" s="1"/>
  <c r="G605" s="1"/>
  <c r="G606" s="1"/>
  <c r="G607" s="1"/>
  <c r="G608" s="1"/>
  <c r="G609" s="1"/>
  <c r="G610" s="1"/>
  <c r="G611" s="1"/>
  <c r="G612" s="1"/>
  <c r="G613" s="1"/>
  <c r="G614" s="1"/>
  <c r="G615" s="1"/>
  <c r="G616" s="1"/>
  <c r="G617" s="1"/>
  <c r="G618" s="1"/>
  <c r="G619" s="1"/>
  <c r="G620" s="1"/>
  <c r="G621" s="1"/>
  <c r="G622" s="1"/>
  <c r="G623" s="1"/>
  <c r="G624" s="1"/>
  <c r="G625" s="1"/>
  <c r="G626" s="1"/>
  <c r="G627" s="1"/>
  <c r="G628" s="1"/>
  <c r="G629" s="1"/>
  <c r="G630" s="1"/>
  <c r="G631" s="1"/>
  <c r="G632" s="1"/>
  <c r="G633" s="1"/>
  <c r="G634" s="1"/>
  <c r="G635" s="1"/>
  <c r="G636" s="1"/>
  <c r="G637" s="1"/>
  <c r="G638" s="1"/>
  <c r="G639" s="1"/>
  <c r="G640" s="1"/>
  <c r="G641" s="1"/>
  <c r="G642" s="1"/>
  <c r="G643" s="1"/>
  <c r="G644" s="1"/>
  <c r="G645" s="1"/>
  <c r="G646" s="1"/>
  <c r="G647" s="1"/>
  <c r="G648" s="1"/>
  <c r="G649" s="1"/>
  <c r="G650" s="1"/>
  <c r="G651" s="1"/>
  <c r="G652" s="1"/>
  <c r="G653" s="1"/>
  <c r="G654" s="1"/>
  <c r="G655" s="1"/>
  <c r="G656" s="1"/>
  <c r="G657" s="1"/>
  <c r="G658" s="1"/>
  <c r="G659" s="1"/>
  <c r="G660" s="1"/>
  <c r="G661" s="1"/>
  <c r="G662" s="1"/>
  <c r="G663" s="1"/>
  <c r="G664" s="1"/>
  <c r="G665" s="1"/>
  <c r="G666" s="1"/>
  <c r="G667" s="1"/>
  <c r="G668" s="1"/>
  <c r="G669" s="1"/>
  <c r="G670" s="1"/>
  <c r="G671" s="1"/>
  <c r="G672" s="1"/>
  <c r="G673" s="1"/>
  <c r="G674" s="1"/>
  <c r="G675" s="1"/>
  <c r="G676" s="1"/>
  <c r="G677" s="1"/>
  <c r="G678" s="1"/>
  <c r="G679" s="1"/>
  <c r="G680" s="1"/>
  <c r="G681" s="1"/>
  <c r="G682" s="1"/>
  <c r="G683" s="1"/>
  <c r="G684" s="1"/>
  <c r="G685" s="1"/>
  <c r="G686" s="1"/>
  <c r="G687" s="1"/>
  <c r="G688" s="1"/>
  <c r="G689" s="1"/>
  <c r="G690" s="1"/>
  <c r="G691" s="1"/>
  <c r="G692" s="1"/>
  <c r="G693" s="1"/>
  <c r="G694" s="1"/>
  <c r="G695" s="1"/>
  <c r="G696" s="1"/>
  <c r="G697" s="1"/>
  <c r="G698" s="1"/>
  <c r="G699" s="1"/>
  <c r="G700" s="1"/>
  <c r="G701" s="1"/>
  <c r="G702" s="1"/>
  <c r="G703" s="1"/>
  <c r="G704" s="1"/>
  <c r="G705" s="1"/>
  <c r="G706" s="1"/>
  <c r="G707" s="1"/>
  <c r="G708" s="1"/>
  <c r="G709" s="1"/>
  <c r="G710" s="1"/>
  <c r="G711" s="1"/>
  <c r="G712" s="1"/>
  <c r="G713" s="1"/>
  <c r="G714" s="1"/>
  <c r="G715" s="1"/>
  <c r="G716" s="1"/>
  <c r="G717" s="1"/>
  <c r="G718" s="1"/>
  <c r="G719" s="1"/>
  <c r="G720" s="1"/>
  <c r="G721" s="1"/>
  <c r="G722" s="1"/>
  <c r="G723" s="1"/>
  <c r="G724" s="1"/>
  <c r="G725" s="1"/>
  <c r="G726" s="1"/>
  <c r="G727" s="1"/>
  <c r="G728" s="1"/>
  <c r="G729" s="1"/>
  <c r="G730" s="1"/>
  <c r="G731" s="1"/>
  <c r="G732" s="1"/>
  <c r="G733" s="1"/>
  <c r="G734" s="1"/>
  <c r="G735" s="1"/>
  <c r="G736" s="1"/>
  <c r="G737" s="1"/>
  <c r="G738" s="1"/>
  <c r="G739" s="1"/>
  <c r="G740" s="1"/>
  <c r="G741" s="1"/>
  <c r="G742" s="1"/>
  <c r="G743" s="1"/>
  <c r="G744" s="1"/>
  <c r="G745" s="1"/>
  <c r="G746" s="1"/>
  <c r="G747" s="1"/>
  <c r="G748" s="1"/>
  <c r="G749" s="1"/>
  <c r="G750" s="1"/>
  <c r="G751" s="1"/>
  <c r="G752" s="1"/>
  <c r="G753" s="1"/>
  <c r="G754" s="1"/>
  <c r="G755" s="1"/>
  <c r="G756" s="1"/>
  <c r="G757" s="1"/>
  <c r="G758" s="1"/>
  <c r="G759" s="1"/>
  <c r="G760" s="1"/>
  <c r="G761" s="1"/>
  <c r="G762" s="1"/>
  <c r="G763" s="1"/>
  <c r="G764" s="1"/>
  <c r="G765" s="1"/>
  <c r="G766" s="1"/>
  <c r="G767" s="1"/>
  <c r="G768" s="1"/>
  <c r="G769" s="1"/>
  <c r="G770" s="1"/>
  <c r="G771" s="1"/>
  <c r="G772" s="1"/>
  <c r="G773" s="1"/>
  <c r="G774" s="1"/>
  <c r="G775" s="1"/>
  <c r="G776" s="1"/>
  <c r="G777" s="1"/>
  <c r="G778" s="1"/>
  <c r="G779" s="1"/>
  <c r="G780" s="1"/>
  <c r="G781" s="1"/>
  <c r="G782" s="1"/>
  <c r="G783" s="1"/>
  <c r="G784" s="1"/>
  <c r="G785" s="1"/>
  <c r="G786" s="1"/>
  <c r="G787" s="1"/>
  <c r="G788" s="1"/>
  <c r="G789" s="1"/>
  <c r="G790" s="1"/>
  <c r="G791" s="1"/>
  <c r="G792" s="1"/>
  <c r="G793" s="1"/>
  <c r="G794" s="1"/>
  <c r="G795" s="1"/>
  <c r="G796" s="1"/>
  <c r="G797" s="1"/>
  <c r="G798" s="1"/>
  <c r="G799" s="1"/>
  <c r="G800" s="1"/>
  <c r="G801" s="1"/>
  <c r="G802" s="1"/>
  <c r="G803" s="1"/>
  <c r="G804" s="1"/>
  <c r="G805" s="1"/>
  <c r="G806" s="1"/>
  <c r="G807" s="1"/>
  <c r="G808" s="1"/>
  <c r="G809" s="1"/>
  <c r="G810" s="1"/>
  <c r="G811" s="1"/>
  <c r="G812" s="1"/>
  <c r="G813" s="1"/>
  <c r="G814" s="1"/>
  <c r="G815" s="1"/>
  <c r="G816" s="1"/>
  <c r="G817" s="1"/>
  <c r="G818" s="1"/>
  <c r="G819" s="1"/>
  <c r="G820" s="1"/>
  <c r="G821" s="1"/>
  <c r="G822" s="1"/>
  <c r="G823" s="1"/>
  <c r="G824" s="1"/>
  <c r="G825" s="1"/>
  <c r="G826" s="1"/>
  <c r="G827" s="1"/>
  <c r="G828" s="1"/>
  <c r="G829" s="1"/>
  <c r="G830" s="1"/>
  <c r="G831" s="1"/>
  <c r="G832" s="1"/>
  <c r="G833" s="1"/>
  <c r="G834" s="1"/>
  <c r="G835" s="1"/>
  <c r="G836" s="1"/>
  <c r="G837" s="1"/>
  <c r="G838" s="1"/>
  <c r="G839" s="1"/>
  <c r="G840" s="1"/>
  <c r="G841" s="1"/>
  <c r="G842" s="1"/>
  <c r="G843" s="1"/>
  <c r="G844" s="1"/>
  <c r="G845" s="1"/>
  <c r="G846" s="1"/>
  <c r="G847" s="1"/>
  <c r="G848" s="1"/>
  <c r="G849" s="1"/>
  <c r="G850" s="1"/>
  <c r="G851" s="1"/>
  <c r="G852" s="1"/>
  <c r="G853" s="1"/>
  <c r="G854" s="1"/>
  <c r="G855" s="1"/>
  <c r="G856" s="1"/>
  <c r="G857" s="1"/>
  <c r="G858" s="1"/>
  <c r="G859" s="1"/>
  <c r="G860" s="1"/>
  <c r="G861" s="1"/>
  <c r="G862" s="1"/>
  <c r="G863" s="1"/>
  <c r="G864" s="1"/>
  <c r="G865" s="1"/>
  <c r="G866" s="1"/>
  <c r="G867" s="1"/>
  <c r="G868" s="1"/>
  <c r="G869" s="1"/>
  <c r="G870" s="1"/>
  <c r="G871" s="1"/>
  <c r="G872" s="1"/>
  <c r="G873" s="1"/>
  <c r="G874" s="1"/>
  <c r="G875" s="1"/>
  <c r="G876" s="1"/>
  <c r="G877" s="1"/>
  <c r="G878" s="1"/>
  <c r="G879" s="1"/>
  <c r="G880" s="1"/>
  <c r="G881" s="1"/>
  <c r="G882" s="1"/>
  <c r="G883" s="1"/>
  <c r="G884" s="1"/>
  <c r="G885" s="1"/>
  <c r="G886" s="1"/>
  <c r="G887" s="1"/>
  <c r="G888" s="1"/>
  <c r="G889" s="1"/>
  <c r="G890" s="1"/>
  <c r="G891" s="1"/>
  <c r="G892" s="1"/>
  <c r="G893" s="1"/>
  <c r="G894" s="1"/>
  <c r="G895" s="1"/>
  <c r="G896" s="1"/>
  <c r="G897" s="1"/>
  <c r="G898" s="1"/>
  <c r="G899" s="1"/>
  <c r="G900" s="1"/>
  <c r="G901" s="1"/>
  <c r="G902" s="1"/>
  <c r="G903" s="1"/>
  <c r="G904" s="1"/>
  <c r="G905" s="1"/>
  <c r="G906" s="1"/>
  <c r="G907" s="1"/>
  <c r="G908" s="1"/>
  <c r="G909" s="1"/>
  <c r="G910" s="1"/>
  <c r="G911" s="1"/>
  <c r="G912" s="1"/>
  <c r="G913" s="1"/>
  <c r="G914" s="1"/>
  <c r="G915" s="1"/>
  <c r="G916" s="1"/>
  <c r="G917" s="1"/>
  <c r="G918" s="1"/>
  <c r="G919" s="1"/>
  <c r="G920" s="1"/>
  <c r="G921" s="1"/>
  <c r="G922" s="1"/>
  <c r="G923" s="1"/>
  <c r="G924" s="1"/>
  <c r="G925" s="1"/>
  <c r="G926" s="1"/>
  <c r="G927" s="1"/>
  <c r="G928" s="1"/>
  <c r="G929" s="1"/>
  <c r="G930" s="1"/>
  <c r="G931" s="1"/>
  <c r="G932" s="1"/>
  <c r="G933" s="1"/>
  <c r="G934" s="1"/>
  <c r="G935" s="1"/>
  <c r="G936" s="1"/>
  <c r="G937" s="1"/>
  <c r="G938" s="1"/>
  <c r="G939" s="1"/>
  <c r="G940" s="1"/>
  <c r="G941" s="1"/>
  <c r="G942" s="1"/>
  <c r="G943" s="1"/>
  <c r="G944" s="1"/>
  <c r="G945" s="1"/>
  <c r="G946" s="1"/>
  <c r="G947" s="1"/>
  <c r="G948" s="1"/>
  <c r="G949" s="1"/>
  <c r="G950" s="1"/>
  <c r="G951" s="1"/>
  <c r="G952" s="1"/>
  <c r="G953" s="1"/>
  <c r="G954" s="1"/>
  <c r="G955" s="1"/>
  <c r="G956" s="1"/>
  <c r="G957" s="1"/>
  <c r="G958" s="1"/>
  <c r="G959" s="1"/>
  <c r="G960" s="1"/>
  <c r="G961" s="1"/>
  <c r="G962" s="1"/>
  <c r="G963" s="1"/>
  <c r="G964" s="1"/>
  <c r="G965" s="1"/>
  <c r="G966" s="1"/>
  <c r="G967" s="1"/>
  <c r="G968" s="1"/>
  <c r="G969" s="1"/>
  <c r="G970" s="1"/>
  <c r="G971" s="1"/>
  <c r="G972" s="1"/>
  <c r="G973" s="1"/>
  <c r="G974" s="1"/>
  <c r="G975" s="1"/>
  <c r="G976" s="1"/>
  <c r="G977" s="1"/>
  <c r="G978" s="1"/>
  <c r="G979" s="1"/>
  <c r="G980" s="1"/>
  <c r="G981" s="1"/>
  <c r="G982" s="1"/>
  <c r="G983" s="1"/>
  <c r="G984" s="1"/>
  <c r="G985" s="1"/>
  <c r="G986" s="1"/>
  <c r="G987" s="1"/>
  <c r="G988" s="1"/>
  <c r="G989" s="1"/>
  <c r="G990" s="1"/>
  <c r="G991" s="1"/>
  <c r="G992" s="1"/>
  <c r="G993" s="1"/>
  <c r="G994" s="1"/>
  <c r="G995" s="1"/>
  <c r="G996" s="1"/>
  <c r="G997" s="1"/>
  <c r="G998" s="1"/>
  <c r="G999" s="1"/>
  <c r="G1000" s="1"/>
  <c r="G1001" s="1"/>
  <c r="G1002" s="1"/>
  <c r="G1003" s="1"/>
  <c r="G1004" s="1"/>
  <c r="G1005" s="1"/>
  <c r="G1006" s="1"/>
  <c r="G1007" s="1"/>
  <c r="G1008" s="1"/>
  <c r="G1009" s="1"/>
  <c r="G1010" s="1"/>
  <c r="G1011" s="1"/>
  <c r="G1012" s="1"/>
  <c r="G1013" s="1"/>
  <c r="G1014" s="1"/>
  <c r="G1015" s="1"/>
  <c r="G1016" s="1"/>
  <c r="G1017" s="1"/>
  <c r="G1018" s="1"/>
  <c r="G1019" s="1"/>
  <c r="G1020" s="1"/>
  <c r="G1021" s="1"/>
  <c r="G1022" s="1"/>
  <c r="G1023" s="1"/>
  <c r="G1024" s="1"/>
  <c r="G1025" s="1"/>
  <c r="G1026" s="1"/>
  <c r="G1027" s="1"/>
  <c r="G1028" s="1"/>
  <c r="G1029" s="1"/>
  <c r="G1030" s="1"/>
  <c r="G1031" s="1"/>
  <c r="G1032" s="1"/>
  <c r="G1033" s="1"/>
  <c r="G1034" s="1"/>
  <c r="G1035" s="1"/>
  <c r="G1036" s="1"/>
  <c r="G1037" s="1"/>
  <c r="G1038" s="1"/>
  <c r="G1039" s="1"/>
  <c r="G1040" s="1"/>
  <c r="G1041" s="1"/>
  <c r="G1042" s="1"/>
  <c r="G1043" s="1"/>
  <c r="G1044" s="1"/>
  <c r="G1045" s="1"/>
  <c r="G1046" s="1"/>
  <c r="G1047" s="1"/>
  <c r="G1048" s="1"/>
  <c r="G1049" s="1"/>
  <c r="G1050" s="1"/>
  <c r="G1051" s="1"/>
  <c r="G1052" s="1"/>
  <c r="G1053" s="1"/>
  <c r="G1054" s="1"/>
  <c r="G1055" s="1"/>
  <c r="G1056" s="1"/>
  <c r="G1057" s="1"/>
  <c r="G1058" s="1"/>
  <c r="G1059" s="1"/>
  <c r="G1060" s="1"/>
  <c r="G1061" s="1"/>
  <c r="G1062" s="1"/>
  <c r="G1063" s="1"/>
  <c r="G1064" s="1"/>
  <c r="G1065" s="1"/>
  <c r="G1066" s="1"/>
  <c r="G1067" s="1"/>
  <c r="G1068" s="1"/>
  <c r="G1069" s="1"/>
  <c r="G1070" s="1"/>
  <c r="G1071" s="1"/>
  <c r="G1072" s="1"/>
  <c r="G1073" s="1"/>
  <c r="G1074" s="1"/>
  <c r="G1075" s="1"/>
  <c r="G1076" s="1"/>
  <c r="G1077" s="1"/>
  <c r="G1078" s="1"/>
  <c r="G1079" s="1"/>
  <c r="G1080" s="1"/>
  <c r="G1081" s="1"/>
  <c r="G1082" s="1"/>
  <c r="G1083" s="1"/>
  <c r="G1084" s="1"/>
  <c r="G1085" s="1"/>
  <c r="G1086" s="1"/>
  <c r="G1087" s="1"/>
  <c r="G1088" s="1"/>
  <c r="G1089" s="1"/>
  <c r="G1090" s="1"/>
  <c r="G1091" s="1"/>
  <c r="G1092" s="1"/>
  <c r="G1093" s="1"/>
  <c r="G1094" s="1"/>
  <c r="G1095" s="1"/>
  <c r="G1096" s="1"/>
  <c r="G1097" s="1"/>
  <c r="G1098" s="1"/>
  <c r="G1099" s="1"/>
  <c r="G1100" s="1"/>
  <c r="G1101" s="1"/>
  <c r="G1102" s="1"/>
  <c r="G1103" s="1"/>
  <c r="G1104" s="1"/>
  <c r="G1105" s="1"/>
  <c r="G1106" s="1"/>
  <c r="G1107" s="1"/>
  <c r="G1108" s="1"/>
  <c r="G1109" s="1"/>
  <c r="G1110" s="1"/>
  <c r="G1111" s="1"/>
  <c r="G1112" s="1"/>
  <c r="G1113" s="1"/>
  <c r="G1114" s="1"/>
  <c r="G1115" s="1"/>
  <c r="G1116" s="1"/>
  <c r="G1117" s="1"/>
  <c r="G1118" s="1"/>
  <c r="G1119" s="1"/>
  <c r="G1120" s="1"/>
  <c r="G1121" s="1"/>
  <c r="G1122" s="1"/>
  <c r="G1123" s="1"/>
  <c r="G1124" s="1"/>
  <c r="G1125" s="1"/>
  <c r="G1126" s="1"/>
  <c r="G1127" s="1"/>
  <c r="G1128" s="1"/>
  <c r="G1129" s="1"/>
  <c r="G1130" s="1"/>
  <c r="G1131" s="1"/>
  <c r="G1132" s="1"/>
  <c r="G1133" s="1"/>
  <c r="G1134" s="1"/>
  <c r="G1135" s="1"/>
  <c r="G1136" s="1"/>
  <c r="G1137" s="1"/>
  <c r="G1138" s="1"/>
  <c r="G1139" s="1"/>
  <c r="G1140" s="1"/>
  <c r="G1141" s="1"/>
  <c r="G1142" s="1"/>
  <c r="G1143" s="1"/>
  <c r="G1144" s="1"/>
  <c r="G1145" s="1"/>
  <c r="G1146" s="1"/>
  <c r="G1147" s="1"/>
  <c r="G1148" s="1"/>
  <c r="G1149" s="1"/>
  <c r="G1150" s="1"/>
  <c r="G1151" s="1"/>
  <c r="G1152" s="1"/>
  <c r="G1153" s="1"/>
  <c r="G1154" s="1"/>
  <c r="G1155" s="1"/>
  <c r="G1156" s="1"/>
  <c r="G1157" s="1"/>
  <c r="G1158" s="1"/>
  <c r="G1159" s="1"/>
  <c r="G1160" s="1"/>
  <c r="G1161" s="1"/>
  <c r="G1162" s="1"/>
  <c r="G1163" s="1"/>
  <c r="G1164" s="1"/>
  <c r="G1165" s="1"/>
  <c r="G1166" s="1"/>
  <c r="G1167" s="1"/>
  <c r="G1168" s="1"/>
  <c r="G1169" s="1"/>
  <c r="G1170" s="1"/>
  <c r="G1171" s="1"/>
  <c r="G1172" s="1"/>
  <c r="G1173" s="1"/>
  <c r="G1174" s="1"/>
  <c r="G1175" s="1"/>
  <c r="G1176" s="1"/>
  <c r="G1177" s="1"/>
  <c r="G1178" s="1"/>
  <c r="G1179" s="1"/>
  <c r="G1180" s="1"/>
  <c r="G1181" s="1"/>
  <c r="G1182" s="1"/>
  <c r="G1183" s="1"/>
  <c r="G1184" s="1"/>
  <c r="G1185" s="1"/>
  <c r="G1186" s="1"/>
  <c r="G1187" s="1"/>
  <c r="G1188" s="1"/>
  <c r="G1189" s="1"/>
  <c r="G1190" s="1"/>
  <c r="G1191" s="1"/>
  <c r="G1192" s="1"/>
  <c r="G1193" s="1"/>
  <c r="G1194" s="1"/>
  <c r="G1195" s="1"/>
  <c r="G1196" s="1"/>
  <c r="G1197" s="1"/>
  <c r="G1198" s="1"/>
  <c r="G1199" s="1"/>
  <c r="G1200" s="1"/>
  <c r="G1201" s="1"/>
  <c r="G1202" s="1"/>
  <c r="G1203" s="1"/>
  <c r="G1204" s="1"/>
  <c r="G1205" s="1"/>
  <c r="G1206" s="1"/>
  <c r="G1207" s="1"/>
  <c r="G1208" s="1"/>
  <c r="G1209" s="1"/>
  <c r="G1210" s="1"/>
  <c r="G1211" s="1"/>
  <c r="G1212" s="1"/>
  <c r="G1213" s="1"/>
  <c r="G1214" s="1"/>
  <c r="G1215" s="1"/>
  <c r="G1216" s="1"/>
  <c r="G1217" s="1"/>
  <c r="G1218" s="1"/>
  <c r="G1219" s="1"/>
  <c r="G1220" s="1"/>
  <c r="G1221" s="1"/>
  <c r="G1222" s="1"/>
  <c r="G1223" s="1"/>
  <c r="G1224" s="1"/>
  <c r="G1225" s="1"/>
  <c r="G1226" s="1"/>
  <c r="G1227" s="1"/>
  <c r="G1228" s="1"/>
  <c r="G1229" s="1"/>
  <c r="G1230" s="1"/>
  <c r="G1231" s="1"/>
  <c r="G1232" s="1"/>
  <c r="G1233" s="1"/>
  <c r="G1234" s="1"/>
  <c r="G1235" s="1"/>
  <c r="G1236" s="1"/>
  <c r="G1237" s="1"/>
  <c r="G1238" s="1"/>
  <c r="G1239" s="1"/>
  <c r="G1240" s="1"/>
  <c r="G1241" s="1"/>
  <c r="G1242" s="1"/>
  <c r="G1243" s="1"/>
  <c r="G1244" s="1"/>
  <c r="G1245" s="1"/>
  <c r="G1246" s="1"/>
  <c r="G1247" s="1"/>
  <c r="G1248" s="1"/>
  <c r="G1249" s="1"/>
  <c r="G1250" s="1"/>
  <c r="G1251" s="1"/>
  <c r="G1252" s="1"/>
  <c r="G1253" s="1"/>
  <c r="G1254" s="1"/>
  <c r="G1255" s="1"/>
  <c r="G1256" s="1"/>
  <c r="G1257" s="1"/>
  <c r="G1258" s="1"/>
  <c r="G1259" s="1"/>
  <c r="G1260" s="1"/>
  <c r="G1261" s="1"/>
  <c r="G1262" s="1"/>
  <c r="G1263" s="1"/>
  <c r="G1264" s="1"/>
  <c r="G1265" s="1"/>
  <c r="G1266" s="1"/>
  <c r="G1267" s="1"/>
  <c r="G1268" s="1"/>
  <c r="G1269" s="1"/>
  <c r="G1270" s="1"/>
  <c r="G1271" s="1"/>
  <c r="G1272" s="1"/>
  <c r="G1273" s="1"/>
  <c r="G1274" s="1"/>
  <c r="G1275" s="1"/>
  <c r="G1276" s="1"/>
  <c r="G1277" s="1"/>
  <c r="G1278" s="1"/>
  <c r="G1279" s="1"/>
  <c r="G1280" s="1"/>
  <c r="G1281" s="1"/>
  <c r="G1282" s="1"/>
  <c r="G1283" s="1"/>
  <c r="G1284" s="1"/>
  <c r="G1285" s="1"/>
  <c r="G1286" s="1"/>
  <c r="G1287" s="1"/>
  <c r="G1288" s="1"/>
  <c r="G1289" s="1"/>
  <c r="G1290" s="1"/>
  <c r="G1291" s="1"/>
  <c r="G1292" s="1"/>
  <c r="G1293" s="1"/>
  <c r="G1294" s="1"/>
  <c r="G1295" s="1"/>
  <c r="G1296" s="1"/>
  <c r="G1297" s="1"/>
  <c r="G1298" s="1"/>
  <c r="G1299" s="1"/>
  <c r="G1300" s="1"/>
  <c r="G1301" s="1"/>
  <c r="G1302" s="1"/>
  <c r="G1303" s="1"/>
  <c r="G1304" s="1"/>
  <c r="G1305" s="1"/>
  <c r="G1306" s="1"/>
  <c r="G1307" s="1"/>
  <c r="G1308" s="1"/>
  <c r="G1309" s="1"/>
  <c r="G1310" s="1"/>
  <c r="G1311" s="1"/>
  <c r="G1312" s="1"/>
  <c r="G1313" s="1"/>
  <c r="G1314" s="1"/>
  <c r="G1315" s="1"/>
  <c r="G1316" s="1"/>
  <c r="G1317" s="1"/>
  <c r="G1318" s="1"/>
  <c r="G1319" s="1"/>
  <c r="G1320" s="1"/>
  <c r="G1321" s="1"/>
  <c r="G1322" s="1"/>
  <c r="G1323" s="1"/>
  <c r="G1324" s="1"/>
  <c r="G1325" s="1"/>
  <c r="G1326" s="1"/>
  <c r="G1327" s="1"/>
  <c r="G1328" s="1"/>
  <c r="G1329" s="1"/>
  <c r="G1330" s="1"/>
  <c r="G1331" s="1"/>
  <c r="G1332" s="1"/>
  <c r="G1333" s="1"/>
  <c r="G1334" s="1"/>
  <c r="E1" i="4"/>
  <c r="AF4" i="1" l="1"/>
  <c r="AE4"/>
  <c r="AD4"/>
  <c r="I723" i="4"/>
  <c r="L723" s="1"/>
  <c r="T723"/>
  <c r="U723"/>
  <c r="J723"/>
  <c r="E1" i="1"/>
  <c r="T724" i="4" l="1"/>
  <c r="J724"/>
  <c r="U724"/>
  <c r="I724"/>
  <c r="I725" l="1"/>
  <c r="T725"/>
  <c r="J725"/>
  <c r="U725"/>
  <c r="L724"/>
  <c r="L725" l="1"/>
  <c r="I726"/>
  <c r="T726"/>
  <c r="U726"/>
  <c r="J726"/>
  <c r="L726" l="1"/>
  <c r="U727"/>
  <c r="I727"/>
  <c r="L727" s="1"/>
  <c r="T727"/>
  <c r="J727"/>
  <c r="J728" l="1"/>
  <c r="I728"/>
  <c r="L728" s="1"/>
  <c r="T728"/>
  <c r="U728"/>
  <c r="I729" l="1"/>
  <c r="L729" s="1"/>
  <c r="J729"/>
  <c r="T729"/>
  <c r="U729"/>
  <c r="I730" l="1"/>
  <c r="T730"/>
  <c r="J730"/>
  <c r="U730"/>
  <c r="J731" l="1"/>
  <c r="I731"/>
  <c r="T731"/>
  <c r="U731"/>
  <c r="L730"/>
  <c r="U732" l="1"/>
  <c r="I732"/>
  <c r="T732"/>
  <c r="J732"/>
  <c r="L731"/>
  <c r="T733" l="1"/>
  <c r="U733"/>
  <c r="I733"/>
  <c r="L733" s="1"/>
  <c r="J733"/>
  <c r="L732"/>
  <c r="I734" l="1"/>
  <c r="T734"/>
  <c r="U734"/>
  <c r="J734"/>
  <c r="L734" l="1"/>
  <c r="J735"/>
  <c r="T735"/>
  <c r="U735"/>
  <c r="I735"/>
  <c r="L735" s="1"/>
  <c r="J736" l="1"/>
  <c r="I736"/>
  <c r="T736"/>
  <c r="U736"/>
  <c r="L736" l="1"/>
  <c r="I737"/>
  <c r="L737" s="1"/>
  <c r="J737"/>
  <c r="T737"/>
  <c r="U737"/>
  <c r="I738" l="1"/>
  <c r="T738"/>
  <c r="U738"/>
  <c r="J738"/>
  <c r="L738" l="1"/>
  <c r="J739"/>
  <c r="U739"/>
  <c r="I739"/>
  <c r="T739"/>
  <c r="L739" l="1"/>
  <c r="T740"/>
  <c r="U740"/>
  <c r="I740"/>
  <c r="L740" s="1"/>
  <c r="J740"/>
  <c r="I741" l="1"/>
  <c r="T741"/>
  <c r="U741"/>
  <c r="J741"/>
  <c r="L741" l="1"/>
  <c r="T742"/>
  <c r="U742"/>
  <c r="J742"/>
  <c r="I742"/>
  <c r="L742" l="1"/>
  <c r="T743"/>
  <c r="J743"/>
  <c r="U743"/>
  <c r="I743"/>
  <c r="J744" l="1"/>
  <c r="I744"/>
  <c r="T744"/>
  <c r="U744"/>
  <c r="L743"/>
  <c r="T745" l="1"/>
  <c r="J745"/>
  <c r="U745"/>
  <c r="I745"/>
  <c r="L745" s="1"/>
  <c r="L744"/>
  <c r="T746" l="1"/>
  <c r="J746"/>
  <c r="U746"/>
  <c r="I746"/>
  <c r="L746" l="1"/>
  <c r="J747"/>
  <c r="I747"/>
  <c r="L747" s="1"/>
  <c r="T747"/>
  <c r="U747"/>
  <c r="U748" l="1"/>
  <c r="T748"/>
  <c r="J748"/>
  <c r="I748"/>
  <c r="L748" s="1"/>
  <c r="T749" l="1"/>
  <c r="U749"/>
  <c r="J749"/>
  <c r="I749"/>
  <c r="I750" l="1"/>
  <c r="T750"/>
  <c r="U750"/>
  <c r="J750"/>
  <c r="L749"/>
  <c r="L750" l="1"/>
  <c r="T751"/>
  <c r="J751"/>
  <c r="U751"/>
  <c r="I751"/>
  <c r="L751" s="1"/>
  <c r="T752" l="1"/>
  <c r="U752"/>
  <c r="J752"/>
  <c r="I752"/>
  <c r="L752" s="1"/>
  <c r="J753" l="1"/>
  <c r="I753"/>
  <c r="L753" s="1"/>
  <c r="T753"/>
  <c r="U753"/>
  <c r="J754" l="1"/>
  <c r="I754"/>
  <c r="T754"/>
  <c r="U754"/>
  <c r="L754" l="1"/>
  <c r="T755"/>
  <c r="J755"/>
  <c r="I755"/>
  <c r="L755" s="1"/>
  <c r="U755"/>
  <c r="T756" l="1"/>
  <c r="J756"/>
  <c r="I756"/>
  <c r="U756"/>
  <c r="J757" l="1"/>
  <c r="U757"/>
  <c r="I757"/>
  <c r="T757"/>
  <c r="L756"/>
  <c r="T758" l="1"/>
  <c r="U758"/>
  <c r="J758"/>
  <c r="I758"/>
  <c r="L758" s="1"/>
  <c r="L757"/>
  <c r="I759" l="1"/>
  <c r="L759" s="1"/>
  <c r="T759"/>
  <c r="U759"/>
  <c r="J759"/>
  <c r="J760" l="1"/>
  <c r="T760"/>
  <c r="U760"/>
  <c r="I760"/>
  <c r="L760" l="1"/>
  <c r="T761"/>
  <c r="U761"/>
  <c r="J761"/>
  <c r="I761"/>
  <c r="L761" s="1"/>
  <c r="T762" l="1"/>
  <c r="J762"/>
  <c r="U762"/>
  <c r="I762"/>
  <c r="L762" s="1"/>
  <c r="I763" l="1"/>
  <c r="L763" s="1"/>
  <c r="J763"/>
  <c r="T763"/>
  <c r="U763"/>
  <c r="T764" l="1"/>
  <c r="U764"/>
  <c r="J764"/>
  <c r="I764"/>
  <c r="L764" s="1"/>
  <c r="I765" l="1"/>
  <c r="L765" s="1"/>
  <c r="T765"/>
  <c r="J765"/>
  <c r="U765"/>
  <c r="J766" l="1"/>
  <c r="I766"/>
  <c r="U766"/>
  <c r="T766"/>
  <c r="L766" l="1"/>
  <c r="I767"/>
  <c r="T767"/>
  <c r="J767"/>
  <c r="U767"/>
  <c r="I768" l="1"/>
  <c r="L768" s="1"/>
  <c r="T768"/>
  <c r="U768"/>
  <c r="J768"/>
  <c r="L767"/>
  <c r="I769" l="1"/>
  <c r="L769" s="1"/>
  <c r="T769"/>
  <c r="J769"/>
  <c r="U769"/>
  <c r="I770" l="1"/>
  <c r="L770" s="1"/>
  <c r="U770"/>
  <c r="J770"/>
  <c r="T770"/>
  <c r="U771" l="1"/>
  <c r="T771"/>
  <c r="J771"/>
  <c r="I771"/>
  <c r="L771" s="1"/>
  <c r="I772" l="1"/>
  <c r="T772"/>
  <c r="J772"/>
  <c r="U772"/>
  <c r="L772" l="1"/>
  <c r="I773"/>
  <c r="T773"/>
  <c r="J773"/>
  <c r="U773"/>
  <c r="L773" l="1"/>
  <c r="I774"/>
  <c r="L774" s="1"/>
  <c r="T774"/>
  <c r="J774"/>
  <c r="U774"/>
  <c r="T775" l="1"/>
  <c r="U775"/>
  <c r="J775"/>
  <c r="I775"/>
  <c r="L775" s="1"/>
  <c r="U776" l="1"/>
  <c r="I776"/>
  <c r="J776"/>
  <c r="T776"/>
  <c r="L776" l="1"/>
  <c r="I777"/>
  <c r="T777"/>
  <c r="U777"/>
  <c r="J777"/>
  <c r="L777" l="1"/>
  <c r="J778"/>
  <c r="U778"/>
  <c r="I778"/>
  <c r="L778" s="1"/>
  <c r="T778"/>
  <c r="J779" l="1"/>
  <c r="I779"/>
  <c r="T779"/>
  <c r="U779"/>
  <c r="L779" l="1"/>
  <c r="T780"/>
  <c r="U780"/>
  <c r="J780"/>
  <c r="I780"/>
  <c r="I781" l="1"/>
  <c r="T781"/>
  <c r="U781"/>
  <c r="J781"/>
  <c r="L780"/>
  <c r="L781" l="1"/>
  <c r="T782"/>
  <c r="U782"/>
  <c r="J782"/>
  <c r="I782"/>
  <c r="L782" l="1"/>
  <c r="I783"/>
  <c r="T783"/>
  <c r="U783"/>
  <c r="J783"/>
  <c r="I784" l="1"/>
  <c r="T784"/>
  <c r="U784"/>
  <c r="J784"/>
  <c r="L783"/>
  <c r="L784" l="1"/>
  <c r="U785"/>
  <c r="J785"/>
  <c r="T785"/>
  <c r="I785"/>
  <c r="L785" s="1"/>
  <c r="T786" l="1"/>
  <c r="J786"/>
  <c r="U786"/>
  <c r="I786"/>
  <c r="L786" s="1"/>
  <c r="T787" l="1"/>
  <c r="J787"/>
  <c r="U787"/>
  <c r="I787"/>
  <c r="L787" l="1"/>
  <c r="J788"/>
  <c r="I788"/>
  <c r="T788"/>
  <c r="U788"/>
  <c r="L788" l="1"/>
  <c r="U789"/>
  <c r="I789"/>
  <c r="T789"/>
  <c r="J789"/>
  <c r="L789" l="1"/>
  <c r="U790"/>
  <c r="I790"/>
  <c r="T790"/>
  <c r="J790"/>
  <c r="L790" l="1"/>
  <c r="I791"/>
  <c r="T791"/>
  <c r="J791"/>
  <c r="U791"/>
  <c r="I792" l="1"/>
  <c r="T792"/>
  <c r="U792"/>
  <c r="J792"/>
  <c r="L791"/>
  <c r="T793" l="1"/>
  <c r="J793"/>
  <c r="U793"/>
  <c r="I793"/>
  <c r="L793" s="1"/>
  <c r="L792"/>
  <c r="T794" l="1"/>
  <c r="U794"/>
  <c r="J794"/>
  <c r="I794"/>
  <c r="L794" s="1"/>
  <c r="T795" l="1"/>
  <c r="U795"/>
  <c r="J795"/>
  <c r="I795"/>
  <c r="L795" l="1"/>
  <c r="I796"/>
  <c r="T796"/>
  <c r="J796"/>
  <c r="U796"/>
  <c r="L796" l="1"/>
  <c r="U797"/>
  <c r="I797"/>
  <c r="T797"/>
  <c r="J797"/>
  <c r="T798" l="1"/>
  <c r="U798"/>
  <c r="I798"/>
  <c r="L798" s="1"/>
  <c r="J798"/>
  <c r="L797"/>
  <c r="I799" l="1"/>
  <c r="T799"/>
  <c r="J799"/>
  <c r="U799"/>
  <c r="J800" l="1"/>
  <c r="I800"/>
  <c r="T800"/>
  <c r="U800"/>
  <c r="L799"/>
  <c r="I801" l="1"/>
  <c r="L801" s="1"/>
  <c r="T801"/>
  <c r="J801"/>
  <c r="U801"/>
  <c r="L800"/>
  <c r="T802" l="1"/>
  <c r="U802"/>
  <c r="J802"/>
  <c r="I802"/>
  <c r="L802" l="1"/>
  <c r="T803"/>
  <c r="J803"/>
  <c r="U803"/>
  <c r="I803"/>
  <c r="L803" s="1"/>
  <c r="T804" l="1"/>
  <c r="U804"/>
  <c r="J804"/>
  <c r="I804"/>
  <c r="L804" s="1"/>
  <c r="J805" l="1"/>
  <c r="T805"/>
  <c r="I805"/>
  <c r="U805"/>
  <c r="L805" l="1"/>
  <c r="T806"/>
  <c r="U806"/>
  <c r="J806"/>
  <c r="I806"/>
  <c r="L806" l="1"/>
  <c r="U807"/>
  <c r="I807"/>
  <c r="T807"/>
  <c r="J807"/>
  <c r="L807" l="1"/>
  <c r="I808"/>
  <c r="T808"/>
  <c r="U808"/>
  <c r="J808"/>
  <c r="I809" l="1"/>
  <c r="T809"/>
  <c r="U809"/>
  <c r="J809"/>
  <c r="L808"/>
  <c r="L809" l="1"/>
  <c r="I810"/>
  <c r="L810" s="1"/>
  <c r="T810"/>
  <c r="J810"/>
  <c r="U810"/>
  <c r="U811" l="1"/>
  <c r="I811"/>
  <c r="T811"/>
  <c r="J811"/>
  <c r="T812" l="1"/>
  <c r="J812"/>
  <c r="U812"/>
  <c r="I812"/>
  <c r="L812" s="1"/>
  <c r="L811"/>
  <c r="T813" l="1"/>
  <c r="U813"/>
  <c r="I813"/>
  <c r="J813"/>
  <c r="U814" l="1"/>
  <c r="J814"/>
  <c r="I814"/>
  <c r="T814"/>
  <c r="L813"/>
  <c r="L814" l="1"/>
  <c r="T815"/>
  <c r="J815"/>
  <c r="U815"/>
  <c r="I815"/>
  <c r="L815" l="1"/>
  <c r="J816"/>
  <c r="U816"/>
  <c r="I816"/>
  <c r="T816"/>
  <c r="U817" l="1"/>
  <c r="J817"/>
  <c r="I817"/>
  <c r="T817"/>
  <c r="L816"/>
  <c r="L817" l="1"/>
  <c r="I818"/>
  <c r="L818" s="1"/>
  <c r="T818"/>
  <c r="J818"/>
  <c r="U818"/>
  <c r="T819" l="1"/>
  <c r="U819"/>
  <c r="J819"/>
  <c r="I819"/>
  <c r="L819" l="1"/>
  <c r="I820"/>
  <c r="T820"/>
  <c r="J820"/>
  <c r="U820"/>
  <c r="T821" l="1"/>
  <c r="U821"/>
  <c r="J821"/>
  <c r="I821"/>
  <c r="L821" s="1"/>
  <c r="L820"/>
  <c r="J822" l="1"/>
  <c r="T822"/>
  <c r="U822"/>
  <c r="I822"/>
  <c r="L822" l="1"/>
  <c r="T823"/>
  <c r="J823"/>
  <c r="U823"/>
  <c r="I823"/>
  <c r="L823" s="1"/>
  <c r="T824" l="1"/>
  <c r="U824"/>
  <c r="I824"/>
  <c r="L824" s="1"/>
  <c r="J824"/>
  <c r="I825" l="1"/>
  <c r="T825"/>
  <c r="J825"/>
  <c r="U825"/>
  <c r="I826" l="1"/>
  <c r="L826" s="1"/>
  <c r="T826"/>
  <c r="J826"/>
  <c r="U826"/>
  <c r="L825"/>
  <c r="J827" l="1"/>
  <c r="I827"/>
  <c r="L827" s="1"/>
  <c r="T827"/>
  <c r="U827"/>
  <c r="T828" l="1"/>
  <c r="J828"/>
  <c r="U828"/>
  <c r="I828"/>
  <c r="L828" l="1"/>
  <c r="T829"/>
  <c r="U829"/>
  <c r="J829"/>
  <c r="I829"/>
  <c r="L829" s="1"/>
  <c r="U830" l="1"/>
  <c r="I830"/>
  <c r="T830"/>
  <c r="J830"/>
  <c r="L830" l="1"/>
  <c r="U831"/>
  <c r="J831"/>
  <c r="I831"/>
  <c r="T831"/>
  <c r="L831" l="1"/>
  <c r="I832"/>
  <c r="L832" s="1"/>
  <c r="T832"/>
  <c r="J832"/>
  <c r="U832"/>
  <c r="U833" l="1"/>
  <c r="J833"/>
  <c r="I833"/>
  <c r="T833"/>
  <c r="T834" l="1"/>
  <c r="U834"/>
  <c r="J834"/>
  <c r="I834"/>
  <c r="L833"/>
  <c r="L834" l="1"/>
  <c r="J835"/>
  <c r="T835"/>
  <c r="U835"/>
  <c r="I835"/>
  <c r="L835" s="1"/>
  <c r="I836" l="1"/>
  <c r="T836"/>
  <c r="U836"/>
  <c r="J836"/>
  <c r="L836" l="1"/>
  <c r="J837"/>
  <c r="I837"/>
  <c r="T837"/>
  <c r="U837"/>
  <c r="L837" l="1"/>
  <c r="U838"/>
  <c r="T838"/>
  <c r="J838"/>
  <c r="I838"/>
  <c r="L838" s="1"/>
  <c r="T839" l="1"/>
  <c r="J839"/>
  <c r="I839"/>
  <c r="U839"/>
  <c r="L839" l="1"/>
  <c r="T840"/>
  <c r="U840"/>
  <c r="J840"/>
  <c r="I840"/>
  <c r="L840" l="1"/>
  <c r="I841"/>
  <c r="T841"/>
  <c r="U841"/>
  <c r="J841"/>
  <c r="L841" l="1"/>
  <c r="I842"/>
  <c r="T842"/>
  <c r="U842"/>
  <c r="J842"/>
  <c r="L842" l="1"/>
  <c r="T843"/>
  <c r="U843"/>
  <c r="J843"/>
  <c r="I843"/>
  <c r="L843" l="1"/>
  <c r="T844"/>
  <c r="U844"/>
  <c r="J844"/>
  <c r="I844"/>
  <c r="L844" s="1"/>
  <c r="T845" l="1"/>
  <c r="U845"/>
  <c r="J845"/>
  <c r="I845"/>
  <c r="L845" l="1"/>
  <c r="J846"/>
  <c r="T846"/>
  <c r="U846"/>
  <c r="I846"/>
  <c r="L846" s="1"/>
  <c r="T847" l="1"/>
  <c r="J847"/>
  <c r="I847"/>
  <c r="U847"/>
  <c r="J848" l="1"/>
  <c r="U848"/>
  <c r="I848"/>
  <c r="L848" s="1"/>
  <c r="T848"/>
  <c r="L847"/>
  <c r="I849" l="1"/>
  <c r="L849" s="1"/>
  <c r="T849"/>
  <c r="U849"/>
  <c r="J849"/>
  <c r="J850" l="1"/>
  <c r="I850"/>
  <c r="T850"/>
  <c r="U850"/>
  <c r="T851" l="1"/>
  <c r="J851"/>
  <c r="U851"/>
  <c r="I851"/>
  <c r="L851" s="1"/>
  <c r="L850"/>
  <c r="T852" l="1"/>
  <c r="J852"/>
  <c r="U852"/>
  <c r="I852"/>
  <c r="L852" s="1"/>
  <c r="I853" l="1"/>
  <c r="L853" s="1"/>
  <c r="T853"/>
  <c r="J853"/>
  <c r="U853"/>
  <c r="I854" l="1"/>
  <c r="L854" s="1"/>
  <c r="T854"/>
  <c r="U854"/>
  <c r="J854"/>
  <c r="I855" l="1"/>
  <c r="T855"/>
  <c r="J855"/>
  <c r="U855"/>
  <c r="L855" l="1"/>
  <c r="J856"/>
  <c r="U856"/>
  <c r="I856"/>
  <c r="L856" s="1"/>
  <c r="T856"/>
  <c r="J857" l="1"/>
  <c r="I857"/>
  <c r="L857" s="1"/>
  <c r="T857"/>
  <c r="U857"/>
  <c r="I858" l="1"/>
  <c r="T858"/>
  <c r="U858"/>
  <c r="J858"/>
  <c r="L858" l="1"/>
  <c r="I859"/>
  <c r="T859"/>
  <c r="U859"/>
  <c r="J859"/>
  <c r="L859" l="1"/>
  <c r="T860"/>
  <c r="U860"/>
  <c r="J860"/>
  <c r="I860"/>
  <c r="L860" l="1"/>
  <c r="I861"/>
  <c r="T861"/>
  <c r="U861"/>
  <c r="J861"/>
  <c r="L861" l="1"/>
  <c r="I862"/>
  <c r="L862" s="1"/>
  <c r="T862"/>
  <c r="U862"/>
  <c r="J862"/>
  <c r="T863" l="1"/>
  <c r="J863"/>
  <c r="I863"/>
  <c r="L863" s="1"/>
  <c r="U863"/>
  <c r="I864" l="1"/>
  <c r="L864" s="1"/>
  <c r="T864"/>
  <c r="J864"/>
  <c r="U864"/>
  <c r="I865" l="1"/>
  <c r="T865"/>
  <c r="J865"/>
  <c r="U865"/>
  <c r="L865" l="1"/>
  <c r="I866"/>
  <c r="T866"/>
  <c r="J866"/>
  <c r="U866"/>
  <c r="I867" l="1"/>
  <c r="T867"/>
  <c r="J867"/>
  <c r="U867"/>
  <c r="L866"/>
  <c r="L867" l="1"/>
  <c r="U868"/>
  <c r="I868"/>
  <c r="T868"/>
  <c r="J868"/>
  <c r="I869" l="1"/>
  <c r="L869" s="1"/>
  <c r="T869"/>
  <c r="J869"/>
  <c r="U869"/>
  <c r="L868"/>
  <c r="T870" l="1"/>
  <c r="J870"/>
  <c r="U870"/>
  <c r="I870"/>
  <c r="L870" l="1"/>
  <c r="I871"/>
  <c r="L871" s="1"/>
  <c r="T871"/>
  <c r="U871"/>
  <c r="J871"/>
  <c r="T872" l="1"/>
  <c r="J872"/>
  <c r="U872"/>
  <c r="I872"/>
  <c r="L872" l="1"/>
  <c r="I873"/>
  <c r="T873"/>
  <c r="U873"/>
  <c r="J873"/>
  <c r="I874" l="1"/>
  <c r="T874"/>
  <c r="J874"/>
  <c r="U874"/>
  <c r="L873"/>
  <c r="L874" l="1"/>
  <c r="T875"/>
  <c r="U875"/>
  <c r="J875"/>
  <c r="I875"/>
  <c r="L875" l="1"/>
  <c r="I876"/>
  <c r="L876" s="1"/>
  <c r="T876"/>
  <c r="J876"/>
  <c r="U876"/>
  <c r="T877" l="1"/>
  <c r="U877"/>
  <c r="J877"/>
  <c r="I877"/>
  <c r="L877" s="1"/>
  <c r="T878" l="1"/>
  <c r="U878"/>
  <c r="J878"/>
  <c r="I878"/>
  <c r="L878" l="1"/>
  <c r="I879"/>
  <c r="L879" s="1"/>
  <c r="T879"/>
  <c r="U879"/>
  <c r="J879"/>
  <c r="I880" l="1"/>
  <c r="L880" s="1"/>
  <c r="T880"/>
  <c r="J880"/>
  <c r="U880"/>
  <c r="I881" l="1"/>
  <c r="L881" s="1"/>
  <c r="T881"/>
  <c r="J881"/>
  <c r="U881"/>
  <c r="I882" l="1"/>
  <c r="L882" s="1"/>
  <c r="T882"/>
  <c r="U882"/>
  <c r="J882"/>
  <c r="I883" l="1"/>
  <c r="U883"/>
  <c r="T883"/>
  <c r="J883"/>
  <c r="L883" l="1"/>
  <c r="I884"/>
  <c r="L884" s="1"/>
  <c r="T884"/>
  <c r="U884"/>
  <c r="J884"/>
  <c r="U885" l="1"/>
  <c r="I885"/>
  <c r="T885"/>
  <c r="J885"/>
  <c r="L885" l="1"/>
  <c r="J886"/>
  <c r="U886"/>
  <c r="I886"/>
  <c r="T886"/>
  <c r="L886" l="1"/>
  <c r="J887"/>
  <c r="I887"/>
  <c r="L887" s="1"/>
  <c r="T887"/>
  <c r="U887"/>
  <c r="T888" l="1"/>
  <c r="I888"/>
  <c r="L888" s="1"/>
  <c r="U888"/>
  <c r="J888"/>
  <c r="J889" l="1"/>
  <c r="I889"/>
  <c r="L889" s="1"/>
  <c r="T889"/>
  <c r="U889"/>
  <c r="U890" l="1"/>
  <c r="I890"/>
  <c r="L890" s="1"/>
  <c r="T890"/>
  <c r="J890"/>
  <c r="J891" l="1"/>
  <c r="I891"/>
  <c r="T891"/>
  <c r="U891"/>
  <c r="L891" l="1"/>
  <c r="J892"/>
  <c r="I892"/>
  <c r="U892"/>
  <c r="T892"/>
  <c r="L892" l="1"/>
  <c r="J893"/>
  <c r="T893"/>
  <c r="I893"/>
  <c r="U893"/>
  <c r="L893" l="1"/>
  <c r="J894"/>
  <c r="T894"/>
  <c r="I894"/>
  <c r="U894"/>
  <c r="L894" l="1"/>
  <c r="J895"/>
  <c r="I895"/>
  <c r="T895"/>
  <c r="U895"/>
  <c r="L895" l="1"/>
  <c r="I896"/>
  <c r="T896"/>
  <c r="J896"/>
  <c r="U896"/>
  <c r="L896" l="1"/>
  <c r="J897"/>
  <c r="I897"/>
  <c r="T897"/>
  <c r="U897"/>
  <c r="L897" l="1"/>
  <c r="J898"/>
  <c r="I898"/>
  <c r="U898"/>
  <c r="T898"/>
  <c r="J899" l="1"/>
  <c r="T899"/>
  <c r="I899"/>
  <c r="U899"/>
  <c r="L898"/>
  <c r="L899" l="1"/>
  <c r="U900"/>
  <c r="J900"/>
  <c r="I900"/>
  <c r="T900"/>
  <c r="I901" l="1"/>
  <c r="T901"/>
  <c r="J901"/>
  <c r="U901"/>
  <c r="L900"/>
  <c r="I902" l="1"/>
  <c r="L902" s="1"/>
  <c r="T902"/>
  <c r="U902"/>
  <c r="J902"/>
  <c r="L901"/>
  <c r="I903" l="1"/>
  <c r="L903" s="1"/>
  <c r="T903"/>
  <c r="J903"/>
  <c r="U903"/>
  <c r="I904" l="1"/>
  <c r="T904"/>
  <c r="U904"/>
  <c r="J904"/>
  <c r="L904" l="1"/>
  <c r="I905"/>
  <c r="T905"/>
  <c r="J905"/>
  <c r="U905"/>
  <c r="I906" l="1"/>
  <c r="T906"/>
  <c r="U906"/>
  <c r="J906"/>
  <c r="L905"/>
  <c r="L906" l="1"/>
  <c r="J907"/>
  <c r="I907"/>
  <c r="L907" s="1"/>
  <c r="T907"/>
  <c r="U907"/>
  <c r="I908" l="1"/>
  <c r="T908"/>
  <c r="U908"/>
  <c r="J908"/>
  <c r="L908" l="1"/>
  <c r="I909"/>
  <c r="U909"/>
  <c r="T909"/>
  <c r="J909"/>
  <c r="L909" l="1"/>
  <c r="I910"/>
  <c r="L910" s="1"/>
  <c r="T910"/>
  <c r="J910"/>
  <c r="U910"/>
  <c r="I911" l="1"/>
  <c r="L911" s="1"/>
  <c r="T911"/>
  <c r="J911"/>
  <c r="U911"/>
  <c r="I912" l="1"/>
  <c r="T912"/>
  <c r="U912"/>
  <c r="J912"/>
  <c r="L912" l="1"/>
  <c r="I913"/>
  <c r="L913" s="1"/>
  <c r="T913"/>
  <c r="U913"/>
  <c r="J913"/>
  <c r="I914" l="1"/>
  <c r="L914" s="1"/>
  <c r="T914"/>
  <c r="J914"/>
  <c r="U914"/>
  <c r="J915" l="1"/>
  <c r="I915"/>
  <c r="L915" s="1"/>
  <c r="T915"/>
  <c r="U915"/>
  <c r="U916" l="1"/>
  <c r="T916"/>
  <c r="J916"/>
  <c r="I916"/>
  <c r="I917" l="1"/>
  <c r="L917" s="1"/>
  <c r="T917"/>
  <c r="J917"/>
  <c r="U917"/>
  <c r="L916"/>
  <c r="J918" l="1"/>
  <c r="I918"/>
  <c r="T918"/>
  <c r="U918"/>
  <c r="J919" l="1"/>
  <c r="T919"/>
  <c r="I919"/>
  <c r="U919"/>
  <c r="L918"/>
  <c r="L919" l="1"/>
  <c r="U920"/>
  <c r="I920"/>
  <c r="T920"/>
  <c r="J920"/>
  <c r="L920" l="1"/>
  <c r="I921"/>
  <c r="T921"/>
  <c r="U921"/>
  <c r="J921"/>
  <c r="L921" l="1"/>
  <c r="U922"/>
  <c r="J922"/>
  <c r="I922"/>
  <c r="T922"/>
  <c r="L922" l="1"/>
  <c r="T923"/>
  <c r="U923"/>
  <c r="J923"/>
  <c r="I923"/>
  <c r="L923" s="1"/>
  <c r="I924" l="1"/>
  <c r="L924" s="1"/>
  <c r="T924"/>
  <c r="J924"/>
  <c r="U924"/>
  <c r="I925" l="1"/>
  <c r="T925"/>
  <c r="U925"/>
  <c r="J925"/>
  <c r="L925" l="1"/>
  <c r="I926"/>
  <c r="T926"/>
  <c r="J926"/>
  <c r="U926"/>
  <c r="T927" l="1"/>
  <c r="U927"/>
  <c r="J927"/>
  <c r="I927"/>
  <c r="L926"/>
  <c r="L927" l="1"/>
  <c r="I928"/>
  <c r="T928"/>
  <c r="U928"/>
  <c r="J928"/>
  <c r="J929" l="1"/>
  <c r="I929"/>
  <c r="T929"/>
  <c r="U929"/>
  <c r="L928"/>
  <c r="U930" l="1"/>
  <c r="I930"/>
  <c r="L930" s="1"/>
  <c r="T930"/>
  <c r="J930"/>
  <c r="L929"/>
  <c r="U931" l="1"/>
  <c r="J931"/>
  <c r="T931"/>
  <c r="I931"/>
  <c r="I932" l="1"/>
  <c r="L932" s="1"/>
  <c r="T932"/>
  <c r="U932"/>
  <c r="J932"/>
  <c r="L931"/>
  <c r="T933" l="1"/>
  <c r="J933"/>
  <c r="U933"/>
  <c r="I933"/>
  <c r="T934" l="1"/>
  <c r="U934"/>
  <c r="J934"/>
  <c r="I934"/>
  <c r="L934" s="1"/>
  <c r="L933"/>
  <c r="T935" l="1"/>
  <c r="J935"/>
  <c r="U935"/>
  <c r="I935"/>
  <c r="T936" l="1"/>
  <c r="J936"/>
  <c r="U936"/>
  <c r="I936"/>
  <c r="L935"/>
  <c r="L936" l="1"/>
  <c r="I937"/>
  <c r="T937"/>
  <c r="U937"/>
  <c r="J937"/>
  <c r="T938" l="1"/>
  <c r="J938"/>
  <c r="U938"/>
  <c r="I938"/>
  <c r="L938" s="1"/>
  <c r="L937"/>
  <c r="I939" l="1"/>
  <c r="T939"/>
  <c r="J939"/>
  <c r="U939"/>
  <c r="T940" l="1"/>
  <c r="J940"/>
  <c r="U940"/>
  <c r="I940"/>
  <c r="L940" s="1"/>
  <c r="L939"/>
  <c r="T941" l="1"/>
  <c r="J941"/>
  <c r="U941"/>
  <c r="I941"/>
  <c r="L941" l="1"/>
  <c r="J942"/>
  <c r="I942"/>
  <c r="L942" s="1"/>
  <c r="T942"/>
  <c r="U942"/>
  <c r="J943" l="1"/>
  <c r="I943"/>
  <c r="T943"/>
  <c r="U943"/>
  <c r="J944" l="1"/>
  <c r="I944"/>
  <c r="T944"/>
  <c r="U944"/>
  <c r="L943"/>
  <c r="L944" l="1"/>
  <c r="I945"/>
  <c r="L945" s="1"/>
  <c r="T945"/>
  <c r="J945"/>
  <c r="U945"/>
  <c r="J946" l="1"/>
  <c r="I946"/>
  <c r="T946"/>
  <c r="U946"/>
  <c r="L946" l="1"/>
  <c r="I947"/>
  <c r="L947" s="1"/>
  <c r="T947"/>
  <c r="U947"/>
  <c r="J947"/>
  <c r="I948" l="1"/>
  <c r="L948" s="1"/>
  <c r="T948"/>
  <c r="U948"/>
  <c r="J948"/>
  <c r="I949" l="1"/>
  <c r="T949"/>
  <c r="J949"/>
  <c r="U949"/>
  <c r="I950" l="1"/>
  <c r="L950" s="1"/>
  <c r="T950"/>
  <c r="U950"/>
  <c r="J950"/>
  <c r="L949"/>
  <c r="T951" l="1"/>
  <c r="J951"/>
  <c r="U951"/>
  <c r="I951"/>
  <c r="I952" l="1"/>
  <c r="L952" s="1"/>
  <c r="T952"/>
  <c r="J952"/>
  <c r="U952"/>
  <c r="L951"/>
  <c r="I953" l="1"/>
  <c r="L953" s="1"/>
  <c r="T953"/>
  <c r="U953"/>
  <c r="J953"/>
  <c r="J954" l="1"/>
  <c r="U954"/>
  <c r="I954"/>
  <c r="L954" s="1"/>
  <c r="T954"/>
  <c r="I955" l="1"/>
  <c r="T955"/>
  <c r="U955"/>
  <c r="J955"/>
  <c r="L955" l="1"/>
  <c r="T956"/>
  <c r="U956"/>
  <c r="J956"/>
  <c r="I956"/>
  <c r="L956" l="1"/>
  <c r="I957"/>
  <c r="L957" s="1"/>
  <c r="T957"/>
  <c r="J957"/>
  <c r="U957"/>
  <c r="T958" l="1"/>
  <c r="J958"/>
  <c r="U958"/>
  <c r="I958"/>
  <c r="L958" l="1"/>
  <c r="I959"/>
  <c r="L959" s="1"/>
  <c r="T959"/>
  <c r="U959"/>
  <c r="J959"/>
  <c r="T960" l="1"/>
  <c r="U960"/>
  <c r="J960"/>
  <c r="I960"/>
  <c r="L960" l="1"/>
  <c r="T961"/>
  <c r="J961"/>
  <c r="U961"/>
  <c r="I961"/>
  <c r="L961" s="1"/>
  <c r="I962" l="1"/>
  <c r="T962"/>
  <c r="U962"/>
  <c r="J962"/>
  <c r="L962" l="1"/>
  <c r="I963"/>
  <c r="L963" s="1"/>
  <c r="T963"/>
  <c r="U963"/>
  <c r="J963"/>
  <c r="J964" l="1"/>
  <c r="I964"/>
  <c r="L964" s="1"/>
  <c r="T964"/>
  <c r="U964"/>
  <c r="U965" l="1"/>
  <c r="I965"/>
  <c r="T965"/>
  <c r="J965"/>
  <c r="I966" l="1"/>
  <c r="T966"/>
  <c r="U966"/>
  <c r="J966"/>
  <c r="L965"/>
  <c r="L966" l="1"/>
  <c r="T967"/>
  <c r="J967"/>
  <c r="U967"/>
  <c r="I967"/>
  <c r="L967" s="1"/>
  <c r="J968" l="1"/>
  <c r="I968"/>
  <c r="T968"/>
  <c r="U968"/>
  <c r="T969" l="1"/>
  <c r="U969"/>
  <c r="J969"/>
  <c r="I969"/>
  <c r="L969" s="1"/>
  <c r="L968"/>
  <c r="T970" l="1"/>
  <c r="J970"/>
  <c r="I970"/>
  <c r="U970"/>
  <c r="U971" l="1"/>
  <c r="J971"/>
  <c r="I971"/>
  <c r="T971"/>
  <c r="L970"/>
  <c r="L971" l="1"/>
  <c r="I972"/>
  <c r="T972"/>
  <c r="U972"/>
  <c r="J972"/>
  <c r="L972" l="1"/>
  <c r="T973"/>
  <c r="U973"/>
  <c r="J973"/>
  <c r="I973"/>
  <c r="I974" l="1"/>
  <c r="L974" s="1"/>
  <c r="T974"/>
  <c r="U974"/>
  <c r="J974"/>
  <c r="L973"/>
  <c r="T975" l="1"/>
  <c r="U975"/>
  <c r="J975"/>
  <c r="I975"/>
  <c r="L975" s="1"/>
  <c r="I976" l="1"/>
  <c r="T976"/>
  <c r="U976"/>
  <c r="J976"/>
  <c r="L976" l="1"/>
  <c r="I977"/>
  <c r="T977"/>
  <c r="J977"/>
  <c r="U977"/>
  <c r="J978" l="1"/>
  <c r="U978"/>
  <c r="I978"/>
  <c r="T978"/>
  <c r="L977"/>
  <c r="I979" l="1"/>
  <c r="L979" s="1"/>
  <c r="T979"/>
  <c r="U979"/>
  <c r="J979"/>
  <c r="L978"/>
  <c r="T980" l="1"/>
  <c r="U980"/>
  <c r="J980"/>
  <c r="I980"/>
  <c r="L980" s="1"/>
  <c r="T981" l="1"/>
  <c r="J981"/>
  <c r="I981"/>
  <c r="U981"/>
  <c r="T982" l="1"/>
  <c r="J982"/>
  <c r="U982"/>
  <c r="I982"/>
  <c r="L982" s="1"/>
  <c r="L981"/>
  <c r="T983" l="1"/>
  <c r="U983"/>
  <c r="I983"/>
  <c r="L983" s="1"/>
  <c r="J983"/>
  <c r="I984" l="1"/>
  <c r="T984"/>
  <c r="U984"/>
  <c r="J984"/>
  <c r="L984" l="1"/>
  <c r="I985"/>
  <c r="T985"/>
  <c r="J985"/>
  <c r="U985"/>
  <c r="L985" l="1"/>
  <c r="T986"/>
  <c r="J986"/>
  <c r="U986"/>
  <c r="I986"/>
  <c r="L986" s="1"/>
  <c r="I987" l="1"/>
  <c r="U987"/>
  <c r="T987"/>
  <c r="J987"/>
  <c r="L987" l="1"/>
  <c r="I988"/>
  <c r="T988"/>
  <c r="J988"/>
  <c r="U988"/>
  <c r="T989" l="1"/>
  <c r="J989"/>
  <c r="U989"/>
  <c r="I989"/>
  <c r="L988"/>
  <c r="L989" l="1"/>
  <c r="I990"/>
  <c r="T990"/>
  <c r="U990"/>
  <c r="J990"/>
  <c r="I991" l="1"/>
  <c r="L991" s="1"/>
  <c r="T991"/>
  <c r="U991"/>
  <c r="J991"/>
  <c r="L990"/>
  <c r="T992" l="1"/>
  <c r="J992"/>
  <c r="U992"/>
  <c r="I992"/>
  <c r="T993" l="1"/>
  <c r="U993"/>
  <c r="J993"/>
  <c r="I993"/>
  <c r="L993" s="1"/>
  <c r="L992"/>
  <c r="T994" l="1"/>
  <c r="U994"/>
  <c r="I994"/>
  <c r="L994" s="1"/>
  <c r="J994"/>
  <c r="T995" l="1"/>
  <c r="U995"/>
  <c r="J995"/>
  <c r="I995"/>
  <c r="L995" l="1"/>
  <c r="I996"/>
  <c r="T996"/>
  <c r="J996"/>
  <c r="U996"/>
  <c r="T997" l="1"/>
  <c r="J997"/>
  <c r="U997"/>
  <c r="I997"/>
  <c r="L997" s="1"/>
  <c r="L996"/>
  <c r="I998" l="1"/>
  <c r="L998" s="1"/>
  <c r="T998"/>
  <c r="U998"/>
  <c r="J998"/>
  <c r="J999" l="1"/>
  <c r="I999"/>
  <c r="T999"/>
  <c r="U999"/>
  <c r="L999" l="1"/>
  <c r="T1000"/>
  <c r="U1000"/>
  <c r="I1000"/>
  <c r="L1000" s="1"/>
  <c r="J1000"/>
  <c r="I1001" l="1"/>
  <c r="T1001"/>
  <c r="U1001"/>
  <c r="J1001"/>
  <c r="L1001" l="1"/>
  <c r="I1002"/>
  <c r="L1002" s="1"/>
  <c r="T1002"/>
  <c r="J1002"/>
  <c r="U1002"/>
  <c r="I1003" l="1"/>
  <c r="L1003" s="1"/>
  <c r="T1003"/>
  <c r="J1003"/>
  <c r="U1003"/>
  <c r="I1004" l="1"/>
  <c r="L1004" s="1"/>
  <c r="T1004"/>
  <c r="J1004"/>
  <c r="U1004"/>
  <c r="J1005" l="1"/>
  <c r="I1005"/>
  <c r="L1005" s="1"/>
  <c r="T1005"/>
  <c r="U1005"/>
  <c r="I1006" l="1"/>
  <c r="L1006" s="1"/>
  <c r="T1006"/>
  <c r="J1006"/>
  <c r="U1006"/>
  <c r="U1007" l="1"/>
  <c r="I1007"/>
  <c r="T1007"/>
  <c r="J1007"/>
  <c r="L1007" l="1"/>
  <c r="J1008"/>
  <c r="I1008"/>
  <c r="T1008"/>
  <c r="U1008"/>
  <c r="L1008" l="1"/>
  <c r="T1009"/>
  <c r="U1009"/>
  <c r="J1009"/>
  <c r="I1009"/>
  <c r="L1009" s="1"/>
  <c r="J1010" l="1"/>
  <c r="I1010"/>
  <c r="L1010" s="1"/>
  <c r="U1010"/>
  <c r="T1010"/>
  <c r="I1011" l="1"/>
  <c r="L1011" s="1"/>
  <c r="T1011"/>
  <c r="J1011"/>
  <c r="U1011"/>
  <c r="T1012" l="1"/>
  <c r="I1012"/>
  <c r="U1012"/>
  <c r="J1012"/>
  <c r="L1012" l="1"/>
  <c r="I1013"/>
  <c r="U1013"/>
  <c r="T1013"/>
  <c r="J1013"/>
  <c r="L1013" l="1"/>
  <c r="J1014"/>
  <c r="I1014"/>
  <c r="T1014"/>
  <c r="U1014"/>
  <c r="L1014" l="1"/>
  <c r="J1015"/>
  <c r="U1015"/>
  <c r="I1015"/>
  <c r="L1015" s="1"/>
  <c r="T1015"/>
  <c r="U1016" l="1"/>
  <c r="J1016"/>
  <c r="I1016"/>
  <c r="T1016"/>
  <c r="L1016" l="1"/>
  <c r="I1017"/>
  <c r="T1017"/>
  <c r="U1017"/>
  <c r="J1017"/>
  <c r="L1017" l="1"/>
  <c r="J1018"/>
  <c r="T1018"/>
  <c r="U1018"/>
  <c r="I1018"/>
  <c r="T1019" l="1"/>
  <c r="U1019"/>
  <c r="J1019"/>
  <c r="I1019"/>
  <c r="L1019" s="1"/>
  <c r="L1018"/>
  <c r="U1020" l="1"/>
  <c r="I1020"/>
  <c r="L1020" s="1"/>
  <c r="T1020"/>
  <c r="J1020"/>
  <c r="I1021" l="1"/>
  <c r="L1021" s="1"/>
  <c r="J1021"/>
  <c r="U1021"/>
  <c r="T1021"/>
  <c r="J1022" l="1"/>
  <c r="I1022"/>
  <c r="L1022" s="1"/>
  <c r="T1022"/>
  <c r="U1022"/>
  <c r="I1023" l="1"/>
  <c r="L1023" s="1"/>
  <c r="T1023"/>
  <c r="J1023"/>
  <c r="U1023"/>
  <c r="I1024" l="1"/>
  <c r="T1024"/>
  <c r="J1024"/>
  <c r="U1024"/>
  <c r="J1025" l="1"/>
  <c r="T1025"/>
  <c r="U1025"/>
  <c r="I1025"/>
  <c r="L1024"/>
  <c r="J1026" l="1"/>
  <c r="I1026"/>
  <c r="T1026"/>
  <c r="U1026"/>
  <c r="L1025"/>
  <c r="T1027" l="1"/>
  <c r="J1027"/>
  <c r="I1027"/>
  <c r="U1027"/>
  <c r="L1026"/>
  <c r="J1028" l="1"/>
  <c r="I1028"/>
  <c r="T1028"/>
  <c r="U1028"/>
  <c r="L1027"/>
  <c r="I1029" l="1"/>
  <c r="L1029" s="1"/>
  <c r="T1029"/>
  <c r="U1029"/>
  <c r="J1029"/>
  <c r="L1028"/>
  <c r="I1030" l="1"/>
  <c r="L1030" s="1"/>
  <c r="J1030"/>
  <c r="U1030"/>
  <c r="T1030"/>
  <c r="I1031" l="1"/>
  <c r="L1031" s="1"/>
  <c r="T1031"/>
  <c r="J1031"/>
  <c r="U1031"/>
  <c r="I1032" l="1"/>
  <c r="L1032" s="1"/>
  <c r="T1032"/>
  <c r="U1032"/>
  <c r="J1032"/>
  <c r="I1033" l="1"/>
  <c r="L1033" s="1"/>
  <c r="U1033"/>
  <c r="T1033"/>
  <c r="J1033"/>
  <c r="I1034" l="1"/>
  <c r="T1034"/>
  <c r="U1034"/>
  <c r="J1034"/>
  <c r="L1034" l="1"/>
  <c r="I1035"/>
  <c r="L1035" s="1"/>
  <c r="T1035"/>
  <c r="J1035"/>
  <c r="U1035"/>
  <c r="I1036" l="1"/>
  <c r="T1036"/>
  <c r="J1036"/>
  <c r="U1036"/>
  <c r="L1036" l="1"/>
  <c r="I1037"/>
  <c r="J1037"/>
  <c r="T1037"/>
  <c r="U1037"/>
  <c r="J1038" l="1"/>
  <c r="I1038"/>
  <c r="T1038"/>
  <c r="U1038"/>
  <c r="L1037"/>
  <c r="L1038" l="1"/>
  <c r="I1039"/>
  <c r="L1039" s="1"/>
  <c r="T1039"/>
  <c r="J1039"/>
  <c r="U1039"/>
  <c r="I1040" l="1"/>
  <c r="L1040" s="1"/>
  <c r="T1040"/>
  <c r="U1040"/>
  <c r="J1040"/>
  <c r="I1041" l="1"/>
  <c r="L1041" s="1"/>
  <c r="J1041"/>
  <c r="T1041"/>
  <c r="U1041"/>
  <c r="I1042" l="1"/>
  <c r="L1042" s="1"/>
  <c r="T1042"/>
  <c r="U1042"/>
  <c r="J1042"/>
  <c r="I1043" l="1"/>
  <c r="L1043" s="1"/>
  <c r="T1043"/>
  <c r="U1043"/>
  <c r="J1043"/>
  <c r="I1044" l="1"/>
  <c r="T1044"/>
  <c r="U1044"/>
  <c r="J1044"/>
  <c r="L1044" l="1"/>
  <c r="J1045"/>
  <c r="T1045"/>
  <c r="I1045"/>
  <c r="L1045" s="1"/>
  <c r="U1045"/>
  <c r="U1046" l="1"/>
  <c r="I1046"/>
  <c r="L1046" s="1"/>
  <c r="T1046"/>
  <c r="J1046"/>
  <c r="I1047" l="1"/>
  <c r="L1047" s="1"/>
  <c r="T1047"/>
  <c r="J1047"/>
  <c r="U1047"/>
  <c r="J1048" l="1"/>
  <c r="I1048"/>
  <c r="U1048"/>
  <c r="T1048"/>
  <c r="L1048" l="1"/>
  <c r="I1049"/>
  <c r="J1049"/>
  <c r="T1049"/>
  <c r="U1049"/>
  <c r="L1049" l="1"/>
  <c r="I1050"/>
  <c r="L1050" s="1"/>
  <c r="T1050"/>
  <c r="U1050"/>
  <c r="J1050"/>
  <c r="U1051" l="1"/>
  <c r="I1051"/>
  <c r="T1051"/>
  <c r="J1051"/>
  <c r="L1051" l="1"/>
  <c r="J1052"/>
  <c r="I1052"/>
  <c r="L1052" s="1"/>
  <c r="T1052"/>
  <c r="U1052"/>
  <c r="I1053" l="1"/>
  <c r="L1053" s="1"/>
  <c r="T1053"/>
  <c r="U1053"/>
  <c r="J1053"/>
  <c r="I1054" l="1"/>
  <c r="L1054" s="1"/>
  <c r="T1054"/>
  <c r="J1054"/>
  <c r="U1054"/>
  <c r="I1055" l="1"/>
  <c r="L1055" s="1"/>
  <c r="T1055"/>
  <c r="J1055"/>
  <c r="U1055"/>
  <c r="I1056" l="1"/>
  <c r="L1056" s="1"/>
  <c r="U1056"/>
  <c r="T1056"/>
  <c r="J1056"/>
  <c r="I1057" l="1"/>
  <c r="J1057"/>
  <c r="T1057"/>
  <c r="U1057"/>
  <c r="L1057" l="1"/>
  <c r="I1058"/>
  <c r="L1058" s="1"/>
  <c r="U1058"/>
  <c r="J1058"/>
  <c r="T1058"/>
  <c r="U1059" l="1"/>
  <c r="I1059"/>
  <c r="T1059"/>
  <c r="J1059"/>
  <c r="L1059" l="1"/>
  <c r="U1060"/>
  <c r="I1060"/>
  <c r="J1060"/>
  <c r="T1060"/>
  <c r="L1060" l="1"/>
  <c r="I1061"/>
  <c r="L1061" s="1"/>
  <c r="T1061"/>
  <c r="U1061"/>
  <c r="J1061"/>
  <c r="I1062" l="1"/>
  <c r="J1062"/>
  <c r="U1062"/>
  <c r="T1062"/>
  <c r="L1062" l="1"/>
  <c r="I1063"/>
  <c r="T1063"/>
  <c r="J1063"/>
  <c r="U1063"/>
  <c r="I1064" l="1"/>
  <c r="L1064" s="1"/>
  <c r="T1064"/>
  <c r="J1064"/>
  <c r="U1064"/>
  <c r="L1063"/>
  <c r="I1065" l="1"/>
  <c r="L1065" s="1"/>
  <c r="T1065"/>
  <c r="J1065"/>
  <c r="U1065"/>
  <c r="I1066" l="1"/>
  <c r="L1066" s="1"/>
  <c r="T1066"/>
  <c r="U1066"/>
  <c r="J1066"/>
  <c r="T1067" l="1"/>
  <c r="J1067"/>
  <c r="U1067"/>
  <c r="I1067"/>
  <c r="L1067" s="1"/>
  <c r="I1068" l="1"/>
  <c r="T1068"/>
  <c r="U1068"/>
  <c r="J1068"/>
  <c r="L1068" l="1"/>
  <c r="I1069"/>
  <c r="L1069" s="1"/>
  <c r="T1069"/>
  <c r="U1069"/>
  <c r="J1069"/>
  <c r="I1070" l="1"/>
  <c r="T1070"/>
  <c r="J1070"/>
  <c r="U1070"/>
  <c r="J1071" l="1"/>
  <c r="I1071"/>
  <c r="T1071"/>
  <c r="U1071"/>
  <c r="L1070"/>
  <c r="I1072" l="1"/>
  <c r="L1072" s="1"/>
  <c r="T1072"/>
  <c r="J1072"/>
  <c r="U1072"/>
  <c r="L1071"/>
  <c r="T1073" l="1"/>
  <c r="J1073"/>
  <c r="U1073"/>
  <c r="I1073"/>
  <c r="U1074" l="1"/>
  <c r="I1074"/>
  <c r="L1074" s="1"/>
  <c r="T1074"/>
  <c r="J1074"/>
  <c r="L1073"/>
  <c r="T1075" l="1"/>
  <c r="J1075"/>
  <c r="U1075"/>
  <c r="I1075"/>
  <c r="L1075" s="1"/>
  <c r="T1076" l="1"/>
  <c r="J1076"/>
  <c r="U1076"/>
  <c r="I1076"/>
  <c r="L1076" l="1"/>
  <c r="I1077"/>
  <c r="L1077" s="1"/>
  <c r="J1077"/>
  <c r="T1077"/>
  <c r="U1077"/>
  <c r="I1078" l="1"/>
  <c r="L1078" s="1"/>
  <c r="T1078"/>
  <c r="J1078"/>
  <c r="U1078"/>
  <c r="I1079" l="1"/>
  <c r="T1079"/>
  <c r="J1079"/>
  <c r="U1079"/>
  <c r="I1080" l="1"/>
  <c r="L1080" s="1"/>
  <c r="T1080"/>
  <c r="U1080"/>
  <c r="J1080"/>
  <c r="L1079"/>
  <c r="I1081" l="1"/>
  <c r="J1081"/>
  <c r="U1081"/>
  <c r="T1081"/>
  <c r="L1081" l="1"/>
  <c r="I1082"/>
  <c r="T1082"/>
  <c r="J1082"/>
  <c r="U1082"/>
  <c r="U1083" l="1"/>
  <c r="I1083"/>
  <c r="T1083"/>
  <c r="J1083"/>
  <c r="L1082"/>
  <c r="T1084" l="1"/>
  <c r="J1084"/>
  <c r="U1084"/>
  <c r="I1084"/>
  <c r="L1083"/>
  <c r="L1084" l="1"/>
  <c r="I1085"/>
  <c r="T1085"/>
  <c r="U1085"/>
  <c r="J1085"/>
  <c r="T1086" l="1"/>
  <c r="U1086"/>
  <c r="J1086"/>
  <c r="I1086"/>
  <c r="L1086" s="1"/>
  <c r="L1085"/>
  <c r="T1087" l="1"/>
  <c r="J1087"/>
  <c r="U1087"/>
  <c r="I1087"/>
  <c r="L1087" s="1"/>
  <c r="T1088" l="1"/>
  <c r="U1088"/>
  <c r="J1088"/>
  <c r="I1088"/>
  <c r="L1088" s="1"/>
  <c r="T1089" l="1"/>
  <c r="J1089"/>
  <c r="I1089"/>
  <c r="L1089" s="1"/>
  <c r="U1089"/>
  <c r="T1090" l="1"/>
  <c r="U1090"/>
  <c r="J1090"/>
  <c r="I1090"/>
  <c r="L1090" s="1"/>
  <c r="J1091" l="1"/>
  <c r="I1091"/>
  <c r="T1091"/>
  <c r="U1091"/>
  <c r="I1092" l="1"/>
  <c r="L1092" s="1"/>
  <c r="T1092"/>
  <c r="U1092"/>
  <c r="J1092"/>
  <c r="L1091"/>
  <c r="J1093" l="1"/>
  <c r="I1093"/>
  <c r="L1093" s="1"/>
  <c r="U1093"/>
  <c r="T1093"/>
  <c r="U1094" l="1"/>
  <c r="I1094"/>
  <c r="T1094"/>
  <c r="J1094"/>
  <c r="I1095" l="1"/>
  <c r="T1095"/>
  <c r="J1095"/>
  <c r="U1095"/>
  <c r="L1094"/>
  <c r="T1096" l="1"/>
  <c r="U1096"/>
  <c r="J1096"/>
  <c r="I1096"/>
  <c r="L1096" s="1"/>
  <c r="L1095"/>
  <c r="I1097" l="1"/>
  <c r="L1097" s="1"/>
  <c r="T1097"/>
  <c r="J1097"/>
  <c r="U1097"/>
  <c r="I1098" l="1"/>
  <c r="L1098" s="1"/>
  <c r="T1098"/>
  <c r="U1098"/>
  <c r="J1098"/>
  <c r="T1099" l="1"/>
  <c r="J1099"/>
  <c r="I1099"/>
  <c r="L1099" s="1"/>
  <c r="U1099"/>
  <c r="T1100" l="1"/>
  <c r="U1100"/>
  <c r="J1100"/>
  <c r="I1100"/>
  <c r="L1100" s="1"/>
  <c r="I1101" l="1"/>
  <c r="T1101"/>
  <c r="U1101"/>
  <c r="J1101"/>
  <c r="L1101" l="1"/>
  <c r="I1102"/>
  <c r="T1102"/>
  <c r="J1102"/>
  <c r="U1102"/>
  <c r="I1103" l="1"/>
  <c r="L1103" s="1"/>
  <c r="T1103"/>
  <c r="J1103"/>
  <c r="U1103"/>
  <c r="L1102"/>
  <c r="I1104" l="1"/>
  <c r="T1104"/>
  <c r="U1104"/>
  <c r="J1104"/>
  <c r="L1104" l="1"/>
  <c r="I1105"/>
  <c r="T1105"/>
  <c r="J1105"/>
  <c r="U1105"/>
  <c r="T1106" l="1"/>
  <c r="J1106"/>
  <c r="U1106"/>
  <c r="I1106"/>
  <c r="L1105"/>
  <c r="L1106" l="1"/>
  <c r="T1107"/>
  <c r="J1107"/>
  <c r="U1107"/>
  <c r="I1107"/>
  <c r="L1107" s="1"/>
  <c r="I1108" l="1"/>
  <c r="T1108"/>
  <c r="U1108"/>
  <c r="J1108"/>
  <c r="L1108" l="1"/>
  <c r="T1109"/>
  <c r="U1109"/>
  <c r="J1109"/>
  <c r="I1109"/>
  <c r="L1109" s="1"/>
  <c r="J1110" l="1"/>
  <c r="I1110"/>
  <c r="T1110"/>
  <c r="U1110"/>
  <c r="L1110" l="1"/>
  <c r="I1111"/>
  <c r="L1111" s="1"/>
  <c r="T1111"/>
  <c r="U1111"/>
  <c r="J1111"/>
  <c r="I1112" l="1"/>
  <c r="T1112"/>
  <c r="U1112"/>
  <c r="J1112"/>
  <c r="L1112" l="1"/>
  <c r="I1113"/>
  <c r="L1113" s="1"/>
  <c r="T1113"/>
  <c r="U1113"/>
  <c r="J1113"/>
  <c r="I1114" l="1"/>
  <c r="U1114"/>
  <c r="J1114"/>
  <c r="T1114"/>
  <c r="L1114" l="1"/>
  <c r="U1115"/>
  <c r="I1115"/>
  <c r="T1115"/>
  <c r="J1115"/>
  <c r="T1116" l="1"/>
  <c r="U1116"/>
  <c r="J1116"/>
  <c r="I1116"/>
  <c r="L1115"/>
  <c r="L1116" l="1"/>
  <c r="I1117"/>
  <c r="L1117" s="1"/>
  <c r="T1117"/>
  <c r="U1117"/>
  <c r="J1117"/>
  <c r="T1118" l="1"/>
  <c r="J1118"/>
  <c r="U1118"/>
  <c r="I1118"/>
  <c r="L1118" l="1"/>
  <c r="T1119"/>
  <c r="U1119"/>
  <c r="J1119"/>
  <c r="I1119"/>
  <c r="L1119" s="1"/>
  <c r="T1120" l="1"/>
  <c r="U1120"/>
  <c r="J1120"/>
  <c r="I1120"/>
  <c r="L1120" l="1"/>
  <c r="U1121"/>
  <c r="I1121"/>
  <c r="L1121" s="1"/>
  <c r="T1121"/>
  <c r="J1121"/>
  <c r="I1122" l="1"/>
  <c r="T1122"/>
  <c r="J1122"/>
  <c r="U1122"/>
  <c r="I1123" l="1"/>
  <c r="L1123" s="1"/>
  <c r="T1123"/>
  <c r="U1123"/>
  <c r="J1123"/>
  <c r="L1122"/>
  <c r="T1124" l="1"/>
  <c r="J1124"/>
  <c r="I1124"/>
  <c r="U1124"/>
  <c r="T1125" l="1"/>
  <c r="U1125"/>
  <c r="J1125"/>
  <c r="I1125"/>
  <c r="L1125" s="1"/>
  <c r="L1124"/>
  <c r="I1126" l="1"/>
  <c r="T1126"/>
  <c r="J1126"/>
  <c r="U1126"/>
  <c r="T1127" l="1"/>
  <c r="I1127"/>
  <c r="U1127"/>
  <c r="J1127"/>
  <c r="L1126"/>
  <c r="L1127" l="1"/>
  <c r="T1128"/>
  <c r="U1128"/>
  <c r="J1128"/>
  <c r="I1128"/>
  <c r="L1128" s="1"/>
  <c r="T1129" l="1"/>
  <c r="I1129"/>
  <c r="L1129" s="1"/>
  <c r="U1129"/>
  <c r="J1129"/>
  <c r="T1130" l="1"/>
  <c r="J1130"/>
  <c r="U1130"/>
  <c r="I1130"/>
  <c r="L1130" s="1"/>
  <c r="T1131" l="1"/>
  <c r="U1131"/>
  <c r="J1131"/>
  <c r="I1131"/>
  <c r="L1131" s="1"/>
  <c r="T1132" l="1"/>
  <c r="U1132"/>
  <c r="J1132"/>
  <c r="I1132"/>
  <c r="L1132" s="1"/>
  <c r="I1133" l="1"/>
  <c r="J1133"/>
  <c r="T1133"/>
  <c r="U1133"/>
  <c r="L1133" l="1"/>
  <c r="I1134"/>
  <c r="L1134" s="1"/>
  <c r="T1134"/>
  <c r="J1134"/>
  <c r="U1134"/>
  <c r="J1135" l="1"/>
  <c r="I1135"/>
  <c r="L1135" s="1"/>
  <c r="T1135"/>
  <c r="U1135"/>
  <c r="J1136" l="1"/>
  <c r="I1136"/>
  <c r="L1136" s="1"/>
  <c r="T1136"/>
  <c r="U1136"/>
  <c r="J1137" l="1"/>
  <c r="I1137"/>
  <c r="L1137" s="1"/>
  <c r="T1137"/>
  <c r="U1137"/>
  <c r="I1138" l="1"/>
  <c r="L1138" s="1"/>
  <c r="T1138"/>
  <c r="U1138"/>
  <c r="J1138"/>
  <c r="U1139" l="1"/>
  <c r="T1139"/>
  <c r="J1139"/>
  <c r="I1139"/>
  <c r="L1139" s="1"/>
  <c r="I1140" l="1"/>
  <c r="T1140"/>
  <c r="J1140"/>
  <c r="U1140"/>
  <c r="L1140" l="1"/>
  <c r="J1141"/>
  <c r="I1141"/>
  <c r="L1141" s="1"/>
  <c r="T1141"/>
  <c r="U1141"/>
  <c r="I1142" l="1"/>
  <c r="L1142" s="1"/>
  <c r="T1142"/>
  <c r="U1142"/>
  <c r="J1142"/>
  <c r="J1143" l="1"/>
  <c r="I1143"/>
  <c r="U1143"/>
  <c r="T1143"/>
  <c r="L1143" l="1"/>
  <c r="I1144"/>
  <c r="J1144"/>
  <c r="T1144"/>
  <c r="U1144"/>
  <c r="I1145" l="1"/>
  <c r="L1145" s="1"/>
  <c r="T1145"/>
  <c r="U1145"/>
  <c r="J1145"/>
  <c r="L1144"/>
  <c r="J1146" l="1"/>
  <c r="I1146"/>
  <c r="U1146"/>
  <c r="T1146"/>
  <c r="L1146" l="1"/>
  <c r="I1147"/>
  <c r="L1147" s="1"/>
  <c r="J1147"/>
  <c r="T1147"/>
  <c r="U1147"/>
  <c r="T1148" l="1"/>
  <c r="U1148"/>
  <c r="I1148"/>
  <c r="L1148" s="1"/>
  <c r="J1148"/>
  <c r="I1149" l="1"/>
  <c r="L1149" s="1"/>
  <c r="T1149"/>
  <c r="U1149"/>
  <c r="J1149"/>
  <c r="J1150" l="1"/>
  <c r="U1150"/>
  <c r="I1150"/>
  <c r="L1150" s="1"/>
  <c r="T1150"/>
  <c r="I1151" l="1"/>
  <c r="L1151" s="1"/>
  <c r="T1151"/>
  <c r="U1151"/>
  <c r="J1151"/>
  <c r="J1152" l="1"/>
  <c r="I1152"/>
  <c r="L1152" s="1"/>
  <c r="T1152"/>
  <c r="U1152"/>
  <c r="I1153" l="1"/>
  <c r="U1153"/>
  <c r="T1153"/>
  <c r="J1153"/>
  <c r="L1153" l="1"/>
  <c r="J1154"/>
  <c r="I1154"/>
  <c r="U1154"/>
  <c r="T1154"/>
  <c r="L1154" l="1"/>
  <c r="I1155"/>
  <c r="L1155" s="1"/>
  <c r="T1155"/>
  <c r="J1155"/>
  <c r="U1155"/>
  <c r="I1156" l="1"/>
  <c r="L1156" s="1"/>
  <c r="T1156"/>
  <c r="U1156"/>
  <c r="J1156"/>
  <c r="T1157" l="1"/>
  <c r="U1157"/>
  <c r="I1157"/>
  <c r="J1157"/>
  <c r="I1158" l="1"/>
  <c r="L1158" s="1"/>
  <c r="T1158"/>
  <c r="J1158"/>
  <c r="U1158"/>
  <c r="L1157"/>
  <c r="I1159" l="1"/>
  <c r="L1159" s="1"/>
  <c r="T1159"/>
  <c r="U1159"/>
  <c r="J1159"/>
  <c r="I1160" l="1"/>
  <c r="J1160"/>
  <c r="T1160"/>
  <c r="U1160"/>
  <c r="L1160" l="1"/>
  <c r="U1161"/>
  <c r="I1161"/>
  <c r="L1161" s="1"/>
  <c r="J1161"/>
  <c r="T1161"/>
  <c r="T1162" l="1"/>
  <c r="U1162"/>
  <c r="I1162"/>
  <c r="L1162" s="1"/>
  <c r="J1162"/>
  <c r="U1163" l="1"/>
  <c r="I1163"/>
  <c r="J1163"/>
  <c r="T1163"/>
  <c r="L1163" l="1"/>
  <c r="I1164"/>
  <c r="L1164" s="1"/>
  <c r="T1164"/>
  <c r="J1164"/>
  <c r="U1164"/>
  <c r="I1165" l="1"/>
  <c r="L1165" s="1"/>
  <c r="T1165"/>
  <c r="U1165"/>
  <c r="J1165"/>
  <c r="I1166" l="1"/>
  <c r="L1166" s="1"/>
  <c r="T1166"/>
  <c r="J1166"/>
  <c r="U1166"/>
  <c r="J1167" l="1"/>
  <c r="I1167"/>
  <c r="L1167" s="1"/>
  <c r="T1167"/>
  <c r="U1167"/>
  <c r="T1168" l="1"/>
  <c r="U1168"/>
  <c r="J1168"/>
  <c r="I1168"/>
  <c r="L1168" s="1"/>
  <c r="I1169" l="1"/>
  <c r="U1169"/>
  <c r="T1169"/>
  <c r="J1169"/>
  <c r="L1169" l="1"/>
  <c r="J1170"/>
  <c r="I1170"/>
  <c r="T1170"/>
  <c r="U1170"/>
  <c r="I1171" l="1"/>
  <c r="L1171" s="1"/>
  <c r="T1171"/>
  <c r="J1171"/>
  <c r="U1171"/>
  <c r="L1170"/>
  <c r="J1172" l="1"/>
  <c r="I1172"/>
  <c r="L1172" s="1"/>
  <c r="T1172"/>
  <c r="U1172"/>
  <c r="U1173" l="1"/>
  <c r="I1173"/>
  <c r="L1173" s="1"/>
  <c r="T1173"/>
  <c r="J1173"/>
  <c r="T1174" l="1"/>
  <c r="U1174"/>
  <c r="J1174"/>
  <c r="I1174"/>
  <c r="L1174" l="1"/>
  <c r="I1175"/>
  <c r="T1175"/>
  <c r="U1175"/>
  <c r="J1175"/>
  <c r="I1176" l="1"/>
  <c r="T1176"/>
  <c r="U1176"/>
  <c r="J1176"/>
  <c r="L1175"/>
  <c r="L1176" l="1"/>
  <c r="J1177"/>
  <c r="I1177"/>
  <c r="L1177" s="1"/>
  <c r="T1177"/>
  <c r="U1177"/>
  <c r="T1178" l="1"/>
  <c r="U1178"/>
  <c r="J1178"/>
  <c r="I1178"/>
  <c r="L1178" l="1"/>
  <c r="T1179"/>
  <c r="J1179"/>
  <c r="I1179"/>
  <c r="L1179" s="1"/>
  <c r="U1179"/>
  <c r="T1180" l="1"/>
  <c r="J1180"/>
  <c r="U1180"/>
  <c r="I1180"/>
  <c r="L1180" l="1"/>
  <c r="U1181"/>
  <c r="I1181"/>
  <c r="T1181"/>
  <c r="J1181"/>
  <c r="I1182" l="1"/>
  <c r="L1182" s="1"/>
  <c r="T1182"/>
  <c r="U1182"/>
  <c r="J1182"/>
  <c r="L1181"/>
  <c r="T1183" l="1"/>
  <c r="U1183"/>
  <c r="J1183"/>
  <c r="I1183"/>
  <c r="L1183" s="1"/>
  <c r="I1184" l="1"/>
  <c r="L1184" s="1"/>
  <c r="T1184"/>
  <c r="J1184"/>
  <c r="U1184"/>
  <c r="T1185" l="1"/>
  <c r="J1185"/>
  <c r="U1185"/>
  <c r="I1185"/>
  <c r="L1185" s="1"/>
  <c r="J1186" l="1"/>
  <c r="U1186"/>
  <c r="T1186"/>
  <c r="I1186"/>
  <c r="L1186" l="1"/>
  <c r="I1187"/>
  <c r="T1187"/>
  <c r="J1187"/>
  <c r="U1187"/>
  <c r="J1188" l="1"/>
  <c r="I1188"/>
  <c r="T1188"/>
  <c r="U1188"/>
  <c r="L1187"/>
  <c r="T1189" l="1"/>
  <c r="J1189"/>
  <c r="U1189"/>
  <c r="I1189"/>
  <c r="L1189" s="1"/>
  <c r="L1188"/>
  <c r="T1190" l="1"/>
  <c r="U1190"/>
  <c r="J1190"/>
  <c r="I1190"/>
  <c r="L1190" l="1"/>
  <c r="T1191"/>
  <c r="J1191"/>
  <c r="U1191"/>
  <c r="I1191"/>
  <c r="T1192" l="1"/>
  <c r="J1192"/>
  <c r="U1192"/>
  <c r="I1192"/>
  <c r="L1192" s="1"/>
  <c r="L1191"/>
  <c r="T1193" l="1"/>
  <c r="J1193"/>
  <c r="U1193"/>
  <c r="I1193"/>
  <c r="L1193" l="1"/>
  <c r="I1194"/>
  <c r="L1194" s="1"/>
  <c r="T1194"/>
  <c r="J1194"/>
  <c r="U1194"/>
  <c r="T1195" l="1"/>
  <c r="U1195"/>
  <c r="J1195"/>
  <c r="I1195"/>
  <c r="L1195" s="1"/>
  <c r="T1196" l="1"/>
  <c r="J1196"/>
  <c r="U1196"/>
  <c r="I1196"/>
  <c r="L1196" l="1"/>
  <c r="I1197"/>
  <c r="L1197" s="1"/>
  <c r="T1197"/>
  <c r="U1197"/>
  <c r="J1197"/>
  <c r="T1198" l="1"/>
  <c r="U1198"/>
  <c r="J1198"/>
  <c r="I1198"/>
  <c r="L1198" l="1"/>
  <c r="I1199"/>
  <c r="T1199"/>
  <c r="J1199"/>
  <c r="U1199"/>
  <c r="I1200" l="1"/>
  <c r="L1200" s="1"/>
  <c r="T1200"/>
  <c r="J1200"/>
  <c r="U1200"/>
  <c r="L1199"/>
  <c r="T1201" l="1"/>
  <c r="J1201"/>
  <c r="U1201"/>
  <c r="I1201"/>
  <c r="L1201" s="1"/>
  <c r="I1202" l="1"/>
  <c r="J1202"/>
  <c r="T1202"/>
  <c r="U1202"/>
  <c r="L1202" l="1"/>
  <c r="T1203"/>
  <c r="U1203"/>
  <c r="J1203"/>
  <c r="I1203"/>
  <c r="L1203" s="1"/>
  <c r="T1204" l="1"/>
  <c r="J1204"/>
  <c r="I1204"/>
  <c r="U1204"/>
  <c r="U1205" l="1"/>
  <c r="J1205"/>
  <c r="I1205"/>
  <c r="L1205" s="1"/>
  <c r="T1205"/>
  <c r="L1204"/>
  <c r="I1206" l="1"/>
  <c r="J1206"/>
  <c r="T1206"/>
  <c r="U1206"/>
  <c r="T1207" l="1"/>
  <c r="U1207"/>
  <c r="J1207"/>
  <c r="I1207"/>
  <c r="L1206"/>
  <c r="L1207" l="1"/>
  <c r="T1208"/>
  <c r="U1208"/>
  <c r="J1208"/>
  <c r="I1208"/>
  <c r="L1208" s="1"/>
  <c r="T1209" l="1"/>
  <c r="U1209"/>
  <c r="J1209"/>
  <c r="I1209"/>
  <c r="L1209" l="1"/>
  <c r="I1210"/>
  <c r="L1210" s="1"/>
  <c r="T1210"/>
  <c r="J1210"/>
  <c r="U1210"/>
  <c r="T1211" l="1"/>
  <c r="U1211"/>
  <c r="J1211"/>
  <c r="I1211"/>
  <c r="L1211" l="1"/>
  <c r="T1212"/>
  <c r="J1212"/>
  <c r="U1212"/>
  <c r="I1212"/>
  <c r="L1212" s="1"/>
  <c r="I1213" l="1"/>
  <c r="L1213" s="1"/>
  <c r="T1213"/>
  <c r="U1213"/>
  <c r="J1213"/>
  <c r="U1214" l="1"/>
  <c r="J1214"/>
  <c r="I1214"/>
  <c r="T1214"/>
  <c r="L1214" l="1"/>
  <c r="I1215"/>
  <c r="L1215" s="1"/>
  <c r="T1215"/>
  <c r="U1215"/>
  <c r="J1215"/>
  <c r="T1216" l="1"/>
  <c r="J1216"/>
  <c r="U1216"/>
  <c r="I1216"/>
  <c r="I1217" l="1"/>
  <c r="T1217"/>
  <c r="U1217"/>
  <c r="J1217"/>
  <c r="L1216"/>
  <c r="L1217" l="1"/>
  <c r="I1218"/>
  <c r="T1218"/>
  <c r="U1218"/>
  <c r="J1218"/>
  <c r="L1218" l="1"/>
  <c r="I1219"/>
  <c r="T1219"/>
  <c r="U1219"/>
  <c r="J1219"/>
  <c r="L1219" l="1"/>
  <c r="I1220"/>
  <c r="T1220"/>
  <c r="J1220"/>
  <c r="U1220"/>
  <c r="L1220" l="1"/>
  <c r="T1221"/>
  <c r="J1221"/>
  <c r="U1221"/>
  <c r="I1221"/>
  <c r="L1221" s="1"/>
  <c r="I1222" l="1"/>
  <c r="T1222"/>
  <c r="J1222"/>
  <c r="U1222"/>
  <c r="T1223" l="1"/>
  <c r="U1223"/>
  <c r="I1223"/>
  <c r="L1223" s="1"/>
  <c r="J1223"/>
  <c r="L1222"/>
  <c r="I1224" l="1"/>
  <c r="T1224"/>
  <c r="U1224"/>
  <c r="J1224"/>
  <c r="L1224" l="1"/>
  <c r="I1225"/>
  <c r="T1225"/>
  <c r="J1225"/>
  <c r="U1225"/>
  <c r="I1226" l="1"/>
  <c r="U1226"/>
  <c r="T1226"/>
  <c r="J1226"/>
  <c r="L1225"/>
  <c r="L1226" l="1"/>
  <c r="T1227"/>
  <c r="J1227"/>
  <c r="U1227"/>
  <c r="I1227"/>
  <c r="L1227" l="1"/>
  <c r="I1228"/>
  <c r="T1228"/>
  <c r="J1228"/>
  <c r="U1228"/>
  <c r="T1229" l="1"/>
  <c r="J1229"/>
  <c r="U1229"/>
  <c r="I1229"/>
  <c r="L1229" s="1"/>
  <c r="L1228"/>
  <c r="T1230" l="1"/>
  <c r="J1230"/>
  <c r="U1230"/>
  <c r="I1230"/>
  <c r="L1230" l="1"/>
  <c r="T1231"/>
  <c r="J1231"/>
  <c r="U1231"/>
  <c r="I1231"/>
  <c r="L1231" s="1"/>
  <c r="T1232" l="1"/>
  <c r="U1232"/>
  <c r="J1232"/>
  <c r="I1232"/>
  <c r="L1232" l="1"/>
  <c r="T1233"/>
  <c r="J1233"/>
  <c r="U1233"/>
  <c r="I1233"/>
  <c r="L1233" l="1"/>
  <c r="U1234"/>
  <c r="I1234"/>
  <c r="J1234"/>
  <c r="T1234"/>
  <c r="L1234" l="1"/>
  <c r="I1235"/>
  <c r="J1235"/>
  <c r="T1235"/>
  <c r="U1235"/>
  <c r="L1235" l="1"/>
  <c r="I1236"/>
  <c r="T1236"/>
  <c r="U1236"/>
  <c r="J1236"/>
  <c r="T1237" l="1"/>
  <c r="U1237"/>
  <c r="J1237"/>
  <c r="I1237"/>
  <c r="L1236"/>
  <c r="L1237" l="1"/>
  <c r="I1238"/>
  <c r="J1238"/>
  <c r="T1238"/>
  <c r="U1238"/>
  <c r="I1239" l="1"/>
  <c r="L1239" s="1"/>
  <c r="T1239"/>
  <c r="J1239"/>
  <c r="U1239"/>
  <c r="L1238"/>
  <c r="I1240" l="1"/>
  <c r="L1240" s="1"/>
  <c r="T1240"/>
  <c r="U1240"/>
  <c r="J1240"/>
  <c r="T1241" l="1"/>
  <c r="U1241"/>
  <c r="J1241"/>
  <c r="I1241"/>
  <c r="L1241" l="1"/>
  <c r="T1242"/>
  <c r="J1242"/>
  <c r="U1242"/>
  <c r="I1242"/>
  <c r="L1242" s="1"/>
  <c r="T1243" l="1"/>
  <c r="U1243"/>
  <c r="J1243"/>
  <c r="I1243"/>
  <c r="L1243" l="1"/>
  <c r="I1244"/>
  <c r="L1244" s="1"/>
  <c r="T1244"/>
  <c r="J1244"/>
  <c r="U1244"/>
  <c r="I1245" l="1"/>
  <c r="T1245"/>
  <c r="U1245"/>
  <c r="J1245"/>
  <c r="L1245" l="1"/>
  <c r="T1246"/>
  <c r="U1246"/>
  <c r="J1246"/>
  <c r="I1246"/>
  <c r="L1246" s="1"/>
  <c r="I1247" l="1"/>
  <c r="T1247"/>
  <c r="J1247"/>
  <c r="U1247"/>
  <c r="L1247" l="1"/>
  <c r="I1248"/>
  <c r="T1248"/>
  <c r="J1248"/>
  <c r="U1248"/>
  <c r="I1249" l="1"/>
  <c r="L1249" s="1"/>
  <c r="T1249"/>
  <c r="J1249"/>
  <c r="U1249"/>
  <c r="L1248"/>
  <c r="I1250" l="1"/>
  <c r="T1250"/>
  <c r="J1250"/>
  <c r="U1250"/>
  <c r="L1250" l="1"/>
  <c r="I1251"/>
  <c r="T1251"/>
  <c r="J1251"/>
  <c r="U1251"/>
  <c r="I1252" l="1"/>
  <c r="L1252" s="1"/>
  <c r="T1252"/>
  <c r="J1252"/>
  <c r="U1252"/>
  <c r="L1251"/>
  <c r="T1253" l="1"/>
  <c r="U1253"/>
  <c r="J1253"/>
  <c r="I1253"/>
  <c r="L1253" s="1"/>
  <c r="I1254" l="1"/>
  <c r="T1254"/>
  <c r="J1254"/>
  <c r="U1254"/>
  <c r="L1254" l="1"/>
  <c r="T1255"/>
  <c r="U1255"/>
  <c r="I1255"/>
  <c r="J1255"/>
  <c r="L1255" l="1"/>
  <c r="I1256"/>
  <c r="T1256"/>
  <c r="U1256"/>
  <c r="J1256"/>
  <c r="I1257" l="1"/>
  <c r="T1257"/>
  <c r="J1257"/>
  <c r="U1257"/>
  <c r="L1256"/>
  <c r="L1257" l="1"/>
  <c r="I1258"/>
  <c r="T1258"/>
  <c r="J1258"/>
  <c r="U1258"/>
  <c r="T1259" l="1"/>
  <c r="U1259"/>
  <c r="J1259"/>
  <c r="I1259"/>
  <c r="L1259" s="1"/>
  <c r="L1258"/>
  <c r="J1260" l="1"/>
  <c r="U1260"/>
  <c r="I1260"/>
  <c r="T1260"/>
  <c r="I1261" l="1"/>
  <c r="T1261"/>
  <c r="J1261"/>
  <c r="U1261"/>
  <c r="L1260"/>
  <c r="L1261" l="1"/>
  <c r="I1262"/>
  <c r="T1262"/>
  <c r="U1262"/>
  <c r="J1262"/>
  <c r="L1262" l="1"/>
  <c r="I1263"/>
  <c r="L1263" s="1"/>
  <c r="T1263"/>
  <c r="U1263"/>
  <c r="J1263"/>
  <c r="I1264" l="1"/>
  <c r="L1264" s="1"/>
  <c r="T1264"/>
  <c r="J1264"/>
  <c r="U1264"/>
  <c r="T1265" l="1"/>
  <c r="J1265"/>
  <c r="U1265"/>
  <c r="I1265"/>
  <c r="L1265" s="1"/>
  <c r="I1266" l="1"/>
  <c r="L1266" s="1"/>
  <c r="T1266"/>
  <c r="U1266"/>
  <c r="J1266"/>
  <c r="I1267" l="1"/>
  <c r="L1267" s="1"/>
  <c r="J1267"/>
  <c r="T1267"/>
  <c r="U1267"/>
  <c r="U1268" l="1"/>
  <c r="I1268"/>
  <c r="J1268"/>
  <c r="T1268"/>
  <c r="L1268" l="1"/>
  <c r="U1269"/>
  <c r="I1269"/>
  <c r="L1269" s="1"/>
  <c r="J1269"/>
  <c r="T1269"/>
  <c r="J1270" l="1"/>
  <c r="I1270"/>
  <c r="U1270"/>
  <c r="T1270"/>
  <c r="L1270" l="1"/>
  <c r="U1271"/>
  <c r="I1271"/>
  <c r="L1271" s="1"/>
  <c r="T1271"/>
  <c r="J1271"/>
  <c r="J1272" l="1"/>
  <c r="I1272"/>
  <c r="L1272" s="1"/>
  <c r="T1272"/>
  <c r="U1272"/>
  <c r="I1273" l="1"/>
  <c r="L1273" s="1"/>
  <c r="T1273"/>
  <c r="J1273"/>
  <c r="U1273"/>
  <c r="I1274" l="1"/>
  <c r="T1274"/>
  <c r="J1274"/>
  <c r="U1274"/>
  <c r="L1274" l="1"/>
  <c r="I1275"/>
  <c r="T1275"/>
  <c r="J1275"/>
  <c r="U1275"/>
  <c r="U1276" l="1"/>
  <c r="I1276"/>
  <c r="T1276"/>
  <c r="J1276"/>
  <c r="L1275"/>
  <c r="U1277" l="1"/>
  <c r="I1277"/>
  <c r="L1277" s="1"/>
  <c r="T1277"/>
  <c r="J1277"/>
  <c r="L1276"/>
  <c r="U1278" l="1"/>
  <c r="T1278"/>
  <c r="I1278"/>
  <c r="L1278" s="1"/>
  <c r="J1278"/>
  <c r="I1279" l="1"/>
  <c r="L1279" s="1"/>
  <c r="U1279"/>
  <c r="T1279"/>
  <c r="J1279"/>
  <c r="I1280" l="1"/>
  <c r="L1280" s="1"/>
  <c r="T1280"/>
  <c r="J1280"/>
  <c r="U1280"/>
  <c r="I1281" l="1"/>
  <c r="L1281" s="1"/>
  <c r="J1281"/>
  <c r="T1281"/>
  <c r="U1281"/>
  <c r="T1282" l="1"/>
  <c r="J1282"/>
  <c r="I1282"/>
  <c r="U1282"/>
  <c r="U1283" l="1"/>
  <c r="J1283"/>
  <c r="I1283"/>
  <c r="T1283"/>
  <c r="L1282"/>
  <c r="L1283" l="1"/>
  <c r="J1284"/>
  <c r="I1284"/>
  <c r="T1284"/>
  <c r="U1284"/>
  <c r="J1285" l="1"/>
  <c r="T1285"/>
  <c r="U1285"/>
  <c r="I1285"/>
  <c r="L1285" s="1"/>
  <c r="L1284"/>
  <c r="U1286" l="1"/>
  <c r="I1286"/>
  <c r="L1286" s="1"/>
  <c r="T1286"/>
  <c r="J1286"/>
  <c r="I1287" l="1"/>
  <c r="T1287"/>
  <c r="J1287"/>
  <c r="U1287"/>
  <c r="L1287" l="1"/>
  <c r="I1288"/>
  <c r="L1288" s="1"/>
  <c r="T1288"/>
  <c r="J1288"/>
  <c r="U1288"/>
  <c r="I1289" l="1"/>
  <c r="L1289" s="1"/>
  <c r="J1289"/>
  <c r="T1289"/>
  <c r="U1289"/>
  <c r="U1290" l="1"/>
  <c r="I1290"/>
  <c r="L1290" s="1"/>
  <c r="T1290"/>
  <c r="J1290"/>
  <c r="J1291" l="1"/>
  <c r="I1291"/>
  <c r="L1291" s="1"/>
  <c r="T1291"/>
  <c r="U1291"/>
  <c r="I1292" l="1"/>
  <c r="L1292" s="1"/>
  <c r="U1292"/>
  <c r="J1292"/>
  <c r="T1292"/>
  <c r="I1293" l="1"/>
  <c r="T1293"/>
  <c r="U1293"/>
  <c r="J1293"/>
  <c r="U1294" l="1"/>
  <c r="J1294"/>
  <c r="I1294"/>
  <c r="T1294"/>
  <c r="L1293"/>
  <c r="U1295" l="1"/>
  <c r="J1295"/>
  <c r="I1295"/>
  <c r="T1295"/>
  <c r="L1294"/>
  <c r="T1296" l="1"/>
  <c r="J1296"/>
  <c r="U1296"/>
  <c r="I1296"/>
  <c r="L1296" s="1"/>
  <c r="L1295"/>
  <c r="J1297" l="1"/>
  <c r="I1297"/>
  <c r="L1297" s="1"/>
  <c r="T1297"/>
  <c r="U1297"/>
  <c r="I1298" l="1"/>
  <c r="L1298" s="1"/>
  <c r="U1298"/>
  <c r="T1298"/>
  <c r="J1298"/>
  <c r="I1299" l="1"/>
  <c r="L1299" s="1"/>
  <c r="T1299"/>
  <c r="J1299"/>
  <c r="U1299"/>
  <c r="I1300" l="1"/>
  <c r="L1300" s="1"/>
  <c r="T1300"/>
  <c r="U1300"/>
  <c r="J1300"/>
  <c r="U1301" l="1"/>
  <c r="I1301"/>
  <c r="J1301"/>
  <c r="T1301"/>
  <c r="L1301" l="1"/>
  <c r="J1302"/>
  <c r="T1302"/>
  <c r="U1302"/>
  <c r="I1302"/>
  <c r="J1303" l="1"/>
  <c r="I1303"/>
  <c r="T1303"/>
  <c r="U1303"/>
  <c r="L1302"/>
  <c r="L1303" l="1"/>
  <c r="U1304"/>
  <c r="I1304"/>
  <c r="T1304"/>
  <c r="J1304"/>
  <c r="I1305" l="1"/>
  <c r="J1305"/>
  <c r="U1305"/>
  <c r="T1305"/>
  <c r="L1304"/>
  <c r="L1305" l="1"/>
  <c r="T1306"/>
  <c r="U1306"/>
  <c r="J1306"/>
  <c r="I1306"/>
  <c r="L1306" l="1"/>
  <c r="I1307"/>
  <c r="U1307"/>
  <c r="J1307"/>
  <c r="T1307"/>
  <c r="L1307" l="1"/>
  <c r="I1308"/>
  <c r="L1308" s="1"/>
  <c r="J1308"/>
  <c r="T1308"/>
  <c r="U1308"/>
  <c r="I1309" l="1"/>
  <c r="L1309" s="1"/>
  <c r="T1309"/>
  <c r="U1309"/>
  <c r="J1309"/>
  <c r="I1310" l="1"/>
  <c r="L1310" s="1"/>
  <c r="T1310"/>
  <c r="U1310"/>
  <c r="J1310"/>
  <c r="I1311" l="1"/>
  <c r="L1311" s="1"/>
  <c r="U1311"/>
  <c r="T1311"/>
  <c r="J1311"/>
  <c r="I1312" l="1"/>
  <c r="L1312" s="1"/>
  <c r="T1312"/>
  <c r="J1312"/>
  <c r="U1312"/>
  <c r="U1313" l="1"/>
  <c r="I1313"/>
  <c r="J1313"/>
  <c r="T1313"/>
  <c r="L1313" l="1"/>
  <c r="U1314"/>
  <c r="I1314"/>
  <c r="J1314"/>
  <c r="T1314"/>
  <c r="L1314" l="1"/>
  <c r="J1315"/>
  <c r="I1315"/>
  <c r="L1315" s="1"/>
  <c r="T1315"/>
  <c r="U1315"/>
  <c r="I1316" l="1"/>
  <c r="L1316" s="1"/>
  <c r="U1316"/>
  <c r="T1316"/>
  <c r="J1316"/>
  <c r="J1317" l="1"/>
  <c r="I1317"/>
  <c r="U1317"/>
  <c r="T1317"/>
  <c r="L1317" l="1"/>
  <c r="I1318"/>
  <c r="U1318"/>
  <c r="J1318"/>
  <c r="T1318"/>
  <c r="L1318" l="1"/>
  <c r="T1319"/>
  <c r="J1319"/>
  <c r="U1319"/>
  <c r="I1319"/>
  <c r="L1319" s="1"/>
  <c r="I1320" l="1"/>
  <c r="T1320"/>
  <c r="U1320"/>
  <c r="J1320"/>
  <c r="L1320" l="1"/>
  <c r="T1321"/>
  <c r="U1321"/>
  <c r="I1321"/>
  <c r="L1321" s="1"/>
  <c r="J1321"/>
  <c r="I1322" l="1"/>
  <c r="L1322" s="1"/>
  <c r="J1322"/>
  <c r="T1322"/>
  <c r="U1322"/>
  <c r="I1323" l="1"/>
  <c r="L1323" s="1"/>
  <c r="J1323"/>
  <c r="T1323"/>
  <c r="U1323"/>
  <c r="U1324" l="1"/>
  <c r="I1324"/>
  <c r="L1324" s="1"/>
  <c r="T1324"/>
  <c r="J1324"/>
  <c r="I1325" l="1"/>
  <c r="L1325" s="1"/>
  <c r="T1325"/>
  <c r="U1325"/>
  <c r="J1325"/>
  <c r="U1326" l="1"/>
  <c r="T1326"/>
  <c r="J1326"/>
  <c r="I1326"/>
  <c r="L1326" s="1"/>
  <c r="U1327" l="1"/>
  <c r="I1327"/>
  <c r="L1327" s="1"/>
  <c r="T1327"/>
  <c r="J1327"/>
  <c r="J1328" l="1"/>
  <c r="U1328"/>
  <c r="I1328"/>
  <c r="L1328" s="1"/>
  <c r="T1328"/>
  <c r="U1329" l="1"/>
  <c r="I1329"/>
  <c r="L1329" s="1"/>
  <c r="J1329"/>
  <c r="T1329"/>
  <c r="U1330" l="1"/>
  <c r="I1330"/>
  <c r="J1330"/>
  <c r="T1330"/>
  <c r="L1330" l="1"/>
  <c r="I1331"/>
  <c r="L1331" s="1"/>
  <c r="T1331"/>
  <c r="J1331"/>
  <c r="U1331"/>
  <c r="I1332" l="1"/>
  <c r="T1332"/>
  <c r="J1332"/>
  <c r="U1332"/>
  <c r="I1333" l="1"/>
  <c r="L1333" s="1"/>
  <c r="U1333"/>
  <c r="T1333"/>
  <c r="J1333"/>
  <c r="L1332"/>
  <c r="I1334" l="1"/>
  <c r="L1334" s="1"/>
  <c r="T1334"/>
  <c r="J1334"/>
  <c r="U1334"/>
  <c r="J235" i="1" l="1"/>
  <c r="K235"/>
  <c r="L235"/>
  <c r="AD235" l="1"/>
  <c r="AE235"/>
  <c r="AF235"/>
  <c r="AH235"/>
  <c r="S235"/>
  <c r="U235"/>
  <c r="K236" l="1"/>
  <c r="J236"/>
  <c r="AD236" l="1"/>
  <c r="AE236"/>
  <c r="AF236"/>
  <c r="L236"/>
  <c r="AH236" s="1"/>
  <c r="S236" l="1"/>
  <c r="T236" s="1"/>
  <c r="I236"/>
  <c r="U236"/>
  <c r="J237" s="1"/>
  <c r="K237" l="1"/>
  <c r="L237"/>
  <c r="AD237" l="1"/>
  <c r="AH237" s="1"/>
  <c r="AE237"/>
  <c r="AF237"/>
  <c r="S237"/>
  <c r="T237" s="1"/>
  <c r="U237" s="1"/>
  <c r="K238" s="1"/>
  <c r="I237"/>
  <c r="AD238" l="1"/>
  <c r="AE238"/>
  <c r="AF238"/>
  <c r="J238"/>
  <c r="L238"/>
  <c r="AH238" s="1"/>
  <c r="S238" l="1"/>
  <c r="T238" s="1"/>
  <c r="I238"/>
  <c r="U238"/>
  <c r="J239" l="1"/>
  <c r="L239"/>
  <c r="K239"/>
  <c r="AD239" l="1"/>
  <c r="AH239" s="1"/>
  <c r="AE239"/>
  <c r="AF239"/>
  <c r="S239"/>
  <c r="T239" s="1"/>
  <c r="I239"/>
  <c r="U239"/>
  <c r="J240" l="1"/>
  <c r="K240"/>
  <c r="AD240" l="1"/>
  <c r="AE240"/>
  <c r="AF240"/>
  <c r="L240"/>
  <c r="AH240" s="1"/>
  <c r="U240"/>
  <c r="S240" l="1"/>
  <c r="T240" s="1"/>
  <c r="I240"/>
  <c r="L241"/>
  <c r="K241"/>
  <c r="J241"/>
  <c r="AD241" l="1"/>
  <c r="AH241" s="1"/>
  <c r="AE241"/>
  <c r="AF241"/>
  <c r="S241"/>
  <c r="T241" s="1"/>
  <c r="U241" s="1"/>
  <c r="I241"/>
  <c r="J242" l="1"/>
  <c r="K242"/>
  <c r="L242"/>
  <c r="AD242" l="1"/>
  <c r="AH242" s="1"/>
  <c r="AE242"/>
  <c r="AF242"/>
  <c r="S242"/>
  <c r="T242" s="1"/>
  <c r="I242"/>
  <c r="U242"/>
  <c r="K243" s="1"/>
  <c r="AD243" l="1"/>
  <c r="AE243"/>
  <c r="AF243"/>
  <c r="J243"/>
  <c r="L243"/>
  <c r="AH243" s="1"/>
  <c r="S243" l="1"/>
  <c r="T243" s="1"/>
  <c r="I243"/>
  <c r="U243"/>
  <c r="K244" l="1"/>
  <c r="J244"/>
  <c r="AA22"/>
  <c r="AD244" l="1"/>
  <c r="AE244"/>
  <c r="AF244"/>
  <c r="L244"/>
  <c r="AH244" s="1"/>
  <c r="S244" l="1"/>
  <c r="T244" s="1"/>
  <c r="I244"/>
  <c r="U244"/>
  <c r="L245" l="1"/>
  <c r="K245"/>
  <c r="J245"/>
  <c r="AD245" l="1"/>
  <c r="AH245" s="1"/>
  <c r="AE245"/>
  <c r="AF245"/>
  <c r="S245"/>
  <c r="T245" s="1"/>
  <c r="I245"/>
  <c r="U245"/>
  <c r="L246" l="1"/>
  <c r="U246" s="1"/>
  <c r="K246"/>
  <c r="J246"/>
  <c r="AD246" l="1"/>
  <c r="AH246" s="1"/>
  <c r="AE246"/>
  <c r="AF246"/>
  <c r="S246"/>
  <c r="T246" s="1"/>
  <c r="I246"/>
  <c r="K247"/>
  <c r="J247"/>
  <c r="AD247" l="1"/>
  <c r="AE247"/>
  <c r="AF247"/>
  <c r="L247"/>
  <c r="I247" s="1"/>
  <c r="AH247" l="1"/>
  <c r="U247"/>
  <c r="S247"/>
  <c r="T247" s="1"/>
  <c r="L248" l="1"/>
  <c r="U248" s="1"/>
  <c r="K248"/>
  <c r="J248"/>
  <c r="AD248" l="1"/>
  <c r="AH248" s="1"/>
  <c r="AE248"/>
  <c r="AF248"/>
  <c r="S248"/>
  <c r="T248" s="1"/>
  <c r="I248"/>
  <c r="K249"/>
  <c r="L249"/>
  <c r="U249" s="1"/>
  <c r="J249"/>
  <c r="AD249" l="1"/>
  <c r="AH249" s="1"/>
  <c r="AE249"/>
  <c r="AF249"/>
  <c r="S249"/>
  <c r="T249" s="1"/>
  <c r="I249"/>
  <c r="L250"/>
  <c r="K250"/>
  <c r="J250"/>
  <c r="AD250" l="1"/>
  <c r="AH250" s="1"/>
  <c r="AE250"/>
  <c r="AF250"/>
  <c r="S250"/>
  <c r="T250" s="1"/>
  <c r="I250"/>
  <c r="U250"/>
  <c r="L251" s="1"/>
  <c r="K251"/>
  <c r="J251"/>
  <c r="AD251" l="1"/>
  <c r="AH251" s="1"/>
  <c r="AE251"/>
  <c r="AF251"/>
  <c r="S251"/>
  <c r="T251" s="1"/>
  <c r="I251"/>
  <c r="U251"/>
  <c r="L252" s="1"/>
  <c r="K252"/>
  <c r="J252"/>
  <c r="AD252" l="1"/>
  <c r="AH252" s="1"/>
  <c r="AE252"/>
  <c r="AF252"/>
  <c r="S252"/>
  <c r="T252" s="1"/>
  <c r="I252"/>
  <c r="U252"/>
  <c r="J253" s="1"/>
  <c r="K253" l="1"/>
  <c r="L253"/>
  <c r="U253" s="1"/>
  <c r="K254" s="1"/>
  <c r="AD253" l="1"/>
  <c r="AH253" s="1"/>
  <c r="AE253"/>
  <c r="AF253"/>
  <c r="AD254"/>
  <c r="AE254"/>
  <c r="AF254"/>
  <c r="AH254"/>
  <c r="S253"/>
  <c r="T253" s="1"/>
  <c r="I253"/>
  <c r="L254"/>
  <c r="U254" s="1"/>
  <c r="J255" s="1"/>
  <c r="J254"/>
  <c r="K255"/>
  <c r="AD255" l="1"/>
  <c r="AE255"/>
  <c r="AF255"/>
  <c r="S254"/>
  <c r="T254" s="1"/>
  <c r="I254"/>
  <c r="X23"/>
  <c r="L255"/>
  <c r="Z23" s="1"/>
  <c r="Y23"/>
  <c r="AI23" l="1"/>
  <c r="AK23"/>
  <c r="AX23"/>
  <c r="AY23"/>
  <c r="AZ23"/>
  <c r="AH255"/>
  <c r="S255"/>
  <c r="T255" s="1"/>
  <c r="I255"/>
  <c r="AJ23"/>
  <c r="U255"/>
  <c r="K256"/>
  <c r="J256"/>
  <c r="AD256" l="1"/>
  <c r="AE256"/>
  <c r="AF256"/>
  <c r="AL23"/>
  <c r="AA23"/>
  <c r="L256"/>
  <c r="AH256" s="1"/>
  <c r="U256"/>
  <c r="S256" l="1"/>
  <c r="T256" s="1"/>
  <c r="I256"/>
  <c r="L257"/>
  <c r="K257"/>
  <c r="J257"/>
  <c r="AD257" l="1"/>
  <c r="AH257" s="1"/>
  <c r="AE257"/>
  <c r="AF257"/>
  <c r="S257"/>
  <c r="T257" s="1"/>
  <c r="I257"/>
  <c r="U257"/>
  <c r="K258" l="1"/>
  <c r="J258"/>
  <c r="AD258" l="1"/>
  <c r="AE258"/>
  <c r="AF258"/>
  <c r="L258"/>
  <c r="AH258" s="1"/>
  <c r="S258" l="1"/>
  <c r="T258" s="1"/>
  <c r="I258"/>
  <c r="U258"/>
  <c r="K259" l="1"/>
  <c r="L259"/>
  <c r="U259" s="1"/>
  <c r="J259"/>
  <c r="AD259" l="1"/>
  <c r="AH259" s="1"/>
  <c r="AE259"/>
  <c r="AF259"/>
  <c r="S259"/>
  <c r="T259" s="1"/>
  <c r="I259"/>
  <c r="K260"/>
  <c r="L260"/>
  <c r="U260" s="1"/>
  <c r="J260"/>
  <c r="AD260" l="1"/>
  <c r="AH260" s="1"/>
  <c r="AE260"/>
  <c r="AF260"/>
  <c r="S260"/>
  <c r="T260" s="1"/>
  <c r="I260"/>
  <c r="K261"/>
  <c r="L261"/>
  <c r="J261"/>
  <c r="AD261" l="1"/>
  <c r="AH261" s="1"/>
  <c r="AE261"/>
  <c r="AF261"/>
  <c r="S261"/>
  <c r="T261" s="1"/>
  <c r="I261"/>
  <c r="U261"/>
  <c r="J262" l="1"/>
  <c r="K262"/>
  <c r="L262"/>
  <c r="U262" s="1"/>
  <c r="AD262" l="1"/>
  <c r="AH262" s="1"/>
  <c r="AE262"/>
  <c r="AF262"/>
  <c r="S262"/>
  <c r="T262" s="1"/>
  <c r="I262"/>
  <c r="K263"/>
  <c r="J263"/>
  <c r="AD263" l="1"/>
  <c r="AE263"/>
  <c r="AF263"/>
  <c r="L263"/>
  <c r="AH263" l="1"/>
  <c r="S263"/>
  <c r="T263" s="1"/>
  <c r="I263"/>
  <c r="U263"/>
  <c r="L264" l="1"/>
  <c r="K264"/>
  <c r="J264"/>
  <c r="AD264" l="1"/>
  <c r="AH264" s="1"/>
  <c r="AE264"/>
  <c r="AF264"/>
  <c r="S264"/>
  <c r="T264" s="1"/>
  <c r="I264"/>
  <c r="U264"/>
  <c r="L265" l="1"/>
  <c r="J265"/>
  <c r="K265"/>
  <c r="AD265" l="1"/>
  <c r="AH265" s="1"/>
  <c r="AE265"/>
  <c r="AF265"/>
  <c r="S265"/>
  <c r="T265" s="1"/>
  <c r="I265"/>
  <c r="U265"/>
  <c r="L266" l="1"/>
  <c r="K266"/>
  <c r="J266"/>
  <c r="AD266" l="1"/>
  <c r="AH266" s="1"/>
  <c r="AE266"/>
  <c r="AF266"/>
  <c r="S266"/>
  <c r="T266" s="1"/>
  <c r="I266"/>
  <c r="U266"/>
  <c r="J267" l="1"/>
  <c r="X24" s="1"/>
  <c r="AK24" s="1"/>
  <c r="K267"/>
  <c r="L267"/>
  <c r="Z24" s="1"/>
  <c r="U267"/>
  <c r="AD267" l="1"/>
  <c r="AE267"/>
  <c r="AF267"/>
  <c r="AH267"/>
  <c r="S267"/>
  <c r="T267" s="1"/>
  <c r="I267"/>
  <c r="AI24"/>
  <c r="AJ24"/>
  <c r="J268"/>
  <c r="AA24"/>
  <c r="L268"/>
  <c r="U268" s="1"/>
  <c r="K268"/>
  <c r="Y24"/>
  <c r="AY24" l="1"/>
  <c r="AZ24"/>
  <c r="AX24"/>
  <c r="AD268"/>
  <c r="AE268"/>
  <c r="AF268"/>
  <c r="AH268"/>
  <c r="S268"/>
  <c r="T268" s="1"/>
  <c r="I268"/>
  <c r="K269"/>
  <c r="J269"/>
  <c r="AL24"/>
  <c r="AD269" l="1"/>
  <c r="AE269"/>
  <c r="AF269"/>
  <c r="L269"/>
  <c r="AH269" s="1"/>
  <c r="S269" l="1"/>
  <c r="T269" s="1"/>
  <c r="I269"/>
  <c r="U269"/>
  <c r="L270" l="1"/>
  <c r="U270" s="1"/>
  <c r="K270"/>
  <c r="J270"/>
  <c r="AD270" l="1"/>
  <c r="AH270" s="1"/>
  <c r="AE270"/>
  <c r="AF270"/>
  <c r="S270"/>
  <c r="T270" s="1"/>
  <c r="I270"/>
  <c r="L271"/>
  <c r="U271" s="1"/>
  <c r="J271"/>
  <c r="K271"/>
  <c r="AD271" l="1"/>
  <c r="AH271" s="1"/>
  <c r="AE271"/>
  <c r="AF271"/>
  <c r="S271"/>
  <c r="T271" s="1"/>
  <c r="I271"/>
  <c r="K272"/>
  <c r="L272"/>
  <c r="U272" s="1"/>
  <c r="J272"/>
  <c r="AD272" l="1"/>
  <c r="AH272" s="1"/>
  <c r="AE272"/>
  <c r="AF272"/>
  <c r="S272"/>
  <c r="T272" s="1"/>
  <c r="I272"/>
  <c r="J273"/>
  <c r="K273"/>
  <c r="AD273" l="1"/>
  <c r="AE273"/>
  <c r="AF273"/>
  <c r="L273"/>
  <c r="U273" s="1"/>
  <c r="AH273" l="1"/>
  <c r="S273"/>
  <c r="T273" s="1"/>
  <c r="I273"/>
  <c r="L274"/>
  <c r="U274" s="1"/>
  <c r="J274"/>
  <c r="K274"/>
  <c r="AD274" l="1"/>
  <c r="AH274" s="1"/>
  <c r="AE274"/>
  <c r="AF274"/>
  <c r="S274"/>
  <c r="T274" s="1"/>
  <c r="I274"/>
  <c r="K275"/>
  <c r="J275"/>
  <c r="L275"/>
  <c r="U275" s="1"/>
  <c r="AD275" l="1"/>
  <c r="AH275" s="1"/>
  <c r="AE275"/>
  <c r="AF275"/>
  <c r="S275"/>
  <c r="T275" s="1"/>
  <c r="I275"/>
  <c r="L276"/>
  <c r="U276" s="1"/>
  <c r="K276"/>
  <c r="J276"/>
  <c r="AD276" l="1"/>
  <c r="AH276" s="1"/>
  <c r="AE276"/>
  <c r="AF276"/>
  <c r="S276"/>
  <c r="T276" s="1"/>
  <c r="I276"/>
  <c r="J277"/>
  <c r="K277"/>
  <c r="L277"/>
  <c r="U277" s="1"/>
  <c r="AD277" l="1"/>
  <c r="AH277" s="1"/>
  <c r="AE277"/>
  <c r="AF277"/>
  <c r="S277"/>
  <c r="T277" s="1"/>
  <c r="I277"/>
  <c r="K278"/>
  <c r="J278"/>
  <c r="L278"/>
  <c r="U278" s="1"/>
  <c r="AD278" l="1"/>
  <c r="AH278" s="1"/>
  <c r="AE278"/>
  <c r="AF278"/>
  <c r="S278"/>
  <c r="T278" s="1"/>
  <c r="I278"/>
  <c r="K279"/>
  <c r="L279"/>
  <c r="Z25" s="1"/>
  <c r="J279"/>
  <c r="X25" s="1"/>
  <c r="AK25" s="1"/>
  <c r="U279"/>
  <c r="AD279" l="1"/>
  <c r="AH279" s="1"/>
  <c r="AE279"/>
  <c r="AF279"/>
  <c r="S279"/>
  <c r="T279" s="1"/>
  <c r="I279"/>
  <c r="AJ25"/>
  <c r="AI25"/>
  <c r="AA25"/>
  <c r="J280"/>
  <c r="K280"/>
  <c r="Y25"/>
  <c r="AY25" l="1"/>
  <c r="AZ25"/>
  <c r="AX25"/>
  <c r="AD280"/>
  <c r="AE280"/>
  <c r="AF280"/>
  <c r="L280"/>
  <c r="AH280" s="1"/>
  <c r="AL25"/>
  <c r="S280" l="1"/>
  <c r="T280" s="1"/>
  <c r="I280"/>
  <c r="U280"/>
  <c r="J281" l="1"/>
  <c r="K281"/>
  <c r="AD281" l="1"/>
  <c r="AE281"/>
  <c r="AF281"/>
  <c r="AH281"/>
  <c r="S281"/>
  <c r="T281" s="1"/>
  <c r="L281"/>
  <c r="I281" s="1"/>
  <c r="U281" l="1"/>
  <c r="K282" l="1"/>
  <c r="J282"/>
  <c r="L282"/>
  <c r="AD282" l="1"/>
  <c r="AH282" s="1"/>
  <c r="AE282"/>
  <c r="AF282"/>
  <c r="S282"/>
  <c r="T282" s="1"/>
  <c r="I282"/>
  <c r="U282"/>
  <c r="J283" l="1"/>
  <c r="K283"/>
  <c r="L283"/>
  <c r="U283" s="1"/>
  <c r="AD283" l="1"/>
  <c r="AH283" s="1"/>
  <c r="AE283"/>
  <c r="AF283"/>
  <c r="S283"/>
  <c r="T283" s="1"/>
  <c r="I283"/>
  <c r="J284"/>
  <c r="K284"/>
  <c r="AD284" l="1"/>
  <c r="AE284"/>
  <c r="AF284"/>
  <c r="L284"/>
  <c r="U284" s="1"/>
  <c r="AH284" l="1"/>
  <c r="I284"/>
  <c r="S284"/>
  <c r="T284" s="1"/>
  <c r="K285"/>
  <c r="J285"/>
  <c r="L285"/>
  <c r="U285" s="1"/>
  <c r="AD285" l="1"/>
  <c r="AH285" s="1"/>
  <c r="AE285"/>
  <c r="AF285"/>
  <c r="S285"/>
  <c r="T285" s="1"/>
  <c r="I285"/>
  <c r="K286"/>
  <c r="L286"/>
  <c r="U286" s="1"/>
  <c r="J286"/>
  <c r="AD286" l="1"/>
  <c r="AH286" s="1"/>
  <c r="AE286"/>
  <c r="AF286"/>
  <c r="S286"/>
  <c r="T286" s="1"/>
  <c r="I286"/>
  <c r="K287"/>
  <c r="L287"/>
  <c r="U287" s="1"/>
  <c r="J287"/>
  <c r="AD287" l="1"/>
  <c r="AH287" s="1"/>
  <c r="AE287"/>
  <c r="AF287"/>
  <c r="S287"/>
  <c r="T287" s="1"/>
  <c r="I287"/>
  <c r="K288"/>
  <c r="J288"/>
  <c r="AD288" l="1"/>
  <c r="AE288"/>
  <c r="AF288"/>
  <c r="L288"/>
  <c r="AH288" s="1"/>
  <c r="S288" l="1"/>
  <c r="T288" s="1"/>
  <c r="I288"/>
  <c r="U288"/>
  <c r="K289" l="1"/>
  <c r="L289"/>
  <c r="U289" s="1"/>
  <c r="J289"/>
  <c r="AD289" l="1"/>
  <c r="AH289" s="1"/>
  <c r="AE289"/>
  <c r="AF289"/>
  <c r="S289"/>
  <c r="T289" s="1"/>
  <c r="I289"/>
  <c r="L290"/>
  <c r="U290" s="1"/>
  <c r="J290"/>
  <c r="K290"/>
  <c r="AD290" l="1"/>
  <c r="AH290" s="1"/>
  <c r="AE290"/>
  <c r="AF290"/>
  <c r="S290"/>
  <c r="T290" s="1"/>
  <c r="I290"/>
  <c r="L291"/>
  <c r="Z26" s="1"/>
  <c r="J291"/>
  <c r="X26" s="1"/>
  <c r="AK26" s="1"/>
  <c r="K291"/>
  <c r="AD291" l="1"/>
  <c r="AH291" s="1"/>
  <c r="AE291"/>
  <c r="AF291"/>
  <c r="S291"/>
  <c r="T291" s="1"/>
  <c r="U291" s="1"/>
  <c r="I291"/>
  <c r="AJ26"/>
  <c r="AI26"/>
  <c r="J292"/>
  <c r="K292"/>
  <c r="L292"/>
  <c r="U292" s="1"/>
  <c r="Y26"/>
  <c r="AX26" l="1"/>
  <c r="AY26"/>
  <c r="AZ26"/>
  <c r="AD292"/>
  <c r="AE292"/>
  <c r="AF292"/>
  <c r="AH292"/>
  <c r="S292"/>
  <c r="T292" s="1"/>
  <c r="I292"/>
  <c r="AA26"/>
  <c r="K293"/>
  <c r="L293"/>
  <c r="U293" s="1"/>
  <c r="J293"/>
  <c r="AL26"/>
  <c r="AD293" l="1"/>
  <c r="AH293" s="1"/>
  <c r="AE293"/>
  <c r="AF293"/>
  <c r="S293"/>
  <c r="T293" s="1"/>
  <c r="I293"/>
  <c r="J294"/>
  <c r="K294"/>
  <c r="AD294" l="1"/>
  <c r="AE294"/>
  <c r="AF294"/>
  <c r="L294"/>
  <c r="U294" s="1"/>
  <c r="AH294" l="1"/>
  <c r="S294"/>
  <c r="T294" s="1"/>
  <c r="I294"/>
  <c r="J295"/>
  <c r="L295"/>
  <c r="U295" s="1"/>
  <c r="K295"/>
  <c r="AD295" l="1"/>
  <c r="AH295" s="1"/>
  <c r="AE295"/>
  <c r="AF295"/>
  <c r="S295"/>
  <c r="T295" s="1"/>
  <c r="I295"/>
  <c r="J296"/>
  <c r="L296"/>
  <c r="U296" s="1"/>
  <c r="K296"/>
  <c r="AD296" l="1"/>
  <c r="AH296" s="1"/>
  <c r="AE296"/>
  <c r="AF296"/>
  <c r="S296"/>
  <c r="T296" s="1"/>
  <c r="I296"/>
  <c r="K297"/>
  <c r="J297"/>
  <c r="L297"/>
  <c r="AD297" l="1"/>
  <c r="AH297" s="1"/>
  <c r="AE297"/>
  <c r="AF297"/>
  <c r="S297"/>
  <c r="T297" s="1"/>
  <c r="I297"/>
  <c r="U297"/>
  <c r="L298" l="1"/>
  <c r="J298"/>
  <c r="K298"/>
  <c r="AD298" l="1"/>
  <c r="AH298" s="1"/>
  <c r="AE298"/>
  <c r="AF298"/>
  <c r="S298"/>
  <c r="T298" s="1"/>
  <c r="I298"/>
  <c r="U298"/>
  <c r="J299" l="1"/>
  <c r="L299"/>
  <c r="U299" s="1"/>
  <c r="K299"/>
  <c r="AD299" l="1"/>
  <c r="AH299" s="1"/>
  <c r="AE299"/>
  <c r="AF299"/>
  <c r="S299"/>
  <c r="T299" s="1"/>
  <c r="I299"/>
  <c r="J300"/>
  <c r="K300"/>
  <c r="L300"/>
  <c r="U300" s="1"/>
  <c r="AD300" l="1"/>
  <c r="AH300" s="1"/>
  <c r="AE300"/>
  <c r="AF300"/>
  <c r="S300"/>
  <c r="T300" s="1"/>
  <c r="I300"/>
  <c r="K301"/>
  <c r="J301"/>
  <c r="L301"/>
  <c r="AD301" l="1"/>
  <c r="AH301" s="1"/>
  <c r="AE301"/>
  <c r="AF301"/>
  <c r="S301"/>
  <c r="T301" s="1"/>
  <c r="I301"/>
  <c r="U301"/>
  <c r="J302"/>
  <c r="K302" l="1"/>
  <c r="L302"/>
  <c r="U302" s="1"/>
  <c r="AD302" l="1"/>
  <c r="AH302" s="1"/>
  <c r="AE302"/>
  <c r="AF302"/>
  <c r="S302"/>
  <c r="T302" s="1"/>
  <c r="I302"/>
  <c r="L303"/>
  <c r="U303" s="1"/>
  <c r="J303"/>
  <c r="X27" s="1"/>
  <c r="AK27" s="1"/>
  <c r="K303"/>
  <c r="AD303" l="1"/>
  <c r="AH303" s="1"/>
  <c r="AE303"/>
  <c r="AF303"/>
  <c r="Y27"/>
  <c r="I303"/>
  <c r="AJ27"/>
  <c r="AI27"/>
  <c r="K304"/>
  <c r="J304"/>
  <c r="AA27"/>
  <c r="L304"/>
  <c r="S303"/>
  <c r="T303" s="1"/>
  <c r="Z27"/>
  <c r="AX27" l="1"/>
  <c r="AY27"/>
  <c r="AZ27"/>
  <c r="AD304"/>
  <c r="AH304" s="1"/>
  <c r="AE304"/>
  <c r="AF304"/>
  <c r="S304"/>
  <c r="T304" s="1"/>
  <c r="I304"/>
  <c r="AL27"/>
  <c r="U304"/>
  <c r="J305" l="1"/>
  <c r="K305"/>
  <c r="AD305" l="1"/>
  <c r="AE305"/>
  <c r="AF305"/>
  <c r="L305"/>
  <c r="U305" s="1"/>
  <c r="AH305" l="1"/>
  <c r="S305"/>
  <c r="T305" s="1"/>
  <c r="I305"/>
  <c r="K306"/>
  <c r="J306"/>
  <c r="AD306" l="1"/>
  <c r="AE306"/>
  <c r="AF306"/>
  <c r="L306"/>
  <c r="AH306" s="1"/>
  <c r="S306" l="1"/>
  <c r="T306" s="1"/>
  <c r="I306"/>
  <c r="U306"/>
  <c r="K307" l="1"/>
  <c r="L307"/>
  <c r="U307" s="1"/>
  <c r="J307"/>
  <c r="AD307" l="1"/>
  <c r="AE307"/>
  <c r="AF307"/>
  <c r="AH307"/>
  <c r="S307"/>
  <c r="T307" s="1"/>
  <c r="I307"/>
  <c r="L308"/>
  <c r="U308" s="1"/>
  <c r="K308"/>
  <c r="J308"/>
  <c r="AD308" l="1"/>
  <c r="AH308" s="1"/>
  <c r="AE308"/>
  <c r="AF308"/>
  <c r="S308"/>
  <c r="T308" s="1"/>
  <c r="I308"/>
  <c r="L309"/>
  <c r="J309"/>
  <c r="K309"/>
  <c r="AD309" l="1"/>
  <c r="AH309" s="1"/>
  <c r="AE309"/>
  <c r="AF309"/>
  <c r="S309"/>
  <c r="T309" s="1"/>
  <c r="I309"/>
  <c r="U309"/>
  <c r="K310" l="1"/>
  <c r="L310"/>
  <c r="J310"/>
  <c r="AD310" l="1"/>
  <c r="AH310" s="1"/>
  <c r="AE310"/>
  <c r="AF310"/>
  <c r="S310"/>
  <c r="T310" s="1"/>
  <c r="I310"/>
  <c r="U310"/>
  <c r="K311" l="1"/>
  <c r="J311"/>
  <c r="L311"/>
  <c r="AD311" l="1"/>
  <c r="AH311" s="1"/>
  <c r="AE311"/>
  <c r="AF311"/>
  <c r="S311"/>
  <c r="T311" s="1"/>
  <c r="I311"/>
  <c r="U311"/>
  <c r="J312" l="1"/>
  <c r="K312"/>
  <c r="L312"/>
  <c r="AD312" l="1"/>
  <c r="AE312"/>
  <c r="AF312"/>
  <c r="AH312"/>
  <c r="S312"/>
  <c r="T312" s="1"/>
  <c r="I312"/>
  <c r="U312"/>
  <c r="J313" l="1"/>
  <c r="K313"/>
  <c r="AD313" l="1"/>
  <c r="AE313"/>
  <c r="AF313"/>
  <c r="L313"/>
  <c r="U313" s="1"/>
  <c r="AH313" l="1"/>
  <c r="S313"/>
  <c r="T313" s="1"/>
  <c r="I313"/>
  <c r="J314"/>
  <c r="K314"/>
  <c r="AD314" l="1"/>
  <c r="AE314"/>
  <c r="AF314"/>
  <c r="L314"/>
  <c r="AH314" s="1"/>
  <c r="S314" l="1"/>
  <c r="T314" s="1"/>
  <c r="I314"/>
  <c r="U314"/>
  <c r="J315" l="1"/>
  <c r="X28" s="1"/>
  <c r="AK28" s="1"/>
  <c r="K315"/>
  <c r="AD315" l="1"/>
  <c r="AE315"/>
  <c r="AF315"/>
  <c r="AJ28"/>
  <c r="AI28"/>
  <c r="L315"/>
  <c r="AH315" s="1"/>
  <c r="Y28"/>
  <c r="AX28" l="1"/>
  <c r="AY28"/>
  <c r="AZ28"/>
  <c r="S315"/>
  <c r="T315" s="1"/>
  <c r="I315"/>
  <c r="Z28"/>
  <c r="U315"/>
  <c r="AL28"/>
  <c r="AA28" l="1"/>
  <c r="L316"/>
  <c r="U316" s="1"/>
  <c r="K316"/>
  <c r="J316"/>
  <c r="AD316" l="1"/>
  <c r="AH316" s="1"/>
  <c r="AE316"/>
  <c r="AF316"/>
  <c r="S316"/>
  <c r="T316" s="1"/>
  <c r="I316"/>
  <c r="K317"/>
  <c r="J317"/>
  <c r="L317"/>
  <c r="U317" s="1"/>
  <c r="AD317" l="1"/>
  <c r="AH317" s="1"/>
  <c r="AE317"/>
  <c r="AF317"/>
  <c r="S317"/>
  <c r="T317" s="1"/>
  <c r="I317"/>
  <c r="K318"/>
  <c r="J318"/>
  <c r="L318"/>
  <c r="U318" s="1"/>
  <c r="AD318" l="1"/>
  <c r="AH318" s="1"/>
  <c r="AE318"/>
  <c r="AF318"/>
  <c r="S318"/>
  <c r="T318" s="1"/>
  <c r="I318"/>
  <c r="K319"/>
  <c r="J319"/>
  <c r="L319"/>
  <c r="U319" s="1"/>
  <c r="AD319" l="1"/>
  <c r="AH319" s="1"/>
  <c r="AE319"/>
  <c r="AF319"/>
  <c r="S319"/>
  <c r="T319" s="1"/>
  <c r="I319"/>
  <c r="J320"/>
  <c r="K320"/>
  <c r="L320"/>
  <c r="U320" s="1"/>
  <c r="AD320" l="1"/>
  <c r="AH320" s="1"/>
  <c r="AE320"/>
  <c r="AF320"/>
  <c r="S320"/>
  <c r="T320" s="1"/>
  <c r="I320"/>
  <c r="J321"/>
  <c r="K321"/>
  <c r="L321"/>
  <c r="U321" s="1"/>
  <c r="AD321" l="1"/>
  <c r="AH321" s="1"/>
  <c r="AE321"/>
  <c r="AF321"/>
  <c r="S321"/>
  <c r="T321" s="1"/>
  <c r="I321"/>
  <c r="K322"/>
  <c r="J322"/>
  <c r="L322"/>
  <c r="AD322" l="1"/>
  <c r="AH322" s="1"/>
  <c r="AE322"/>
  <c r="AF322"/>
  <c r="S322"/>
  <c r="T322" s="1"/>
  <c r="I322"/>
  <c r="U322"/>
  <c r="J323" l="1"/>
  <c r="L323"/>
  <c r="U323" s="1"/>
  <c r="K323"/>
  <c r="AD323" l="1"/>
  <c r="AH323" s="1"/>
  <c r="AE323"/>
  <c r="AF323"/>
  <c r="S323"/>
  <c r="T323" s="1"/>
  <c r="I323"/>
  <c r="J324"/>
  <c r="K324"/>
  <c r="AD324" l="1"/>
  <c r="AE324"/>
  <c r="AF324"/>
  <c r="L324"/>
  <c r="U324" s="1"/>
  <c r="L325" s="1"/>
  <c r="K325"/>
  <c r="AD325" l="1"/>
  <c r="AH325" s="1"/>
  <c r="AE325"/>
  <c r="AF325"/>
  <c r="AH324"/>
  <c r="S325"/>
  <c r="T325" s="1"/>
  <c r="S324"/>
  <c r="T324" s="1"/>
  <c r="I325"/>
  <c r="I324"/>
  <c r="U325"/>
  <c r="K326" s="1"/>
  <c r="J325"/>
  <c r="J326"/>
  <c r="AD326" l="1"/>
  <c r="AE326"/>
  <c r="AF326"/>
  <c r="L326"/>
  <c r="U326" s="1"/>
  <c r="J327"/>
  <c r="X29" s="1"/>
  <c r="AK29" s="1"/>
  <c r="AH326" l="1"/>
  <c r="S326"/>
  <c r="T326" s="1"/>
  <c r="I326"/>
  <c r="AJ29"/>
  <c r="AI29"/>
  <c r="K327"/>
  <c r="AD327" l="1"/>
  <c r="AE327"/>
  <c r="AF327"/>
  <c r="Y29"/>
  <c r="L327"/>
  <c r="AH327" s="1"/>
  <c r="AL29" l="1"/>
  <c r="AZ29"/>
  <c r="AX29"/>
  <c r="AY29"/>
  <c r="S327"/>
  <c r="T327" s="1"/>
  <c r="I327"/>
  <c r="Z29"/>
  <c r="U327"/>
  <c r="K328" l="1"/>
  <c r="L328"/>
  <c r="U328" s="1"/>
  <c r="AA29"/>
  <c r="J328"/>
  <c r="AD328" l="1"/>
  <c r="AH328" s="1"/>
  <c r="AE328"/>
  <c r="AF328"/>
  <c r="S328"/>
  <c r="T328" s="1"/>
  <c r="I328"/>
  <c r="L329"/>
  <c r="U329" s="1"/>
  <c r="K329"/>
  <c r="J329"/>
  <c r="AD329" l="1"/>
  <c r="AH329" s="1"/>
  <c r="AE329"/>
  <c r="AF329"/>
  <c r="S329"/>
  <c r="T329" s="1"/>
  <c r="I329"/>
  <c r="J330"/>
  <c r="K330"/>
  <c r="L330"/>
  <c r="U330" s="1"/>
  <c r="AD330" l="1"/>
  <c r="AH330" s="1"/>
  <c r="AE330"/>
  <c r="AF330"/>
  <c r="S330"/>
  <c r="T330" s="1"/>
  <c r="I330"/>
  <c r="K331"/>
  <c r="L331"/>
  <c r="J331"/>
  <c r="AD331" l="1"/>
  <c r="AH331" s="1"/>
  <c r="AE331"/>
  <c r="AF331"/>
  <c r="S331"/>
  <c r="T331" s="1"/>
  <c r="I331"/>
  <c r="U331"/>
  <c r="K332" l="1"/>
  <c r="L332"/>
  <c r="U332" s="1"/>
  <c r="J332"/>
  <c r="AD332" l="1"/>
  <c r="AH332" s="1"/>
  <c r="AE332"/>
  <c r="AF332"/>
  <c r="S332"/>
  <c r="T332" s="1"/>
  <c r="I332"/>
  <c r="J333"/>
  <c r="K333"/>
  <c r="L333"/>
  <c r="AD333" l="1"/>
  <c r="AH333" s="1"/>
  <c r="AE333"/>
  <c r="AF333"/>
  <c r="S333"/>
  <c r="T333" s="1"/>
  <c r="U333" s="1"/>
  <c r="I333"/>
  <c r="K334"/>
  <c r="L334"/>
  <c r="J334"/>
  <c r="AD334" l="1"/>
  <c r="AH334" s="1"/>
  <c r="AE334"/>
  <c r="AF334"/>
  <c r="S334"/>
  <c r="T334" s="1"/>
  <c r="I334"/>
  <c r="U334"/>
  <c r="K335" s="1"/>
  <c r="AD335" l="1"/>
  <c r="AE335"/>
  <c r="AF335"/>
  <c r="L335"/>
  <c r="U335" s="1"/>
  <c r="L336" s="1"/>
  <c r="J335"/>
  <c r="J336"/>
  <c r="K336"/>
  <c r="AD336" l="1"/>
  <c r="AH336" s="1"/>
  <c r="AE336"/>
  <c r="AF336"/>
  <c r="AH335"/>
  <c r="S336"/>
  <c r="T336" s="1"/>
  <c r="S335"/>
  <c r="T335" s="1"/>
  <c r="I336"/>
  <c r="I335"/>
  <c r="U336"/>
  <c r="J337" l="1"/>
  <c r="L337"/>
  <c r="U337" s="1"/>
  <c r="K337"/>
  <c r="AD337" l="1"/>
  <c r="AH337" s="1"/>
  <c r="AE337"/>
  <c r="AF337"/>
  <c r="S337"/>
  <c r="T337" s="1"/>
  <c r="I337"/>
  <c r="K338"/>
  <c r="J338"/>
  <c r="L338"/>
  <c r="U338" s="1"/>
  <c r="AD338" l="1"/>
  <c r="AH338" s="1"/>
  <c r="AE338"/>
  <c r="AF338"/>
  <c r="S338"/>
  <c r="T338" s="1"/>
  <c r="I338"/>
  <c r="J339"/>
  <c r="X30" s="1"/>
  <c r="AK30" s="1"/>
  <c r="L339"/>
  <c r="Z30" s="1"/>
  <c r="K339"/>
  <c r="AD339" l="1"/>
  <c r="AH339" s="1"/>
  <c r="AE339"/>
  <c r="AF339"/>
  <c r="S339"/>
  <c r="T339" s="1"/>
  <c r="I339"/>
  <c r="AJ30"/>
  <c r="AI30"/>
  <c r="U339"/>
  <c r="K340" s="1"/>
  <c r="J340"/>
  <c r="Y30"/>
  <c r="AX30" l="1"/>
  <c r="AY30"/>
  <c r="AZ30"/>
  <c r="AD340"/>
  <c r="AE340"/>
  <c r="AF340"/>
  <c r="AA30"/>
  <c r="L340"/>
  <c r="U340" s="1"/>
  <c r="J341"/>
  <c r="AL30"/>
  <c r="AH340" l="1"/>
  <c r="S340"/>
  <c r="T340" s="1"/>
  <c r="I340"/>
  <c r="K341"/>
  <c r="L341"/>
  <c r="AD341" l="1"/>
  <c r="AH341" s="1"/>
  <c r="AE341"/>
  <c r="AF341"/>
  <c r="S341"/>
  <c r="T341" s="1"/>
  <c r="I341"/>
  <c r="U341"/>
  <c r="L342"/>
  <c r="K342"/>
  <c r="J342"/>
  <c r="AD342" l="1"/>
  <c r="AH342" s="1"/>
  <c r="AE342"/>
  <c r="AF342"/>
  <c r="S342"/>
  <c r="T342" s="1"/>
  <c r="I342"/>
  <c r="U342"/>
  <c r="K343" s="1"/>
  <c r="J343"/>
  <c r="AD343" l="1"/>
  <c r="AE343"/>
  <c r="AF343"/>
  <c r="L343"/>
  <c r="I343" s="1"/>
  <c r="AH343" l="1"/>
  <c r="S343"/>
  <c r="T343" s="1"/>
  <c r="U343"/>
  <c r="J344"/>
  <c r="L344" l="1"/>
  <c r="U344" s="1"/>
  <c r="J345" s="1"/>
  <c r="K344"/>
  <c r="AD344" l="1"/>
  <c r="AH344" s="1"/>
  <c r="AE344"/>
  <c r="AF344"/>
  <c r="S344"/>
  <c r="T344" s="1"/>
  <c r="I344"/>
  <c r="K345"/>
  <c r="AD345" l="1"/>
  <c r="AE345"/>
  <c r="AF345"/>
  <c r="L345"/>
  <c r="I345" s="1"/>
  <c r="U345"/>
  <c r="AH345" l="1"/>
  <c r="S345"/>
  <c r="T345" s="1"/>
  <c r="J346"/>
  <c r="K346"/>
  <c r="AD346" l="1"/>
  <c r="AE346"/>
  <c r="AF346"/>
  <c r="L346"/>
  <c r="AH346" l="1"/>
  <c r="S346"/>
  <c r="T346" s="1"/>
  <c r="I346"/>
  <c r="U346"/>
  <c r="J347" l="1"/>
  <c r="L347"/>
  <c r="U347" s="1"/>
  <c r="K347"/>
  <c r="AD347" l="1"/>
  <c r="AH347" s="1"/>
  <c r="AE347"/>
  <c r="AF347"/>
  <c r="S347"/>
  <c r="T347" s="1"/>
  <c r="I347"/>
  <c r="J348"/>
  <c r="K348"/>
  <c r="L348"/>
  <c r="U348" s="1"/>
  <c r="AD348" l="1"/>
  <c r="AH348" s="1"/>
  <c r="AE348"/>
  <c r="AF348"/>
  <c r="S348"/>
  <c r="T348" s="1"/>
  <c r="I348"/>
  <c r="L349"/>
  <c r="U349" s="1"/>
  <c r="J349"/>
  <c r="K349"/>
  <c r="AD349" l="1"/>
  <c r="AH349" s="1"/>
  <c r="AE349"/>
  <c r="AF349"/>
  <c r="S349"/>
  <c r="T349" s="1"/>
  <c r="I349"/>
  <c r="K350"/>
  <c r="J350"/>
  <c r="AD350" l="1"/>
  <c r="AE350"/>
  <c r="AF350"/>
  <c r="L350"/>
  <c r="I350" s="1"/>
  <c r="AH350" l="1"/>
  <c r="S350"/>
  <c r="T350" s="1"/>
  <c r="U350"/>
  <c r="L351" l="1"/>
  <c r="Z31" s="1"/>
  <c r="K351"/>
  <c r="J351"/>
  <c r="X31" s="1"/>
  <c r="AK31" s="1"/>
  <c r="AD351" l="1"/>
  <c r="AH351" s="1"/>
  <c r="AE351"/>
  <c r="AF351"/>
  <c r="S351"/>
  <c r="T351" s="1"/>
  <c r="I351"/>
  <c r="AJ31"/>
  <c r="AI31"/>
  <c r="Y31"/>
  <c r="U351"/>
  <c r="AX31" l="1"/>
  <c r="AY31"/>
  <c r="AZ31"/>
  <c r="AL31"/>
  <c r="K352"/>
  <c r="L352"/>
  <c r="AA31"/>
  <c r="J352"/>
  <c r="AD352" l="1"/>
  <c r="AH352" s="1"/>
  <c r="AE352"/>
  <c r="AF352"/>
  <c r="S352"/>
  <c r="T352" s="1"/>
  <c r="U352" s="1"/>
  <c r="I352"/>
  <c r="K353"/>
  <c r="J353"/>
  <c r="L353"/>
  <c r="AD353" l="1"/>
  <c r="AH353" s="1"/>
  <c r="AE353"/>
  <c r="AF353"/>
  <c r="S353"/>
  <c r="T353" s="1"/>
  <c r="I353"/>
  <c r="U353"/>
  <c r="K354" l="1"/>
  <c r="J354"/>
  <c r="AD354" l="1"/>
  <c r="AE354"/>
  <c r="AF354"/>
  <c r="L354"/>
  <c r="I354" s="1"/>
  <c r="AH354" l="1"/>
  <c r="S354"/>
  <c r="T354" s="1"/>
  <c r="U354"/>
  <c r="J355" l="1"/>
  <c r="K355"/>
  <c r="AD355" l="1"/>
  <c r="AE355"/>
  <c r="AF355"/>
  <c r="L355"/>
  <c r="I355" s="1"/>
  <c r="AH355" l="1"/>
  <c r="U355"/>
  <c r="S355"/>
  <c r="T355" s="1"/>
  <c r="J356" l="1"/>
  <c r="K356"/>
  <c r="L356"/>
  <c r="U356" s="1"/>
  <c r="AD356" l="1"/>
  <c r="AH356" s="1"/>
  <c r="AE356"/>
  <c r="AF356"/>
  <c r="S356"/>
  <c r="T356" s="1"/>
  <c r="I356"/>
  <c r="J357"/>
  <c r="K357"/>
  <c r="AD357" l="1"/>
  <c r="AE357"/>
  <c r="AF357"/>
  <c r="L357"/>
  <c r="U357" s="1"/>
  <c r="AH357" l="1"/>
  <c r="S357"/>
  <c r="T357" s="1"/>
  <c r="I357"/>
  <c r="K358"/>
  <c r="J358"/>
  <c r="AD358" l="1"/>
  <c r="AE358"/>
  <c r="AF358"/>
  <c r="L358"/>
  <c r="U358" s="1"/>
  <c r="AH358" l="1"/>
  <c r="S358"/>
  <c r="T358" s="1"/>
  <c r="I358"/>
  <c r="K359"/>
  <c r="J359"/>
  <c r="L359"/>
  <c r="AD359" l="1"/>
  <c r="AH359" s="1"/>
  <c r="AE359"/>
  <c r="AF359"/>
  <c r="S359"/>
  <c r="T359" s="1"/>
  <c r="I359"/>
  <c r="U359"/>
  <c r="K360" l="1"/>
  <c r="J360"/>
  <c r="L360"/>
  <c r="AD360" l="1"/>
  <c r="AE360"/>
  <c r="AF360"/>
  <c r="AH360"/>
  <c r="S360"/>
  <c r="T360" s="1"/>
  <c r="I360"/>
  <c r="U360"/>
  <c r="K361" l="1"/>
  <c r="J361"/>
  <c r="AD361" l="1"/>
  <c r="AE361"/>
  <c r="AF361"/>
  <c r="L361"/>
  <c r="AH361" s="1"/>
  <c r="S361" l="1"/>
  <c r="T361" s="1"/>
  <c r="I361"/>
  <c r="U361"/>
  <c r="K362" l="1"/>
  <c r="J362"/>
  <c r="AD362" l="1"/>
  <c r="AE362"/>
  <c r="AF362"/>
  <c r="L362"/>
  <c r="AH362" s="1"/>
  <c r="S362" l="1"/>
  <c r="T362" s="1"/>
  <c r="I362"/>
  <c r="U362"/>
  <c r="J363" l="1"/>
  <c r="X32" s="1"/>
  <c r="AK32" s="1"/>
  <c r="K363"/>
  <c r="T363"/>
  <c r="L363"/>
  <c r="Z32" s="1"/>
  <c r="U363"/>
  <c r="AD363" l="1"/>
  <c r="AH363" s="1"/>
  <c r="AE363"/>
  <c r="AF363"/>
  <c r="I363"/>
  <c r="AI32"/>
  <c r="AJ32"/>
  <c r="L364"/>
  <c r="U364" s="1"/>
  <c r="AA32"/>
  <c r="K364"/>
  <c r="J364"/>
  <c r="T364"/>
  <c r="Y32"/>
  <c r="AX32" l="1"/>
  <c r="AY32"/>
  <c r="AZ32"/>
  <c r="AD364"/>
  <c r="AH364" s="1"/>
  <c r="AE364"/>
  <c r="AF364"/>
  <c r="I364"/>
  <c r="J365"/>
  <c r="T365"/>
  <c r="K365"/>
  <c r="L365"/>
  <c r="U365"/>
  <c r="AL32"/>
  <c r="AD365" l="1"/>
  <c r="AH365" s="1"/>
  <c r="AE365"/>
  <c r="AF365"/>
  <c r="I365"/>
  <c r="T366"/>
  <c r="L366"/>
  <c r="K366"/>
  <c r="J366"/>
  <c r="AD366" l="1"/>
  <c r="AH366" s="1"/>
  <c r="AE366"/>
  <c r="AF366"/>
  <c r="I366"/>
  <c r="U366"/>
  <c r="K367" l="1"/>
  <c r="T367"/>
  <c r="J367"/>
  <c r="L367"/>
  <c r="U367" s="1"/>
  <c r="AD367" l="1"/>
  <c r="AH367" s="1"/>
  <c r="AE367"/>
  <c r="AF367"/>
  <c r="I367"/>
  <c r="J368"/>
  <c r="T368"/>
  <c r="L368"/>
  <c r="U368" s="1"/>
  <c r="K368"/>
  <c r="AD368" l="1"/>
  <c r="AH368" s="1"/>
  <c r="AE368"/>
  <c r="AF368"/>
  <c r="I368"/>
  <c r="J369"/>
  <c r="T369"/>
  <c r="K369"/>
  <c r="AD369" l="1"/>
  <c r="AE369"/>
  <c r="AF369"/>
  <c r="L369"/>
  <c r="U369" s="1"/>
  <c r="AH369" l="1"/>
  <c r="I369"/>
  <c r="K370"/>
  <c r="T370"/>
  <c r="L370"/>
  <c r="U370" s="1"/>
  <c r="J370"/>
  <c r="AD370" l="1"/>
  <c r="AH370" s="1"/>
  <c r="AE370"/>
  <c r="AF370"/>
  <c r="I370"/>
  <c r="J371"/>
  <c r="T371"/>
  <c r="L371"/>
  <c r="U371" s="1"/>
  <c r="K371"/>
  <c r="AD371" l="1"/>
  <c r="AH371" s="1"/>
  <c r="AE371"/>
  <c r="AF371"/>
  <c r="I371"/>
  <c r="T372"/>
  <c r="L372"/>
  <c r="U372" s="1"/>
  <c r="K372"/>
  <c r="J372"/>
  <c r="AD372" l="1"/>
  <c r="AH372" s="1"/>
  <c r="AE372"/>
  <c r="AF372"/>
  <c r="I372"/>
  <c r="T373"/>
  <c r="K373"/>
  <c r="J373"/>
  <c r="AD373" l="1"/>
  <c r="AE373"/>
  <c r="AF373"/>
  <c r="L373"/>
  <c r="U373" s="1"/>
  <c r="AH373" l="1"/>
  <c r="I373"/>
  <c r="T374"/>
  <c r="K374"/>
  <c r="L374"/>
  <c r="U374" s="1"/>
  <c r="J374"/>
  <c r="AD374" l="1"/>
  <c r="AH374" s="1"/>
  <c r="AE374"/>
  <c r="AF374"/>
  <c r="I374"/>
  <c r="K375"/>
  <c r="J375"/>
  <c r="X33" s="1"/>
  <c r="AK33" s="1"/>
  <c r="L375"/>
  <c r="Z33" s="1"/>
  <c r="T375"/>
  <c r="U375"/>
  <c r="AA33" s="1"/>
  <c r="L376"/>
  <c r="U376" s="1"/>
  <c r="K376"/>
  <c r="J376"/>
  <c r="AD376" l="1"/>
  <c r="AH376" s="1"/>
  <c r="AE376"/>
  <c r="AF376"/>
  <c r="AD375"/>
  <c r="AH375" s="1"/>
  <c r="AE375"/>
  <c r="AF375"/>
  <c r="Y33"/>
  <c r="I375"/>
  <c r="I376"/>
  <c r="AJ33"/>
  <c r="AI33"/>
  <c r="T376"/>
  <c r="J377"/>
  <c r="T377"/>
  <c r="K377"/>
  <c r="AZ33" l="1"/>
  <c r="AX33"/>
  <c r="AY33"/>
  <c r="AD377"/>
  <c r="AE377"/>
  <c r="AF377"/>
  <c r="AL33"/>
  <c r="L377"/>
  <c r="U377" s="1"/>
  <c r="T378" s="1"/>
  <c r="AH377" l="1"/>
  <c r="I377"/>
  <c r="L378"/>
  <c r="U378" s="1"/>
  <c r="T379" s="1"/>
  <c r="J378"/>
  <c r="K378"/>
  <c r="AD378" l="1"/>
  <c r="AH378" s="1"/>
  <c r="AE378"/>
  <c r="AF378"/>
  <c r="I378"/>
  <c r="K379"/>
  <c r="J379"/>
  <c r="L379"/>
  <c r="U379" s="1"/>
  <c r="AD379" l="1"/>
  <c r="AH379" s="1"/>
  <c r="AE379"/>
  <c r="AF379"/>
  <c r="I379"/>
  <c r="L380"/>
  <c r="J380"/>
  <c r="K380"/>
  <c r="T380"/>
  <c r="AD380" l="1"/>
  <c r="AH380" s="1"/>
  <c r="AE380"/>
  <c r="AF380"/>
  <c r="I380"/>
  <c r="U380"/>
  <c r="J381" l="1"/>
  <c r="T381"/>
  <c r="K381"/>
  <c r="L381"/>
  <c r="U381" s="1"/>
  <c r="J382" s="1"/>
  <c r="AD381" l="1"/>
  <c r="AH381" s="1"/>
  <c r="AE381"/>
  <c r="AF381"/>
  <c r="I381"/>
  <c r="K382"/>
  <c r="T382"/>
  <c r="L382"/>
  <c r="AD382" l="1"/>
  <c r="AH382" s="1"/>
  <c r="AE382"/>
  <c r="AF382"/>
  <c r="I382"/>
  <c r="U382"/>
  <c r="L383" l="1"/>
  <c r="U383" s="1"/>
  <c r="K383"/>
  <c r="J383"/>
  <c r="T383"/>
  <c r="AD383" l="1"/>
  <c r="AE383"/>
  <c r="AF383"/>
  <c r="AH383"/>
  <c r="I383"/>
  <c r="L384"/>
  <c r="J384"/>
  <c r="K384"/>
  <c r="T384"/>
  <c r="AD384" l="1"/>
  <c r="AH384" s="1"/>
  <c r="AE384"/>
  <c r="AF384"/>
  <c r="I384"/>
  <c r="U384"/>
  <c r="J385" s="1"/>
  <c r="K385"/>
  <c r="AD385" l="1"/>
  <c r="AE385"/>
  <c r="AF385"/>
  <c r="T385"/>
  <c r="L385"/>
  <c r="U385" s="1"/>
  <c r="T386" s="1"/>
  <c r="AH385" l="1"/>
  <c r="I385"/>
  <c r="K386"/>
  <c r="L386"/>
  <c r="U386" s="1"/>
  <c r="J386"/>
  <c r="AD386" l="1"/>
  <c r="AH386" s="1"/>
  <c r="AE386"/>
  <c r="AF386"/>
  <c r="I386"/>
  <c r="L387"/>
  <c r="Z34" s="1"/>
  <c r="K387"/>
  <c r="T387"/>
  <c r="J387"/>
  <c r="X34" s="1"/>
  <c r="AK34" s="1"/>
  <c r="U387"/>
  <c r="AD387" l="1"/>
  <c r="AH387" s="1"/>
  <c r="AE387"/>
  <c r="AF387"/>
  <c r="Y34"/>
  <c r="I387"/>
  <c r="AJ34"/>
  <c r="AI34"/>
  <c r="K388"/>
  <c r="L388"/>
  <c r="U388" s="1"/>
  <c r="T388"/>
  <c r="AA34"/>
  <c r="J388"/>
  <c r="AZ34" l="1"/>
  <c r="AX34"/>
  <c r="AY34"/>
  <c r="AD388"/>
  <c r="AH388" s="1"/>
  <c r="AE388"/>
  <c r="AF388"/>
  <c r="I388"/>
  <c r="AL34"/>
  <c r="T389"/>
  <c r="L389"/>
  <c r="K389"/>
  <c r="J389"/>
  <c r="AD389" l="1"/>
  <c r="AH389" s="1"/>
  <c r="AE389"/>
  <c r="AF389"/>
  <c r="I389"/>
  <c r="U389"/>
  <c r="J390" l="1"/>
  <c r="T390"/>
  <c r="L390"/>
  <c r="U390" s="1"/>
  <c r="K390"/>
  <c r="AD390" l="1"/>
  <c r="AH390" s="1"/>
  <c r="AE390"/>
  <c r="AF390"/>
  <c r="I390"/>
  <c r="J391"/>
  <c r="K391"/>
  <c r="T391"/>
  <c r="L391"/>
  <c r="U391" s="1"/>
  <c r="AD391" l="1"/>
  <c r="AH391" s="1"/>
  <c r="AE391"/>
  <c r="AF391"/>
  <c r="I391"/>
  <c r="J392"/>
  <c r="T392"/>
  <c r="K392"/>
  <c r="AD392" l="1"/>
  <c r="AE392"/>
  <c r="AF392"/>
  <c r="L392"/>
  <c r="U392" s="1"/>
  <c r="AH392" l="1"/>
  <c r="I392"/>
  <c r="K393"/>
  <c r="T393"/>
  <c r="J393"/>
  <c r="L393"/>
  <c r="AD393" l="1"/>
  <c r="AH393" s="1"/>
  <c r="AE393"/>
  <c r="AF393"/>
  <c r="I393"/>
  <c r="U393"/>
  <c r="J394" l="1"/>
  <c r="K394"/>
  <c r="T394"/>
  <c r="AD394" l="1"/>
  <c r="AE394"/>
  <c r="AF394"/>
  <c r="L394"/>
  <c r="AH394" s="1"/>
  <c r="I394" l="1"/>
  <c r="U394"/>
  <c r="K395" l="1"/>
  <c r="L395"/>
  <c r="U395" s="1"/>
  <c r="J395"/>
  <c r="T395"/>
  <c r="AD395" l="1"/>
  <c r="AH395" s="1"/>
  <c r="AE395"/>
  <c r="AF395"/>
  <c r="I395"/>
  <c r="L396"/>
  <c r="U396" s="1"/>
  <c r="K396"/>
  <c r="J396"/>
  <c r="T396"/>
  <c r="AD396" l="1"/>
  <c r="AH396" s="1"/>
  <c r="AE396"/>
  <c r="AF396"/>
  <c r="I396"/>
  <c r="L397"/>
  <c r="U397" s="1"/>
  <c r="K397"/>
  <c r="J397"/>
  <c r="T397"/>
  <c r="AD397" l="1"/>
  <c r="AH397" s="1"/>
  <c r="AE397"/>
  <c r="AF397"/>
  <c r="I397"/>
  <c r="L398"/>
  <c r="K398"/>
  <c r="T398"/>
  <c r="J398"/>
  <c r="AD398" l="1"/>
  <c r="AH398" s="1"/>
  <c r="AE398"/>
  <c r="AF398"/>
  <c r="I398"/>
  <c r="U398"/>
  <c r="J399" l="1"/>
  <c r="X35" s="1"/>
  <c r="AK35" s="1"/>
  <c r="K399"/>
  <c r="T399"/>
  <c r="L399"/>
  <c r="Z35" s="1"/>
  <c r="AD399" l="1"/>
  <c r="AH399" s="1"/>
  <c r="AE399"/>
  <c r="AF399"/>
  <c r="I399"/>
  <c r="AJ35"/>
  <c r="AI35"/>
  <c r="U399"/>
  <c r="Y35"/>
  <c r="AX35" l="1"/>
  <c r="AY35"/>
  <c r="AZ35"/>
  <c r="AA35"/>
  <c r="J400"/>
  <c r="K400"/>
  <c r="L400"/>
  <c r="U400" s="1"/>
  <c r="T400"/>
  <c r="AL35"/>
  <c r="AD400" l="1"/>
  <c r="AH400" s="1"/>
  <c r="AE400"/>
  <c r="AF400"/>
  <c r="I400"/>
  <c r="L401"/>
  <c r="T401"/>
  <c r="K401"/>
  <c r="J401"/>
  <c r="U401"/>
  <c r="AD401" l="1"/>
  <c r="AH401" s="1"/>
  <c r="AE401"/>
  <c r="AF401"/>
  <c r="I401"/>
  <c r="J402"/>
  <c r="T402"/>
  <c r="L402"/>
  <c r="K402"/>
  <c r="AD402" l="1"/>
  <c r="AH402" s="1"/>
  <c r="AE402"/>
  <c r="AF402"/>
  <c r="I402"/>
  <c r="U402"/>
  <c r="K403" l="1"/>
  <c r="T403"/>
  <c r="L403"/>
  <c r="U403" s="1"/>
  <c r="J403"/>
  <c r="AD403" l="1"/>
  <c r="AH403" s="1"/>
  <c r="AE403"/>
  <c r="AF403"/>
  <c r="I403"/>
  <c r="J404"/>
  <c r="K404"/>
  <c r="T404"/>
  <c r="AD404" l="1"/>
  <c r="AE404"/>
  <c r="AF404"/>
  <c r="L404"/>
  <c r="U404" s="1"/>
  <c r="AH404" l="1"/>
  <c r="I404"/>
  <c r="K405"/>
  <c r="L405"/>
  <c r="J405"/>
  <c r="T405"/>
  <c r="AD405" l="1"/>
  <c r="AH405" s="1"/>
  <c r="AE405"/>
  <c r="AF405"/>
  <c r="I405"/>
  <c r="U405"/>
  <c r="T406" l="1"/>
  <c r="J406"/>
  <c r="L406"/>
  <c r="U406" s="1"/>
  <c r="K406"/>
  <c r="AD406" l="1"/>
  <c r="AH406" s="1"/>
  <c r="AE406"/>
  <c r="AF406"/>
  <c r="I406"/>
  <c r="J407"/>
  <c r="T407"/>
  <c r="K407"/>
  <c r="L407"/>
  <c r="AD407" l="1"/>
  <c r="AH407" s="1"/>
  <c r="AE407"/>
  <c r="AF407"/>
  <c r="I407"/>
  <c r="U407"/>
  <c r="L408" l="1"/>
  <c r="K408"/>
  <c r="T408"/>
  <c r="J408"/>
  <c r="AD408" l="1"/>
  <c r="AH408" s="1"/>
  <c r="AE408"/>
  <c r="AF408"/>
  <c r="I408"/>
  <c r="U408"/>
  <c r="K409" l="1"/>
  <c r="J409"/>
  <c r="T409"/>
  <c r="AD409" l="1"/>
  <c r="AE409"/>
  <c r="AF409"/>
  <c r="L409"/>
  <c r="U409" s="1"/>
  <c r="AH409" l="1"/>
  <c r="I409"/>
  <c r="L410"/>
  <c r="U410" s="1"/>
  <c r="K410"/>
  <c r="T410"/>
  <c r="J410"/>
  <c r="AD410" l="1"/>
  <c r="AH410" s="1"/>
  <c r="AE410"/>
  <c r="AF410"/>
  <c r="I410"/>
  <c r="K411"/>
  <c r="T411"/>
  <c r="J411"/>
  <c r="X36" s="1"/>
  <c r="AK36" s="1"/>
  <c r="AD411" l="1"/>
  <c r="AE411"/>
  <c r="AF411"/>
  <c r="AI36"/>
  <c r="AJ36"/>
  <c r="Y36"/>
  <c r="L411"/>
  <c r="AH411" s="1"/>
  <c r="AY36" l="1"/>
  <c r="AZ36"/>
  <c r="AX36"/>
  <c r="I411"/>
  <c r="AL36"/>
  <c r="Z36"/>
  <c r="U411"/>
  <c r="AA36" l="1"/>
  <c r="J412"/>
  <c r="K412"/>
  <c r="T412"/>
  <c r="AD412" l="1"/>
  <c r="AE412"/>
  <c r="AF412"/>
  <c r="L412"/>
  <c r="I412" s="1"/>
  <c r="AH412" l="1"/>
  <c r="U412"/>
  <c r="J413" l="1"/>
  <c r="T413"/>
  <c r="K413"/>
  <c r="AD413" l="1"/>
  <c r="AE413"/>
  <c r="AF413"/>
  <c r="L413"/>
  <c r="AH413" s="1"/>
  <c r="I413" l="1"/>
  <c r="U413"/>
  <c r="J414" l="1"/>
  <c r="T414"/>
  <c r="K414"/>
  <c r="AD414" l="1"/>
  <c r="AE414"/>
  <c r="AF414"/>
  <c r="L414"/>
  <c r="AH414" s="1"/>
  <c r="I414" l="1"/>
  <c r="U414"/>
  <c r="K415" l="1"/>
  <c r="T415"/>
  <c r="J415"/>
  <c r="AD415" l="1"/>
  <c r="AE415"/>
  <c r="AF415"/>
  <c r="L415"/>
  <c r="AH415" s="1"/>
  <c r="I415" l="1"/>
  <c r="U415"/>
  <c r="J416" l="1"/>
  <c r="T416"/>
  <c r="K416"/>
  <c r="AD416" l="1"/>
  <c r="AE416"/>
  <c r="AF416"/>
  <c r="L416"/>
  <c r="AH416" s="1"/>
  <c r="I416" l="1"/>
  <c r="U416"/>
  <c r="T417" l="1"/>
  <c r="K417"/>
  <c r="J417"/>
  <c r="AD417" l="1"/>
  <c r="AE417"/>
  <c r="AF417"/>
  <c r="L417"/>
  <c r="AH417" s="1"/>
  <c r="I417" l="1"/>
  <c r="U417"/>
  <c r="T418" l="1"/>
  <c r="L418"/>
  <c r="U418" s="1"/>
  <c r="J418"/>
  <c r="K418"/>
  <c r="AD418" l="1"/>
  <c r="AH418" s="1"/>
  <c r="AE418"/>
  <c r="AF418"/>
  <c r="I418"/>
  <c r="J419"/>
  <c r="K419"/>
  <c r="T419"/>
  <c r="AD419" l="1"/>
  <c r="AE419"/>
  <c r="AF419"/>
  <c r="L419"/>
  <c r="AH419" s="1"/>
  <c r="I419" l="1"/>
  <c r="U419"/>
  <c r="J420" l="1"/>
  <c r="T420"/>
  <c r="K420"/>
  <c r="AD420" l="1"/>
  <c r="AE420"/>
  <c r="AF420"/>
  <c r="L420"/>
  <c r="AH420" l="1"/>
  <c r="I420"/>
  <c r="U420"/>
  <c r="L421" l="1"/>
  <c r="U421" s="1"/>
  <c r="K421"/>
  <c r="J421"/>
  <c r="T421"/>
  <c r="AD421" l="1"/>
  <c r="AH421" s="1"/>
  <c r="AE421"/>
  <c r="AF421"/>
  <c r="I421"/>
  <c r="T422"/>
  <c r="L422"/>
  <c r="U422" s="1"/>
  <c r="J422"/>
  <c r="K422"/>
  <c r="AD422" l="1"/>
  <c r="AH422" s="1"/>
  <c r="AE422"/>
  <c r="AF422"/>
  <c r="I422"/>
  <c r="K423"/>
  <c r="L423"/>
  <c r="Z37" s="1"/>
  <c r="T423"/>
  <c r="J423"/>
  <c r="X37" s="1"/>
  <c r="AK37" s="1"/>
  <c r="AD423" l="1"/>
  <c r="AH423" s="1"/>
  <c r="AE423"/>
  <c r="AF423"/>
  <c r="I423"/>
  <c r="AJ37"/>
  <c r="AI37"/>
  <c r="Y37"/>
  <c r="U423"/>
  <c r="AY37" l="1"/>
  <c r="AZ37"/>
  <c r="AX37"/>
  <c r="AL37"/>
  <c r="J424"/>
  <c r="AA37"/>
  <c r="T424"/>
  <c r="K424"/>
  <c r="AD424" l="1"/>
  <c r="AE424"/>
  <c r="AF424"/>
  <c r="L424"/>
  <c r="U424" s="1"/>
  <c r="AH424" l="1"/>
  <c r="I424"/>
  <c r="J425"/>
  <c r="T425"/>
  <c r="L425"/>
  <c r="U425" s="1"/>
  <c r="K425"/>
  <c r="AD425" l="1"/>
  <c r="AH425" s="1"/>
  <c r="AE425"/>
  <c r="AF425"/>
  <c r="I425"/>
  <c r="K426"/>
  <c r="J426"/>
  <c r="T426"/>
  <c r="AD426" l="1"/>
  <c r="AE426"/>
  <c r="AF426"/>
  <c r="L426"/>
  <c r="U426" s="1"/>
  <c r="AH426" l="1"/>
  <c r="I426"/>
  <c r="T427"/>
  <c r="J427"/>
  <c r="K427"/>
  <c r="AD427" l="1"/>
  <c r="AE427"/>
  <c r="AF427"/>
  <c r="L427"/>
  <c r="U427" s="1"/>
  <c r="AH427" l="1"/>
  <c r="I427"/>
  <c r="T428"/>
  <c r="J428"/>
  <c r="K428"/>
  <c r="AD428" l="1"/>
  <c r="AE428"/>
  <c r="AF428"/>
  <c r="L428"/>
  <c r="U428" s="1"/>
  <c r="AH428" l="1"/>
  <c r="I428"/>
  <c r="K429"/>
  <c r="T429"/>
  <c r="L429"/>
  <c r="U429" s="1"/>
  <c r="J429"/>
  <c r="AD429" l="1"/>
  <c r="AH429" s="1"/>
  <c r="AE429"/>
  <c r="AF429"/>
  <c r="I429"/>
  <c r="T430"/>
  <c r="J430"/>
  <c r="K430"/>
  <c r="AD430" l="1"/>
  <c r="AE430"/>
  <c r="AF430"/>
  <c r="L430"/>
  <c r="U430" s="1"/>
  <c r="AH430" l="1"/>
  <c r="I430"/>
  <c r="L431"/>
  <c r="U431" s="1"/>
  <c r="T431"/>
  <c r="J431"/>
  <c r="K431"/>
  <c r="AD431" l="1"/>
  <c r="AH431" s="1"/>
  <c r="AE431"/>
  <c r="AF431"/>
  <c r="I431"/>
  <c r="T432"/>
  <c r="L432"/>
  <c r="U432" s="1"/>
  <c r="K432"/>
  <c r="J432"/>
  <c r="AD432" l="1"/>
  <c r="AH432" s="1"/>
  <c r="AE432"/>
  <c r="AF432"/>
  <c r="I432"/>
  <c r="T433"/>
  <c r="L433"/>
  <c r="U433" s="1"/>
  <c r="J433"/>
  <c r="K433"/>
  <c r="AD433" l="1"/>
  <c r="AH433" s="1"/>
  <c r="AE433"/>
  <c r="AF433"/>
  <c r="I433"/>
  <c r="K434"/>
  <c r="J434"/>
  <c r="T434"/>
  <c r="L434"/>
  <c r="AD434" l="1"/>
  <c r="AH434" s="1"/>
  <c r="AE434"/>
  <c r="AF434"/>
  <c r="I434"/>
  <c r="U434"/>
  <c r="L435" l="1"/>
  <c r="Z38" s="1"/>
  <c r="J435"/>
  <c r="X38" s="1"/>
  <c r="AK38" s="1"/>
  <c r="K435"/>
  <c r="T435"/>
  <c r="AD435" l="1"/>
  <c r="AE435"/>
  <c r="AF435"/>
  <c r="AH435"/>
  <c r="I435"/>
  <c r="AJ38"/>
  <c r="AI38"/>
  <c r="U435"/>
  <c r="T436" s="1"/>
  <c r="Y38"/>
  <c r="AX38" l="1"/>
  <c r="AY38"/>
  <c r="AZ38"/>
  <c r="AA38"/>
  <c r="K436"/>
  <c r="J436"/>
  <c r="L436"/>
  <c r="U436" s="1"/>
  <c r="AL38"/>
  <c r="AD436" l="1"/>
  <c r="AH436" s="1"/>
  <c r="AE436"/>
  <c r="AF436"/>
  <c r="I436"/>
  <c r="K437"/>
  <c r="J437"/>
  <c r="T437"/>
  <c r="L437"/>
  <c r="U437" s="1"/>
  <c r="AD437" l="1"/>
  <c r="AH437" s="1"/>
  <c r="AE437"/>
  <c r="AF437"/>
  <c r="I437"/>
  <c r="T438"/>
  <c r="K438"/>
  <c r="J438"/>
  <c r="AD438" l="1"/>
  <c r="AE438"/>
  <c r="AF438"/>
  <c r="L438"/>
  <c r="U438" s="1"/>
  <c r="AH438" l="1"/>
  <c r="I438"/>
  <c r="J439"/>
  <c r="T439"/>
  <c r="K439"/>
  <c r="AD439" l="1"/>
  <c r="AE439"/>
  <c r="AF439"/>
  <c r="L439"/>
  <c r="U439" s="1"/>
  <c r="T440" s="1"/>
  <c r="AH439" l="1"/>
  <c r="I439"/>
  <c r="K440"/>
  <c r="J440"/>
  <c r="AD440" l="1"/>
  <c r="AE440"/>
  <c r="AF440"/>
  <c r="L440"/>
  <c r="U440" s="1"/>
  <c r="AH440" l="1"/>
  <c r="I440"/>
  <c r="J441"/>
  <c r="T441"/>
  <c r="K441"/>
  <c r="L441"/>
  <c r="U441" s="1"/>
  <c r="J442" s="1"/>
  <c r="AD441" l="1"/>
  <c r="AH441" s="1"/>
  <c r="AE441"/>
  <c r="AF441"/>
  <c r="I441"/>
  <c r="L442"/>
  <c r="T442"/>
  <c r="K442"/>
  <c r="AD442" l="1"/>
  <c r="AH442" s="1"/>
  <c r="AE442"/>
  <c r="AF442"/>
  <c r="I442"/>
  <c r="U442"/>
  <c r="T443" s="1"/>
  <c r="K443" l="1"/>
  <c r="J443"/>
  <c r="AD443" l="1"/>
  <c r="AE443"/>
  <c r="AF443"/>
  <c r="L443"/>
  <c r="I443" s="1"/>
  <c r="U443"/>
  <c r="K444"/>
  <c r="AD444" l="1"/>
  <c r="AE444"/>
  <c r="AF444"/>
  <c r="AH443"/>
  <c r="L444"/>
  <c r="I444" s="1"/>
  <c r="J444"/>
  <c r="T444"/>
  <c r="AH444" l="1"/>
  <c r="U444"/>
  <c r="J445" l="1"/>
  <c r="L445"/>
  <c r="T445"/>
  <c r="K445"/>
  <c r="AD445" l="1"/>
  <c r="AH445" s="1"/>
  <c r="AE445"/>
  <c r="AF445"/>
  <c r="I445"/>
  <c r="U445"/>
  <c r="J446"/>
  <c r="K446" l="1"/>
  <c r="T446"/>
  <c r="L446"/>
  <c r="U446" s="1"/>
  <c r="K447" s="1"/>
  <c r="AD446" l="1"/>
  <c r="AH446" s="1"/>
  <c r="AE446"/>
  <c r="AF446"/>
  <c r="AD447"/>
  <c r="AE447"/>
  <c r="AF447"/>
  <c r="I446"/>
  <c r="T447"/>
  <c r="J447"/>
  <c r="X39" s="1"/>
  <c r="AK39" s="1"/>
  <c r="L447"/>
  <c r="Z39" s="1"/>
  <c r="Y39"/>
  <c r="AX39" l="1"/>
  <c r="AY39"/>
  <c r="AZ39"/>
  <c r="AH447"/>
  <c r="I447"/>
  <c r="AJ39"/>
  <c r="AI39"/>
  <c r="U447"/>
  <c r="AL39" l="1"/>
  <c r="L448"/>
  <c r="J448"/>
  <c r="T448"/>
  <c r="K448"/>
  <c r="AA39"/>
  <c r="AD448" l="1"/>
  <c r="AH448" s="1"/>
  <c r="AE448"/>
  <c r="AF448"/>
  <c r="I448"/>
  <c r="U448"/>
  <c r="T449" l="1"/>
  <c r="K449"/>
  <c r="L449"/>
  <c r="J449"/>
  <c r="AD449" l="1"/>
  <c r="AH449" s="1"/>
  <c r="AE449"/>
  <c r="AF449"/>
  <c r="I449"/>
  <c r="U449"/>
  <c r="J450" l="1"/>
  <c r="T450"/>
  <c r="K450"/>
  <c r="AD450" l="1"/>
  <c r="AE450"/>
  <c r="AF450"/>
  <c r="L450"/>
  <c r="AH450" l="1"/>
  <c r="I450"/>
  <c r="U450"/>
  <c r="L451" l="1"/>
  <c r="J451"/>
  <c r="K451"/>
  <c r="T451"/>
  <c r="AD451" l="1"/>
  <c r="AH451" s="1"/>
  <c r="AE451"/>
  <c r="AF451"/>
  <c r="I451"/>
  <c r="U451"/>
  <c r="L452" l="1"/>
  <c r="U452" s="1"/>
  <c r="T452"/>
  <c r="J452"/>
  <c r="K452"/>
  <c r="AD452" l="1"/>
  <c r="AH452" s="1"/>
  <c r="AE452"/>
  <c r="AF452"/>
  <c r="I452"/>
  <c r="J453"/>
  <c r="T453"/>
  <c r="K453"/>
  <c r="AD453" l="1"/>
  <c r="AE453"/>
  <c r="AF453"/>
  <c r="L453"/>
  <c r="U453" s="1"/>
  <c r="AH453" l="1"/>
  <c r="I453"/>
  <c r="K454"/>
  <c r="J454"/>
  <c r="T454"/>
  <c r="L454"/>
  <c r="U454" s="1"/>
  <c r="AD454" l="1"/>
  <c r="AH454" s="1"/>
  <c r="AE454"/>
  <c r="AF454"/>
  <c r="I454"/>
  <c r="J455"/>
  <c r="T455"/>
  <c r="L455"/>
  <c r="U455" s="1"/>
  <c r="K455"/>
  <c r="AD455" l="1"/>
  <c r="AH455" s="1"/>
  <c r="AE455"/>
  <c r="AF455"/>
  <c r="I455"/>
  <c r="T456"/>
  <c r="K456"/>
  <c r="L456"/>
  <c r="U456" s="1"/>
  <c r="J456"/>
  <c r="AD456" l="1"/>
  <c r="AH456" s="1"/>
  <c r="AE456"/>
  <c r="AF456"/>
  <c r="I456"/>
  <c r="J457"/>
  <c r="T457"/>
  <c r="L457"/>
  <c r="K457"/>
  <c r="AD457" l="1"/>
  <c r="AH457" s="1"/>
  <c r="AE457"/>
  <c r="AF457"/>
  <c r="I457"/>
  <c r="U457"/>
  <c r="K458" l="1"/>
  <c r="J458"/>
  <c r="T458"/>
  <c r="AD458" l="1"/>
  <c r="AE458"/>
  <c r="AF458"/>
  <c r="L458"/>
  <c r="AH458" s="1"/>
  <c r="I458" l="1"/>
  <c r="U458"/>
  <c r="K459" l="1"/>
  <c r="T459"/>
  <c r="J459"/>
  <c r="X40" s="1"/>
  <c r="AK40" s="1"/>
  <c r="L459"/>
  <c r="Z40" s="1"/>
  <c r="AD459" l="1"/>
  <c r="AH459" s="1"/>
  <c r="AE459"/>
  <c r="AF459"/>
  <c r="I459"/>
  <c r="AI40"/>
  <c r="AJ40"/>
  <c r="Y40"/>
  <c r="U459"/>
  <c r="AX40" l="1"/>
  <c r="AY40"/>
  <c r="AZ40"/>
  <c r="AL40"/>
  <c r="AA40"/>
  <c r="T460"/>
  <c r="J460"/>
  <c r="K460"/>
  <c r="AD460" l="1"/>
  <c r="AE460"/>
  <c r="AF460"/>
  <c r="L460"/>
  <c r="I460" s="1"/>
  <c r="AH460" l="1"/>
  <c r="U460"/>
  <c r="K461" l="1"/>
  <c r="J461"/>
  <c r="T461"/>
  <c r="AD461" l="1"/>
  <c r="AE461"/>
  <c r="AF461"/>
  <c r="L461"/>
  <c r="AH461" s="1"/>
  <c r="I461" l="1"/>
  <c r="U461"/>
  <c r="K462" l="1"/>
  <c r="J462"/>
  <c r="T462"/>
  <c r="L462"/>
  <c r="U462" s="1"/>
  <c r="AD462" l="1"/>
  <c r="AH462" s="1"/>
  <c r="AE462"/>
  <c r="AF462"/>
  <c r="I462"/>
  <c r="T463"/>
  <c r="K463"/>
  <c r="J463"/>
  <c r="AD463" l="1"/>
  <c r="AE463"/>
  <c r="AF463"/>
  <c r="L463"/>
  <c r="AH463" l="1"/>
  <c r="I463"/>
  <c r="U463"/>
  <c r="L464" l="1"/>
  <c r="U464" s="1"/>
  <c r="K464"/>
  <c r="T464"/>
  <c r="J464"/>
  <c r="AD464" l="1"/>
  <c r="AH464" s="1"/>
  <c r="AE464"/>
  <c r="AF464"/>
  <c r="I464"/>
  <c r="J465"/>
  <c r="T465"/>
  <c r="K465"/>
  <c r="AD465" l="1"/>
  <c r="AE465"/>
  <c r="AF465"/>
  <c r="L465"/>
  <c r="U465" s="1"/>
  <c r="AH465" l="1"/>
  <c r="I465"/>
  <c r="K466"/>
  <c r="J466"/>
  <c r="L466"/>
  <c r="T466"/>
  <c r="AD466" l="1"/>
  <c r="AH466" s="1"/>
  <c r="AE466"/>
  <c r="AF466"/>
  <c r="I466"/>
  <c r="U466"/>
  <c r="J467" l="1"/>
  <c r="T467"/>
  <c r="L467"/>
  <c r="U467" s="1"/>
  <c r="K467"/>
  <c r="AD467" l="1"/>
  <c r="AH467" s="1"/>
  <c r="AE467"/>
  <c r="AF467"/>
  <c r="I467"/>
  <c r="K468"/>
  <c r="J468"/>
  <c r="T468"/>
  <c r="L468"/>
  <c r="AD468" l="1"/>
  <c r="AH468" s="1"/>
  <c r="AE468"/>
  <c r="AF468"/>
  <c r="I468"/>
  <c r="U468"/>
  <c r="J469" s="1"/>
  <c r="L469" l="1"/>
  <c r="U469" s="1"/>
  <c r="T469"/>
  <c r="K469"/>
  <c r="AD469" l="1"/>
  <c r="AH469" s="1"/>
  <c r="AE469"/>
  <c r="AF469"/>
  <c r="I469"/>
  <c r="K470"/>
  <c r="J470"/>
  <c r="T470"/>
  <c r="L470"/>
  <c r="U470" s="1"/>
  <c r="AD470" l="1"/>
  <c r="AH470" s="1"/>
  <c r="AE470"/>
  <c r="AF470"/>
  <c r="I470"/>
  <c r="T471"/>
  <c r="K471"/>
  <c r="L471"/>
  <c r="Z41" s="1"/>
  <c r="J471"/>
  <c r="X41" s="1"/>
  <c r="AK41" s="1"/>
  <c r="AD471" l="1"/>
  <c r="AH471" s="1"/>
  <c r="AE471"/>
  <c r="AF471"/>
  <c r="I471"/>
  <c r="AJ41"/>
  <c r="AI41"/>
  <c r="Y41"/>
  <c r="U471"/>
  <c r="AZ41" l="1"/>
  <c r="AX41"/>
  <c r="AY41"/>
  <c r="AL41"/>
  <c r="AA41"/>
  <c r="J472"/>
  <c r="K472"/>
  <c r="T472"/>
  <c r="AD472" l="1"/>
  <c r="AE472"/>
  <c r="AF472"/>
  <c r="L472"/>
  <c r="AH472" s="1"/>
  <c r="I472" l="1"/>
  <c r="U472"/>
  <c r="J473" l="1"/>
  <c r="K473"/>
  <c r="T473"/>
  <c r="AD473" l="1"/>
  <c r="AE473"/>
  <c r="AF473"/>
  <c r="L473"/>
  <c r="I473" s="1"/>
  <c r="AH473" l="1"/>
  <c r="U473"/>
  <c r="L474" l="1"/>
  <c r="J474"/>
  <c r="K474"/>
  <c r="T474"/>
  <c r="AD474" l="1"/>
  <c r="AH474" s="1"/>
  <c r="AE474"/>
  <c r="AF474"/>
  <c r="I474"/>
  <c r="U474"/>
  <c r="K475" l="1"/>
  <c r="J475"/>
  <c r="T475"/>
  <c r="AD475" l="1"/>
  <c r="AE475"/>
  <c r="AF475"/>
  <c r="L475"/>
  <c r="U475" s="1"/>
  <c r="AH475" l="1"/>
  <c r="I475"/>
  <c r="T476"/>
  <c r="L476"/>
  <c r="K476"/>
  <c r="J476"/>
  <c r="AD476" l="1"/>
  <c r="AH476" s="1"/>
  <c r="AE476"/>
  <c r="AF476"/>
  <c r="I476"/>
  <c r="U476"/>
  <c r="T477" l="1"/>
  <c r="K477"/>
  <c r="J477"/>
  <c r="L477"/>
  <c r="AD477" l="1"/>
  <c r="AH477" s="1"/>
  <c r="AE477"/>
  <c r="AF477"/>
  <c r="I477"/>
  <c r="U477"/>
  <c r="J478" l="1"/>
  <c r="T478"/>
  <c r="K478"/>
  <c r="AD478" l="1"/>
  <c r="AE478"/>
  <c r="AF478"/>
  <c r="L478"/>
  <c r="AH478" l="1"/>
  <c r="I478"/>
  <c r="U478"/>
  <c r="K479" l="1"/>
  <c r="J479"/>
  <c r="T479"/>
  <c r="L479"/>
  <c r="U479" s="1"/>
  <c r="AD479" l="1"/>
  <c r="AH479" s="1"/>
  <c r="AE479"/>
  <c r="AF479"/>
  <c r="I479"/>
  <c r="T480"/>
  <c r="K480"/>
  <c r="L480"/>
  <c r="U480" s="1"/>
  <c r="J480"/>
  <c r="AD480" l="1"/>
  <c r="AH480" s="1"/>
  <c r="AE480"/>
  <c r="AF480"/>
  <c r="I480"/>
  <c r="K481"/>
  <c r="J481"/>
  <c r="T481"/>
  <c r="AD481" l="1"/>
  <c r="AE481"/>
  <c r="AF481"/>
  <c r="L481"/>
  <c r="AH481" l="1"/>
  <c r="I481"/>
  <c r="U481"/>
  <c r="K482"/>
  <c r="AD482" l="1"/>
  <c r="AE482"/>
  <c r="AF482"/>
  <c r="J482"/>
  <c r="T482"/>
  <c r="L482"/>
  <c r="AH482" s="1"/>
  <c r="U482"/>
  <c r="K483" s="1"/>
  <c r="AD483" l="1"/>
  <c r="AE483"/>
  <c r="AF483"/>
  <c r="I482"/>
  <c r="J483"/>
  <c r="X42" s="1"/>
  <c r="AK42" s="1"/>
  <c r="T483"/>
  <c r="L483"/>
  <c r="Z42" s="1"/>
  <c r="Y42"/>
  <c r="AX42" l="1"/>
  <c r="AY42"/>
  <c r="AZ42"/>
  <c r="AH483"/>
  <c r="I483"/>
  <c r="AJ42"/>
  <c r="AI42"/>
  <c r="U483"/>
  <c r="AL42" l="1"/>
  <c r="AA42"/>
  <c r="K484"/>
  <c r="J484"/>
  <c r="L484"/>
  <c r="T484"/>
  <c r="AD484" l="1"/>
  <c r="AH484" s="1"/>
  <c r="AE484"/>
  <c r="AF484"/>
  <c r="I484"/>
  <c r="U484"/>
  <c r="T485" l="1"/>
  <c r="K485"/>
  <c r="J485"/>
  <c r="AD485" l="1"/>
  <c r="AE485"/>
  <c r="AF485"/>
  <c r="L485"/>
  <c r="AH485" s="1"/>
  <c r="I485" l="1"/>
  <c r="U485"/>
  <c r="J486" l="1"/>
  <c r="K486"/>
  <c r="T486"/>
  <c r="AD486" l="1"/>
  <c r="AE486"/>
  <c r="AF486"/>
  <c r="L486"/>
  <c r="AH486" s="1"/>
  <c r="I486" l="1"/>
  <c r="U486"/>
  <c r="J487" l="1"/>
  <c r="L487"/>
  <c r="K487"/>
  <c r="T487"/>
  <c r="AD487" l="1"/>
  <c r="AH487" s="1"/>
  <c r="AE487"/>
  <c r="AF487"/>
  <c r="I487"/>
  <c r="U487"/>
  <c r="J488" l="1"/>
  <c r="T488"/>
  <c r="K488"/>
  <c r="AD488" l="1"/>
  <c r="AE488"/>
  <c r="AF488"/>
  <c r="L488"/>
  <c r="AH488" s="1"/>
  <c r="I488" l="1"/>
  <c r="U488"/>
  <c r="L489" l="1"/>
  <c r="T489"/>
  <c r="K489"/>
  <c r="J489"/>
  <c r="U489"/>
  <c r="AD489" l="1"/>
  <c r="AH489" s="1"/>
  <c r="AE489"/>
  <c r="AF489"/>
  <c r="I489"/>
  <c r="J490"/>
  <c r="L490"/>
  <c r="K490"/>
  <c r="T490"/>
  <c r="AD490" l="1"/>
  <c r="AH490" s="1"/>
  <c r="AE490"/>
  <c r="AF490"/>
  <c r="I490"/>
  <c r="U490"/>
  <c r="L491" l="1"/>
  <c r="U491" s="1"/>
  <c r="K491"/>
  <c r="T491"/>
  <c r="J491"/>
  <c r="AD491" l="1"/>
  <c r="AH491" s="1"/>
  <c r="AE491"/>
  <c r="AF491"/>
  <c r="I491"/>
  <c r="T492"/>
  <c r="L492"/>
  <c r="U492" s="1"/>
  <c r="K492"/>
  <c r="J492"/>
  <c r="AD492" l="1"/>
  <c r="AH492" s="1"/>
  <c r="AE492"/>
  <c r="AF492"/>
  <c r="I492"/>
  <c r="L493"/>
  <c r="K493"/>
  <c r="T493"/>
  <c r="J493"/>
  <c r="AD493" l="1"/>
  <c r="AH493" s="1"/>
  <c r="AE493"/>
  <c r="AF493"/>
  <c r="I493"/>
  <c r="U493"/>
  <c r="T494" l="1"/>
  <c r="L494"/>
  <c r="U494" s="1"/>
  <c r="K494"/>
  <c r="J494"/>
  <c r="AD494" l="1"/>
  <c r="AH494" s="1"/>
  <c r="AE494"/>
  <c r="AF494"/>
  <c r="I494"/>
  <c r="J495"/>
  <c r="X43" s="1"/>
  <c r="AK43" s="1"/>
  <c r="T495"/>
  <c r="K495"/>
  <c r="AD495" l="1"/>
  <c r="AE495"/>
  <c r="AF495"/>
  <c r="Y43"/>
  <c r="AJ43"/>
  <c r="AI43"/>
  <c r="L495"/>
  <c r="Z43" s="1"/>
  <c r="U495"/>
  <c r="AX43" l="1"/>
  <c r="AY43"/>
  <c r="AZ43"/>
  <c r="AH495"/>
  <c r="I495"/>
  <c r="AL43"/>
  <c r="T496"/>
  <c r="J496"/>
  <c r="L496"/>
  <c r="U496" s="1"/>
  <c r="AA43"/>
  <c r="K496"/>
  <c r="AD496" l="1"/>
  <c r="AH496" s="1"/>
  <c r="AE496"/>
  <c r="AF496"/>
  <c r="I496"/>
  <c r="J497"/>
  <c r="K497"/>
  <c r="T497"/>
  <c r="L497"/>
  <c r="U497" s="1"/>
  <c r="AD497" l="1"/>
  <c r="AH497" s="1"/>
  <c r="AE497"/>
  <c r="AF497"/>
  <c r="I497"/>
  <c r="K498"/>
  <c r="T498"/>
  <c r="J498"/>
  <c r="AD498" l="1"/>
  <c r="AE498"/>
  <c r="AF498"/>
  <c r="L498"/>
  <c r="U498" s="1"/>
  <c r="AH498" l="1"/>
  <c r="I498"/>
  <c r="T499"/>
  <c r="J499"/>
  <c r="K499"/>
  <c r="L499"/>
  <c r="AD499" l="1"/>
  <c r="AH499" s="1"/>
  <c r="AE499"/>
  <c r="AF499"/>
  <c r="I499"/>
  <c r="U499"/>
  <c r="J500" l="1"/>
  <c r="T500"/>
  <c r="K500"/>
  <c r="AD500" l="1"/>
  <c r="AE500"/>
  <c r="AF500"/>
  <c r="L500"/>
  <c r="I500" s="1"/>
  <c r="AH500" l="1"/>
  <c r="U500"/>
  <c r="K501" l="1"/>
  <c r="J501"/>
  <c r="T501"/>
  <c r="AD501" l="1"/>
  <c r="AE501"/>
  <c r="AF501"/>
  <c r="L501"/>
  <c r="AH501" l="1"/>
  <c r="I501"/>
  <c r="U501"/>
  <c r="J502" l="1"/>
  <c r="K502"/>
  <c r="T502"/>
  <c r="L502"/>
  <c r="U502" s="1"/>
  <c r="AD502" l="1"/>
  <c r="AE502"/>
  <c r="AF502"/>
  <c r="AH502"/>
  <c r="I502"/>
  <c r="J503"/>
  <c r="T503"/>
  <c r="K503"/>
  <c r="AD503" l="1"/>
  <c r="AE503"/>
  <c r="AF503"/>
  <c r="L503"/>
  <c r="U503" s="1"/>
  <c r="AH503" l="1"/>
  <c r="I503"/>
  <c r="K504"/>
  <c r="J504"/>
  <c r="T504"/>
  <c r="L504"/>
  <c r="U504" s="1"/>
  <c r="AD504" l="1"/>
  <c r="AH504" s="1"/>
  <c r="AE504"/>
  <c r="AF504"/>
  <c r="I504"/>
  <c r="K505"/>
  <c r="T505"/>
  <c r="J505"/>
  <c r="AD505" l="1"/>
  <c r="AE505"/>
  <c r="AF505"/>
  <c r="L505"/>
  <c r="U505" s="1"/>
  <c r="AH505" l="1"/>
  <c r="I505"/>
  <c r="K506"/>
  <c r="J506"/>
  <c r="T506"/>
  <c r="L506"/>
  <c r="U506" s="1"/>
  <c r="AD506" l="1"/>
  <c r="AH506" s="1"/>
  <c r="AE506"/>
  <c r="AF506"/>
  <c r="I506"/>
  <c r="T507"/>
  <c r="J507"/>
  <c r="X44" s="1"/>
  <c r="AK44" s="1"/>
  <c r="K507"/>
  <c r="AD507" l="1"/>
  <c r="AE507"/>
  <c r="AF507"/>
  <c r="AI44"/>
  <c r="AJ44"/>
  <c r="Y44"/>
  <c r="L507"/>
  <c r="I507" s="1"/>
  <c r="AX44" l="1"/>
  <c r="AY44"/>
  <c r="AZ44"/>
  <c r="AH507"/>
  <c r="AL44"/>
  <c r="Z44"/>
  <c r="U507"/>
  <c r="J508" l="1"/>
  <c r="L508"/>
  <c r="U508" s="1"/>
  <c r="AA44"/>
  <c r="K508"/>
  <c r="T508"/>
  <c r="AD508" l="1"/>
  <c r="AH508" s="1"/>
  <c r="AE508"/>
  <c r="AF508"/>
  <c r="I508"/>
  <c r="K509"/>
  <c r="J509"/>
  <c r="T509"/>
  <c r="L509"/>
  <c r="AD509" l="1"/>
  <c r="AH509" s="1"/>
  <c r="AE509"/>
  <c r="AF509"/>
  <c r="I509"/>
  <c r="U509"/>
  <c r="T510" l="1"/>
  <c r="K510"/>
  <c r="J510"/>
  <c r="AD510" l="1"/>
  <c r="AE510"/>
  <c r="AF510"/>
  <c r="L510"/>
  <c r="AH510" s="1"/>
  <c r="I510" l="1"/>
  <c r="U510"/>
  <c r="J511"/>
  <c r="K511"/>
  <c r="AD511" l="1"/>
  <c r="AE511"/>
  <c r="AF511"/>
  <c r="T511"/>
  <c r="L511"/>
  <c r="AH511" s="1"/>
  <c r="I511" l="1"/>
  <c r="U511"/>
  <c r="T512" l="1"/>
  <c r="J512"/>
  <c r="K512"/>
  <c r="AD512" l="1"/>
  <c r="AE512"/>
  <c r="AF512"/>
  <c r="L512"/>
  <c r="I512" s="1"/>
  <c r="AH512" l="1"/>
  <c r="U512"/>
  <c r="T513" l="1"/>
  <c r="K513"/>
  <c r="J513"/>
  <c r="L513"/>
  <c r="U513" s="1"/>
  <c r="AD513" l="1"/>
  <c r="AH513" s="1"/>
  <c r="AE513"/>
  <c r="AF513"/>
  <c r="I513"/>
  <c r="K514"/>
  <c r="L514"/>
  <c r="T514"/>
  <c r="J514"/>
  <c r="AD514" l="1"/>
  <c r="AH514" s="1"/>
  <c r="AE514"/>
  <c r="AF514"/>
  <c r="I514"/>
  <c r="U514"/>
  <c r="T515" s="1"/>
  <c r="J515"/>
  <c r="L515" l="1"/>
  <c r="K515"/>
  <c r="AD515" l="1"/>
  <c r="AH515" s="1"/>
  <c r="AE515"/>
  <c r="AF515"/>
  <c r="I515"/>
  <c r="U515"/>
  <c r="K516" l="1"/>
  <c r="L516"/>
  <c r="J516"/>
  <c r="T516"/>
  <c r="AD516" l="1"/>
  <c r="AH516" s="1"/>
  <c r="AE516"/>
  <c r="AF516"/>
  <c r="I516"/>
  <c r="U516"/>
  <c r="J517"/>
  <c r="K517" l="1"/>
  <c r="T517"/>
  <c r="L517"/>
  <c r="AD517" l="1"/>
  <c r="AH517" s="1"/>
  <c r="AE517"/>
  <c r="AF517"/>
  <c r="I517"/>
  <c r="U517"/>
  <c r="K518" l="1"/>
  <c r="T518"/>
  <c r="J518"/>
  <c r="AD518" l="1"/>
  <c r="AE518"/>
  <c r="AF518"/>
  <c r="L518"/>
  <c r="I518" s="1"/>
  <c r="AH518" l="1"/>
  <c r="U518"/>
  <c r="K519" l="1"/>
  <c r="T519"/>
  <c r="J519"/>
  <c r="X45" s="1"/>
  <c r="AK45" s="1"/>
  <c r="L519"/>
  <c r="Z45" s="1"/>
  <c r="AD519" l="1"/>
  <c r="AE519"/>
  <c r="AF519"/>
  <c r="AH519"/>
  <c r="I519"/>
  <c r="AJ45"/>
  <c r="AI45"/>
  <c r="U519"/>
  <c r="Y45"/>
  <c r="AZ45" l="1"/>
  <c r="AX45"/>
  <c r="AY45"/>
  <c r="AL45"/>
  <c r="J520"/>
  <c r="AA45"/>
  <c r="T520"/>
  <c r="K520"/>
  <c r="AD520" l="1"/>
  <c r="AE520"/>
  <c r="AF520"/>
  <c r="L520"/>
  <c r="AH520" l="1"/>
  <c r="I520"/>
  <c r="U520"/>
  <c r="T521" l="1"/>
  <c r="J521"/>
  <c r="L521"/>
  <c r="U521" s="1"/>
  <c r="K521"/>
  <c r="AD521" l="1"/>
  <c r="AH521" s="1"/>
  <c r="AE521"/>
  <c r="AF521"/>
  <c r="I521"/>
  <c r="J522"/>
  <c r="K522"/>
  <c r="T522"/>
  <c r="AD522" l="1"/>
  <c r="AE522"/>
  <c r="AF522"/>
  <c r="L522"/>
  <c r="I522" s="1"/>
  <c r="AH522" l="1"/>
  <c r="U522"/>
  <c r="L523" l="1"/>
  <c r="U523" s="1"/>
  <c r="J523"/>
  <c r="T523"/>
  <c r="K523"/>
  <c r="AD523" l="1"/>
  <c r="AH523" s="1"/>
  <c r="AE523"/>
  <c r="AF523"/>
  <c r="I523"/>
  <c r="J524"/>
  <c r="L524"/>
  <c r="U524" s="1"/>
  <c r="T524"/>
  <c r="K524"/>
  <c r="AD524" l="1"/>
  <c r="AH524" s="1"/>
  <c r="AE524"/>
  <c r="AF524"/>
  <c r="I524"/>
  <c r="T525"/>
  <c r="K525"/>
  <c r="L525"/>
  <c r="J525"/>
  <c r="AD525" l="1"/>
  <c r="AH525" s="1"/>
  <c r="AE525"/>
  <c r="AF525"/>
  <c r="I525"/>
  <c r="U525"/>
  <c r="K526" l="1"/>
  <c r="T526"/>
  <c r="L526"/>
  <c r="U526" s="1"/>
  <c r="J526"/>
  <c r="AD526" l="1"/>
  <c r="AH526" s="1"/>
  <c r="AE526"/>
  <c r="AF526"/>
  <c r="I526"/>
  <c r="T527"/>
  <c r="L527"/>
  <c r="J527"/>
  <c r="K527"/>
  <c r="AD527" l="1"/>
  <c r="AH527" s="1"/>
  <c r="AE527"/>
  <c r="AF527"/>
  <c r="I527"/>
  <c r="U527"/>
  <c r="K528" l="1"/>
  <c r="T528"/>
  <c r="J528"/>
  <c r="L528"/>
  <c r="U528" s="1"/>
  <c r="AD528" l="1"/>
  <c r="AH528" s="1"/>
  <c r="AE528"/>
  <c r="AF528"/>
  <c r="I528"/>
  <c r="J529"/>
  <c r="T529"/>
  <c r="K529"/>
  <c r="AD529" l="1"/>
  <c r="AE529"/>
  <c r="AF529"/>
  <c r="L529"/>
  <c r="U529" s="1"/>
  <c r="AH529" l="1"/>
  <c r="I529"/>
  <c r="T530"/>
  <c r="L530"/>
  <c r="U530" s="1"/>
  <c r="K530"/>
  <c r="J530"/>
  <c r="AD530" l="1"/>
  <c r="AH530" s="1"/>
  <c r="AE530"/>
  <c r="AF530"/>
  <c r="I530"/>
  <c r="J531"/>
  <c r="X46" s="1"/>
  <c r="AK46" s="1"/>
  <c r="T531"/>
  <c r="K531"/>
  <c r="AD531" l="1"/>
  <c r="AE531"/>
  <c r="AF531"/>
  <c r="AJ46"/>
  <c r="AI46"/>
  <c r="Y46"/>
  <c r="L531"/>
  <c r="AH531" s="1"/>
  <c r="AX46" l="1"/>
  <c r="AY46"/>
  <c r="AZ46"/>
  <c r="I531"/>
  <c r="Z46"/>
  <c r="U531"/>
  <c r="AL46"/>
  <c r="J532" l="1"/>
  <c r="AA46"/>
  <c r="K532"/>
  <c r="T532"/>
  <c r="L532"/>
  <c r="U532" s="1"/>
  <c r="AD532" l="1"/>
  <c r="AH532" s="1"/>
  <c r="AE532"/>
  <c r="AF532"/>
  <c r="I532"/>
  <c r="T533"/>
  <c r="L533"/>
  <c r="J533"/>
  <c r="K533"/>
  <c r="AD533" l="1"/>
  <c r="AH533" s="1"/>
  <c r="AE533"/>
  <c r="AF533"/>
  <c r="I533"/>
  <c r="U533"/>
  <c r="L534" l="1"/>
  <c r="J534"/>
  <c r="K534"/>
  <c r="T534"/>
  <c r="AD534" l="1"/>
  <c r="AH534" s="1"/>
  <c r="AE534"/>
  <c r="AF534"/>
  <c r="I534"/>
  <c r="U534"/>
  <c r="J535" l="1"/>
  <c r="T535"/>
  <c r="L535"/>
  <c r="K535"/>
  <c r="AD535" l="1"/>
  <c r="AH535" s="1"/>
  <c r="AE535"/>
  <c r="AF535"/>
  <c r="I535"/>
  <c r="U535"/>
  <c r="K536" l="1"/>
  <c r="L536"/>
  <c r="U536" s="1"/>
  <c r="T536"/>
  <c r="J536"/>
  <c r="AD536" l="1"/>
  <c r="AH536" s="1"/>
  <c r="AE536"/>
  <c r="AF536"/>
  <c r="I536"/>
  <c r="J537"/>
  <c r="T537"/>
  <c r="K537"/>
  <c r="AD537" l="1"/>
  <c r="AE537"/>
  <c r="AF537"/>
  <c r="L537"/>
  <c r="AH537" s="1"/>
  <c r="U537"/>
  <c r="I537" l="1"/>
  <c r="K538"/>
  <c r="T538"/>
  <c r="L538"/>
  <c r="J538"/>
  <c r="AD538" l="1"/>
  <c r="AH538" s="1"/>
  <c r="AE538"/>
  <c r="AF538"/>
  <c r="I538"/>
  <c r="U538"/>
  <c r="K539" l="1"/>
  <c r="L539"/>
  <c r="U539" s="1"/>
  <c r="J539"/>
  <c r="T539"/>
  <c r="AD539" l="1"/>
  <c r="AH539" s="1"/>
  <c r="AE539"/>
  <c r="AF539"/>
  <c r="I539"/>
  <c r="K540"/>
  <c r="T540"/>
  <c r="L540"/>
  <c r="J540"/>
  <c r="AD540" l="1"/>
  <c r="AH540" s="1"/>
  <c r="AE540"/>
  <c r="AF540"/>
  <c r="I540"/>
  <c r="U540"/>
  <c r="T541" l="1"/>
  <c r="K541"/>
  <c r="L541"/>
  <c r="J541"/>
  <c r="AD541" l="1"/>
  <c r="AH541" s="1"/>
  <c r="AE541"/>
  <c r="AF541"/>
  <c r="I541"/>
  <c r="U541"/>
  <c r="T542" l="1"/>
  <c r="J542"/>
  <c r="L542"/>
  <c r="K542"/>
  <c r="AD542" l="1"/>
  <c r="AH542" s="1"/>
  <c r="AE542"/>
  <c r="AF542"/>
  <c r="I542"/>
  <c r="U542"/>
  <c r="T543" l="1"/>
  <c r="L543"/>
  <c r="U543" s="1"/>
  <c r="K543"/>
  <c r="J543"/>
  <c r="X47" s="1"/>
  <c r="AK47" s="1"/>
  <c r="AD543" l="1"/>
  <c r="AH543" s="1"/>
  <c r="AE543"/>
  <c r="AF543"/>
  <c r="I543"/>
  <c r="AJ47"/>
  <c r="AI47"/>
  <c r="J544"/>
  <c r="AA47"/>
  <c r="T544"/>
  <c r="K544"/>
  <c r="Z47"/>
  <c r="Y47"/>
  <c r="AX47" l="1"/>
  <c r="AY47"/>
  <c r="AZ47"/>
  <c r="AD544"/>
  <c r="AE544"/>
  <c r="AF544"/>
  <c r="AL47"/>
  <c r="L544"/>
  <c r="I544" s="1"/>
  <c r="AH544" l="1"/>
  <c r="U544"/>
  <c r="T545" l="1"/>
  <c r="K545"/>
  <c r="J545"/>
  <c r="L545"/>
  <c r="U545" s="1"/>
  <c r="AD545" l="1"/>
  <c r="AH545" s="1"/>
  <c r="AE545"/>
  <c r="AF545"/>
  <c r="I545"/>
  <c r="K546"/>
  <c r="T546"/>
  <c r="L546"/>
  <c r="U546" s="1"/>
  <c r="J546"/>
  <c r="AD546" l="1"/>
  <c r="AH546" s="1"/>
  <c r="AE546"/>
  <c r="AF546"/>
  <c r="I546"/>
  <c r="J547"/>
  <c r="K547"/>
  <c r="T547"/>
  <c r="AD547" l="1"/>
  <c r="AE547"/>
  <c r="AF547"/>
  <c r="L547"/>
  <c r="U547" s="1"/>
  <c r="T548" s="1"/>
  <c r="L548"/>
  <c r="J548"/>
  <c r="K548"/>
  <c r="AD548" l="1"/>
  <c r="AH548" s="1"/>
  <c r="AE548"/>
  <c r="AF548"/>
  <c r="AH547"/>
  <c r="I548"/>
  <c r="I547"/>
  <c r="U548"/>
  <c r="K549" s="1"/>
  <c r="J549"/>
  <c r="AD549" l="1"/>
  <c r="AE549"/>
  <c r="AF549"/>
  <c r="T549"/>
  <c r="L549"/>
  <c r="U549" s="1"/>
  <c r="K550" s="1"/>
  <c r="J550"/>
  <c r="AD550" l="1"/>
  <c r="AE550"/>
  <c r="AF550"/>
  <c r="AH549"/>
  <c r="I549"/>
  <c r="L550"/>
  <c r="U550" s="1"/>
  <c r="T550"/>
  <c r="AH550" l="1"/>
  <c r="I550"/>
  <c r="T551"/>
  <c r="K551"/>
  <c r="J551"/>
  <c r="AD551" l="1"/>
  <c r="AE551"/>
  <c r="AF551"/>
  <c r="L551"/>
  <c r="U551"/>
  <c r="J552"/>
  <c r="AH551" l="1"/>
  <c r="I551"/>
  <c r="T552"/>
  <c r="K552"/>
  <c r="AD552" l="1"/>
  <c r="AE552"/>
  <c r="AF552"/>
  <c r="L552"/>
  <c r="AH552" s="1"/>
  <c r="U552"/>
  <c r="T553" s="1"/>
  <c r="I552" l="1"/>
  <c r="K553"/>
  <c r="J553"/>
  <c r="AD553" l="1"/>
  <c r="AE553"/>
  <c r="AF553"/>
  <c r="L553"/>
  <c r="U553" s="1"/>
  <c r="AH553" l="1"/>
  <c r="I553"/>
  <c r="T554"/>
  <c r="K554"/>
  <c r="J554"/>
  <c r="AD554" l="1"/>
  <c r="AE554"/>
  <c r="AF554"/>
  <c r="L554"/>
  <c r="I554" s="1"/>
  <c r="U554"/>
  <c r="J555" s="1"/>
  <c r="X48" s="1"/>
  <c r="AK48" s="1"/>
  <c r="K555"/>
  <c r="AD555" l="1"/>
  <c r="AE555"/>
  <c r="AF555"/>
  <c r="AH554"/>
  <c r="AI48"/>
  <c r="AJ48"/>
  <c r="T555"/>
  <c r="L555"/>
  <c r="Z48" s="1"/>
  <c r="Y48"/>
  <c r="AY48" l="1"/>
  <c r="AZ48"/>
  <c r="AX48"/>
  <c r="AH555"/>
  <c r="I555"/>
  <c r="U555"/>
  <c r="AL48"/>
  <c r="T556" l="1"/>
  <c r="AA48"/>
  <c r="K556"/>
  <c r="J556"/>
  <c r="AD556" l="1"/>
  <c r="AE556"/>
  <c r="AF556"/>
  <c r="L556"/>
  <c r="U556"/>
  <c r="AH556" l="1"/>
  <c r="I556"/>
  <c r="L557"/>
  <c r="T557"/>
  <c r="J557"/>
  <c r="K557"/>
  <c r="AD557" l="1"/>
  <c r="AH557" s="1"/>
  <c r="AE557"/>
  <c r="AF557"/>
  <c r="I557"/>
  <c r="U557"/>
  <c r="J558"/>
  <c r="K558" l="1"/>
  <c r="L558"/>
  <c r="U558" s="1"/>
  <c r="T558"/>
  <c r="AD558" l="1"/>
  <c r="AH558" s="1"/>
  <c r="AE558"/>
  <c r="AF558"/>
  <c r="I558"/>
  <c r="T559"/>
  <c r="L559"/>
  <c r="U559" s="1"/>
  <c r="K559"/>
  <c r="J559"/>
  <c r="AD559" l="1"/>
  <c r="AH559" s="1"/>
  <c r="AE559"/>
  <c r="AF559"/>
  <c r="I559"/>
  <c r="T560"/>
  <c r="J560"/>
  <c r="K560"/>
  <c r="L560"/>
  <c r="AD560" l="1"/>
  <c r="AH560" s="1"/>
  <c r="AE560"/>
  <c r="AF560"/>
  <c r="I560"/>
  <c r="U560"/>
  <c r="J561" l="1"/>
  <c r="T561"/>
  <c r="K561"/>
  <c r="L561"/>
  <c r="U561" s="1"/>
  <c r="AD561" l="1"/>
  <c r="AH561" s="1"/>
  <c r="AE561"/>
  <c r="AF561"/>
  <c r="I561"/>
  <c r="K562"/>
  <c r="T562"/>
  <c r="J562"/>
  <c r="L562"/>
  <c r="AD562" l="1"/>
  <c r="AH562" s="1"/>
  <c r="AE562"/>
  <c r="AF562"/>
  <c r="I562"/>
  <c r="U562"/>
  <c r="L563" l="1"/>
  <c r="U563" s="1"/>
  <c r="K563"/>
  <c r="J563"/>
  <c r="T563"/>
  <c r="AD563" l="1"/>
  <c r="AH563" s="1"/>
  <c r="AE563"/>
  <c r="AF563"/>
  <c r="I563"/>
  <c r="K564"/>
  <c r="T564"/>
  <c r="L564"/>
  <c r="U564" s="1"/>
  <c r="J564"/>
  <c r="AD564" l="1"/>
  <c r="AH564" s="1"/>
  <c r="AE564"/>
  <c r="AF564"/>
  <c r="I564"/>
  <c r="J565"/>
  <c r="T565"/>
  <c r="K565"/>
  <c r="AD565" l="1"/>
  <c r="AE565"/>
  <c r="AF565"/>
  <c r="L565"/>
  <c r="U565" s="1"/>
  <c r="T566" s="1"/>
  <c r="AH565" l="1"/>
  <c r="I565"/>
  <c r="L566"/>
  <c r="J566"/>
  <c r="K566"/>
  <c r="AD566" l="1"/>
  <c r="AH566" s="1"/>
  <c r="AE566"/>
  <c r="AF566"/>
  <c r="I566"/>
  <c r="U566"/>
  <c r="L567" l="1"/>
  <c r="U567" s="1"/>
  <c r="T567"/>
  <c r="K567"/>
  <c r="J567"/>
  <c r="X49" s="1"/>
  <c r="AK49" s="1"/>
  <c r="AD567" l="1"/>
  <c r="AH567" s="1"/>
  <c r="AE567"/>
  <c r="AF567"/>
  <c r="Y49"/>
  <c r="I567"/>
  <c r="AJ49"/>
  <c r="AI49"/>
  <c r="K568"/>
  <c r="J568"/>
  <c r="AA49"/>
  <c r="T568"/>
  <c r="Z49"/>
  <c r="AY49" l="1"/>
  <c r="AZ49"/>
  <c r="AX49"/>
  <c r="AD568"/>
  <c r="AE568"/>
  <c r="AF568"/>
  <c r="AL49"/>
  <c r="L568"/>
  <c r="AH568" s="1"/>
  <c r="I568" l="1"/>
  <c r="U568"/>
  <c r="L569" l="1"/>
  <c r="U569" s="1"/>
  <c r="T569"/>
  <c r="K569"/>
  <c r="J569"/>
  <c r="AD569" l="1"/>
  <c r="AH569" s="1"/>
  <c r="AE569"/>
  <c r="AF569"/>
  <c r="I569"/>
  <c r="J570"/>
  <c r="T570"/>
  <c r="K570"/>
  <c r="AD570" l="1"/>
  <c r="AE570"/>
  <c r="AF570"/>
  <c r="L570"/>
  <c r="AH570" s="1"/>
  <c r="I570" l="1"/>
  <c r="U570"/>
  <c r="J571" l="1"/>
  <c r="T571"/>
  <c r="L571"/>
  <c r="U571" s="1"/>
  <c r="K571"/>
  <c r="AD571" l="1"/>
  <c r="AE571"/>
  <c r="AF571"/>
  <c r="AH571"/>
  <c r="I571"/>
  <c r="T572"/>
  <c r="L572"/>
  <c r="U572" s="1"/>
  <c r="J572"/>
  <c r="K572"/>
  <c r="AD572" l="1"/>
  <c r="AH572" s="1"/>
  <c r="AE572"/>
  <c r="AF572"/>
  <c r="I572"/>
  <c r="K573"/>
  <c r="T573"/>
  <c r="J573"/>
  <c r="L573"/>
  <c r="U573" s="1"/>
  <c r="AD573" l="1"/>
  <c r="AH573" s="1"/>
  <c r="AE573"/>
  <c r="AF573"/>
  <c r="I573"/>
  <c r="K574"/>
  <c r="T574"/>
  <c r="J574"/>
  <c r="AD574" l="1"/>
  <c r="AE574"/>
  <c r="AF574"/>
  <c r="L574"/>
  <c r="U574" s="1"/>
  <c r="AH574" l="1"/>
  <c r="I574"/>
  <c r="T575"/>
  <c r="J575"/>
  <c r="K575"/>
  <c r="AD575" l="1"/>
  <c r="AE575"/>
  <c r="AF575"/>
  <c r="L575"/>
  <c r="I575" s="1"/>
  <c r="AH575" l="1"/>
  <c r="U575"/>
  <c r="K576" l="1"/>
  <c r="J576"/>
  <c r="T576"/>
  <c r="L576"/>
  <c r="U576" s="1"/>
  <c r="AD576" l="1"/>
  <c r="AH576" s="1"/>
  <c r="AE576"/>
  <c r="AF576"/>
  <c r="I576"/>
  <c r="K577"/>
  <c r="J577"/>
  <c r="L577"/>
  <c r="U577" s="1"/>
  <c r="T577"/>
  <c r="AD577" l="1"/>
  <c r="AH577" s="1"/>
  <c r="AE577"/>
  <c r="AF577"/>
  <c r="I577"/>
  <c r="L578"/>
  <c r="K578"/>
  <c r="T578"/>
  <c r="J578"/>
  <c r="U578"/>
  <c r="AD578" l="1"/>
  <c r="AH578" s="1"/>
  <c r="AE578"/>
  <c r="AF578"/>
  <c r="I578"/>
  <c r="K579"/>
  <c r="T579"/>
  <c r="J579"/>
  <c r="X50" s="1"/>
  <c r="AK50" s="1"/>
  <c r="AD579" l="1"/>
  <c r="AE579"/>
  <c r="AF579"/>
  <c r="AJ50"/>
  <c r="AI50"/>
  <c r="Y50"/>
  <c r="L579"/>
  <c r="AH579" s="1"/>
  <c r="AX50" l="1"/>
  <c r="AY50"/>
  <c r="AZ50"/>
  <c r="I579"/>
  <c r="AL50"/>
  <c r="Z50"/>
  <c r="U579"/>
  <c r="K580" l="1"/>
  <c r="AA50"/>
  <c r="J580"/>
  <c r="T580"/>
  <c r="L580"/>
  <c r="AD580" l="1"/>
  <c r="AH580" s="1"/>
  <c r="AE580"/>
  <c r="AF580"/>
  <c r="I580"/>
  <c r="U580"/>
  <c r="K581" l="1"/>
  <c r="T581"/>
  <c r="L581"/>
  <c r="U581" s="1"/>
  <c r="J581"/>
  <c r="AD581" l="1"/>
  <c r="AH581" s="1"/>
  <c r="AE581"/>
  <c r="AF581"/>
  <c r="I581"/>
  <c r="K582"/>
  <c r="T582"/>
  <c r="L582"/>
  <c r="U582" s="1"/>
  <c r="J582"/>
  <c r="AD582" l="1"/>
  <c r="AH582" s="1"/>
  <c r="AE582"/>
  <c r="AF582"/>
  <c r="I582"/>
  <c r="T583"/>
  <c r="K583"/>
  <c r="J583"/>
  <c r="AD583" l="1"/>
  <c r="AE583"/>
  <c r="AF583"/>
  <c r="L583"/>
  <c r="AH583" s="1"/>
  <c r="I583" l="1"/>
  <c r="U583"/>
  <c r="K584" l="1"/>
  <c r="T584"/>
  <c r="L584"/>
  <c r="U584" s="1"/>
  <c r="J584"/>
  <c r="AD584" l="1"/>
  <c r="AH584" s="1"/>
  <c r="AE584"/>
  <c r="AF584"/>
  <c r="I584"/>
  <c r="K585"/>
  <c r="L585"/>
  <c r="U585" s="1"/>
  <c r="J585"/>
  <c r="T585"/>
  <c r="AD585" l="1"/>
  <c r="AH585" s="1"/>
  <c r="AE585"/>
  <c r="AF585"/>
  <c r="I585"/>
  <c r="J586"/>
  <c r="K586"/>
  <c r="T586"/>
  <c r="L586"/>
  <c r="U586" s="1"/>
  <c r="AD586" l="1"/>
  <c r="AH586" s="1"/>
  <c r="AE586"/>
  <c r="AF586"/>
  <c r="I586"/>
  <c r="K587"/>
  <c r="L587"/>
  <c r="U587" s="1"/>
  <c r="T587"/>
  <c r="J587"/>
  <c r="AD587" l="1"/>
  <c r="AH587" s="1"/>
  <c r="AE587"/>
  <c r="AF587"/>
  <c r="I587"/>
  <c r="T588"/>
  <c r="K588"/>
  <c r="J588"/>
  <c r="L588"/>
  <c r="U588" s="1"/>
  <c r="AD588" l="1"/>
  <c r="AH588" s="1"/>
  <c r="AE588"/>
  <c r="AF588"/>
  <c r="I588"/>
  <c r="J589"/>
  <c r="T589"/>
  <c r="K589"/>
  <c r="AD589" l="1"/>
  <c r="AE589"/>
  <c r="AF589"/>
  <c r="L589"/>
  <c r="I589" s="1"/>
  <c r="AH589" l="1"/>
  <c r="U589"/>
  <c r="L590" l="1"/>
  <c r="U590" s="1"/>
  <c r="J590"/>
  <c r="K590"/>
  <c r="T590"/>
  <c r="AD590" l="1"/>
  <c r="AH590" s="1"/>
  <c r="AE590"/>
  <c r="AF590"/>
  <c r="I590"/>
  <c r="K591"/>
  <c r="J591"/>
  <c r="X51" s="1"/>
  <c r="AK51" s="1"/>
  <c r="L591"/>
  <c r="U591" s="1"/>
  <c r="T591"/>
  <c r="AD591" l="1"/>
  <c r="AH591" s="1"/>
  <c r="AE591"/>
  <c r="AF591"/>
  <c r="I591"/>
  <c r="Y51"/>
  <c r="AJ51"/>
  <c r="AI51"/>
  <c r="K592"/>
  <c r="AA51"/>
  <c r="T592"/>
  <c r="J592"/>
  <c r="Z51"/>
  <c r="AX51" l="1"/>
  <c r="AY51"/>
  <c r="AZ51"/>
  <c r="AD592"/>
  <c r="AE592"/>
  <c r="AF592"/>
  <c r="AL51"/>
  <c r="L592"/>
  <c r="U592" s="1"/>
  <c r="AH592" l="1"/>
  <c r="I592"/>
  <c r="J593"/>
  <c r="T593"/>
  <c r="K593"/>
  <c r="L593"/>
  <c r="AD593" l="1"/>
  <c r="AH593" s="1"/>
  <c r="AE593"/>
  <c r="AF593"/>
  <c r="I593"/>
  <c r="U593"/>
  <c r="T594" l="1"/>
  <c r="K594"/>
  <c r="L594"/>
  <c r="J594"/>
  <c r="U594"/>
  <c r="J595" s="1"/>
  <c r="AD594" l="1"/>
  <c r="AH594" s="1"/>
  <c r="AE594"/>
  <c r="AF594"/>
  <c r="I594"/>
  <c r="T595"/>
  <c r="L595"/>
  <c r="U595" s="1"/>
  <c r="K595"/>
  <c r="AD595" l="1"/>
  <c r="AH595" s="1"/>
  <c r="AE595"/>
  <c r="AF595"/>
  <c r="I595"/>
  <c r="L596"/>
  <c r="U596" s="1"/>
  <c r="T597" s="1"/>
  <c r="J596"/>
  <c r="T596"/>
  <c r="K596"/>
  <c r="AD596" l="1"/>
  <c r="AH596" s="1"/>
  <c r="AE596"/>
  <c r="AF596"/>
  <c r="I596"/>
  <c r="L597"/>
  <c r="U597" s="1"/>
  <c r="L598" s="1"/>
  <c r="J597"/>
  <c r="K597"/>
  <c r="K598"/>
  <c r="AD598" l="1"/>
  <c r="AH598" s="1"/>
  <c r="AE598"/>
  <c r="AF598"/>
  <c r="AD597"/>
  <c r="AE597"/>
  <c r="AF597"/>
  <c r="AH597"/>
  <c r="I598"/>
  <c r="I597"/>
  <c r="T598"/>
  <c r="U598"/>
  <c r="T599" s="1"/>
  <c r="J598"/>
  <c r="L599" l="1"/>
  <c r="U599" s="1"/>
  <c r="J599"/>
  <c r="K599"/>
  <c r="AD599" l="1"/>
  <c r="AE599"/>
  <c r="AF599"/>
  <c r="AH599"/>
  <c r="I599"/>
  <c r="J600"/>
  <c r="T600"/>
  <c r="K600"/>
  <c r="AD600" l="1"/>
  <c r="AE600"/>
  <c r="AF600"/>
  <c r="L600"/>
  <c r="I600" s="1"/>
  <c r="AH600" l="1"/>
  <c r="U600"/>
  <c r="T601" l="1"/>
  <c r="J601"/>
  <c r="K601"/>
  <c r="L601"/>
  <c r="U601" s="1"/>
  <c r="AD601" l="1"/>
  <c r="AH601" s="1"/>
  <c r="AE601"/>
  <c r="AF601"/>
  <c r="I601"/>
  <c r="J602"/>
  <c r="K602"/>
  <c r="T602"/>
  <c r="L602"/>
  <c r="U602" s="1"/>
  <c r="AD602" l="1"/>
  <c r="AH602" s="1"/>
  <c r="AE602"/>
  <c r="AF602"/>
  <c r="I602"/>
  <c r="T603"/>
  <c r="J603"/>
  <c r="X52" s="1"/>
  <c r="AK52" s="1"/>
  <c r="K603"/>
  <c r="AD603" l="1"/>
  <c r="AE603"/>
  <c r="AF603"/>
  <c r="AI52"/>
  <c r="AJ52"/>
  <c r="Y52"/>
  <c r="L603"/>
  <c r="AH603" s="1"/>
  <c r="AY52" l="1"/>
  <c r="AX52"/>
  <c r="AZ52"/>
  <c r="I603"/>
  <c r="AL52"/>
  <c r="Z52"/>
  <c r="U603"/>
  <c r="K604" l="1"/>
  <c r="L604"/>
  <c r="U604" s="1"/>
  <c r="T604"/>
  <c r="AA52"/>
  <c r="J604"/>
  <c r="AD604" l="1"/>
  <c r="AH604" s="1"/>
  <c r="AE604"/>
  <c r="AF604"/>
  <c r="I604"/>
  <c r="K605"/>
  <c r="J605"/>
  <c r="T605"/>
  <c r="L605"/>
  <c r="AD605" l="1"/>
  <c r="AH605" s="1"/>
  <c r="AE605"/>
  <c r="AF605"/>
  <c r="I605"/>
  <c r="U605"/>
  <c r="T606" l="1"/>
  <c r="L606"/>
  <c r="U606" s="1"/>
  <c r="J606"/>
  <c r="K606"/>
  <c r="AD606" l="1"/>
  <c r="AH606" s="1"/>
  <c r="AE606"/>
  <c r="AF606"/>
  <c r="I606"/>
  <c r="K607"/>
  <c r="L607"/>
  <c r="U607" s="1"/>
  <c r="J607"/>
  <c r="T607"/>
  <c r="AD607" l="1"/>
  <c r="AH607" s="1"/>
  <c r="AE607"/>
  <c r="AF607"/>
  <c r="I607"/>
  <c r="T608"/>
  <c r="L608"/>
  <c r="U608" s="1"/>
  <c r="J608"/>
  <c r="K608"/>
  <c r="AD608" l="1"/>
  <c r="AH608" s="1"/>
  <c r="AE608"/>
  <c r="AF608"/>
  <c r="I608"/>
  <c r="L609"/>
  <c r="K609"/>
  <c r="J609"/>
  <c r="T609"/>
  <c r="AD609" l="1"/>
  <c r="AE609"/>
  <c r="AF609"/>
  <c r="AH609"/>
  <c r="I609"/>
  <c r="U609"/>
  <c r="T610" l="1"/>
  <c r="J610"/>
  <c r="K610"/>
  <c r="L610"/>
  <c r="U610" s="1"/>
  <c r="AD610" l="1"/>
  <c r="AH610" s="1"/>
  <c r="AE610"/>
  <c r="AF610"/>
  <c r="I610"/>
  <c r="T611"/>
  <c r="J611"/>
  <c r="K611"/>
  <c r="AD611" l="1"/>
  <c r="AE611"/>
  <c r="AF611"/>
  <c r="L611"/>
  <c r="U611" s="1"/>
  <c r="AH611" l="1"/>
  <c r="I611"/>
  <c r="K612"/>
  <c r="L612"/>
  <c r="U612" s="1"/>
  <c r="J612"/>
  <c r="T612"/>
  <c r="AD612" l="1"/>
  <c r="AH612" s="1"/>
  <c r="AE612"/>
  <c r="AF612"/>
  <c r="I612"/>
  <c r="K613"/>
  <c r="L613"/>
  <c r="J613"/>
  <c r="T613"/>
  <c r="AD613" l="1"/>
  <c r="AH613" s="1"/>
  <c r="AE613"/>
  <c r="AF613"/>
  <c r="I613"/>
  <c r="U613"/>
  <c r="J614" l="1"/>
  <c r="T614"/>
  <c r="L614"/>
  <c r="U614" s="1"/>
  <c r="K614"/>
  <c r="AD614" l="1"/>
  <c r="AH614" s="1"/>
  <c r="AE614"/>
  <c r="AF614"/>
  <c r="I614"/>
  <c r="K615"/>
  <c r="J615"/>
  <c r="T615"/>
  <c r="L615"/>
  <c r="U615" s="1"/>
  <c r="AD615" l="1"/>
  <c r="AH615" s="1"/>
  <c r="AE615"/>
  <c r="AF615"/>
  <c r="I615"/>
  <c r="T616"/>
  <c r="K616"/>
  <c r="J616"/>
  <c r="L616"/>
  <c r="U616" s="1"/>
  <c r="AD616" l="1"/>
  <c r="AH616" s="1"/>
  <c r="AE616"/>
  <c r="AF616"/>
  <c r="I616"/>
  <c r="K617"/>
  <c r="T617"/>
  <c r="J617"/>
  <c r="AD617" l="1"/>
  <c r="AE617"/>
  <c r="AF617"/>
  <c r="L617"/>
  <c r="U617" s="1"/>
  <c r="AH617" l="1"/>
  <c r="I617"/>
  <c r="L618"/>
  <c r="K618"/>
  <c r="T618"/>
  <c r="J618"/>
  <c r="AD618" l="1"/>
  <c r="AH618" s="1"/>
  <c r="AE618"/>
  <c r="AF618"/>
  <c r="I618"/>
  <c r="U618"/>
  <c r="K619" l="1"/>
  <c r="T619"/>
  <c r="J619"/>
  <c r="L619"/>
  <c r="U619" s="1"/>
  <c r="AD619" l="1"/>
  <c r="AE619"/>
  <c r="AF619"/>
  <c r="AH619"/>
  <c r="I619"/>
  <c r="J620"/>
  <c r="T620"/>
  <c r="K620"/>
  <c r="AD620" l="1"/>
  <c r="AE620"/>
  <c r="AF620"/>
  <c r="L620"/>
  <c r="U620" s="1"/>
  <c r="AH620" l="1"/>
  <c r="I620"/>
  <c r="T621"/>
  <c r="J621"/>
  <c r="L621"/>
  <c r="U621" s="1"/>
  <c r="K621"/>
  <c r="AD621" l="1"/>
  <c r="AH621" s="1"/>
  <c r="AE621"/>
  <c r="AF621"/>
  <c r="I621"/>
  <c r="T622"/>
  <c r="J622"/>
  <c r="L622"/>
  <c r="U622" s="1"/>
  <c r="K622"/>
  <c r="AD622" l="1"/>
  <c r="AH622" s="1"/>
  <c r="AE622"/>
  <c r="AF622"/>
  <c r="I622"/>
  <c r="K623"/>
  <c r="T623"/>
  <c r="J623"/>
  <c r="AD623" l="1"/>
  <c r="AE623"/>
  <c r="AF623"/>
  <c r="L623"/>
  <c r="U623" s="1"/>
  <c r="AH623" l="1"/>
  <c r="I623"/>
  <c r="T624"/>
  <c r="K624"/>
  <c r="J624"/>
  <c r="L624"/>
  <c r="U624" s="1"/>
  <c r="AD624" l="1"/>
  <c r="AH624" s="1"/>
  <c r="AE624"/>
  <c r="AF624"/>
  <c r="I624"/>
  <c r="T625"/>
  <c r="K625"/>
  <c r="L625"/>
  <c r="U625" s="1"/>
  <c r="J625"/>
  <c r="AD625" l="1"/>
  <c r="AH625" s="1"/>
  <c r="AE625"/>
  <c r="AF625"/>
  <c r="I625"/>
  <c r="K626"/>
  <c r="T626"/>
  <c r="J626"/>
  <c r="AD626" l="1"/>
  <c r="AE626"/>
  <c r="AF626"/>
  <c r="L626"/>
  <c r="U626" s="1"/>
  <c r="AH626" l="1"/>
  <c r="I626"/>
  <c r="K627"/>
  <c r="T627"/>
  <c r="J627"/>
  <c r="L627"/>
  <c r="U627" s="1"/>
  <c r="AD627" l="1"/>
  <c r="AH627" s="1"/>
  <c r="AE627"/>
  <c r="AF627"/>
  <c r="I627"/>
  <c r="T628"/>
  <c r="J628"/>
  <c r="L628"/>
  <c r="U628" s="1"/>
  <c r="K628"/>
  <c r="AD628" l="1"/>
  <c r="AH628" s="1"/>
  <c r="AE628"/>
  <c r="AF628"/>
  <c r="I628"/>
  <c r="L629"/>
  <c r="K629"/>
  <c r="T629"/>
  <c r="J629"/>
  <c r="AD629" l="1"/>
  <c r="AH629" s="1"/>
  <c r="AE629"/>
  <c r="AF629"/>
  <c r="I629"/>
  <c r="U629"/>
  <c r="J630" s="1"/>
  <c r="K630"/>
  <c r="AD630" l="1"/>
  <c r="AE630"/>
  <c r="AF630"/>
  <c r="T630"/>
  <c r="L630"/>
  <c r="U630" s="1"/>
  <c r="AH630" l="1"/>
  <c r="I630"/>
  <c r="L631"/>
  <c r="K631"/>
  <c r="T631"/>
  <c r="J631"/>
  <c r="AD631" l="1"/>
  <c r="AH631" s="1"/>
  <c r="AE631"/>
  <c r="AF631"/>
  <c r="I631"/>
  <c r="U631"/>
  <c r="J632"/>
  <c r="K632"/>
  <c r="AD632" l="1"/>
  <c r="AE632"/>
  <c r="AF632"/>
  <c r="T632"/>
  <c r="L632"/>
  <c r="U632" s="1"/>
  <c r="J633"/>
  <c r="AH632" l="1"/>
  <c r="I632"/>
  <c r="K633"/>
  <c r="T633"/>
  <c r="L633"/>
  <c r="AD633" l="1"/>
  <c r="AH633" s="1"/>
  <c r="AE633"/>
  <c r="AF633"/>
  <c r="I633"/>
  <c r="U633"/>
  <c r="J634"/>
  <c r="K634" l="1"/>
  <c r="T634"/>
  <c r="AD634" l="1"/>
  <c r="AE634"/>
  <c r="AF634"/>
  <c r="L634"/>
  <c r="U634"/>
  <c r="AH634" l="1"/>
  <c r="I634"/>
  <c r="T635"/>
  <c r="J635"/>
  <c r="K635"/>
  <c r="L635"/>
  <c r="U635" s="1"/>
  <c r="AD635" l="1"/>
  <c r="AH635" s="1"/>
  <c r="AE635"/>
  <c r="AF635"/>
  <c r="I635"/>
  <c r="T636"/>
  <c r="K636"/>
  <c r="J636"/>
  <c r="AD636" l="1"/>
  <c r="AE636"/>
  <c r="AF636"/>
  <c r="L636"/>
  <c r="I636" s="1"/>
  <c r="AH636" l="1"/>
  <c r="U636"/>
  <c r="T637" l="1"/>
  <c r="L637"/>
  <c r="U637" s="1"/>
  <c r="J637"/>
  <c r="K637"/>
  <c r="AD637" l="1"/>
  <c r="AH637" s="1"/>
  <c r="AE637"/>
  <c r="AF637"/>
  <c r="I637"/>
  <c r="K638"/>
  <c r="L638"/>
  <c r="U638" s="1"/>
  <c r="T638"/>
  <c r="J638"/>
  <c r="AD638" l="1"/>
  <c r="AH638" s="1"/>
  <c r="AE638"/>
  <c r="AF638"/>
  <c r="I638"/>
  <c r="J639"/>
  <c r="L639"/>
  <c r="K639"/>
  <c r="T639"/>
  <c r="AD639" l="1"/>
  <c r="AH639" s="1"/>
  <c r="AE639"/>
  <c r="AF639"/>
  <c r="I639"/>
  <c r="U639"/>
  <c r="T640" l="1"/>
  <c r="L640"/>
  <c r="U640" s="1"/>
  <c r="K640"/>
  <c r="J640"/>
  <c r="AD640" l="1"/>
  <c r="AH640" s="1"/>
  <c r="AE640"/>
  <c r="AF640"/>
  <c r="I640"/>
  <c r="J641"/>
  <c r="T641"/>
  <c r="K641"/>
  <c r="L641"/>
  <c r="U641" s="1"/>
  <c r="AD641" l="1"/>
  <c r="AH641" s="1"/>
  <c r="AE641"/>
  <c r="AF641"/>
  <c r="I641"/>
  <c r="J642"/>
  <c r="T642"/>
  <c r="K642"/>
  <c r="AD642" l="1"/>
  <c r="AE642"/>
  <c r="AF642"/>
  <c r="L642"/>
  <c r="AH642" s="1"/>
  <c r="I642" l="1"/>
  <c r="U642"/>
  <c r="T643" l="1"/>
  <c r="L643"/>
  <c r="U643" s="1"/>
  <c r="J643"/>
  <c r="K643"/>
  <c r="AD643" l="1"/>
  <c r="AH643" s="1"/>
  <c r="AE643"/>
  <c r="AF643"/>
  <c r="I643"/>
  <c r="L644"/>
  <c r="U644" s="1"/>
  <c r="J644"/>
  <c r="T644"/>
  <c r="K644"/>
  <c r="AD644" l="1"/>
  <c r="AH644" s="1"/>
  <c r="AE644"/>
  <c r="AF644"/>
  <c r="I644"/>
  <c r="K645"/>
  <c r="T645"/>
  <c r="J645"/>
  <c r="L645"/>
  <c r="U645" s="1"/>
  <c r="K646" s="1"/>
  <c r="AD645" l="1"/>
  <c r="AH645" s="1"/>
  <c r="AE645"/>
  <c r="AF645"/>
  <c r="AD646"/>
  <c r="AE646"/>
  <c r="AF646"/>
  <c r="I645"/>
  <c r="J646"/>
  <c r="T646"/>
  <c r="L646"/>
  <c r="U646" s="1"/>
  <c r="J647" s="1"/>
  <c r="AH646" l="1"/>
  <c r="I646"/>
  <c r="L647"/>
  <c r="U647" s="1"/>
  <c r="K647"/>
  <c r="T647"/>
  <c r="AD647" l="1"/>
  <c r="AH647" s="1"/>
  <c r="AE647"/>
  <c r="AF647"/>
  <c r="I647"/>
  <c r="K648"/>
  <c r="T648"/>
  <c r="J648"/>
  <c r="L648"/>
  <c r="U648" s="1"/>
  <c r="AD648" l="1"/>
  <c r="AH648" s="1"/>
  <c r="AE648"/>
  <c r="AF648"/>
  <c r="I648"/>
  <c r="T649"/>
  <c r="K649"/>
  <c r="J649"/>
  <c r="L649"/>
  <c r="U649" s="1"/>
  <c r="AD649" l="1"/>
  <c r="AH649" s="1"/>
  <c r="AE649"/>
  <c r="AF649"/>
  <c r="I649"/>
  <c r="T650"/>
  <c r="L650"/>
  <c r="U650" s="1"/>
  <c r="K650"/>
  <c r="J650"/>
  <c r="AD650" l="1"/>
  <c r="AH650" s="1"/>
  <c r="AE650"/>
  <c r="AF650"/>
  <c r="I650"/>
  <c r="K651"/>
  <c r="T651"/>
  <c r="J651"/>
  <c r="L651"/>
  <c r="U651" s="1"/>
  <c r="AD651" l="1"/>
  <c r="AH651" s="1"/>
  <c r="AE651"/>
  <c r="AF651"/>
  <c r="I651"/>
  <c r="T652"/>
  <c r="J652"/>
  <c r="L652"/>
  <c r="U652" s="1"/>
  <c r="K652"/>
  <c r="AD652" l="1"/>
  <c r="AH652" s="1"/>
  <c r="AE652"/>
  <c r="AF652"/>
  <c r="I652"/>
  <c r="K653"/>
  <c r="J653"/>
  <c r="T653"/>
  <c r="AD653" l="1"/>
  <c r="AE653"/>
  <c r="AF653"/>
  <c r="L653"/>
  <c r="U653" s="1"/>
  <c r="AH653" l="1"/>
  <c r="I653"/>
  <c r="K654"/>
  <c r="T654"/>
  <c r="J654"/>
  <c r="AD654" l="1"/>
  <c r="AE654"/>
  <c r="AF654"/>
  <c r="L654"/>
  <c r="AH654" l="1"/>
  <c r="I654"/>
  <c r="U654"/>
  <c r="J655" l="1"/>
  <c r="K655"/>
  <c r="T655"/>
  <c r="AD655" l="1"/>
  <c r="AE655"/>
  <c r="AF655"/>
  <c r="L655"/>
  <c r="AH655" s="1"/>
  <c r="I655" l="1"/>
  <c r="U655"/>
  <c r="K656" l="1"/>
  <c r="T656"/>
  <c r="J656"/>
  <c r="AD656" l="1"/>
  <c r="AE656"/>
  <c r="AF656"/>
  <c r="L656"/>
  <c r="AH656" s="1"/>
  <c r="I656" l="1"/>
  <c r="U656"/>
  <c r="J657" l="1"/>
  <c r="L657"/>
  <c r="U657" s="1"/>
  <c r="K657"/>
  <c r="T657"/>
  <c r="AD657" l="1"/>
  <c r="AH657" s="1"/>
  <c r="AE657"/>
  <c r="AF657"/>
  <c r="I657"/>
  <c r="J658"/>
  <c r="L658"/>
  <c r="K658"/>
  <c r="T658"/>
  <c r="AD658" l="1"/>
  <c r="AH658" s="1"/>
  <c r="AE658"/>
  <c r="AF658"/>
  <c r="I658"/>
  <c r="U658"/>
  <c r="K659" l="1"/>
  <c r="J659"/>
  <c r="T659"/>
  <c r="AD659" l="1"/>
  <c r="AE659"/>
  <c r="AF659"/>
  <c r="L659"/>
  <c r="U659" s="1"/>
  <c r="AH659" l="1"/>
  <c r="I659"/>
  <c r="K660"/>
  <c r="J660"/>
  <c r="T660"/>
  <c r="L660"/>
  <c r="U660" s="1"/>
  <c r="AD660" l="1"/>
  <c r="AH660" s="1"/>
  <c r="AE660"/>
  <c r="AF660"/>
  <c r="I660"/>
  <c r="L661"/>
  <c r="U661" s="1"/>
  <c r="K661"/>
  <c r="T661"/>
  <c r="J661"/>
  <c r="AD661" l="1"/>
  <c r="AH661" s="1"/>
  <c r="AE661"/>
  <c r="AF661"/>
  <c r="I661"/>
  <c r="K662"/>
  <c r="T662"/>
  <c r="L662"/>
  <c r="J662"/>
  <c r="AD662" l="1"/>
  <c r="AH662" s="1"/>
  <c r="AE662"/>
  <c r="AF662"/>
  <c r="I662"/>
  <c r="U662"/>
  <c r="K663"/>
  <c r="J663"/>
  <c r="AD663" l="1"/>
  <c r="AE663"/>
  <c r="AF663"/>
  <c r="T663"/>
  <c r="L663"/>
  <c r="I663" s="1"/>
  <c r="AH663" l="1"/>
  <c r="U663"/>
  <c r="T664" l="1"/>
  <c r="K664"/>
  <c r="J664"/>
  <c r="AD664" l="1"/>
  <c r="AE664"/>
  <c r="AF664"/>
  <c r="L664"/>
  <c r="AH664" s="1"/>
  <c r="I664" l="1"/>
  <c r="U664"/>
  <c r="L665" l="1"/>
  <c r="U665" s="1"/>
  <c r="K665"/>
  <c r="J665"/>
  <c r="T665"/>
  <c r="AD665" l="1"/>
  <c r="AE665"/>
  <c r="AF665"/>
  <c r="AH665"/>
  <c r="I665"/>
  <c r="T666"/>
  <c r="K666"/>
  <c r="J666"/>
  <c r="AD666" l="1"/>
  <c r="AE666"/>
  <c r="AF666"/>
  <c r="L666"/>
  <c r="U666" s="1"/>
  <c r="AH666" l="1"/>
  <c r="I666"/>
  <c r="K667"/>
  <c r="J667"/>
  <c r="T667"/>
  <c r="AD667" l="1"/>
  <c r="AE667"/>
  <c r="AF667"/>
  <c r="L667"/>
  <c r="U667" s="1"/>
  <c r="AH667" l="1"/>
  <c r="I667"/>
  <c r="K668"/>
  <c r="T668"/>
  <c r="J668"/>
  <c r="AD668" l="1"/>
  <c r="AE668"/>
  <c r="AF668"/>
  <c r="L668"/>
  <c r="U668" s="1"/>
  <c r="AH668" l="1"/>
  <c r="I668"/>
  <c r="J669"/>
  <c r="K669"/>
  <c r="T669"/>
  <c r="L669"/>
  <c r="U669" s="1"/>
  <c r="AD669" l="1"/>
  <c r="AH669" s="1"/>
  <c r="AE669"/>
  <c r="AF669"/>
  <c r="I669"/>
  <c r="J670"/>
  <c r="K670"/>
  <c r="T670"/>
  <c r="AD670" l="1"/>
  <c r="AE670"/>
  <c r="AF670"/>
  <c r="L670"/>
  <c r="U670" s="1"/>
  <c r="AH670" l="1"/>
  <c r="I670"/>
  <c r="K671"/>
  <c r="T671"/>
  <c r="J671"/>
  <c r="L671"/>
  <c r="U671" s="1"/>
  <c r="AD671" l="1"/>
  <c r="AH671" s="1"/>
  <c r="AE671"/>
  <c r="AF671"/>
  <c r="I671"/>
  <c r="T672"/>
  <c r="L672"/>
  <c r="U672" s="1"/>
  <c r="K672"/>
  <c r="J672"/>
  <c r="AD672" l="1"/>
  <c r="AH672" s="1"/>
  <c r="AE672"/>
  <c r="AF672"/>
  <c r="I672"/>
  <c r="K673"/>
  <c r="T673"/>
  <c r="J673"/>
  <c r="L673"/>
  <c r="U673" s="1"/>
  <c r="AD673" l="1"/>
  <c r="AH673" s="1"/>
  <c r="AE673"/>
  <c r="AF673"/>
  <c r="I673"/>
  <c r="L674"/>
  <c r="K674"/>
  <c r="J674"/>
  <c r="T674"/>
  <c r="AD674" l="1"/>
  <c r="AH674" s="1"/>
  <c r="AE674"/>
  <c r="AF674"/>
  <c r="I674"/>
  <c r="U674"/>
  <c r="K675" l="1"/>
  <c r="L675"/>
  <c r="U675" s="1"/>
  <c r="J675"/>
  <c r="T675"/>
  <c r="AD675" l="1"/>
  <c r="AH675" s="1"/>
  <c r="AE675"/>
  <c r="AF675"/>
  <c r="I675"/>
  <c r="J676"/>
  <c r="L676"/>
  <c r="U676" s="1"/>
  <c r="K676"/>
  <c r="T676"/>
  <c r="AD676" l="1"/>
  <c r="AH676" s="1"/>
  <c r="AE676"/>
  <c r="AF676"/>
  <c r="I676"/>
  <c r="K677"/>
  <c r="T677"/>
  <c r="J677"/>
  <c r="L677"/>
  <c r="AD677" l="1"/>
  <c r="AH677" s="1"/>
  <c r="AE677"/>
  <c r="AF677"/>
  <c r="I677"/>
  <c r="U677"/>
  <c r="K678" l="1"/>
  <c r="T678"/>
  <c r="J678"/>
  <c r="AD678" l="1"/>
  <c r="AE678"/>
  <c r="AF678"/>
  <c r="L678"/>
  <c r="AH678" s="1"/>
  <c r="I678" l="1"/>
  <c r="U678"/>
  <c r="L679" l="1"/>
  <c r="U679" s="1"/>
  <c r="K679"/>
  <c r="T679"/>
  <c r="J679"/>
  <c r="AD679" l="1"/>
  <c r="AH679" s="1"/>
  <c r="AE679"/>
  <c r="AF679"/>
  <c r="I679"/>
  <c r="T680"/>
  <c r="K680"/>
  <c r="J680"/>
  <c r="AD680" l="1"/>
  <c r="AE680"/>
  <c r="AF680"/>
  <c r="L680"/>
  <c r="AH680" s="1"/>
  <c r="I680" l="1"/>
  <c r="U680"/>
  <c r="L681" l="1"/>
  <c r="U681" s="1"/>
  <c r="K681"/>
  <c r="J681"/>
  <c r="T681"/>
  <c r="AD681" l="1"/>
  <c r="AH681" s="1"/>
  <c r="AE681"/>
  <c r="AF681"/>
  <c r="I681"/>
  <c r="K682"/>
  <c r="T682"/>
  <c r="J682"/>
  <c r="L682"/>
  <c r="U682" s="1"/>
  <c r="AD682" l="1"/>
  <c r="AH682" s="1"/>
  <c r="AE682"/>
  <c r="AF682"/>
  <c r="I682"/>
  <c r="J683"/>
  <c r="K683"/>
  <c r="T683"/>
  <c r="AD683" l="1"/>
  <c r="AE683"/>
  <c r="AF683"/>
  <c r="L683"/>
  <c r="U683" s="1"/>
  <c r="K684" s="1"/>
  <c r="J684"/>
  <c r="AD684" l="1"/>
  <c r="AE684"/>
  <c r="AF684"/>
  <c r="AH683"/>
  <c r="I683"/>
  <c r="T684"/>
  <c r="L684"/>
  <c r="U684" s="1"/>
  <c r="T685" s="1"/>
  <c r="K685"/>
  <c r="J685"/>
  <c r="L685"/>
  <c r="AD685" l="1"/>
  <c r="AH685" s="1"/>
  <c r="AE685"/>
  <c r="AF685"/>
  <c r="AH684"/>
  <c r="I685"/>
  <c r="I684"/>
  <c r="U685"/>
  <c r="T686" s="1"/>
  <c r="J686"/>
  <c r="K686"/>
  <c r="L686"/>
  <c r="AD686" l="1"/>
  <c r="AH686" s="1"/>
  <c r="AE686"/>
  <c r="AF686"/>
  <c r="I686"/>
  <c r="U686"/>
  <c r="T687" s="1"/>
  <c r="J687"/>
  <c r="L687" l="1"/>
  <c r="K687"/>
  <c r="AD687" l="1"/>
  <c r="AH687" s="1"/>
  <c r="AE687"/>
  <c r="AF687"/>
  <c r="I687"/>
  <c r="U687"/>
  <c r="T688" l="1"/>
  <c r="J688"/>
  <c r="K688"/>
  <c r="L688"/>
  <c r="U688" s="1"/>
  <c r="AD688" l="1"/>
  <c r="AH688" s="1"/>
  <c r="AE688"/>
  <c r="AF688"/>
  <c r="I688"/>
  <c r="T689"/>
  <c r="K689"/>
  <c r="J689"/>
  <c r="AD689" l="1"/>
  <c r="AE689"/>
  <c r="AF689"/>
  <c r="L689"/>
  <c r="U689" s="1"/>
  <c r="AH689" l="1"/>
  <c r="I689"/>
  <c r="J690"/>
  <c r="L690"/>
  <c r="T690"/>
  <c r="K690"/>
  <c r="AD690" l="1"/>
  <c r="AH690" s="1"/>
  <c r="AE690"/>
  <c r="AF690"/>
  <c r="I690"/>
  <c r="U690"/>
  <c r="K691" l="1"/>
  <c r="T691"/>
  <c r="J691"/>
  <c r="AD691" l="1"/>
  <c r="AE691"/>
  <c r="AF691"/>
  <c r="L691"/>
  <c r="I691" s="1"/>
  <c r="U691"/>
  <c r="J692"/>
  <c r="AH691" l="1"/>
  <c r="T692"/>
  <c r="K692"/>
  <c r="AD692" l="1"/>
  <c r="AE692"/>
  <c r="AF692"/>
  <c r="L692"/>
  <c r="AH692" s="1"/>
  <c r="I692" l="1"/>
  <c r="U692"/>
  <c r="K693" l="1"/>
  <c r="J693"/>
  <c r="T693"/>
  <c r="L693"/>
  <c r="U693" s="1"/>
  <c r="AD693" l="1"/>
  <c r="AH693" s="1"/>
  <c r="AE693"/>
  <c r="AF693"/>
  <c r="I693"/>
  <c r="T694"/>
  <c r="K694"/>
  <c r="L694"/>
  <c r="U694" s="1"/>
  <c r="J694"/>
  <c r="AD694" l="1"/>
  <c r="AH694" s="1"/>
  <c r="AE694"/>
  <c r="AF694"/>
  <c r="I694"/>
  <c r="L695"/>
  <c r="J695"/>
  <c r="T695"/>
  <c r="K695"/>
  <c r="AD695" l="1"/>
  <c r="AH695" s="1"/>
  <c r="AE695"/>
  <c r="AF695"/>
  <c r="I695"/>
  <c r="U695"/>
  <c r="L696" l="1"/>
  <c r="U696" s="1"/>
  <c r="K696"/>
  <c r="T696"/>
  <c r="J696"/>
  <c r="AD696" l="1"/>
  <c r="AH696" s="1"/>
  <c r="AE696"/>
  <c r="AF696"/>
  <c r="I696"/>
  <c r="J697"/>
  <c r="T697"/>
  <c r="K697"/>
  <c r="AD697" l="1"/>
  <c r="AE697"/>
  <c r="AF697"/>
  <c r="L697"/>
  <c r="U697" s="1"/>
  <c r="AH697" l="1"/>
  <c r="I697"/>
  <c r="T698"/>
  <c r="J698"/>
  <c r="K698"/>
  <c r="AD698" l="1"/>
  <c r="AE698"/>
  <c r="AF698"/>
  <c r="L698"/>
  <c r="I698" s="1"/>
  <c r="AH698" l="1"/>
  <c r="U698"/>
  <c r="T699" l="1"/>
  <c r="K699"/>
  <c r="J699"/>
  <c r="AD699" l="1"/>
  <c r="AE699"/>
  <c r="AF699"/>
  <c r="L699"/>
  <c r="I699" s="1"/>
  <c r="AH699" l="1"/>
  <c r="U699"/>
  <c r="K700" l="1"/>
  <c r="J700"/>
  <c r="T700"/>
  <c r="AD700" l="1"/>
  <c r="AE700"/>
  <c r="AF700"/>
  <c r="L700"/>
  <c r="I700" s="1"/>
  <c r="AH700" l="1"/>
  <c r="U700"/>
  <c r="K701" l="1"/>
  <c r="L701"/>
  <c r="J701"/>
  <c r="T701"/>
  <c r="AD701" l="1"/>
  <c r="AH701" s="1"/>
  <c r="AE701"/>
  <c r="AF701"/>
  <c r="I701"/>
  <c r="U701"/>
  <c r="J702" l="1"/>
  <c r="K702"/>
  <c r="T702"/>
  <c r="AD702" l="1"/>
  <c r="AE702"/>
  <c r="AF702"/>
  <c r="L702"/>
  <c r="U702" s="1"/>
  <c r="AH702" l="1"/>
  <c r="I702"/>
  <c r="K703"/>
  <c r="L703"/>
  <c r="U703" s="1"/>
  <c r="T703"/>
  <c r="J703"/>
  <c r="AD703" l="1"/>
  <c r="AH703" s="1"/>
  <c r="AE703"/>
  <c r="AF703"/>
  <c r="I703"/>
  <c r="K704"/>
  <c r="J704"/>
  <c r="T704"/>
  <c r="AD704" l="1"/>
  <c r="AE704"/>
  <c r="AF704"/>
  <c r="L704"/>
  <c r="U704" s="1"/>
  <c r="J705" s="1"/>
  <c r="K705"/>
  <c r="AD705" l="1"/>
  <c r="AE705"/>
  <c r="AF705"/>
  <c r="AH704"/>
  <c r="I704"/>
  <c r="T705"/>
  <c r="L705"/>
  <c r="U705" s="1"/>
  <c r="AH705" l="1"/>
  <c r="I705"/>
  <c r="J706"/>
  <c r="T706"/>
  <c r="K706"/>
  <c r="AD706" l="1"/>
  <c r="AE706"/>
  <c r="AF706"/>
  <c r="L706"/>
  <c r="AH706" s="1"/>
  <c r="I706" l="1"/>
  <c r="U706"/>
  <c r="T707" l="1"/>
  <c r="K707"/>
  <c r="J707"/>
  <c r="L707"/>
  <c r="U707" s="1"/>
  <c r="AD707" l="1"/>
  <c r="AH707" s="1"/>
  <c r="AE707"/>
  <c r="AF707"/>
  <c r="I707"/>
  <c r="T708"/>
  <c r="J708"/>
  <c r="K708"/>
  <c r="AD708" l="1"/>
  <c r="AE708"/>
  <c r="AF708"/>
  <c r="L708"/>
  <c r="AH708" s="1"/>
  <c r="I708" l="1"/>
  <c r="U708"/>
  <c r="L709" l="1"/>
  <c r="K709"/>
  <c r="J709"/>
  <c r="T709"/>
  <c r="AD709" l="1"/>
  <c r="AE709"/>
  <c r="AF709"/>
  <c r="AH709"/>
  <c r="I709"/>
  <c r="U709"/>
  <c r="K710" l="1"/>
  <c r="J710"/>
  <c r="T710"/>
  <c r="L710"/>
  <c r="U710" s="1"/>
  <c r="AD710" l="1"/>
  <c r="AH710" s="1"/>
  <c r="AE710"/>
  <c r="AF710"/>
  <c r="I710"/>
  <c r="L711"/>
  <c r="U711" s="1"/>
  <c r="J711"/>
  <c r="T711"/>
  <c r="K711"/>
  <c r="AD711" l="1"/>
  <c r="AH711" s="1"/>
  <c r="AE711"/>
  <c r="AF711"/>
  <c r="I711"/>
  <c r="K712"/>
  <c r="J712"/>
  <c r="T712"/>
  <c r="L712"/>
  <c r="U712" s="1"/>
  <c r="AD712" l="1"/>
  <c r="AH712" s="1"/>
  <c r="AE712"/>
  <c r="AF712"/>
  <c r="I712"/>
  <c r="K713"/>
  <c r="J713"/>
  <c r="T713"/>
  <c r="AD713" l="1"/>
  <c r="AE713"/>
  <c r="AF713"/>
  <c r="L713"/>
  <c r="U713" s="1"/>
  <c r="AH713" l="1"/>
  <c r="I713"/>
  <c r="K714"/>
  <c r="L714"/>
  <c r="U714" s="1"/>
  <c r="T714"/>
  <c r="J714"/>
  <c r="AD714" l="1"/>
  <c r="AH714" s="1"/>
  <c r="AE714"/>
  <c r="AF714"/>
  <c r="I714"/>
  <c r="T715"/>
  <c r="L715"/>
  <c r="U715" s="1"/>
  <c r="J715"/>
  <c r="K715"/>
  <c r="AD715" l="1"/>
  <c r="AH715" s="1"/>
  <c r="AE715"/>
  <c r="AF715"/>
  <c r="I715"/>
  <c r="T716"/>
  <c r="K716"/>
  <c r="L716"/>
  <c r="U716" s="1"/>
  <c r="J716"/>
  <c r="AD716" l="1"/>
  <c r="AH716" s="1"/>
  <c r="AE716"/>
  <c r="AF716"/>
  <c r="I716"/>
  <c r="K717"/>
  <c r="T717"/>
  <c r="J717"/>
  <c r="AD717" l="1"/>
  <c r="AE717"/>
  <c r="AF717"/>
  <c r="L717"/>
  <c r="U717" s="1"/>
  <c r="AH717" l="1"/>
  <c r="I717"/>
  <c r="T718"/>
  <c r="K718"/>
  <c r="J718"/>
  <c r="AD718" l="1"/>
  <c r="AE718"/>
  <c r="AF718"/>
  <c r="L718"/>
  <c r="AH718" s="1"/>
  <c r="I718" l="1"/>
  <c r="U718"/>
  <c r="L719" l="1"/>
  <c r="U719" s="1"/>
  <c r="K719"/>
  <c r="T719"/>
  <c r="J719"/>
  <c r="AD719" l="1"/>
  <c r="AH719" s="1"/>
  <c r="AE719"/>
  <c r="AF719"/>
  <c r="I719"/>
  <c r="K720"/>
  <c r="L720"/>
  <c r="U720" s="1"/>
  <c r="J720"/>
  <c r="T720"/>
  <c r="AD720" l="1"/>
  <c r="AH720" s="1"/>
  <c r="AE720"/>
  <c r="AF720"/>
  <c r="I720"/>
  <c r="L721"/>
  <c r="U721" s="1"/>
  <c r="K721"/>
  <c r="J721"/>
  <c r="T721"/>
  <c r="AD721" l="1"/>
  <c r="AH721" s="1"/>
  <c r="AE721"/>
  <c r="AF721"/>
  <c r="I721"/>
  <c r="K722"/>
  <c r="J722"/>
  <c r="T722"/>
  <c r="L722"/>
  <c r="U722" s="1"/>
  <c r="AD722" l="1"/>
  <c r="AH722" s="1"/>
  <c r="AE722"/>
  <c r="AF722"/>
  <c r="I722"/>
  <c r="J723"/>
  <c r="T723"/>
  <c r="K723"/>
  <c r="AD723" l="1"/>
  <c r="AE723"/>
  <c r="AF723"/>
  <c r="L723"/>
  <c r="U723" s="1"/>
  <c r="AH723" l="1"/>
  <c r="I723"/>
  <c r="K724"/>
  <c r="J724"/>
  <c r="T724"/>
  <c r="L724"/>
  <c r="U724" s="1"/>
  <c r="AD724" l="1"/>
  <c r="AH724" s="1"/>
  <c r="AE724"/>
  <c r="AF724"/>
  <c r="I724"/>
  <c r="K725"/>
  <c r="J725"/>
  <c r="T725"/>
  <c r="L725"/>
  <c r="U725" s="1"/>
  <c r="AD725" l="1"/>
  <c r="AH725" s="1"/>
  <c r="AE725"/>
  <c r="AF725"/>
  <c r="I725"/>
  <c r="J726"/>
  <c r="T726"/>
  <c r="K726"/>
  <c r="L726"/>
  <c r="U726" s="1"/>
  <c r="AD726" l="1"/>
  <c r="AH726" s="1"/>
  <c r="AE726"/>
  <c r="AF726"/>
  <c r="I726"/>
  <c r="L727"/>
  <c r="K727"/>
  <c r="J727"/>
  <c r="T727"/>
  <c r="AD727" l="1"/>
  <c r="AH727" s="1"/>
  <c r="AE727"/>
  <c r="AF727"/>
  <c r="I727"/>
  <c r="U727"/>
  <c r="K728" l="1"/>
  <c r="L728"/>
  <c r="U728" s="1"/>
  <c r="T728"/>
  <c r="J728"/>
  <c r="AD728" l="1"/>
  <c r="AH728" s="1"/>
  <c r="AE728"/>
  <c r="AF728"/>
  <c r="I728"/>
  <c r="J729"/>
  <c r="T729"/>
  <c r="K729"/>
  <c r="AD729" l="1"/>
  <c r="AE729"/>
  <c r="AF729"/>
  <c r="L729"/>
  <c r="U729" s="1"/>
  <c r="AH729" l="1"/>
  <c r="I729"/>
  <c r="T730"/>
  <c r="K730"/>
  <c r="J730"/>
  <c r="AD730" l="1"/>
  <c r="AE730"/>
  <c r="AF730"/>
  <c r="L730"/>
  <c r="U730" s="1"/>
  <c r="AH730" l="1"/>
  <c r="I730"/>
  <c r="L731"/>
  <c r="U731" s="1"/>
  <c r="K731"/>
  <c r="T731"/>
  <c r="J731"/>
  <c r="AD731" l="1"/>
  <c r="AH731" s="1"/>
  <c r="AE731"/>
  <c r="AF731"/>
  <c r="I731"/>
  <c r="J732"/>
  <c r="T732"/>
  <c r="K732"/>
  <c r="AD732" l="1"/>
  <c r="AE732"/>
  <c r="AF732"/>
  <c r="L732"/>
  <c r="U732" s="1"/>
  <c r="AH732" l="1"/>
  <c r="I732"/>
  <c r="K733"/>
  <c r="L733"/>
  <c r="U733" s="1"/>
  <c r="T733"/>
  <c r="J733"/>
  <c r="AD733" l="1"/>
  <c r="AH733" s="1"/>
  <c r="AE733"/>
  <c r="AF733"/>
  <c r="I733"/>
  <c r="J734"/>
  <c r="T734"/>
  <c r="K734"/>
  <c r="AD734" l="1"/>
  <c r="AE734"/>
  <c r="AF734"/>
  <c r="L734"/>
  <c r="U734" s="1"/>
  <c r="AH734" l="1"/>
  <c r="I734"/>
  <c r="K735"/>
  <c r="J735"/>
  <c r="L735"/>
  <c r="T735"/>
  <c r="AD735" l="1"/>
  <c r="AH735" s="1"/>
  <c r="AE735"/>
  <c r="AF735"/>
  <c r="I735"/>
  <c r="U735"/>
  <c r="K736" l="1"/>
  <c r="J736"/>
  <c r="T736"/>
  <c r="AD736" l="1"/>
  <c r="AE736"/>
  <c r="AF736"/>
  <c r="L736"/>
  <c r="I736" s="1"/>
  <c r="AH736" l="1"/>
  <c r="U736"/>
  <c r="K737" l="1"/>
  <c r="J737"/>
  <c r="T737"/>
  <c r="AD737" l="1"/>
  <c r="AE737"/>
  <c r="AF737"/>
  <c r="L737"/>
  <c r="AH737" s="1"/>
  <c r="I737" l="1"/>
  <c r="U737"/>
  <c r="T738" l="1"/>
  <c r="L738"/>
  <c r="U738" s="1"/>
  <c r="J738"/>
  <c r="K738"/>
  <c r="AD738" l="1"/>
  <c r="AH738" s="1"/>
  <c r="AE738"/>
  <c r="AF738"/>
  <c r="I738"/>
  <c r="L739"/>
  <c r="U739" s="1"/>
  <c r="K739"/>
  <c r="T739"/>
  <c r="J739"/>
  <c r="AD739" l="1"/>
  <c r="AH739" s="1"/>
  <c r="AE739"/>
  <c r="AF739"/>
  <c r="I739"/>
  <c r="K740"/>
  <c r="J740"/>
  <c r="T740"/>
  <c r="L740"/>
  <c r="AD740" l="1"/>
  <c r="AH740" s="1"/>
  <c r="AE740"/>
  <c r="AF740"/>
  <c r="I740"/>
  <c r="U740"/>
  <c r="T741" s="1"/>
  <c r="K741" l="1"/>
  <c r="L741"/>
  <c r="U741" s="1"/>
  <c r="K742" s="1"/>
  <c r="J741"/>
  <c r="AD741" l="1"/>
  <c r="AH741" s="1"/>
  <c r="AE741"/>
  <c r="AF741"/>
  <c r="AD742"/>
  <c r="AE742"/>
  <c r="AF742"/>
  <c r="I741"/>
  <c r="J742"/>
  <c r="T742"/>
  <c r="L742"/>
  <c r="AH742" s="1"/>
  <c r="I742" l="1"/>
  <c r="U742"/>
  <c r="K743" l="1"/>
  <c r="T743"/>
  <c r="L743"/>
  <c r="U743" s="1"/>
  <c r="J743"/>
  <c r="AD743" l="1"/>
  <c r="AH743" s="1"/>
  <c r="AE743"/>
  <c r="AF743"/>
  <c r="I743"/>
  <c r="T744"/>
  <c r="K744"/>
  <c r="L744"/>
  <c r="U744" s="1"/>
  <c r="K745" s="1"/>
  <c r="J744"/>
  <c r="AD745" l="1"/>
  <c r="AE745"/>
  <c r="AF745"/>
  <c r="AD744"/>
  <c r="AE744"/>
  <c r="AF744"/>
  <c r="AH744"/>
  <c r="I744"/>
  <c r="J745"/>
  <c r="L745"/>
  <c r="I745" s="1"/>
  <c r="T745"/>
  <c r="AH745" l="1"/>
  <c r="U745"/>
  <c r="J746" s="1"/>
  <c r="K746"/>
  <c r="AD746" l="1"/>
  <c r="AE746"/>
  <c r="AF746"/>
  <c r="T746"/>
  <c r="L746"/>
  <c r="U746" s="1"/>
  <c r="T747" s="1"/>
  <c r="AH746" l="1"/>
  <c r="I746"/>
  <c r="J747"/>
  <c r="K747"/>
  <c r="AD747" l="1"/>
  <c r="AE747"/>
  <c r="AF747"/>
  <c r="L747"/>
  <c r="I747" s="1"/>
  <c r="AH747" l="1"/>
  <c r="U747"/>
  <c r="J748" l="1"/>
  <c r="T748"/>
  <c r="K748"/>
  <c r="L748"/>
  <c r="U748" s="1"/>
  <c r="AD748" l="1"/>
  <c r="AH748" s="1"/>
  <c r="AE748"/>
  <c r="AF748"/>
  <c r="I748"/>
  <c r="K749"/>
  <c r="T749"/>
  <c r="J749"/>
  <c r="AD749" l="1"/>
  <c r="AE749"/>
  <c r="AF749"/>
  <c r="L749"/>
  <c r="AH749" l="1"/>
  <c r="I749"/>
  <c r="U749"/>
  <c r="T750" l="1"/>
  <c r="L750"/>
  <c r="U750" s="1"/>
  <c r="K750"/>
  <c r="J750"/>
  <c r="AD750" l="1"/>
  <c r="AH750" s="1"/>
  <c r="AE750"/>
  <c r="AF750"/>
  <c r="I750"/>
  <c r="J751"/>
  <c r="T751"/>
  <c r="K751"/>
  <c r="AD751" l="1"/>
  <c r="AE751"/>
  <c r="AF751"/>
  <c r="L751"/>
  <c r="I751" s="1"/>
  <c r="AH751" l="1"/>
  <c r="U751"/>
  <c r="T752" l="1"/>
  <c r="K752"/>
  <c r="L752"/>
  <c r="U752" s="1"/>
  <c r="J752"/>
  <c r="AD752" l="1"/>
  <c r="AH752" s="1"/>
  <c r="AE752"/>
  <c r="AF752"/>
  <c r="I752"/>
  <c r="J753"/>
  <c r="T753"/>
  <c r="K753"/>
  <c r="AD753" l="1"/>
  <c r="AE753"/>
  <c r="AF753"/>
  <c r="L753"/>
  <c r="AH753" s="1"/>
  <c r="I753" l="1"/>
  <c r="U753"/>
  <c r="T754" l="1"/>
  <c r="L754"/>
  <c r="U754" s="1"/>
  <c r="K754"/>
  <c r="J754"/>
  <c r="AD754" l="1"/>
  <c r="AH754" s="1"/>
  <c r="AE754"/>
  <c r="AF754"/>
  <c r="I754"/>
  <c r="K755"/>
  <c r="L755"/>
  <c r="T755"/>
  <c r="J755"/>
  <c r="AD755" l="1"/>
  <c r="AH755" s="1"/>
  <c r="AE755"/>
  <c r="AF755"/>
  <c r="I755"/>
  <c r="U755"/>
  <c r="J756" l="1"/>
  <c r="K756"/>
  <c r="L756"/>
  <c r="U756" s="1"/>
  <c r="T756"/>
  <c r="AD756" l="1"/>
  <c r="AH756" s="1"/>
  <c r="AE756"/>
  <c r="AF756"/>
  <c r="I756"/>
  <c r="J757"/>
  <c r="T757"/>
  <c r="K757"/>
  <c r="AD757" l="1"/>
  <c r="AE757"/>
  <c r="AF757"/>
  <c r="L757"/>
  <c r="I757" s="1"/>
  <c r="AH757" l="1"/>
  <c r="U757"/>
  <c r="T758" l="1"/>
  <c r="J758"/>
  <c r="K758"/>
  <c r="AD758" l="1"/>
  <c r="AE758"/>
  <c r="AF758"/>
  <c r="L758"/>
  <c r="U758" s="1"/>
  <c r="AH758" l="1"/>
  <c r="I758"/>
  <c r="L759"/>
  <c r="U759" s="1"/>
  <c r="T759"/>
  <c r="K759"/>
  <c r="J759"/>
  <c r="AD759" l="1"/>
  <c r="AH759" s="1"/>
  <c r="AE759"/>
  <c r="AF759"/>
  <c r="I759"/>
  <c r="T760"/>
  <c r="K760"/>
  <c r="J760"/>
  <c r="L760"/>
  <c r="U760" s="1"/>
  <c r="AD760" l="1"/>
  <c r="AH760" s="1"/>
  <c r="AE760"/>
  <c r="AF760"/>
  <c r="I760"/>
  <c r="K761"/>
  <c r="T761"/>
  <c r="J761"/>
  <c r="L761"/>
  <c r="AD761" l="1"/>
  <c r="AH761" s="1"/>
  <c r="AE761"/>
  <c r="AF761"/>
  <c r="I761"/>
  <c r="U761"/>
  <c r="K762" l="1"/>
  <c r="J762"/>
  <c r="L762"/>
  <c r="U762" s="1"/>
  <c r="T762"/>
  <c r="AD762" l="1"/>
  <c r="AH762" s="1"/>
  <c r="AE762"/>
  <c r="AF762"/>
  <c r="I762"/>
  <c r="L763"/>
  <c r="J763"/>
  <c r="T763"/>
  <c r="K763"/>
  <c r="AD763" l="1"/>
  <c r="AH763" s="1"/>
  <c r="AE763"/>
  <c r="AF763"/>
  <c r="I763"/>
  <c r="U763"/>
  <c r="T764" l="1"/>
  <c r="J764"/>
  <c r="K764"/>
  <c r="L764"/>
  <c r="U764" s="1"/>
  <c r="AD764" l="1"/>
  <c r="AH764" s="1"/>
  <c r="AE764"/>
  <c r="AF764"/>
  <c r="I764"/>
  <c r="T765"/>
  <c r="K765"/>
  <c r="J765"/>
  <c r="AD765" l="1"/>
  <c r="AE765"/>
  <c r="AF765"/>
  <c r="L765"/>
  <c r="AH765" l="1"/>
  <c r="I765"/>
  <c r="U765"/>
  <c r="J766" l="1"/>
  <c r="T766"/>
  <c r="K766"/>
  <c r="L766"/>
  <c r="U766" s="1"/>
  <c r="AD766" l="1"/>
  <c r="AH766" s="1"/>
  <c r="AE766"/>
  <c r="AF766"/>
  <c r="I766"/>
  <c r="K767"/>
  <c r="J767"/>
  <c r="T767"/>
  <c r="AD767" l="1"/>
  <c r="AE767"/>
  <c r="AF767"/>
  <c r="L767"/>
  <c r="AH767" l="1"/>
  <c r="I767"/>
  <c r="U767"/>
  <c r="T768" l="1"/>
  <c r="J768"/>
  <c r="K768"/>
  <c r="L768"/>
  <c r="U768" s="1"/>
  <c r="AD768" l="1"/>
  <c r="AH768" s="1"/>
  <c r="AE768"/>
  <c r="AF768"/>
  <c r="I768"/>
  <c r="J769"/>
  <c r="K769"/>
  <c r="T769"/>
  <c r="AD769" l="1"/>
  <c r="AE769"/>
  <c r="AF769"/>
  <c r="L769"/>
  <c r="U769" s="1"/>
  <c r="AH769" l="1"/>
  <c r="I769"/>
  <c r="L770"/>
  <c r="T770"/>
  <c r="K770"/>
  <c r="J770"/>
  <c r="U770"/>
  <c r="AD770" l="1"/>
  <c r="AH770" s="1"/>
  <c r="AE770"/>
  <c r="AF770"/>
  <c r="I770"/>
  <c r="T771"/>
  <c r="K771"/>
  <c r="L771"/>
  <c r="U771" s="1"/>
  <c r="J771"/>
  <c r="AD771" l="1"/>
  <c r="AH771" s="1"/>
  <c r="AE771"/>
  <c r="AF771"/>
  <c r="I771"/>
  <c r="J772"/>
  <c r="T772"/>
  <c r="K772"/>
  <c r="L772"/>
  <c r="U772" s="1"/>
  <c r="T773" s="1"/>
  <c r="AD772" l="1"/>
  <c r="AH772" s="1"/>
  <c r="AE772"/>
  <c r="AF772"/>
  <c r="I772"/>
  <c r="J773"/>
  <c r="K773"/>
  <c r="L773"/>
  <c r="U773" s="1"/>
  <c r="AD773" l="1"/>
  <c r="AH773" s="1"/>
  <c r="AE773"/>
  <c r="AF773"/>
  <c r="I773"/>
  <c r="L774"/>
  <c r="K774"/>
  <c r="J774"/>
  <c r="T774"/>
  <c r="AD774" l="1"/>
  <c r="AH774" s="1"/>
  <c r="AE774"/>
  <c r="AF774"/>
  <c r="I774"/>
  <c r="U774"/>
  <c r="K775" l="1"/>
  <c r="J775"/>
  <c r="T775"/>
  <c r="AD775" l="1"/>
  <c r="AE775"/>
  <c r="AF775"/>
  <c r="L775"/>
  <c r="U775" s="1"/>
  <c r="AH775" l="1"/>
  <c r="I775"/>
  <c r="T776"/>
  <c r="K776"/>
  <c r="L776"/>
  <c r="U776" s="1"/>
  <c r="J776"/>
  <c r="AD776" l="1"/>
  <c r="AH776" s="1"/>
  <c r="AE776"/>
  <c r="AF776"/>
  <c r="I776"/>
  <c r="J777"/>
  <c r="T777"/>
  <c r="K777"/>
  <c r="AD777" l="1"/>
  <c r="AE777"/>
  <c r="AF777"/>
  <c r="L777"/>
  <c r="U777" s="1"/>
  <c r="AH777" l="1"/>
  <c r="I777"/>
  <c r="T778"/>
  <c r="J778"/>
  <c r="K778"/>
  <c r="AD778" l="1"/>
  <c r="AE778"/>
  <c r="AF778"/>
  <c r="L778"/>
  <c r="U778" s="1"/>
  <c r="AH778" l="1"/>
  <c r="I778"/>
  <c r="K779"/>
  <c r="T779"/>
  <c r="J779"/>
  <c r="AD779" l="1"/>
  <c r="AE779"/>
  <c r="AF779"/>
  <c r="L779"/>
  <c r="U779" s="1"/>
  <c r="AH779" l="1"/>
  <c r="I779"/>
  <c r="J780"/>
  <c r="L780"/>
  <c r="U780" s="1"/>
  <c r="K780"/>
  <c r="T780"/>
  <c r="AD780" l="1"/>
  <c r="AH780" s="1"/>
  <c r="AE780"/>
  <c r="AF780"/>
  <c r="I780"/>
  <c r="K781"/>
  <c r="J781"/>
  <c r="T781"/>
  <c r="AD781" l="1"/>
  <c r="AE781"/>
  <c r="AF781"/>
  <c r="L781"/>
  <c r="U781" s="1"/>
  <c r="AH781" l="1"/>
  <c r="I781"/>
  <c r="K782"/>
  <c r="L782"/>
  <c r="U782" s="1"/>
  <c r="J782"/>
  <c r="T782"/>
  <c r="AD782" l="1"/>
  <c r="AH782" s="1"/>
  <c r="AE782"/>
  <c r="AF782"/>
  <c r="I782"/>
  <c r="T783"/>
  <c r="L783"/>
  <c r="U783" s="1"/>
  <c r="J783"/>
  <c r="K783"/>
  <c r="AD783" l="1"/>
  <c r="AH783" s="1"/>
  <c r="AE783"/>
  <c r="AF783"/>
  <c r="I783"/>
  <c r="K784"/>
  <c r="L784"/>
  <c r="U784" s="1"/>
  <c r="T784"/>
  <c r="J784"/>
  <c r="AD784" l="1"/>
  <c r="AH784" s="1"/>
  <c r="AE784"/>
  <c r="AF784"/>
  <c r="I784"/>
  <c r="T785"/>
  <c r="K785"/>
  <c r="J785"/>
  <c r="L785"/>
  <c r="U785" s="1"/>
  <c r="AD785" l="1"/>
  <c r="AH785" s="1"/>
  <c r="AE785"/>
  <c r="AF785"/>
  <c r="I785"/>
  <c r="T786"/>
  <c r="J786"/>
  <c r="K786"/>
  <c r="AD786" l="1"/>
  <c r="AE786"/>
  <c r="AF786"/>
  <c r="L786"/>
  <c r="U786" s="1"/>
  <c r="AH786" l="1"/>
  <c r="I786"/>
  <c r="K787"/>
  <c r="L787"/>
  <c r="U787" s="1"/>
  <c r="J787"/>
  <c r="T787"/>
  <c r="AD787" l="1"/>
  <c r="AH787" s="1"/>
  <c r="AE787"/>
  <c r="AF787"/>
  <c r="I787"/>
  <c r="K788"/>
  <c r="L788"/>
  <c r="J788"/>
  <c r="T788"/>
  <c r="AD788" l="1"/>
  <c r="AH788" s="1"/>
  <c r="AE788"/>
  <c r="AF788"/>
  <c r="I788"/>
  <c r="U788"/>
  <c r="L789" l="1"/>
  <c r="U789" s="1"/>
  <c r="T789"/>
  <c r="J789"/>
  <c r="K789"/>
  <c r="AD789" l="1"/>
  <c r="AH789" s="1"/>
  <c r="AE789"/>
  <c r="AF789"/>
  <c r="I789"/>
  <c r="K790"/>
  <c r="J790"/>
  <c r="T790"/>
  <c r="AD790" l="1"/>
  <c r="AE790"/>
  <c r="AF790"/>
  <c r="L790"/>
  <c r="U790" s="1"/>
  <c r="AH790" l="1"/>
  <c r="I790"/>
  <c r="L791"/>
  <c r="K791"/>
  <c r="J791"/>
  <c r="T791"/>
  <c r="AD791" l="1"/>
  <c r="AH791" s="1"/>
  <c r="AE791"/>
  <c r="AF791"/>
  <c r="I791"/>
  <c r="U791"/>
  <c r="K792" l="1"/>
  <c r="J792"/>
  <c r="T792"/>
  <c r="AD792" l="1"/>
  <c r="AE792"/>
  <c r="AF792"/>
  <c r="L792"/>
  <c r="U792" s="1"/>
  <c r="AH792" l="1"/>
  <c r="I792"/>
  <c r="L793"/>
  <c r="U793" s="1"/>
  <c r="K793"/>
  <c r="T793"/>
  <c r="J793"/>
  <c r="AD793" l="1"/>
  <c r="AH793" s="1"/>
  <c r="AE793"/>
  <c r="AF793"/>
  <c r="I793"/>
  <c r="K794"/>
  <c r="T794"/>
  <c r="J794"/>
  <c r="L794"/>
  <c r="U794" s="1"/>
  <c r="AD794" l="1"/>
  <c r="AH794" s="1"/>
  <c r="AE794"/>
  <c r="AF794"/>
  <c r="I794"/>
  <c r="J795"/>
  <c r="K795"/>
  <c r="T795"/>
  <c r="AD795" l="1"/>
  <c r="AE795"/>
  <c r="AF795"/>
  <c r="L795"/>
  <c r="U795" s="1"/>
  <c r="AH795" l="1"/>
  <c r="I795"/>
  <c r="L796"/>
  <c r="U796" s="1"/>
  <c r="K796"/>
  <c r="T796"/>
  <c r="J796"/>
  <c r="AD796" l="1"/>
  <c r="AH796" s="1"/>
  <c r="AE796"/>
  <c r="AF796"/>
  <c r="I796"/>
  <c r="J797"/>
  <c r="K797"/>
  <c r="T797"/>
  <c r="L797"/>
  <c r="U797" s="1"/>
  <c r="AD797" l="1"/>
  <c r="AH797" s="1"/>
  <c r="AE797"/>
  <c r="AF797"/>
  <c r="I797"/>
  <c r="J798"/>
  <c r="K798"/>
  <c r="T798"/>
  <c r="AD798" l="1"/>
  <c r="AE798"/>
  <c r="AF798"/>
  <c r="L798"/>
  <c r="U798" s="1"/>
  <c r="AH798" l="1"/>
  <c r="I798"/>
  <c r="K799"/>
  <c r="T799"/>
  <c r="J799"/>
  <c r="L799"/>
  <c r="U799" s="1"/>
  <c r="AD799" l="1"/>
  <c r="AH799" s="1"/>
  <c r="AE799"/>
  <c r="AF799"/>
  <c r="I799"/>
  <c r="J800"/>
  <c r="T800"/>
  <c r="K800"/>
  <c r="AD800" l="1"/>
  <c r="AE800"/>
  <c r="AF800"/>
  <c r="L800"/>
  <c r="U800" s="1"/>
  <c r="K801" s="1"/>
  <c r="AD801" l="1"/>
  <c r="AE801"/>
  <c r="AF801"/>
  <c r="AH800"/>
  <c r="I800"/>
  <c r="T801"/>
  <c r="J801"/>
  <c r="L801"/>
  <c r="U801" s="1"/>
  <c r="AH801" l="1"/>
  <c r="I801"/>
  <c r="L802"/>
  <c r="U802" s="1"/>
  <c r="T803" s="1"/>
  <c r="J802"/>
  <c r="K802"/>
  <c r="T802"/>
  <c r="AD802" l="1"/>
  <c r="AH802" s="1"/>
  <c r="AE802"/>
  <c r="AF802"/>
  <c r="I802"/>
  <c r="K803"/>
  <c r="J803"/>
  <c r="AD803" l="1"/>
  <c r="AE803"/>
  <c r="AF803"/>
  <c r="L803"/>
  <c r="U803" s="1"/>
  <c r="T804" s="1"/>
  <c r="K804"/>
  <c r="J804"/>
  <c r="L804"/>
  <c r="U804" s="1"/>
  <c r="AD804" l="1"/>
  <c r="AH804" s="1"/>
  <c r="AE804"/>
  <c r="AF804"/>
  <c r="AH803"/>
  <c r="I803"/>
  <c r="I804"/>
  <c r="L805"/>
  <c r="K805"/>
  <c r="T805"/>
  <c r="J805"/>
  <c r="AD805" l="1"/>
  <c r="AH805" s="1"/>
  <c r="AE805"/>
  <c r="AF805"/>
  <c r="I805"/>
  <c r="U805"/>
  <c r="K806" s="1"/>
  <c r="AD806" l="1"/>
  <c r="AE806"/>
  <c r="AF806"/>
  <c r="T806"/>
  <c r="J806"/>
  <c r="L806"/>
  <c r="U806" s="1"/>
  <c r="J807" s="1"/>
  <c r="AH806" l="1"/>
  <c r="I806"/>
  <c r="L807"/>
  <c r="U807" s="1"/>
  <c r="T808" s="1"/>
  <c r="K807"/>
  <c r="T807"/>
  <c r="AD807" l="1"/>
  <c r="AH807" s="1"/>
  <c r="AE807"/>
  <c r="AF807"/>
  <c r="I807"/>
  <c r="L808"/>
  <c r="K808"/>
  <c r="J808"/>
  <c r="AD808" l="1"/>
  <c r="AH808" s="1"/>
  <c r="AE808"/>
  <c r="AF808"/>
  <c r="I808"/>
  <c r="U808"/>
  <c r="J809"/>
  <c r="L809" l="1"/>
  <c r="U809" s="1"/>
  <c r="K809"/>
  <c r="T809"/>
  <c r="K810"/>
  <c r="AD809" l="1"/>
  <c r="AH809" s="1"/>
  <c r="AE809"/>
  <c r="AF809"/>
  <c r="AD810"/>
  <c r="AE810"/>
  <c r="AF810"/>
  <c r="I809"/>
  <c r="J810"/>
  <c r="T810"/>
  <c r="L810"/>
  <c r="AH810" s="1"/>
  <c r="I810" l="1"/>
  <c r="U810"/>
  <c r="T811" s="1"/>
  <c r="J811"/>
  <c r="K811" l="1"/>
  <c r="L811"/>
  <c r="U811" s="1"/>
  <c r="AD811" l="1"/>
  <c r="AE811"/>
  <c r="AF811"/>
  <c r="AH811"/>
  <c r="I811"/>
  <c r="L812"/>
  <c r="K812"/>
  <c r="J812"/>
  <c r="T812"/>
  <c r="AD812" l="1"/>
  <c r="AH812" s="1"/>
  <c r="AE812"/>
  <c r="AF812"/>
  <c r="I812"/>
  <c r="U812"/>
  <c r="L813" l="1"/>
  <c r="U813" s="1"/>
  <c r="T814" s="1"/>
  <c r="T813"/>
  <c r="K813"/>
  <c r="J813"/>
  <c r="AD813" l="1"/>
  <c r="AH813" s="1"/>
  <c r="AE813"/>
  <c r="AF813"/>
  <c r="I813"/>
  <c r="L814"/>
  <c r="U814" s="1"/>
  <c r="J815" s="1"/>
  <c r="K814"/>
  <c r="J814"/>
  <c r="AD814" l="1"/>
  <c r="AH814" s="1"/>
  <c r="AE814"/>
  <c r="AF814"/>
  <c r="I814"/>
  <c r="T815"/>
  <c r="L815"/>
  <c r="K815"/>
  <c r="U815"/>
  <c r="AD815" l="1"/>
  <c r="AH815" s="1"/>
  <c r="AE815"/>
  <c r="AF815"/>
  <c r="I815"/>
  <c r="L816"/>
  <c r="T816"/>
  <c r="K816"/>
  <c r="J816"/>
  <c r="AD816" l="1"/>
  <c r="AH816" s="1"/>
  <c r="AE816"/>
  <c r="AF816"/>
  <c r="I816"/>
  <c r="U816"/>
  <c r="T817" l="1"/>
  <c r="K817"/>
  <c r="J817"/>
  <c r="AD817" l="1"/>
  <c r="AE817"/>
  <c r="AF817"/>
  <c r="L817"/>
  <c r="U817" s="1"/>
  <c r="AH817" l="1"/>
  <c r="I817"/>
  <c r="K818"/>
  <c r="T818"/>
  <c r="J818"/>
  <c r="L818"/>
  <c r="U818" s="1"/>
  <c r="AD818" l="1"/>
  <c r="AH818" s="1"/>
  <c r="AE818"/>
  <c r="AF818"/>
  <c r="I818"/>
  <c r="L819"/>
  <c r="U819" s="1"/>
  <c r="K819"/>
  <c r="J819"/>
  <c r="T819"/>
  <c r="AD819" l="1"/>
  <c r="AH819" s="1"/>
  <c r="AE819"/>
  <c r="AF819"/>
  <c r="I819"/>
  <c r="T820"/>
  <c r="K820"/>
  <c r="J820"/>
  <c r="AD820" l="1"/>
  <c r="AE820"/>
  <c r="AF820"/>
  <c r="L820"/>
  <c r="U820" s="1"/>
  <c r="AH820" l="1"/>
  <c r="I820"/>
  <c r="T821"/>
  <c r="J821"/>
  <c r="K821"/>
  <c r="L821"/>
  <c r="AD821" l="1"/>
  <c r="AH821" s="1"/>
  <c r="AE821"/>
  <c r="AF821"/>
  <c r="I821"/>
  <c r="U821"/>
  <c r="T822" l="1"/>
  <c r="K822"/>
  <c r="J822"/>
  <c r="AD822" l="1"/>
  <c r="AE822"/>
  <c r="AF822"/>
  <c r="L822"/>
  <c r="I822" s="1"/>
  <c r="AH822" l="1"/>
  <c r="U822"/>
  <c r="T823" l="1"/>
  <c r="J823"/>
  <c r="K823"/>
  <c r="L823"/>
  <c r="U823" s="1"/>
  <c r="AD823" l="1"/>
  <c r="AH823" s="1"/>
  <c r="AE823"/>
  <c r="AF823"/>
  <c r="I823"/>
  <c r="K824"/>
  <c r="T824"/>
  <c r="J824"/>
  <c r="AD824" l="1"/>
  <c r="AE824"/>
  <c r="AF824"/>
  <c r="L824"/>
  <c r="AH824" s="1"/>
  <c r="I824" l="1"/>
  <c r="U824"/>
  <c r="T825" l="1"/>
  <c r="L825"/>
  <c r="U825" s="1"/>
  <c r="K825"/>
  <c r="J825"/>
  <c r="AD825" l="1"/>
  <c r="AE825"/>
  <c r="AF825"/>
  <c r="AH825"/>
  <c r="I825"/>
  <c r="K826"/>
  <c r="T826"/>
  <c r="J826"/>
  <c r="AD826" l="1"/>
  <c r="AE826"/>
  <c r="AF826"/>
  <c r="L826"/>
  <c r="AH826" s="1"/>
  <c r="I826" l="1"/>
  <c r="U826"/>
  <c r="L827" l="1"/>
  <c r="J827"/>
  <c r="K827"/>
  <c r="T827"/>
  <c r="AD827" l="1"/>
  <c r="AH827" s="1"/>
  <c r="AE827"/>
  <c r="AF827"/>
  <c r="I827"/>
  <c r="U827"/>
  <c r="K828" l="1"/>
  <c r="T828"/>
  <c r="J828"/>
  <c r="L828"/>
  <c r="U828" s="1"/>
  <c r="AD828" l="1"/>
  <c r="AH828" s="1"/>
  <c r="AE828"/>
  <c r="AF828"/>
  <c r="I828"/>
  <c r="J829"/>
  <c r="T829"/>
  <c r="K829"/>
  <c r="AD829" l="1"/>
  <c r="AE829"/>
  <c r="AF829"/>
  <c r="L829"/>
  <c r="U829" s="1"/>
  <c r="AH829" l="1"/>
  <c r="I829"/>
  <c r="J830"/>
  <c r="T830"/>
  <c r="K830"/>
  <c r="AD830" l="1"/>
  <c r="AE830"/>
  <c r="AF830"/>
  <c r="L830"/>
  <c r="AH830" s="1"/>
  <c r="I830" l="1"/>
  <c r="U830"/>
  <c r="K831" l="1"/>
  <c r="L831"/>
  <c r="U831" s="1"/>
  <c r="J831"/>
  <c r="T831"/>
  <c r="AD831" l="1"/>
  <c r="AH831" s="1"/>
  <c r="AE831"/>
  <c r="AF831"/>
  <c r="I831"/>
  <c r="J832"/>
  <c r="K832"/>
  <c r="T832"/>
  <c r="AD832" l="1"/>
  <c r="AE832"/>
  <c r="AF832"/>
  <c r="L832"/>
  <c r="AH832" l="1"/>
  <c r="I832"/>
  <c r="U832"/>
  <c r="L833" l="1"/>
  <c r="K833"/>
  <c r="T833"/>
  <c r="J833"/>
  <c r="AD833" l="1"/>
  <c r="AH833" s="1"/>
  <c r="AE833"/>
  <c r="AF833"/>
  <c r="I833"/>
  <c r="U833"/>
  <c r="T834" l="1"/>
  <c r="J834"/>
  <c r="K834"/>
  <c r="AD834" l="1"/>
  <c r="AE834"/>
  <c r="AF834"/>
  <c r="L834"/>
  <c r="AH834" l="1"/>
  <c r="I834"/>
  <c r="U834"/>
  <c r="T835" l="1"/>
  <c r="L835"/>
  <c r="U835" s="1"/>
  <c r="K835"/>
  <c r="J835"/>
  <c r="AD835" l="1"/>
  <c r="AH835" s="1"/>
  <c r="AE835"/>
  <c r="AF835"/>
  <c r="I835"/>
  <c r="K836"/>
  <c r="T836"/>
  <c r="J836"/>
  <c r="AD836" l="1"/>
  <c r="AE836"/>
  <c r="AF836"/>
  <c r="L836"/>
  <c r="AH836" s="1"/>
  <c r="I836" l="1"/>
  <c r="U836"/>
  <c r="K837" l="1"/>
  <c r="L837"/>
  <c r="U837" s="1"/>
  <c r="T837"/>
  <c r="J837"/>
  <c r="AD837" l="1"/>
  <c r="AE837"/>
  <c r="AF837"/>
  <c r="AH837"/>
  <c r="I837"/>
  <c r="T838"/>
  <c r="J838"/>
  <c r="L838"/>
  <c r="U838" s="1"/>
  <c r="K838"/>
  <c r="AD838" l="1"/>
  <c r="AH838" s="1"/>
  <c r="AE838"/>
  <c r="AF838"/>
  <c r="I838"/>
  <c r="K839"/>
  <c r="J839"/>
  <c r="T839"/>
  <c r="AD839" l="1"/>
  <c r="AE839"/>
  <c r="AF839"/>
  <c r="L839"/>
  <c r="AH839" s="1"/>
  <c r="I839" l="1"/>
  <c r="U839"/>
  <c r="J840" l="1"/>
  <c r="L840"/>
  <c r="U840" s="1"/>
  <c r="K840"/>
  <c r="T840"/>
  <c r="AD840" l="1"/>
  <c r="AH840" s="1"/>
  <c r="AE840"/>
  <c r="AF840"/>
  <c r="I840"/>
  <c r="T841"/>
  <c r="K841"/>
  <c r="L841"/>
  <c r="U841" s="1"/>
  <c r="J841"/>
  <c r="AD841" l="1"/>
  <c r="AH841" s="1"/>
  <c r="AE841"/>
  <c r="AF841"/>
  <c r="I841"/>
  <c r="T842"/>
  <c r="K842"/>
  <c r="J842"/>
  <c r="L842"/>
  <c r="AD842" l="1"/>
  <c r="AH842" s="1"/>
  <c r="AE842"/>
  <c r="AF842"/>
  <c r="I842"/>
  <c r="U842"/>
  <c r="J843" l="1"/>
  <c r="T843"/>
  <c r="K843"/>
  <c r="AD843" l="1"/>
  <c r="AE843"/>
  <c r="AF843"/>
  <c r="L843"/>
  <c r="AH843" s="1"/>
  <c r="I843" l="1"/>
  <c r="U843"/>
  <c r="L844" l="1"/>
  <c r="U844" s="1"/>
  <c r="K844"/>
  <c r="J844"/>
  <c r="T844"/>
  <c r="AD844" l="1"/>
  <c r="AH844" s="1"/>
  <c r="AE844"/>
  <c r="AF844"/>
  <c r="I844"/>
  <c r="L845"/>
  <c r="U845" s="1"/>
  <c r="K845"/>
  <c r="T845"/>
  <c r="J845"/>
  <c r="AD845" l="1"/>
  <c r="AH845" s="1"/>
  <c r="AE845"/>
  <c r="AF845"/>
  <c r="I845"/>
  <c r="J846"/>
  <c r="K846"/>
  <c r="T846"/>
  <c r="AD846" l="1"/>
  <c r="AE846"/>
  <c r="AF846"/>
  <c r="L846"/>
  <c r="U846" s="1"/>
  <c r="AH846" l="1"/>
  <c r="I846"/>
  <c r="L847"/>
  <c r="U847" s="1"/>
  <c r="K847"/>
  <c r="T847"/>
  <c r="J847"/>
  <c r="AD847" l="1"/>
  <c r="AH847" s="1"/>
  <c r="AE847"/>
  <c r="AF847"/>
  <c r="I847"/>
  <c r="L848"/>
  <c r="K848"/>
  <c r="J848"/>
  <c r="T848"/>
  <c r="AD848" l="1"/>
  <c r="AH848" s="1"/>
  <c r="AE848"/>
  <c r="AF848"/>
  <c r="I848"/>
  <c r="U848"/>
  <c r="T849" l="1"/>
  <c r="J849"/>
  <c r="K849"/>
  <c r="L849"/>
  <c r="U849" s="1"/>
  <c r="AD849" l="1"/>
  <c r="AH849" s="1"/>
  <c r="AE849"/>
  <c r="AF849"/>
  <c r="I849"/>
  <c r="L850"/>
  <c r="U850" s="1"/>
  <c r="K850"/>
  <c r="T850"/>
  <c r="J850"/>
  <c r="AD850" l="1"/>
  <c r="AH850" s="1"/>
  <c r="AE850"/>
  <c r="AF850"/>
  <c r="I850"/>
  <c r="L851"/>
  <c r="U851" s="1"/>
  <c r="K851"/>
  <c r="T851"/>
  <c r="J851"/>
  <c r="AD851" l="1"/>
  <c r="AH851" s="1"/>
  <c r="AE851"/>
  <c r="AF851"/>
  <c r="I851"/>
  <c r="J852"/>
  <c r="T852"/>
  <c r="L852"/>
  <c r="U852" s="1"/>
  <c r="K852"/>
  <c r="AD852" l="1"/>
  <c r="AH852" s="1"/>
  <c r="AE852"/>
  <c r="AF852"/>
  <c r="I852"/>
  <c r="T853"/>
  <c r="J853"/>
  <c r="K853"/>
  <c r="AD853" l="1"/>
  <c r="AE853"/>
  <c r="AF853"/>
  <c r="L853"/>
  <c r="U853" s="1"/>
  <c r="K854" s="1"/>
  <c r="J854"/>
  <c r="AD854" l="1"/>
  <c r="AE854"/>
  <c r="AF854"/>
  <c r="AH853"/>
  <c r="I853"/>
  <c r="T854"/>
  <c r="L854"/>
  <c r="U854" s="1"/>
  <c r="J855" s="1"/>
  <c r="AH854" l="1"/>
  <c r="I854"/>
  <c r="K855"/>
  <c r="T855"/>
  <c r="L855"/>
  <c r="U855" s="1"/>
  <c r="AD855" l="1"/>
  <c r="AH855" s="1"/>
  <c r="AE855"/>
  <c r="AF855"/>
  <c r="I855"/>
  <c r="T856"/>
  <c r="L856"/>
  <c r="U856" s="1"/>
  <c r="K856"/>
  <c r="J856"/>
  <c r="AD856" l="1"/>
  <c r="AH856" s="1"/>
  <c r="AE856"/>
  <c r="AF856"/>
  <c r="I856"/>
  <c r="J857"/>
  <c r="K857"/>
  <c r="L857"/>
  <c r="U857" s="1"/>
  <c r="T857"/>
  <c r="AD857" l="1"/>
  <c r="AH857" s="1"/>
  <c r="AE857"/>
  <c r="AF857"/>
  <c r="I857"/>
  <c r="T858"/>
  <c r="L858"/>
  <c r="U858" s="1"/>
  <c r="K858"/>
  <c r="J858"/>
  <c r="AD858" l="1"/>
  <c r="AH858" s="1"/>
  <c r="AE858"/>
  <c r="AF858"/>
  <c r="I858"/>
  <c r="K859"/>
  <c r="J859"/>
  <c r="T859"/>
  <c r="L859"/>
  <c r="U859" s="1"/>
  <c r="AD859" l="1"/>
  <c r="AH859" s="1"/>
  <c r="AE859"/>
  <c r="AF859"/>
  <c r="I859"/>
  <c r="J860"/>
  <c r="T860"/>
  <c r="L860"/>
  <c r="U860" s="1"/>
  <c r="K860"/>
  <c r="AD860" l="1"/>
  <c r="AH860" s="1"/>
  <c r="AE860"/>
  <c r="AF860"/>
  <c r="I860"/>
  <c r="L861"/>
  <c r="K861"/>
  <c r="T861"/>
  <c r="J861"/>
  <c r="AD861" l="1"/>
  <c r="AH861" s="1"/>
  <c r="AE861"/>
  <c r="AF861"/>
  <c r="I861"/>
  <c r="U861"/>
  <c r="K862" l="1"/>
  <c r="J862"/>
  <c r="T862"/>
  <c r="AD862" l="1"/>
  <c r="AE862"/>
  <c r="AF862"/>
  <c r="L862"/>
  <c r="I862" s="1"/>
  <c r="AH862" l="1"/>
  <c r="U862"/>
  <c r="J863" l="1"/>
  <c r="K863"/>
  <c r="L863"/>
  <c r="U863" s="1"/>
  <c r="T863"/>
  <c r="AD863" l="1"/>
  <c r="AH863" s="1"/>
  <c r="AE863"/>
  <c r="AF863"/>
  <c r="I863"/>
  <c r="K864"/>
  <c r="J864"/>
  <c r="T864"/>
  <c r="L864"/>
  <c r="AD864" l="1"/>
  <c r="AH864" s="1"/>
  <c r="AE864"/>
  <c r="AF864"/>
  <c r="I864"/>
  <c r="U864"/>
  <c r="L865" l="1"/>
  <c r="U865" s="1"/>
  <c r="K865"/>
  <c r="T865"/>
  <c r="J865"/>
  <c r="AD865" l="1"/>
  <c r="AE865"/>
  <c r="AF865"/>
  <c r="AH865"/>
  <c r="I865"/>
  <c r="T866"/>
  <c r="L866"/>
  <c r="U866" s="1"/>
  <c r="K866"/>
  <c r="J866"/>
  <c r="AD866" l="1"/>
  <c r="AH866" s="1"/>
  <c r="AE866"/>
  <c r="AF866"/>
  <c r="I866"/>
  <c r="L867"/>
  <c r="K867"/>
  <c r="J867"/>
  <c r="T867"/>
  <c r="AD867" l="1"/>
  <c r="AH867" s="1"/>
  <c r="AE867"/>
  <c r="AF867"/>
  <c r="I867"/>
  <c r="U867"/>
  <c r="K868" l="1"/>
  <c r="J868"/>
  <c r="T868"/>
  <c r="AD868" l="1"/>
  <c r="AE868"/>
  <c r="AF868"/>
  <c r="L868"/>
  <c r="U868" s="1"/>
  <c r="K869" s="1"/>
  <c r="AD869" l="1"/>
  <c r="AE869"/>
  <c r="AF869"/>
  <c r="AH868"/>
  <c r="I868"/>
  <c r="J869"/>
  <c r="L869"/>
  <c r="U869" s="1"/>
  <c r="T870" s="1"/>
  <c r="T869"/>
  <c r="AH869" l="1"/>
  <c r="I869"/>
  <c r="J870"/>
  <c r="K870"/>
  <c r="L870"/>
  <c r="U870" s="1"/>
  <c r="K871" s="1"/>
  <c r="AD871" l="1"/>
  <c r="AE871"/>
  <c r="AF871"/>
  <c r="AD870"/>
  <c r="AH870" s="1"/>
  <c r="AE870"/>
  <c r="AF870"/>
  <c r="I870"/>
  <c r="T871"/>
  <c r="L871"/>
  <c r="U871" s="1"/>
  <c r="T872" s="1"/>
  <c r="J871"/>
  <c r="AH871" l="1"/>
  <c r="I871"/>
  <c r="J872"/>
  <c r="K872"/>
  <c r="AD872" l="1"/>
  <c r="AE872"/>
  <c r="AF872"/>
  <c r="L872"/>
  <c r="I872" s="1"/>
  <c r="AH872" l="1"/>
  <c r="U872"/>
  <c r="J873" l="1"/>
  <c r="K873"/>
  <c r="T873"/>
  <c r="L873"/>
  <c r="U873" s="1"/>
  <c r="AD873" l="1"/>
  <c r="AH873" s="1"/>
  <c r="AE873"/>
  <c r="AF873"/>
  <c r="I873"/>
  <c r="J874"/>
  <c r="K874"/>
  <c r="T874"/>
  <c r="AD874" l="1"/>
  <c r="AE874"/>
  <c r="AF874"/>
  <c r="L874"/>
  <c r="AH874" s="1"/>
  <c r="I874" l="1"/>
  <c r="U874"/>
  <c r="T875" l="1"/>
  <c r="L875"/>
  <c r="U875" s="1"/>
  <c r="K875"/>
  <c r="J875"/>
  <c r="AD875" l="1"/>
  <c r="AH875" s="1"/>
  <c r="AE875"/>
  <c r="AF875"/>
  <c r="I875"/>
  <c r="T876"/>
  <c r="J876"/>
  <c r="K876"/>
  <c r="AD876" l="1"/>
  <c r="AE876"/>
  <c r="AF876"/>
  <c r="L876"/>
  <c r="I876" s="1"/>
  <c r="AH876" l="1"/>
  <c r="U876"/>
  <c r="T877" l="1"/>
  <c r="K877"/>
  <c r="J877"/>
  <c r="L877"/>
  <c r="U877" s="1"/>
  <c r="AD877" l="1"/>
  <c r="AH877" s="1"/>
  <c r="AE877"/>
  <c r="AF877"/>
  <c r="I877"/>
  <c r="L878"/>
  <c r="J878"/>
  <c r="K878"/>
  <c r="T878"/>
  <c r="AD878" l="1"/>
  <c r="AH878" s="1"/>
  <c r="AE878"/>
  <c r="AF878"/>
  <c r="I878"/>
  <c r="U878"/>
  <c r="T879" l="1"/>
  <c r="L879"/>
  <c r="U879" s="1"/>
  <c r="K879"/>
  <c r="J879"/>
  <c r="AD879" l="1"/>
  <c r="AH879" s="1"/>
  <c r="AE879"/>
  <c r="AF879"/>
  <c r="I879"/>
  <c r="J880"/>
  <c r="L880"/>
  <c r="U880" s="1"/>
  <c r="T880"/>
  <c r="K880"/>
  <c r="AD880" l="1"/>
  <c r="AH880" s="1"/>
  <c r="AE880"/>
  <c r="AF880"/>
  <c r="I880"/>
  <c r="T881"/>
  <c r="K881"/>
  <c r="L881"/>
  <c r="U881" s="1"/>
  <c r="J881"/>
  <c r="AD881" l="1"/>
  <c r="AH881" s="1"/>
  <c r="AE881"/>
  <c r="AF881"/>
  <c r="I881"/>
  <c r="J882"/>
  <c r="T882"/>
  <c r="L882"/>
  <c r="U882" s="1"/>
  <c r="K882"/>
  <c r="AD882" l="1"/>
  <c r="AH882" s="1"/>
  <c r="AE882"/>
  <c r="AF882"/>
  <c r="I882"/>
  <c r="K883"/>
  <c r="T883"/>
  <c r="L883"/>
  <c r="U883" s="1"/>
  <c r="J883"/>
  <c r="AD883" l="1"/>
  <c r="AH883" s="1"/>
  <c r="AE883"/>
  <c r="AF883"/>
  <c r="I883"/>
  <c r="J884"/>
  <c r="L884"/>
  <c r="K884"/>
  <c r="T884"/>
  <c r="AD884" l="1"/>
  <c r="AH884" s="1"/>
  <c r="AE884"/>
  <c r="AF884"/>
  <c r="I884"/>
  <c r="U884"/>
  <c r="T885" l="1"/>
  <c r="J885"/>
  <c r="L885"/>
  <c r="U885" s="1"/>
  <c r="K885"/>
  <c r="AD885" l="1"/>
  <c r="AH885" s="1"/>
  <c r="AE885"/>
  <c r="AF885"/>
  <c r="I885"/>
  <c r="T886"/>
  <c r="L886"/>
  <c r="U886" s="1"/>
  <c r="J886"/>
  <c r="K886"/>
  <c r="AD886" l="1"/>
  <c r="AH886" s="1"/>
  <c r="AE886"/>
  <c r="AF886"/>
  <c r="I886"/>
  <c r="T887"/>
  <c r="L887"/>
  <c r="U887" s="1"/>
  <c r="J887"/>
  <c r="K887"/>
  <c r="AD887" l="1"/>
  <c r="AH887" s="1"/>
  <c r="AE887"/>
  <c r="AF887"/>
  <c r="I887"/>
  <c r="T888"/>
  <c r="J888"/>
  <c r="K888"/>
  <c r="AD888" l="1"/>
  <c r="AE888"/>
  <c r="AF888"/>
  <c r="L888"/>
  <c r="I888" s="1"/>
  <c r="AH888" l="1"/>
  <c r="U888"/>
  <c r="K889" l="1"/>
  <c r="J889"/>
  <c r="L889"/>
  <c r="U889" s="1"/>
  <c r="T889"/>
  <c r="AD889" l="1"/>
  <c r="AH889" s="1"/>
  <c r="AE889"/>
  <c r="AF889"/>
  <c r="I889"/>
  <c r="J890"/>
  <c r="K890"/>
  <c r="T890"/>
  <c r="AD890" l="1"/>
  <c r="AE890"/>
  <c r="AF890"/>
  <c r="L890"/>
  <c r="U890" s="1"/>
  <c r="AH890" l="1"/>
  <c r="I890"/>
  <c r="J891"/>
  <c r="K891"/>
  <c r="L891"/>
  <c r="U891" s="1"/>
  <c r="T891"/>
  <c r="AD891" l="1"/>
  <c r="AH891" s="1"/>
  <c r="AE891"/>
  <c r="AF891"/>
  <c r="I891"/>
  <c r="L892"/>
  <c r="K892"/>
  <c r="T892"/>
  <c r="J892"/>
  <c r="U892"/>
  <c r="AD892" l="1"/>
  <c r="AH892" s="1"/>
  <c r="AE892"/>
  <c r="AF892"/>
  <c r="I892"/>
  <c r="J893"/>
  <c r="K893"/>
  <c r="T893"/>
  <c r="L893"/>
  <c r="U893" s="1"/>
  <c r="AD893" l="1"/>
  <c r="AH893" s="1"/>
  <c r="AE893"/>
  <c r="AF893"/>
  <c r="I893"/>
  <c r="T894"/>
  <c r="L894"/>
  <c r="J894"/>
  <c r="K894"/>
  <c r="AD894" l="1"/>
  <c r="AE894"/>
  <c r="AF894"/>
  <c r="AH894"/>
  <c r="I894"/>
  <c r="U894"/>
  <c r="J895" l="1"/>
  <c r="L895"/>
  <c r="U895" s="1"/>
  <c r="K895"/>
  <c r="T895"/>
  <c r="AD895" l="1"/>
  <c r="AH895" s="1"/>
  <c r="AE895"/>
  <c r="AF895"/>
  <c r="I895"/>
  <c r="L896"/>
  <c r="J896"/>
  <c r="K896"/>
  <c r="T896"/>
  <c r="U896"/>
  <c r="AD896" l="1"/>
  <c r="AH896" s="1"/>
  <c r="AE896"/>
  <c r="AF896"/>
  <c r="I896"/>
  <c r="K897"/>
  <c r="L897"/>
  <c r="U897" s="1"/>
  <c r="T897"/>
  <c r="J897"/>
  <c r="AD897" l="1"/>
  <c r="AH897" s="1"/>
  <c r="AE897"/>
  <c r="AF897"/>
  <c r="I897"/>
  <c r="J898"/>
  <c r="T898"/>
  <c r="K898"/>
  <c r="AD898" l="1"/>
  <c r="AE898"/>
  <c r="AF898"/>
  <c r="L898"/>
  <c r="AH898" l="1"/>
  <c r="I898"/>
  <c r="U898"/>
  <c r="K899" l="1"/>
  <c r="L899"/>
  <c r="U899" s="1"/>
  <c r="T899"/>
  <c r="J899"/>
  <c r="AD899" l="1"/>
  <c r="AH899" s="1"/>
  <c r="AE899"/>
  <c r="AF899"/>
  <c r="I899"/>
  <c r="K900"/>
  <c r="L900"/>
  <c r="J900"/>
  <c r="T900"/>
  <c r="AD900" l="1"/>
  <c r="AH900" s="1"/>
  <c r="AE900"/>
  <c r="AF900"/>
  <c r="I900"/>
  <c r="U900"/>
  <c r="K901" l="1"/>
  <c r="L901"/>
  <c r="U901" s="1"/>
  <c r="J901"/>
  <c r="T901"/>
  <c r="AD901" l="1"/>
  <c r="AH901" s="1"/>
  <c r="AE901"/>
  <c r="AF901"/>
  <c r="I901"/>
  <c r="K902"/>
  <c r="J902"/>
  <c r="T902"/>
  <c r="AD902" l="1"/>
  <c r="AE902"/>
  <c r="AF902"/>
  <c r="L902"/>
  <c r="I902" s="1"/>
  <c r="AH902" l="1"/>
  <c r="U902"/>
  <c r="K903" l="1"/>
  <c r="L903"/>
  <c r="U903" s="1"/>
  <c r="T903"/>
  <c r="J903"/>
  <c r="AD903" l="1"/>
  <c r="AH903" s="1"/>
  <c r="AE903"/>
  <c r="AF903"/>
  <c r="I903"/>
  <c r="L904"/>
  <c r="U904" s="1"/>
  <c r="K904"/>
  <c r="T904"/>
  <c r="J904"/>
  <c r="AD904" l="1"/>
  <c r="AH904" s="1"/>
  <c r="AE904"/>
  <c r="AF904"/>
  <c r="I904"/>
  <c r="L905"/>
  <c r="U905" s="1"/>
  <c r="T905"/>
  <c r="K905"/>
  <c r="J905"/>
  <c r="AD905" l="1"/>
  <c r="AH905" s="1"/>
  <c r="AE905"/>
  <c r="AF905"/>
  <c r="I905"/>
  <c r="J906"/>
  <c r="T906"/>
  <c r="K906"/>
  <c r="AD906" l="1"/>
  <c r="AE906"/>
  <c r="AF906"/>
  <c r="L906"/>
  <c r="AH906" l="1"/>
  <c r="I906"/>
  <c r="U906"/>
  <c r="J907" l="1"/>
  <c r="K907"/>
  <c r="L907"/>
  <c r="U907" s="1"/>
  <c r="T907"/>
  <c r="AD907" l="1"/>
  <c r="AH907" s="1"/>
  <c r="AE907"/>
  <c r="AF907"/>
  <c r="I907"/>
  <c r="J908"/>
  <c r="T908"/>
  <c r="K908"/>
  <c r="AD908" l="1"/>
  <c r="AE908"/>
  <c r="AF908"/>
  <c r="L908"/>
  <c r="AH908" s="1"/>
  <c r="I908" l="1"/>
  <c r="U908"/>
  <c r="J909" l="1"/>
  <c r="T909"/>
  <c r="K909"/>
  <c r="L909"/>
  <c r="U909"/>
  <c r="AD909" l="1"/>
  <c r="AH909" s="1"/>
  <c r="AE909"/>
  <c r="AF909"/>
  <c r="I909"/>
  <c r="T910"/>
  <c r="J910"/>
  <c r="K910"/>
  <c r="AD910" l="1"/>
  <c r="AE910"/>
  <c r="AF910"/>
  <c r="L910"/>
  <c r="AH910" l="1"/>
  <c r="I910"/>
  <c r="U910"/>
  <c r="K911" l="1"/>
  <c r="L911"/>
  <c r="U911" s="1"/>
  <c r="T911"/>
  <c r="J911"/>
  <c r="AD911" l="1"/>
  <c r="AH911" s="1"/>
  <c r="AE911"/>
  <c r="AF911"/>
  <c r="I911"/>
  <c r="T912"/>
  <c r="K912"/>
  <c r="L912"/>
  <c r="U912" s="1"/>
  <c r="J912"/>
  <c r="AD912" l="1"/>
  <c r="AH912" s="1"/>
  <c r="AE912"/>
  <c r="AF912"/>
  <c r="I912"/>
  <c r="T913"/>
  <c r="L913"/>
  <c r="U913" s="1"/>
  <c r="J913"/>
  <c r="K913"/>
  <c r="AD913" l="1"/>
  <c r="AH913" s="1"/>
  <c r="AE913"/>
  <c r="AF913"/>
  <c r="I913"/>
  <c r="L914"/>
  <c r="U914" s="1"/>
  <c r="T914"/>
  <c r="K914"/>
  <c r="J914"/>
  <c r="AD914" l="1"/>
  <c r="AH914" s="1"/>
  <c r="AE914"/>
  <c r="AF914"/>
  <c r="I914"/>
  <c r="K915"/>
  <c r="T915"/>
  <c r="L915"/>
  <c r="U915" s="1"/>
  <c r="J915"/>
  <c r="AD915" l="1"/>
  <c r="AH915" s="1"/>
  <c r="AE915"/>
  <c r="AF915"/>
  <c r="I915"/>
  <c r="J916"/>
  <c r="T916"/>
  <c r="L916"/>
  <c r="U916" s="1"/>
  <c r="K916"/>
  <c r="AD916" l="1"/>
  <c r="AH916" s="1"/>
  <c r="AE916"/>
  <c r="AF916"/>
  <c r="I916"/>
  <c r="T917"/>
  <c r="K917"/>
  <c r="J917"/>
  <c r="AD917" l="1"/>
  <c r="AE917"/>
  <c r="AF917"/>
  <c r="L917"/>
  <c r="AH917" s="1"/>
  <c r="I917" l="1"/>
  <c r="U917"/>
  <c r="J918" l="1"/>
  <c r="L918"/>
  <c r="K918"/>
  <c r="T918"/>
  <c r="AD918" l="1"/>
  <c r="AH918" s="1"/>
  <c r="AE918"/>
  <c r="AF918"/>
  <c r="I918"/>
  <c r="U918"/>
  <c r="J919" l="1"/>
  <c r="K919"/>
  <c r="L919"/>
  <c r="U919" s="1"/>
  <c r="T919"/>
  <c r="AD919" l="1"/>
  <c r="AH919" s="1"/>
  <c r="AE919"/>
  <c r="AF919"/>
  <c r="I919"/>
  <c r="L920"/>
  <c r="U920" s="1"/>
  <c r="J920"/>
  <c r="K920"/>
  <c r="T920"/>
  <c r="AD920" l="1"/>
  <c r="AH920" s="1"/>
  <c r="AE920"/>
  <c r="AF920"/>
  <c r="I920"/>
  <c r="K921"/>
  <c r="L921"/>
  <c r="T921"/>
  <c r="J921"/>
  <c r="AD921" l="1"/>
  <c r="AH921" s="1"/>
  <c r="AE921"/>
  <c r="AF921"/>
  <c r="I921"/>
  <c r="U921"/>
  <c r="K922" l="1"/>
  <c r="L922"/>
  <c r="U922" s="1"/>
  <c r="J922"/>
  <c r="T922"/>
  <c r="AD922" l="1"/>
  <c r="AH922" s="1"/>
  <c r="AE922"/>
  <c r="AF922"/>
  <c r="I922"/>
  <c r="J923"/>
  <c r="K923"/>
  <c r="L923"/>
  <c r="U923" s="1"/>
  <c r="T923"/>
  <c r="AD923" l="1"/>
  <c r="AH923" s="1"/>
  <c r="AE923"/>
  <c r="AF923"/>
  <c r="I923"/>
  <c r="J924"/>
  <c r="K924"/>
  <c r="L924"/>
  <c r="U924" s="1"/>
  <c r="T924"/>
  <c r="AD924" l="1"/>
  <c r="AH924" s="1"/>
  <c r="AE924"/>
  <c r="AF924"/>
  <c r="I924"/>
  <c r="L925"/>
  <c r="U925" s="1"/>
  <c r="J925"/>
  <c r="K925"/>
  <c r="T925"/>
  <c r="AD925" l="1"/>
  <c r="AH925" s="1"/>
  <c r="AE925"/>
  <c r="AF925"/>
  <c r="I925"/>
  <c r="T926"/>
  <c r="J926"/>
  <c r="K926"/>
  <c r="L926"/>
  <c r="U926" s="1"/>
  <c r="AD926" l="1"/>
  <c r="AH926" s="1"/>
  <c r="AE926"/>
  <c r="AF926"/>
  <c r="I926"/>
  <c r="L927"/>
  <c r="U927" s="1"/>
  <c r="L928" s="1"/>
  <c r="U928" s="1"/>
  <c r="K927"/>
  <c r="T927"/>
  <c r="J927"/>
  <c r="K928"/>
  <c r="J928"/>
  <c r="AD928" l="1"/>
  <c r="AH928" s="1"/>
  <c r="AE928"/>
  <c r="AF928"/>
  <c r="AD927"/>
  <c r="AE927"/>
  <c r="AF927"/>
  <c r="AH927"/>
  <c r="I927"/>
  <c r="I928"/>
  <c r="T928"/>
  <c r="K929"/>
  <c r="L929"/>
  <c r="J929"/>
  <c r="T929"/>
  <c r="AD929" l="1"/>
  <c r="AH929" s="1"/>
  <c r="AE929"/>
  <c r="AF929"/>
  <c r="I929"/>
  <c r="U929"/>
  <c r="K930" l="1"/>
  <c r="J930"/>
  <c r="T930"/>
  <c r="L930"/>
  <c r="U930" s="1"/>
  <c r="AD930" l="1"/>
  <c r="AH930" s="1"/>
  <c r="AE930"/>
  <c r="AF930"/>
  <c r="I930"/>
  <c r="L931"/>
  <c r="U931" s="1"/>
  <c r="T931"/>
  <c r="J931"/>
  <c r="K931"/>
  <c r="AD931" l="1"/>
  <c r="AH931" s="1"/>
  <c r="AE931"/>
  <c r="AF931"/>
  <c r="I931"/>
  <c r="J932"/>
  <c r="K932"/>
  <c r="T932"/>
  <c r="L932"/>
  <c r="U932" s="1"/>
  <c r="AD932" l="1"/>
  <c r="AH932" s="1"/>
  <c r="AE932"/>
  <c r="AF932"/>
  <c r="I932"/>
  <c r="K933"/>
  <c r="T933"/>
  <c r="L933"/>
  <c r="U933" s="1"/>
  <c r="J933"/>
  <c r="AD933" l="1"/>
  <c r="AH933" s="1"/>
  <c r="AE933"/>
  <c r="AF933"/>
  <c r="I933"/>
  <c r="T934"/>
  <c r="J934"/>
  <c r="L934"/>
  <c r="K934"/>
  <c r="AD934" l="1"/>
  <c r="AH934" s="1"/>
  <c r="AE934"/>
  <c r="AF934"/>
  <c r="I934"/>
  <c r="U934"/>
  <c r="K935" s="1"/>
  <c r="AD935" l="1"/>
  <c r="AE935"/>
  <c r="AF935"/>
  <c r="T935"/>
  <c r="L935"/>
  <c r="U935" s="1"/>
  <c r="J936" s="1"/>
  <c r="J935"/>
  <c r="AH935" l="1"/>
  <c r="I935"/>
  <c r="L936"/>
  <c r="U936" s="1"/>
  <c r="T937" s="1"/>
  <c r="T936"/>
  <c r="K936"/>
  <c r="AD936" l="1"/>
  <c r="AH936" s="1"/>
  <c r="AE936"/>
  <c r="AF936"/>
  <c r="I936"/>
  <c r="L937"/>
  <c r="U937" s="1"/>
  <c r="K938" s="1"/>
  <c r="K937"/>
  <c r="J937"/>
  <c r="AD938" l="1"/>
  <c r="AE938"/>
  <c r="AF938"/>
  <c r="AD937"/>
  <c r="AE937"/>
  <c r="AF937"/>
  <c r="AH937"/>
  <c r="I937"/>
  <c r="L938"/>
  <c r="U938" s="1"/>
  <c r="T939" s="1"/>
  <c r="J938"/>
  <c r="T938"/>
  <c r="AH938" l="1"/>
  <c r="I938"/>
  <c r="K939"/>
  <c r="L939"/>
  <c r="U939" s="1"/>
  <c r="K940" s="1"/>
  <c r="J939"/>
  <c r="AD939" l="1"/>
  <c r="AH939" s="1"/>
  <c r="AE939"/>
  <c r="AF939"/>
  <c r="AD940"/>
  <c r="AE940"/>
  <c r="AF940"/>
  <c r="I939"/>
  <c r="T940"/>
  <c r="J940"/>
  <c r="L940"/>
  <c r="U940" s="1"/>
  <c r="K941" s="1"/>
  <c r="AD941" l="1"/>
  <c r="AE941"/>
  <c r="AF941"/>
  <c r="AH940"/>
  <c r="I940"/>
  <c r="T941"/>
  <c r="L941"/>
  <c r="U941" s="1"/>
  <c r="J942" s="1"/>
  <c r="J941"/>
  <c r="AH941" l="1"/>
  <c r="I941"/>
  <c r="L942"/>
  <c r="U942" s="1"/>
  <c r="J943" s="1"/>
  <c r="K942"/>
  <c r="T942"/>
  <c r="AD942" l="1"/>
  <c r="AH942" s="1"/>
  <c r="AE942"/>
  <c r="AF942"/>
  <c r="I942"/>
  <c r="K943"/>
  <c r="T943"/>
  <c r="L943"/>
  <c r="U943" s="1"/>
  <c r="J944" s="1"/>
  <c r="AD943" l="1"/>
  <c r="AH943" s="1"/>
  <c r="AE943"/>
  <c r="AF943"/>
  <c r="I943"/>
  <c r="T944"/>
  <c r="K944"/>
  <c r="L944"/>
  <c r="U944" s="1"/>
  <c r="AD944" l="1"/>
  <c r="AH944" s="1"/>
  <c r="AE944"/>
  <c r="AF944"/>
  <c r="I944"/>
  <c r="K945"/>
  <c r="J945"/>
  <c r="T945"/>
  <c r="L945"/>
  <c r="U945" s="1"/>
  <c r="AD945" l="1"/>
  <c r="AH945" s="1"/>
  <c r="AE945"/>
  <c r="AF945"/>
  <c r="I945"/>
  <c r="L946"/>
  <c r="U946" s="1"/>
  <c r="K946"/>
  <c r="T946"/>
  <c r="J946"/>
  <c r="AD946" l="1"/>
  <c r="AH946" s="1"/>
  <c r="AE946"/>
  <c r="AF946"/>
  <c r="I946"/>
  <c r="J947"/>
  <c r="K947"/>
  <c r="T947"/>
  <c r="AD947" l="1"/>
  <c r="AE947"/>
  <c r="AF947"/>
  <c r="L947"/>
  <c r="I947" s="1"/>
  <c r="AH947" l="1"/>
  <c r="U947"/>
  <c r="L948" l="1"/>
  <c r="K948"/>
  <c r="J948"/>
  <c r="T948"/>
  <c r="AD948" l="1"/>
  <c r="AH948" s="1"/>
  <c r="AE948"/>
  <c r="AF948"/>
  <c r="I948"/>
  <c r="U948"/>
  <c r="T949" l="1"/>
  <c r="K949"/>
  <c r="L949"/>
  <c r="U949" s="1"/>
  <c r="J949"/>
  <c r="AD949" l="1"/>
  <c r="AH949" s="1"/>
  <c r="AE949"/>
  <c r="AF949"/>
  <c r="I949"/>
  <c r="T950"/>
  <c r="L950"/>
  <c r="K950"/>
  <c r="J950"/>
  <c r="AD950" l="1"/>
  <c r="AH950" s="1"/>
  <c r="AE950"/>
  <c r="AF950"/>
  <c r="I950"/>
  <c r="U950"/>
  <c r="K951" l="1"/>
  <c r="T951"/>
  <c r="J951"/>
  <c r="L951"/>
  <c r="U951" s="1"/>
  <c r="AD951" l="1"/>
  <c r="AH951" s="1"/>
  <c r="AE951"/>
  <c r="AF951"/>
  <c r="I951"/>
  <c r="L952"/>
  <c r="K952"/>
  <c r="J952"/>
  <c r="T952"/>
  <c r="AD952" l="1"/>
  <c r="AH952" s="1"/>
  <c r="AE952"/>
  <c r="AF952"/>
  <c r="I952"/>
  <c r="U952"/>
  <c r="L953" l="1"/>
  <c r="U953" s="1"/>
  <c r="K953"/>
  <c r="T953"/>
  <c r="J953"/>
  <c r="AD953" l="1"/>
  <c r="AH953" s="1"/>
  <c r="AE953"/>
  <c r="AF953"/>
  <c r="I953"/>
  <c r="K954"/>
  <c r="L954"/>
  <c r="T954"/>
  <c r="J954"/>
  <c r="AD954" l="1"/>
  <c r="AH954" s="1"/>
  <c r="AE954"/>
  <c r="AF954"/>
  <c r="I954"/>
  <c r="U954"/>
  <c r="T955" l="1"/>
  <c r="J955"/>
  <c r="L955"/>
  <c r="U955" s="1"/>
  <c r="K955"/>
  <c r="AD955" l="1"/>
  <c r="AH955" s="1"/>
  <c r="AE955"/>
  <c r="AF955"/>
  <c r="I955"/>
  <c r="T956"/>
  <c r="J956"/>
  <c r="K956"/>
  <c r="AD956" l="1"/>
  <c r="AE956"/>
  <c r="AF956"/>
  <c r="L956"/>
  <c r="U956" s="1"/>
  <c r="AH956" l="1"/>
  <c r="I956"/>
  <c r="L957"/>
  <c r="U957" s="1"/>
  <c r="K957"/>
  <c r="T957"/>
  <c r="J957"/>
  <c r="AD957" l="1"/>
  <c r="AH957" s="1"/>
  <c r="AE957"/>
  <c r="AF957"/>
  <c r="I957"/>
  <c r="L958"/>
  <c r="U958" s="1"/>
  <c r="J958"/>
  <c r="T958"/>
  <c r="K958"/>
  <c r="AD958" l="1"/>
  <c r="AH958" s="1"/>
  <c r="AE958"/>
  <c r="AF958"/>
  <c r="I958"/>
  <c r="K959"/>
  <c r="L959"/>
  <c r="U959" s="1"/>
  <c r="T959"/>
  <c r="J959"/>
  <c r="AD959" l="1"/>
  <c r="AH959" s="1"/>
  <c r="AE959"/>
  <c r="AF959"/>
  <c r="I959"/>
  <c r="T960"/>
  <c r="J960"/>
  <c r="K960"/>
  <c r="AD960" l="1"/>
  <c r="AE960"/>
  <c r="AF960"/>
  <c r="L960"/>
  <c r="AH960" s="1"/>
  <c r="I960" l="1"/>
  <c r="U960"/>
  <c r="J961" l="1"/>
  <c r="K961"/>
  <c r="T961"/>
  <c r="AD961" l="1"/>
  <c r="AE961"/>
  <c r="AF961"/>
  <c r="L961"/>
  <c r="AH961" s="1"/>
  <c r="I961" l="1"/>
  <c r="U961"/>
  <c r="K962" l="1"/>
  <c r="T962"/>
  <c r="J962"/>
  <c r="L962"/>
  <c r="U962" s="1"/>
  <c r="AD962" l="1"/>
  <c r="AH962" s="1"/>
  <c r="AE962"/>
  <c r="AF962"/>
  <c r="I962"/>
  <c r="K963"/>
  <c r="J963"/>
  <c r="T963"/>
  <c r="AD963" l="1"/>
  <c r="AE963"/>
  <c r="AF963"/>
  <c r="L963"/>
  <c r="AH963" s="1"/>
  <c r="I963" l="1"/>
  <c r="U963"/>
  <c r="L964" l="1"/>
  <c r="K964"/>
  <c r="J964"/>
  <c r="T964"/>
  <c r="AD964" l="1"/>
  <c r="AH964" s="1"/>
  <c r="AE964"/>
  <c r="AF964"/>
  <c r="I964"/>
  <c r="U964"/>
  <c r="L965" l="1"/>
  <c r="U965" s="1"/>
  <c r="J965"/>
  <c r="K965"/>
  <c r="T965"/>
  <c r="AD965" l="1"/>
  <c r="AH965" s="1"/>
  <c r="AE965"/>
  <c r="AF965"/>
  <c r="I965"/>
  <c r="J966"/>
  <c r="T966"/>
  <c r="K966"/>
  <c r="AD966" l="1"/>
  <c r="AE966"/>
  <c r="AF966"/>
  <c r="L966"/>
  <c r="U966" s="1"/>
  <c r="AH966" l="1"/>
  <c r="I966"/>
  <c r="J967"/>
  <c r="T967"/>
  <c r="K967"/>
  <c r="AD967" l="1"/>
  <c r="AE967"/>
  <c r="AF967"/>
  <c r="L967"/>
  <c r="I967" s="1"/>
  <c r="AH967" l="1"/>
  <c r="U967"/>
  <c r="T968" l="1"/>
  <c r="L968"/>
  <c r="U968" s="1"/>
  <c r="J968"/>
  <c r="K968"/>
  <c r="AD968" l="1"/>
  <c r="AH968" s="1"/>
  <c r="AE968"/>
  <c r="AF968"/>
  <c r="I968"/>
  <c r="T969"/>
  <c r="K969"/>
  <c r="J969"/>
  <c r="AD969" l="1"/>
  <c r="AE969"/>
  <c r="AF969"/>
  <c r="L969"/>
  <c r="U969" s="1"/>
  <c r="AH969" l="1"/>
  <c r="I969"/>
  <c r="T970"/>
  <c r="J970"/>
  <c r="K970"/>
  <c r="AD970" l="1"/>
  <c r="AE970"/>
  <c r="AF970"/>
  <c r="L970"/>
  <c r="I970" s="1"/>
  <c r="AH970" l="1"/>
  <c r="U970"/>
  <c r="T971" l="1"/>
  <c r="L971"/>
  <c r="U971" s="1"/>
  <c r="K971"/>
  <c r="J971"/>
  <c r="AD971" l="1"/>
  <c r="AH971" s="1"/>
  <c r="AE971"/>
  <c r="AF971"/>
  <c r="I971"/>
  <c r="J972"/>
  <c r="L972"/>
  <c r="K972"/>
  <c r="T972"/>
  <c r="AD972" l="1"/>
  <c r="AH972" s="1"/>
  <c r="AE972"/>
  <c r="AF972"/>
  <c r="I972"/>
  <c r="U972"/>
  <c r="J973" l="1"/>
  <c r="L973"/>
  <c r="U973" s="1"/>
  <c r="T973"/>
  <c r="K973"/>
  <c r="AD973" l="1"/>
  <c r="AH973" s="1"/>
  <c r="AE973"/>
  <c r="AF973"/>
  <c r="I973"/>
  <c r="L974"/>
  <c r="J974"/>
  <c r="T974"/>
  <c r="K974"/>
  <c r="AD974" l="1"/>
  <c r="AH974" s="1"/>
  <c r="AE974"/>
  <c r="AF974"/>
  <c r="I974"/>
  <c r="U974"/>
  <c r="L975" l="1"/>
  <c r="K975"/>
  <c r="T975"/>
  <c r="J975"/>
  <c r="AD975" l="1"/>
  <c r="AE975"/>
  <c r="AF975"/>
  <c r="AH975"/>
  <c r="I975"/>
  <c r="U975"/>
  <c r="K976" l="1"/>
  <c r="T976"/>
  <c r="J976"/>
  <c r="L976"/>
  <c r="U976" s="1"/>
  <c r="AD976" l="1"/>
  <c r="AH976" s="1"/>
  <c r="AE976"/>
  <c r="AF976"/>
  <c r="I976"/>
  <c r="K977"/>
  <c r="J977"/>
  <c r="T977"/>
  <c r="L977"/>
  <c r="U977" s="1"/>
  <c r="AD977" l="1"/>
  <c r="AH977" s="1"/>
  <c r="AE977"/>
  <c r="AF977"/>
  <c r="I977"/>
  <c r="T978"/>
  <c r="J978"/>
  <c r="K978"/>
  <c r="AD978" l="1"/>
  <c r="AE978"/>
  <c r="AF978"/>
  <c r="L978"/>
  <c r="AH978" l="1"/>
  <c r="I978"/>
  <c r="U978"/>
  <c r="K979" l="1"/>
  <c r="T979"/>
  <c r="J979"/>
  <c r="AD979" l="1"/>
  <c r="AE979"/>
  <c r="AF979"/>
  <c r="L979"/>
  <c r="I979" s="1"/>
  <c r="AH979" l="1"/>
  <c r="U979"/>
  <c r="L980" l="1"/>
  <c r="U980" s="1"/>
  <c r="J980"/>
  <c r="T980"/>
  <c r="K980"/>
  <c r="AD980" l="1"/>
  <c r="AH980" s="1"/>
  <c r="AE980"/>
  <c r="AF980"/>
  <c r="I980"/>
  <c r="K981"/>
  <c r="T981"/>
  <c r="J981"/>
  <c r="AD981" l="1"/>
  <c r="AE981"/>
  <c r="AF981"/>
  <c r="L981"/>
  <c r="U981" s="1"/>
  <c r="AH981" l="1"/>
  <c r="I981"/>
  <c r="T982"/>
  <c r="J982"/>
  <c r="L982"/>
  <c r="U982" s="1"/>
  <c r="K982"/>
  <c r="AD982" l="1"/>
  <c r="AH982" s="1"/>
  <c r="AE982"/>
  <c r="AF982"/>
  <c r="I982"/>
  <c r="L983"/>
  <c r="U983" s="1"/>
  <c r="T983"/>
  <c r="K983"/>
  <c r="J983"/>
  <c r="AD983" l="1"/>
  <c r="AH983" s="1"/>
  <c r="AE983"/>
  <c r="AF983"/>
  <c r="I983"/>
  <c r="J984"/>
  <c r="T984"/>
  <c r="K984"/>
  <c r="AD984" l="1"/>
  <c r="AE984"/>
  <c r="AF984"/>
  <c r="L984"/>
  <c r="AH984" l="1"/>
  <c r="I984"/>
  <c r="U984"/>
  <c r="K985" l="1"/>
  <c r="J985"/>
  <c r="L985"/>
  <c r="U985" s="1"/>
  <c r="T985"/>
  <c r="AD985" l="1"/>
  <c r="AE985"/>
  <c r="AF985"/>
  <c r="AH985"/>
  <c r="I985"/>
  <c r="L986"/>
  <c r="U986" s="1"/>
  <c r="K986"/>
  <c r="T986"/>
  <c r="J986"/>
  <c r="AD986" l="1"/>
  <c r="AH986" s="1"/>
  <c r="AE986"/>
  <c r="AF986"/>
  <c r="I986"/>
  <c r="J987"/>
  <c r="T987"/>
  <c r="K987"/>
  <c r="AD987" l="1"/>
  <c r="AE987"/>
  <c r="AF987"/>
  <c r="L987"/>
  <c r="U987" s="1"/>
  <c r="AH987" l="1"/>
  <c r="I987"/>
  <c r="K988"/>
  <c r="T988"/>
  <c r="J988"/>
  <c r="L988"/>
  <c r="U988" s="1"/>
  <c r="AD988" l="1"/>
  <c r="AH988" s="1"/>
  <c r="AE988"/>
  <c r="AF988"/>
  <c r="I988"/>
  <c r="J989"/>
  <c r="T989"/>
  <c r="K989"/>
  <c r="AD989" l="1"/>
  <c r="AE989"/>
  <c r="AF989"/>
  <c r="L989"/>
  <c r="U989" s="1"/>
  <c r="AH989" l="1"/>
  <c r="I989"/>
  <c r="T990"/>
  <c r="K990"/>
  <c r="J990"/>
  <c r="AD990" l="1"/>
  <c r="AE990"/>
  <c r="AF990"/>
  <c r="L990"/>
  <c r="U990"/>
  <c r="J991"/>
  <c r="AH990" l="1"/>
  <c r="I990"/>
  <c r="T991"/>
  <c r="K991"/>
  <c r="AD991" l="1"/>
  <c r="AE991"/>
  <c r="AF991"/>
  <c r="L991"/>
  <c r="AH991" s="1"/>
  <c r="U991"/>
  <c r="J992"/>
  <c r="K992"/>
  <c r="AD992" l="1"/>
  <c r="AE992"/>
  <c r="AF992"/>
  <c r="I991"/>
  <c r="T992"/>
  <c r="L992"/>
  <c r="AH992" s="1"/>
  <c r="I992" l="1"/>
  <c r="U992"/>
  <c r="L993" l="1"/>
  <c r="U993" s="1"/>
  <c r="K993"/>
  <c r="J993"/>
  <c r="T993"/>
  <c r="AD993" l="1"/>
  <c r="AH993" s="1"/>
  <c r="AE993"/>
  <c r="AF993"/>
  <c r="I993"/>
  <c r="K994"/>
  <c r="T994"/>
  <c r="J994"/>
  <c r="AD994" l="1"/>
  <c r="AE994"/>
  <c r="AF994"/>
  <c r="L994"/>
  <c r="AH994" s="1"/>
  <c r="I994" l="1"/>
  <c r="U994"/>
  <c r="K995" l="1"/>
  <c r="J995"/>
  <c r="T995"/>
  <c r="AD995" l="1"/>
  <c r="AE995"/>
  <c r="AF995"/>
  <c r="L995"/>
  <c r="AH995" s="1"/>
  <c r="I995" l="1"/>
  <c r="U995"/>
  <c r="J996" l="1"/>
  <c r="T996"/>
  <c r="K996"/>
  <c r="L996"/>
  <c r="AD996" l="1"/>
  <c r="AH996" s="1"/>
  <c r="AE996"/>
  <c r="AF996"/>
  <c r="I996"/>
  <c r="U996"/>
  <c r="L997" l="1"/>
  <c r="U997" s="1"/>
  <c r="T997"/>
  <c r="J997"/>
  <c r="K997"/>
  <c r="AD997" l="1"/>
  <c r="AE997"/>
  <c r="AF997"/>
  <c r="AH997"/>
  <c r="I997"/>
  <c r="T998"/>
  <c r="K998"/>
  <c r="J998"/>
  <c r="AD998" l="1"/>
  <c r="AE998"/>
  <c r="AF998"/>
  <c r="L998"/>
  <c r="U998" s="1"/>
  <c r="AH998" l="1"/>
  <c r="I998"/>
  <c r="J999"/>
  <c r="K999"/>
  <c r="T999"/>
  <c r="L999"/>
  <c r="U999" s="1"/>
  <c r="T1000" s="1"/>
  <c r="AD999" l="1"/>
  <c r="AH999" s="1"/>
  <c r="AE999"/>
  <c r="AF999"/>
  <c r="I999"/>
  <c r="K1000"/>
  <c r="J1000"/>
  <c r="L1000"/>
  <c r="U1000" s="1"/>
  <c r="AD1000" l="1"/>
  <c r="AH1000" s="1"/>
  <c r="AE1000"/>
  <c r="AF1000"/>
  <c r="I1000"/>
  <c r="T1001"/>
  <c r="K1001"/>
  <c r="J1001"/>
  <c r="AD1001" l="1"/>
  <c r="AE1001"/>
  <c r="AF1001"/>
  <c r="L1001"/>
  <c r="AH1001" l="1"/>
  <c r="I1001"/>
  <c r="U1001"/>
  <c r="T1002" l="1"/>
  <c r="J1002"/>
  <c r="K1002"/>
  <c r="AD1002" l="1"/>
  <c r="AE1002"/>
  <c r="AF1002"/>
  <c r="L1002"/>
  <c r="AH1002" s="1"/>
  <c r="I1002" l="1"/>
  <c r="U1002"/>
  <c r="J1003" l="1"/>
  <c r="L1003"/>
  <c r="U1003" s="1"/>
  <c r="K1003"/>
  <c r="T1003"/>
  <c r="AD1003" l="1"/>
  <c r="AH1003" s="1"/>
  <c r="AE1003"/>
  <c r="AF1003"/>
  <c r="I1003"/>
  <c r="K1004"/>
  <c r="J1004"/>
  <c r="T1004"/>
  <c r="L1004"/>
  <c r="U1004" s="1"/>
  <c r="AD1004" l="1"/>
  <c r="AH1004" s="1"/>
  <c r="AE1004"/>
  <c r="AF1004"/>
  <c r="I1004"/>
  <c r="J1005"/>
  <c r="K1005"/>
  <c r="T1005"/>
  <c r="AD1005" l="1"/>
  <c r="AE1005"/>
  <c r="AF1005"/>
  <c r="L1005"/>
  <c r="AH1005" s="1"/>
  <c r="I1005" l="1"/>
  <c r="U1005"/>
  <c r="L1006" l="1"/>
  <c r="U1006" s="1"/>
  <c r="K1006"/>
  <c r="T1006"/>
  <c r="J1006"/>
  <c r="AD1006" l="1"/>
  <c r="AH1006" s="1"/>
  <c r="AE1006"/>
  <c r="AF1006"/>
  <c r="I1006"/>
  <c r="K1007"/>
  <c r="T1007"/>
  <c r="J1007"/>
  <c r="L1007"/>
  <c r="U1007" s="1"/>
  <c r="AD1007" l="1"/>
  <c r="AH1007" s="1"/>
  <c r="AE1007"/>
  <c r="AF1007"/>
  <c r="I1007"/>
  <c r="T1008"/>
  <c r="J1008"/>
  <c r="L1008"/>
  <c r="U1008" s="1"/>
  <c r="K1008"/>
  <c r="AD1008" l="1"/>
  <c r="AH1008" s="1"/>
  <c r="AE1008"/>
  <c r="AF1008"/>
  <c r="I1008"/>
  <c r="K1009"/>
  <c r="J1009"/>
  <c r="T1009"/>
  <c r="AD1009" l="1"/>
  <c r="AE1009"/>
  <c r="AF1009"/>
  <c r="L1009"/>
  <c r="U1009" s="1"/>
  <c r="AH1009" l="1"/>
  <c r="I1009"/>
  <c r="T1010"/>
  <c r="K1010"/>
  <c r="J1010"/>
  <c r="AD1010" l="1"/>
  <c r="AE1010"/>
  <c r="AF1010"/>
  <c r="L1010"/>
  <c r="AH1010" l="1"/>
  <c r="I1010"/>
  <c r="U1010"/>
  <c r="K1011" l="1"/>
  <c r="T1011"/>
  <c r="L1011"/>
  <c r="U1011" s="1"/>
  <c r="J1011"/>
  <c r="AD1011" l="1"/>
  <c r="AH1011" s="1"/>
  <c r="AE1011"/>
  <c r="AF1011"/>
  <c r="I1011"/>
  <c r="L1012"/>
  <c r="J1012"/>
  <c r="T1012"/>
  <c r="K1012"/>
  <c r="AD1012" l="1"/>
  <c r="AH1012" s="1"/>
  <c r="AE1012"/>
  <c r="AF1012"/>
  <c r="I1012"/>
  <c r="U1012"/>
  <c r="T1013" l="1"/>
  <c r="J1013"/>
  <c r="K1013"/>
  <c r="AD1013" l="1"/>
  <c r="AE1013"/>
  <c r="AF1013"/>
  <c r="L1013"/>
  <c r="U1013" s="1"/>
  <c r="J1014" s="1"/>
  <c r="AH1013" l="1"/>
  <c r="I1013"/>
  <c r="T1014"/>
  <c r="K1014"/>
  <c r="AD1014" l="1"/>
  <c r="AE1014"/>
  <c r="AF1014"/>
  <c r="L1014"/>
  <c r="AH1014" s="1"/>
  <c r="U1014"/>
  <c r="I1014" l="1"/>
  <c r="K1015"/>
  <c r="T1015"/>
  <c r="L1015"/>
  <c r="U1015" s="1"/>
  <c r="J1015"/>
  <c r="AD1015" l="1"/>
  <c r="AH1015" s="1"/>
  <c r="AE1015"/>
  <c r="AF1015"/>
  <c r="I1015"/>
  <c r="K1016"/>
  <c r="J1016"/>
  <c r="T1016"/>
  <c r="L1016"/>
  <c r="AD1016" l="1"/>
  <c r="AH1016" s="1"/>
  <c r="AE1016"/>
  <c r="AF1016"/>
  <c r="I1016"/>
  <c r="U1016"/>
  <c r="T1017" l="1"/>
  <c r="L1017"/>
  <c r="U1017" s="1"/>
  <c r="K1017"/>
  <c r="J1017"/>
  <c r="AD1017" l="1"/>
  <c r="AH1017" s="1"/>
  <c r="AE1017"/>
  <c r="AF1017"/>
  <c r="I1017"/>
  <c r="T1018"/>
  <c r="K1018"/>
  <c r="J1018"/>
  <c r="L1018"/>
  <c r="U1018" s="1"/>
  <c r="AD1018" l="1"/>
  <c r="AH1018" s="1"/>
  <c r="AE1018"/>
  <c r="AF1018"/>
  <c r="I1018"/>
  <c r="J1019"/>
  <c r="L1019"/>
  <c r="K1019"/>
  <c r="T1019"/>
  <c r="AD1019" l="1"/>
  <c r="AH1019" s="1"/>
  <c r="AE1019"/>
  <c r="AF1019"/>
  <c r="I1019"/>
  <c r="U1019"/>
  <c r="J1020" l="1"/>
  <c r="T1020"/>
  <c r="K1020"/>
  <c r="L1020"/>
  <c r="AD1020" l="1"/>
  <c r="AH1020" s="1"/>
  <c r="AE1020"/>
  <c r="AF1020"/>
  <c r="I1020"/>
  <c r="U1020"/>
  <c r="T1021" l="1"/>
  <c r="K1021"/>
  <c r="L1021"/>
  <c r="U1021" s="1"/>
  <c r="J1021"/>
  <c r="AD1021" l="1"/>
  <c r="AH1021" s="1"/>
  <c r="AE1021"/>
  <c r="AF1021"/>
  <c r="I1021"/>
  <c r="J1022"/>
  <c r="K1022"/>
  <c r="T1022"/>
  <c r="AD1022" l="1"/>
  <c r="AE1022"/>
  <c r="AF1022"/>
  <c r="L1022"/>
  <c r="U1022" s="1"/>
  <c r="AH1022" l="1"/>
  <c r="I1022"/>
  <c r="J1023"/>
  <c r="K1023"/>
  <c r="T1023"/>
  <c r="L1023"/>
  <c r="AD1023" l="1"/>
  <c r="AH1023" s="1"/>
  <c r="AE1023"/>
  <c r="AF1023"/>
  <c r="I1023"/>
  <c r="U1023"/>
  <c r="L1024" l="1"/>
  <c r="U1024" s="1"/>
  <c r="K1024"/>
  <c r="T1024"/>
  <c r="J1024"/>
  <c r="AD1024" l="1"/>
  <c r="AH1024" s="1"/>
  <c r="AE1024"/>
  <c r="AF1024"/>
  <c r="I1024"/>
  <c r="K1025"/>
  <c r="L1025"/>
  <c r="U1025" s="1"/>
  <c r="T1025"/>
  <c r="J1025"/>
  <c r="AD1025" l="1"/>
  <c r="AE1025"/>
  <c r="AF1025"/>
  <c r="AH1025"/>
  <c r="I1025"/>
  <c r="K1026"/>
  <c r="J1026"/>
  <c r="L1026"/>
  <c r="U1026" s="1"/>
  <c r="T1026"/>
  <c r="AD1026" l="1"/>
  <c r="AH1026" s="1"/>
  <c r="AE1026"/>
  <c r="AF1026"/>
  <c r="I1026"/>
  <c r="K1027"/>
  <c r="J1027"/>
  <c r="T1027"/>
  <c r="AD1027" l="1"/>
  <c r="AE1027"/>
  <c r="AF1027"/>
  <c r="L1027"/>
  <c r="AH1027" l="1"/>
  <c r="I1027"/>
  <c r="U1027"/>
  <c r="K1028" l="1"/>
  <c r="T1028"/>
  <c r="J1028"/>
  <c r="L1028"/>
  <c r="U1028" s="1"/>
  <c r="AD1028" l="1"/>
  <c r="AH1028" s="1"/>
  <c r="AE1028"/>
  <c r="AF1028"/>
  <c r="I1028"/>
  <c r="K1029"/>
  <c r="T1029"/>
  <c r="J1029"/>
  <c r="L1029"/>
  <c r="AD1029" l="1"/>
  <c r="AH1029" s="1"/>
  <c r="AE1029"/>
  <c r="AF1029"/>
  <c r="I1029"/>
  <c r="U1029"/>
  <c r="J1030" l="1"/>
  <c r="K1030"/>
  <c r="L1030"/>
  <c r="T1030"/>
  <c r="U1030"/>
  <c r="AD1030" l="1"/>
  <c r="AH1030" s="1"/>
  <c r="AE1030"/>
  <c r="AF1030"/>
  <c r="I1030"/>
  <c r="J1031"/>
  <c r="K1031"/>
  <c r="T1031"/>
  <c r="AD1031" l="1"/>
  <c r="AE1031"/>
  <c r="AF1031"/>
  <c r="L1031"/>
  <c r="I1031" s="1"/>
  <c r="AH1031" l="1"/>
  <c r="U1031"/>
  <c r="L1032" l="1"/>
  <c r="K1032"/>
  <c r="T1032"/>
  <c r="J1032"/>
  <c r="AD1032" l="1"/>
  <c r="AH1032" s="1"/>
  <c r="AE1032"/>
  <c r="AF1032"/>
  <c r="I1032"/>
  <c r="U1032"/>
  <c r="J1033" l="1"/>
  <c r="K1033"/>
  <c r="L1033"/>
  <c r="U1033" s="1"/>
  <c r="T1033"/>
  <c r="AD1033" l="1"/>
  <c r="AH1033" s="1"/>
  <c r="AE1033"/>
  <c r="AF1033"/>
  <c r="I1033"/>
  <c r="T1034"/>
  <c r="L1034"/>
  <c r="U1034" s="1"/>
  <c r="K1034"/>
  <c r="J1034"/>
  <c r="AD1034" l="1"/>
  <c r="AH1034" s="1"/>
  <c r="AE1034"/>
  <c r="AF1034"/>
  <c r="I1034"/>
  <c r="K1035"/>
  <c r="L1035"/>
  <c r="U1035" s="1"/>
  <c r="K1036" s="1"/>
  <c r="J1035"/>
  <c r="T1035"/>
  <c r="J1036"/>
  <c r="AD1035" l="1"/>
  <c r="AH1035" s="1"/>
  <c r="AE1035"/>
  <c r="AF1035"/>
  <c r="AD1036"/>
  <c r="AE1036"/>
  <c r="AF1036"/>
  <c r="AH1036"/>
  <c r="I1035"/>
  <c r="T1036"/>
  <c r="L1036"/>
  <c r="U1036" s="1"/>
  <c r="I1036" l="1"/>
  <c r="J1037"/>
  <c r="T1037"/>
  <c r="K1037"/>
  <c r="AD1037" l="1"/>
  <c r="AE1037"/>
  <c r="AF1037"/>
  <c r="L1037"/>
  <c r="U1037" s="1"/>
  <c r="AH1037" l="1"/>
  <c r="I1037"/>
  <c r="K1038"/>
  <c r="J1038"/>
  <c r="T1038"/>
  <c r="L1038"/>
  <c r="U1038" s="1"/>
  <c r="AD1038" l="1"/>
  <c r="AH1038" s="1"/>
  <c r="AE1038"/>
  <c r="AF1038"/>
  <c r="I1038"/>
  <c r="J1039"/>
  <c r="K1039"/>
  <c r="T1039"/>
  <c r="AD1039" l="1"/>
  <c r="AE1039"/>
  <c r="AF1039"/>
  <c r="L1039"/>
  <c r="U1039" s="1"/>
  <c r="AH1039" l="1"/>
  <c r="I1039"/>
  <c r="L1040"/>
  <c r="U1040" s="1"/>
  <c r="K1040"/>
  <c r="T1040"/>
  <c r="J1040"/>
  <c r="AD1040" l="1"/>
  <c r="AH1040" s="1"/>
  <c r="AE1040"/>
  <c r="AF1040"/>
  <c r="I1040"/>
  <c r="J1041"/>
  <c r="T1041"/>
  <c r="K1041"/>
  <c r="AD1041" l="1"/>
  <c r="AE1041"/>
  <c r="AF1041"/>
  <c r="L1041"/>
  <c r="U1041" s="1"/>
  <c r="K1042"/>
  <c r="J1042"/>
  <c r="AD1042" l="1"/>
  <c r="AE1042"/>
  <c r="AF1042"/>
  <c r="AH1041"/>
  <c r="I1041"/>
  <c r="T1042"/>
  <c r="L1042"/>
  <c r="U1042" s="1"/>
  <c r="AH1042" l="1"/>
  <c r="I1042"/>
  <c r="J1043"/>
  <c r="K1043"/>
  <c r="T1043"/>
  <c r="AD1043" l="1"/>
  <c r="AE1043"/>
  <c r="AF1043"/>
  <c r="L1043"/>
  <c r="U1043" s="1"/>
  <c r="AH1043" l="1"/>
  <c r="I1043"/>
  <c r="T1044"/>
  <c r="K1044"/>
  <c r="J1044"/>
  <c r="AD1044" l="1"/>
  <c r="AE1044"/>
  <c r="AF1044"/>
  <c r="L1044"/>
  <c r="U1044" s="1"/>
  <c r="AH1044" l="1"/>
  <c r="I1044"/>
  <c r="L1045"/>
  <c r="J1045"/>
  <c r="K1045"/>
  <c r="T1045"/>
  <c r="AD1045" l="1"/>
  <c r="AH1045" s="1"/>
  <c r="AE1045"/>
  <c r="AF1045"/>
  <c r="I1045"/>
  <c r="U1045"/>
  <c r="K1046" l="1"/>
  <c r="J1046"/>
  <c r="L1046"/>
  <c r="T1046"/>
  <c r="AD1046" l="1"/>
  <c r="AH1046" s="1"/>
  <c r="AE1046"/>
  <c r="AF1046"/>
  <c r="I1046"/>
  <c r="U1046"/>
  <c r="J1047" l="1"/>
  <c r="T1047"/>
  <c r="K1047"/>
  <c r="AD1047" l="1"/>
  <c r="AE1047"/>
  <c r="AF1047"/>
  <c r="L1047"/>
  <c r="I1047" s="1"/>
  <c r="AH1047" l="1"/>
  <c r="U1047"/>
  <c r="K1048" l="1"/>
  <c r="T1048"/>
  <c r="J1048"/>
  <c r="AD1048" l="1"/>
  <c r="AE1048"/>
  <c r="AF1048"/>
  <c r="L1048"/>
  <c r="AH1048" s="1"/>
  <c r="I1048" l="1"/>
  <c r="U1048"/>
  <c r="L1049" l="1"/>
  <c r="K1049"/>
  <c r="J1049"/>
  <c r="T1049"/>
  <c r="AD1049" l="1"/>
  <c r="AH1049" s="1"/>
  <c r="AE1049"/>
  <c r="AF1049"/>
  <c r="I1049"/>
  <c r="U1049"/>
  <c r="T1050" l="1"/>
  <c r="J1050"/>
  <c r="K1050"/>
  <c r="AD1050" l="1"/>
  <c r="AE1050"/>
  <c r="AF1050"/>
  <c r="L1050"/>
  <c r="U1050" s="1"/>
  <c r="J1051" s="1"/>
  <c r="AH1050" l="1"/>
  <c r="I1050"/>
  <c r="L1051"/>
  <c r="U1051" s="1"/>
  <c r="K1051"/>
  <c r="T1051"/>
  <c r="AD1051" l="1"/>
  <c r="AH1051" s="1"/>
  <c r="AE1051"/>
  <c r="AF1051"/>
  <c r="I1051"/>
  <c r="L1052"/>
  <c r="U1052" s="1"/>
  <c r="K1053" s="1"/>
  <c r="T1052"/>
  <c r="K1052"/>
  <c r="J1052"/>
  <c r="AD1053" l="1"/>
  <c r="AE1053"/>
  <c r="AF1053"/>
  <c r="AD1052"/>
  <c r="AE1052"/>
  <c r="AF1052"/>
  <c r="AH1052"/>
  <c r="I1052"/>
  <c r="L1053"/>
  <c r="U1053" s="1"/>
  <c r="J1054" s="1"/>
  <c r="J1053"/>
  <c r="T1053"/>
  <c r="L1054"/>
  <c r="U1054" s="1"/>
  <c r="K1054"/>
  <c r="AD1054" l="1"/>
  <c r="AH1054" s="1"/>
  <c r="AE1054"/>
  <c r="AF1054"/>
  <c r="AH1053"/>
  <c r="I1053"/>
  <c r="I1054"/>
  <c r="T1054"/>
  <c r="K1055"/>
  <c r="J1055"/>
  <c r="T1055"/>
  <c r="AD1055" l="1"/>
  <c r="AE1055"/>
  <c r="AF1055"/>
  <c r="L1055"/>
  <c r="U1055" s="1"/>
  <c r="AH1055" l="1"/>
  <c r="I1055"/>
  <c r="K1056"/>
  <c r="T1056"/>
  <c r="J1056"/>
  <c r="L1056"/>
  <c r="U1056" s="1"/>
  <c r="AD1056" l="1"/>
  <c r="AH1056" s="1"/>
  <c r="AE1056"/>
  <c r="AF1056"/>
  <c r="I1056"/>
  <c r="T1057"/>
  <c r="K1057"/>
  <c r="J1057"/>
  <c r="AD1057" l="1"/>
  <c r="AE1057"/>
  <c r="AF1057"/>
  <c r="L1057"/>
  <c r="AH1057" s="1"/>
  <c r="I1057" l="1"/>
  <c r="U1057"/>
  <c r="J1058" l="1"/>
  <c r="K1058"/>
  <c r="T1058"/>
  <c r="L1058"/>
  <c r="U1058" s="1"/>
  <c r="AD1058" l="1"/>
  <c r="AH1058" s="1"/>
  <c r="AE1058"/>
  <c r="AF1058"/>
  <c r="I1058"/>
  <c r="K1059"/>
  <c r="T1059"/>
  <c r="J1059"/>
  <c r="AD1059" l="1"/>
  <c r="AE1059"/>
  <c r="AF1059"/>
  <c r="L1059"/>
  <c r="I1059" s="1"/>
  <c r="AH1059" l="1"/>
  <c r="U1059"/>
  <c r="T1060" l="1"/>
  <c r="K1060"/>
  <c r="J1060"/>
  <c r="L1060"/>
  <c r="U1060" s="1"/>
  <c r="AD1060" l="1"/>
  <c r="AE1060"/>
  <c r="AF1060"/>
  <c r="AH1060"/>
  <c r="I1060"/>
  <c r="J1061"/>
  <c r="T1061"/>
  <c r="K1061"/>
  <c r="L1061"/>
  <c r="U1061" s="1"/>
  <c r="AD1061" l="1"/>
  <c r="AH1061" s="1"/>
  <c r="AE1061"/>
  <c r="AF1061"/>
  <c r="I1061"/>
  <c r="K1062"/>
  <c r="J1062"/>
  <c r="T1062"/>
  <c r="L1062"/>
  <c r="U1062" s="1"/>
  <c r="AD1062" l="1"/>
  <c r="AH1062" s="1"/>
  <c r="AE1062"/>
  <c r="AF1062"/>
  <c r="I1062"/>
  <c r="T1063"/>
  <c r="K1063"/>
  <c r="J1063"/>
  <c r="AD1063" l="1"/>
  <c r="AE1063"/>
  <c r="AF1063"/>
  <c r="L1063"/>
  <c r="U1063" s="1"/>
  <c r="AH1063" l="1"/>
  <c r="I1063"/>
  <c r="L1064"/>
  <c r="U1064" s="1"/>
  <c r="K1064"/>
  <c r="J1064"/>
  <c r="T1064"/>
  <c r="AD1064" l="1"/>
  <c r="AH1064" s="1"/>
  <c r="AE1064"/>
  <c r="AF1064"/>
  <c r="I1064"/>
  <c r="K1065"/>
  <c r="J1065"/>
  <c r="T1065"/>
  <c r="L1065"/>
  <c r="AD1065" l="1"/>
  <c r="AH1065" s="1"/>
  <c r="AE1065"/>
  <c r="AF1065"/>
  <c r="I1065"/>
  <c r="U1065"/>
  <c r="T1066" l="1"/>
  <c r="K1066"/>
  <c r="L1066"/>
  <c r="J1066"/>
  <c r="AD1066" l="1"/>
  <c r="AH1066" s="1"/>
  <c r="AE1066"/>
  <c r="AF1066"/>
  <c r="I1066"/>
  <c r="U1066"/>
  <c r="T1067" s="1"/>
  <c r="J1067"/>
  <c r="K1067"/>
  <c r="AD1067" l="1"/>
  <c r="AE1067"/>
  <c r="AF1067"/>
  <c r="L1067"/>
  <c r="U1067" s="1"/>
  <c r="AH1067" l="1"/>
  <c r="I1067"/>
  <c r="T1068"/>
  <c r="J1068"/>
  <c r="K1068"/>
  <c r="AD1068" l="1"/>
  <c r="AE1068"/>
  <c r="AF1068"/>
  <c r="L1068"/>
  <c r="I1068" s="1"/>
  <c r="AH1068" l="1"/>
  <c r="U1068"/>
  <c r="K1069" l="1"/>
  <c r="T1069"/>
  <c r="L1069"/>
  <c r="U1069" s="1"/>
  <c r="J1069"/>
  <c r="AD1069" l="1"/>
  <c r="AH1069" s="1"/>
  <c r="AE1069"/>
  <c r="AF1069"/>
  <c r="I1069"/>
  <c r="J1070"/>
  <c r="T1070"/>
  <c r="K1070"/>
  <c r="AD1070" l="1"/>
  <c r="AE1070"/>
  <c r="AF1070"/>
  <c r="L1070"/>
  <c r="I1070" s="1"/>
  <c r="AH1070" l="1"/>
  <c r="U1070"/>
  <c r="J1071" l="1"/>
  <c r="T1071"/>
  <c r="K1071"/>
  <c r="L1071"/>
  <c r="U1071" s="1"/>
  <c r="AD1071" l="1"/>
  <c r="AH1071" s="1"/>
  <c r="AE1071"/>
  <c r="AF1071"/>
  <c r="I1071"/>
  <c r="J1072"/>
  <c r="L1072"/>
  <c r="U1072" s="1"/>
  <c r="T1072"/>
  <c r="K1072"/>
  <c r="AD1072" l="1"/>
  <c r="AH1072" s="1"/>
  <c r="AE1072"/>
  <c r="AF1072"/>
  <c r="I1072"/>
  <c r="K1073"/>
  <c r="T1073"/>
  <c r="J1073"/>
  <c r="L1073"/>
  <c r="U1073" s="1"/>
  <c r="AD1073" l="1"/>
  <c r="AH1073" s="1"/>
  <c r="AE1073"/>
  <c r="AF1073"/>
  <c r="I1073"/>
  <c r="K1074"/>
  <c r="J1074"/>
  <c r="L1074"/>
  <c r="U1074" s="1"/>
  <c r="T1074"/>
  <c r="AD1074" l="1"/>
  <c r="AH1074" s="1"/>
  <c r="AE1074"/>
  <c r="AF1074"/>
  <c r="I1074"/>
  <c r="J1075"/>
  <c r="T1075"/>
  <c r="K1075"/>
  <c r="L1075"/>
  <c r="U1075" s="1"/>
  <c r="AD1075" l="1"/>
  <c r="AH1075" s="1"/>
  <c r="AE1075"/>
  <c r="AF1075"/>
  <c r="I1075"/>
  <c r="T1076"/>
  <c r="K1076"/>
  <c r="L1076"/>
  <c r="U1076" s="1"/>
  <c r="T1077" s="1"/>
  <c r="J1076"/>
  <c r="K1077"/>
  <c r="L1077"/>
  <c r="U1077" s="1"/>
  <c r="J1077"/>
  <c r="AD1077" l="1"/>
  <c r="AH1077" s="1"/>
  <c r="AE1077"/>
  <c r="AF1077"/>
  <c r="AD1076"/>
  <c r="AE1076"/>
  <c r="AF1076"/>
  <c r="AH1076"/>
  <c r="I1076"/>
  <c r="I1077"/>
  <c r="K1078"/>
  <c r="J1078"/>
  <c r="T1078"/>
  <c r="L1078"/>
  <c r="U1078" s="1"/>
  <c r="AD1078" l="1"/>
  <c r="AH1078" s="1"/>
  <c r="AE1078"/>
  <c r="AF1078"/>
  <c r="I1078"/>
  <c r="T1079"/>
  <c r="J1079"/>
  <c r="K1079"/>
  <c r="AD1079" l="1"/>
  <c r="AE1079"/>
  <c r="AF1079"/>
  <c r="L1079"/>
  <c r="U1079" s="1"/>
  <c r="K1080" s="1"/>
  <c r="AD1080" l="1"/>
  <c r="AE1080"/>
  <c r="AF1080"/>
  <c r="AH1079"/>
  <c r="I1079"/>
  <c r="T1080"/>
  <c r="J1080"/>
  <c r="L1080"/>
  <c r="U1080" s="1"/>
  <c r="J1081" s="1"/>
  <c r="AH1080" l="1"/>
  <c r="I1080"/>
  <c r="T1081"/>
  <c r="K1081"/>
  <c r="AD1081" l="1"/>
  <c r="AE1081"/>
  <c r="AF1081"/>
  <c r="L1081"/>
  <c r="AH1081" l="1"/>
  <c r="I1081"/>
  <c r="U1081"/>
  <c r="J1082" l="1"/>
  <c r="K1082"/>
  <c r="L1082"/>
  <c r="T1082"/>
  <c r="AD1082" l="1"/>
  <c r="AH1082" s="1"/>
  <c r="AE1082"/>
  <c r="AF1082"/>
  <c r="I1082"/>
  <c r="U1082"/>
  <c r="J1083" l="1"/>
  <c r="T1083"/>
  <c r="L1083"/>
  <c r="U1083" s="1"/>
  <c r="K1083"/>
  <c r="AD1083" l="1"/>
  <c r="AH1083" s="1"/>
  <c r="AE1083"/>
  <c r="AF1083"/>
  <c r="I1083"/>
  <c r="K1084"/>
  <c r="T1084"/>
  <c r="J1084"/>
  <c r="AD1084" l="1"/>
  <c r="AE1084"/>
  <c r="AF1084"/>
  <c r="L1084"/>
  <c r="I1084" s="1"/>
  <c r="AH1084" l="1"/>
  <c r="U1084"/>
  <c r="T1085" l="1"/>
  <c r="J1085"/>
  <c r="K1085"/>
  <c r="AD1085" l="1"/>
  <c r="AE1085"/>
  <c r="AF1085"/>
  <c r="L1085"/>
  <c r="I1085" s="1"/>
  <c r="AH1085" l="1"/>
  <c r="U1085"/>
  <c r="L1086" l="1"/>
  <c r="U1086" s="1"/>
  <c r="K1086"/>
  <c r="T1086"/>
  <c r="J1086"/>
  <c r="AD1086" l="1"/>
  <c r="AE1086"/>
  <c r="AF1086"/>
  <c r="AH1086"/>
  <c r="I1086"/>
  <c r="K1087"/>
  <c r="L1087"/>
  <c r="J1087"/>
  <c r="T1087"/>
  <c r="AD1087" l="1"/>
  <c r="AH1087" s="1"/>
  <c r="AE1087"/>
  <c r="AF1087"/>
  <c r="I1087"/>
  <c r="U1087"/>
  <c r="T1088" l="1"/>
  <c r="J1088"/>
  <c r="L1088"/>
  <c r="K1088"/>
  <c r="AD1088" l="1"/>
  <c r="AH1088" s="1"/>
  <c r="AE1088"/>
  <c r="AF1088"/>
  <c r="I1088"/>
  <c r="U1088"/>
  <c r="K1089" l="1"/>
  <c r="L1089"/>
  <c r="U1089" s="1"/>
  <c r="J1089"/>
  <c r="T1089"/>
  <c r="AD1089" l="1"/>
  <c r="AE1089"/>
  <c r="AF1089"/>
  <c r="AH1089"/>
  <c r="I1089"/>
  <c r="T1090"/>
  <c r="K1090"/>
  <c r="J1090"/>
  <c r="L1090"/>
  <c r="U1090" s="1"/>
  <c r="AD1090" l="1"/>
  <c r="AH1090" s="1"/>
  <c r="AE1090"/>
  <c r="AF1090"/>
  <c r="I1090"/>
  <c r="K1091"/>
  <c r="L1091"/>
  <c r="U1091" s="1"/>
  <c r="T1091"/>
  <c r="J1091"/>
  <c r="AD1091" l="1"/>
  <c r="AH1091" s="1"/>
  <c r="AE1091"/>
  <c r="AF1091"/>
  <c r="I1091"/>
  <c r="K1092"/>
  <c r="L1092"/>
  <c r="J1092"/>
  <c r="T1092"/>
  <c r="AD1092" l="1"/>
  <c r="AH1092" s="1"/>
  <c r="AE1092"/>
  <c r="AF1092"/>
  <c r="I1092"/>
  <c r="U1092"/>
  <c r="T1093" l="1"/>
  <c r="K1093"/>
  <c r="L1093"/>
  <c r="U1093" s="1"/>
  <c r="J1093"/>
  <c r="AD1093" l="1"/>
  <c r="AH1093" s="1"/>
  <c r="AE1093"/>
  <c r="AF1093"/>
  <c r="I1093"/>
  <c r="T1094"/>
  <c r="J1094"/>
  <c r="K1094"/>
  <c r="AD1094" l="1"/>
  <c r="AE1094"/>
  <c r="AF1094"/>
  <c r="L1094"/>
  <c r="U1094" s="1"/>
  <c r="AH1094" l="1"/>
  <c r="I1094"/>
  <c r="J1095"/>
  <c r="K1095"/>
  <c r="L1095"/>
  <c r="T1095"/>
  <c r="AD1095" l="1"/>
  <c r="AH1095" s="1"/>
  <c r="AE1095"/>
  <c r="AF1095"/>
  <c r="I1095"/>
  <c r="U1095"/>
  <c r="L1096" l="1"/>
  <c r="U1096" s="1"/>
  <c r="K1096"/>
  <c r="T1096"/>
  <c r="J1096"/>
  <c r="AD1096" l="1"/>
  <c r="AH1096" s="1"/>
  <c r="AE1096"/>
  <c r="AF1096"/>
  <c r="I1096"/>
  <c r="K1097"/>
  <c r="J1097"/>
  <c r="T1097"/>
  <c r="AD1097" l="1"/>
  <c r="AE1097"/>
  <c r="AF1097"/>
  <c r="L1097"/>
  <c r="I1097" s="1"/>
  <c r="AH1097" l="1"/>
  <c r="U1097"/>
  <c r="K1098" l="1"/>
  <c r="L1098"/>
  <c r="U1098" s="1"/>
  <c r="J1098"/>
  <c r="T1098"/>
  <c r="AD1098" l="1"/>
  <c r="AH1098" s="1"/>
  <c r="AE1098"/>
  <c r="AF1098"/>
  <c r="I1098"/>
  <c r="K1099"/>
  <c r="L1099"/>
  <c r="U1099" s="1"/>
  <c r="J1099"/>
  <c r="T1099"/>
  <c r="AD1099" l="1"/>
  <c r="AH1099" s="1"/>
  <c r="AE1099"/>
  <c r="AF1099"/>
  <c r="I1099"/>
  <c r="T1100"/>
  <c r="L1100"/>
  <c r="U1100" s="1"/>
  <c r="K1100"/>
  <c r="J1100"/>
  <c r="AD1100" l="1"/>
  <c r="AH1100" s="1"/>
  <c r="AE1100"/>
  <c r="AF1100"/>
  <c r="I1100"/>
  <c r="J1101"/>
  <c r="K1101"/>
  <c r="T1101"/>
  <c r="AD1101" l="1"/>
  <c r="AE1101"/>
  <c r="AF1101"/>
  <c r="L1101"/>
  <c r="I1101" s="1"/>
  <c r="AH1101" l="1"/>
  <c r="U1101"/>
  <c r="T1102" l="1"/>
  <c r="J1102"/>
  <c r="K1102"/>
  <c r="AD1102" l="1"/>
  <c r="AE1102"/>
  <c r="AF1102"/>
  <c r="L1102"/>
  <c r="AH1102" s="1"/>
  <c r="I1102" l="1"/>
  <c r="U1102"/>
  <c r="K1103" l="1"/>
  <c r="J1103"/>
  <c r="T1103"/>
  <c r="L1103"/>
  <c r="U1103"/>
  <c r="AD1103" l="1"/>
  <c r="AH1103" s="1"/>
  <c r="AE1103"/>
  <c r="AF1103"/>
  <c r="I1103"/>
  <c r="J1104"/>
  <c r="T1104"/>
  <c r="K1104"/>
  <c r="L1104"/>
  <c r="U1104" s="1"/>
  <c r="AD1104" l="1"/>
  <c r="AH1104" s="1"/>
  <c r="AE1104"/>
  <c r="AF1104"/>
  <c r="I1104"/>
  <c r="T1105"/>
  <c r="J1105"/>
  <c r="L1105"/>
  <c r="U1105" s="1"/>
  <c r="K1105"/>
  <c r="AD1105" l="1"/>
  <c r="AH1105" s="1"/>
  <c r="AE1105"/>
  <c r="AF1105"/>
  <c r="I1105"/>
  <c r="K1106"/>
  <c r="L1106"/>
  <c r="U1106" s="1"/>
  <c r="T1106"/>
  <c r="J1106"/>
  <c r="AD1106" l="1"/>
  <c r="AH1106" s="1"/>
  <c r="AE1106"/>
  <c r="AF1106"/>
  <c r="I1106"/>
  <c r="T1107"/>
  <c r="K1107"/>
  <c r="J1107"/>
  <c r="AD1107" l="1"/>
  <c r="AE1107"/>
  <c r="AF1107"/>
  <c r="L1107"/>
  <c r="U1107" s="1"/>
  <c r="AH1107" l="1"/>
  <c r="I1107"/>
  <c r="L1108"/>
  <c r="U1108" s="1"/>
  <c r="K1108"/>
  <c r="T1108"/>
  <c r="J1108"/>
  <c r="AD1108" l="1"/>
  <c r="AH1108" s="1"/>
  <c r="AE1108"/>
  <c r="AF1108"/>
  <c r="I1108"/>
  <c r="K1109"/>
  <c r="T1109"/>
  <c r="J1109"/>
  <c r="L1109"/>
  <c r="U1109" s="1"/>
  <c r="AD1109" l="1"/>
  <c r="AH1109" s="1"/>
  <c r="AE1109"/>
  <c r="AF1109"/>
  <c r="I1109"/>
  <c r="T1110"/>
  <c r="K1110"/>
  <c r="J1110"/>
  <c r="AD1110" l="1"/>
  <c r="AE1110"/>
  <c r="AF1110"/>
  <c r="L1110"/>
  <c r="I1110" s="1"/>
  <c r="AH1110" l="1"/>
  <c r="U1110"/>
  <c r="K1111" l="1"/>
  <c r="L1111"/>
  <c r="U1111" s="1"/>
  <c r="T1111"/>
  <c r="J1111"/>
  <c r="AD1111" l="1"/>
  <c r="AH1111" s="1"/>
  <c r="AE1111"/>
  <c r="AF1111"/>
  <c r="I1111"/>
  <c r="K1112"/>
  <c r="T1112"/>
  <c r="L1112"/>
  <c r="U1112" s="1"/>
  <c r="J1112"/>
  <c r="AD1112" l="1"/>
  <c r="AH1112" s="1"/>
  <c r="AE1112"/>
  <c r="AF1112"/>
  <c r="I1112"/>
  <c r="K1113"/>
  <c r="T1113"/>
  <c r="J1113"/>
  <c r="AD1113" l="1"/>
  <c r="AE1113"/>
  <c r="AF1113"/>
  <c r="L1113"/>
  <c r="U1113" s="1"/>
  <c r="AH1113" l="1"/>
  <c r="I1113"/>
  <c r="T1114"/>
  <c r="J1114"/>
  <c r="K1114"/>
  <c r="L1114"/>
  <c r="U1114" s="1"/>
  <c r="AD1114" l="1"/>
  <c r="AH1114" s="1"/>
  <c r="AE1114"/>
  <c r="AF1114"/>
  <c r="I1114"/>
  <c r="J1115"/>
  <c r="T1115"/>
  <c r="L1115"/>
  <c r="U1115" s="1"/>
  <c r="K1115"/>
  <c r="AD1115" l="1"/>
  <c r="AH1115" s="1"/>
  <c r="AE1115"/>
  <c r="AF1115"/>
  <c r="I1115"/>
  <c r="L1116"/>
  <c r="U1116" s="1"/>
  <c r="J1116"/>
  <c r="T1116"/>
  <c r="K1116"/>
  <c r="AD1116" l="1"/>
  <c r="AH1116" s="1"/>
  <c r="AE1116"/>
  <c r="AF1116"/>
  <c r="I1116"/>
  <c r="K1117"/>
  <c r="L1117"/>
  <c r="U1117" s="1"/>
  <c r="J1117"/>
  <c r="T1117"/>
  <c r="AD1117" l="1"/>
  <c r="AH1117" s="1"/>
  <c r="AE1117"/>
  <c r="AF1117"/>
  <c r="I1117"/>
  <c r="L1118"/>
  <c r="U1118" s="1"/>
  <c r="K1118"/>
  <c r="T1118"/>
  <c r="J1118"/>
  <c r="AD1118" l="1"/>
  <c r="AH1118" s="1"/>
  <c r="AE1118"/>
  <c r="AF1118"/>
  <c r="I1118"/>
  <c r="L1119"/>
  <c r="U1119" s="1"/>
  <c r="J1119"/>
  <c r="T1119"/>
  <c r="K1119"/>
  <c r="AD1119" l="1"/>
  <c r="AH1119" s="1"/>
  <c r="AE1119"/>
  <c r="AF1119"/>
  <c r="I1119"/>
  <c r="J1120"/>
  <c r="T1120"/>
  <c r="K1120"/>
  <c r="AD1120" l="1"/>
  <c r="AE1120"/>
  <c r="AF1120"/>
  <c r="L1120"/>
  <c r="U1120" s="1"/>
  <c r="AH1120" l="1"/>
  <c r="I1120"/>
  <c r="L1121"/>
  <c r="K1121"/>
  <c r="T1121"/>
  <c r="J1121"/>
  <c r="AD1121" l="1"/>
  <c r="AH1121" s="1"/>
  <c r="AE1121"/>
  <c r="AF1121"/>
  <c r="I1121"/>
  <c r="U1121"/>
  <c r="J1122" l="1"/>
  <c r="K1122"/>
  <c r="L1122"/>
  <c r="U1122" s="1"/>
  <c r="T1122"/>
  <c r="AD1122" l="1"/>
  <c r="AH1122" s="1"/>
  <c r="AE1122"/>
  <c r="AF1122"/>
  <c r="I1122"/>
  <c r="J1123"/>
  <c r="K1123"/>
  <c r="T1123"/>
  <c r="L1123"/>
  <c r="U1123" s="1"/>
  <c r="AD1123" l="1"/>
  <c r="AH1123" s="1"/>
  <c r="AE1123"/>
  <c r="AF1123"/>
  <c r="I1123"/>
  <c r="J1124"/>
  <c r="T1124"/>
  <c r="K1124"/>
  <c r="AD1124" l="1"/>
  <c r="AE1124"/>
  <c r="AF1124"/>
  <c r="L1124"/>
  <c r="U1124" s="1"/>
  <c r="AH1124" l="1"/>
  <c r="I1124"/>
  <c r="T1125"/>
  <c r="L1125"/>
  <c r="U1125" s="1"/>
  <c r="J1125"/>
  <c r="K1125"/>
  <c r="AD1125" l="1"/>
  <c r="AH1125" s="1"/>
  <c r="AE1125"/>
  <c r="AF1125"/>
  <c r="I1125"/>
  <c r="L1126"/>
  <c r="U1126" s="1"/>
  <c r="K1126"/>
  <c r="T1126"/>
  <c r="J1126"/>
  <c r="AD1126" l="1"/>
  <c r="AH1126" s="1"/>
  <c r="AE1126"/>
  <c r="AF1126"/>
  <c r="I1126"/>
  <c r="J1127"/>
  <c r="K1127"/>
  <c r="T1127"/>
  <c r="L1127"/>
  <c r="U1127" s="1"/>
  <c r="AD1127" l="1"/>
  <c r="AH1127" s="1"/>
  <c r="AE1127"/>
  <c r="AF1127"/>
  <c r="I1127"/>
  <c r="L1128"/>
  <c r="U1128" s="1"/>
  <c r="T1128"/>
  <c r="K1128"/>
  <c r="J1128"/>
  <c r="AD1128" l="1"/>
  <c r="AH1128" s="1"/>
  <c r="AE1128"/>
  <c r="AF1128"/>
  <c r="I1128"/>
  <c r="T1129"/>
  <c r="L1129"/>
  <c r="U1129" s="1"/>
  <c r="K1129"/>
  <c r="J1129"/>
  <c r="AD1129" l="1"/>
  <c r="AH1129" s="1"/>
  <c r="AE1129"/>
  <c r="AF1129"/>
  <c r="I1129"/>
  <c r="K1130"/>
  <c r="J1130"/>
  <c r="L1130"/>
  <c r="U1130" s="1"/>
  <c r="T1130"/>
  <c r="AD1130" l="1"/>
  <c r="AH1130" s="1"/>
  <c r="AE1130"/>
  <c r="AF1130"/>
  <c r="I1130"/>
  <c r="T1131"/>
  <c r="L1131"/>
  <c r="U1131" s="1"/>
  <c r="J1131"/>
  <c r="K1131"/>
  <c r="AD1131" l="1"/>
  <c r="AH1131" s="1"/>
  <c r="AE1131"/>
  <c r="AF1131"/>
  <c r="I1131"/>
  <c r="T1132"/>
  <c r="J1132"/>
  <c r="K1132"/>
  <c r="AD1132" l="1"/>
  <c r="AE1132"/>
  <c r="AF1132"/>
  <c r="L1132"/>
  <c r="U1132" s="1"/>
  <c r="AH1132" l="1"/>
  <c r="I1132"/>
  <c r="K1133"/>
  <c r="T1133"/>
  <c r="J1133"/>
  <c r="AD1133" l="1"/>
  <c r="AE1133"/>
  <c r="AF1133"/>
  <c r="L1133"/>
  <c r="I1133" s="1"/>
  <c r="AH1133" l="1"/>
  <c r="U1133"/>
  <c r="L1134" l="1"/>
  <c r="U1134" s="1"/>
  <c r="K1134"/>
  <c r="J1134"/>
  <c r="T1134"/>
  <c r="AD1134" l="1"/>
  <c r="AH1134" s="1"/>
  <c r="AE1134"/>
  <c r="AF1134"/>
  <c r="I1134"/>
  <c r="L1135"/>
  <c r="U1135" s="1"/>
  <c r="K1135"/>
  <c r="T1135"/>
  <c r="J1135"/>
  <c r="AD1135" l="1"/>
  <c r="AH1135" s="1"/>
  <c r="AE1135"/>
  <c r="AF1135"/>
  <c r="I1135"/>
  <c r="K1136"/>
  <c r="T1136"/>
  <c r="J1136"/>
  <c r="L1136"/>
  <c r="U1136" s="1"/>
  <c r="AD1136" l="1"/>
  <c r="AH1136" s="1"/>
  <c r="AE1136"/>
  <c r="AF1136"/>
  <c r="I1136"/>
  <c r="K1137"/>
  <c r="J1137"/>
  <c r="T1137"/>
  <c r="L1137"/>
  <c r="U1137" s="1"/>
  <c r="AD1137" l="1"/>
  <c r="AH1137" s="1"/>
  <c r="AE1137"/>
  <c r="AF1137"/>
  <c r="I1137"/>
  <c r="J1138"/>
  <c r="K1138"/>
  <c r="T1138"/>
  <c r="AD1138" l="1"/>
  <c r="AE1138"/>
  <c r="AF1138"/>
  <c r="L1138"/>
  <c r="AH1138" s="1"/>
  <c r="I1138" l="1"/>
  <c r="U1138"/>
  <c r="T1139" l="1"/>
  <c r="J1139"/>
  <c r="K1139"/>
  <c r="L1139"/>
  <c r="AD1139" l="1"/>
  <c r="AE1139"/>
  <c r="AF1139"/>
  <c r="AH1139"/>
  <c r="I1139"/>
  <c r="U1139"/>
  <c r="J1140" l="1"/>
  <c r="L1140"/>
  <c r="U1140" s="1"/>
  <c r="K1140"/>
  <c r="T1140"/>
  <c r="AD1140" l="1"/>
  <c r="AH1140" s="1"/>
  <c r="AE1140"/>
  <c r="AF1140"/>
  <c r="I1140"/>
  <c r="K1141"/>
  <c r="T1141"/>
  <c r="J1141"/>
  <c r="L1141"/>
  <c r="AD1141" l="1"/>
  <c r="AH1141" s="1"/>
  <c r="AE1141"/>
  <c r="AF1141"/>
  <c r="I1141"/>
  <c r="U1141"/>
  <c r="T1142" l="1"/>
  <c r="L1142"/>
  <c r="U1142" s="1"/>
  <c r="J1142"/>
  <c r="K1142"/>
  <c r="AD1142" l="1"/>
  <c r="AH1142" s="1"/>
  <c r="AE1142"/>
  <c r="AF1142"/>
  <c r="I1142"/>
  <c r="T1143"/>
  <c r="J1143"/>
  <c r="L1143"/>
  <c r="U1143" s="1"/>
  <c r="K1143"/>
  <c r="AD1143" l="1"/>
  <c r="AH1143" s="1"/>
  <c r="AE1143"/>
  <c r="AF1143"/>
  <c r="I1143"/>
  <c r="T1144"/>
  <c r="K1144"/>
  <c r="J1144"/>
  <c r="L1144"/>
  <c r="U1144" s="1"/>
  <c r="AD1144" l="1"/>
  <c r="AH1144" s="1"/>
  <c r="AE1144"/>
  <c r="AF1144"/>
  <c r="I1144"/>
  <c r="L1145"/>
  <c r="U1145" s="1"/>
  <c r="K1145"/>
  <c r="T1145"/>
  <c r="J1145"/>
  <c r="AD1145" l="1"/>
  <c r="AH1145" s="1"/>
  <c r="AE1145"/>
  <c r="AF1145"/>
  <c r="I1145"/>
  <c r="L1146"/>
  <c r="K1146"/>
  <c r="T1146"/>
  <c r="J1146"/>
  <c r="AD1146" l="1"/>
  <c r="AH1146" s="1"/>
  <c r="AE1146"/>
  <c r="AF1146"/>
  <c r="I1146"/>
  <c r="U1146"/>
  <c r="K1147" l="1"/>
  <c r="L1147"/>
  <c r="J1147"/>
  <c r="T1147"/>
  <c r="AD1147" l="1"/>
  <c r="AH1147" s="1"/>
  <c r="AE1147"/>
  <c r="AF1147"/>
  <c r="I1147"/>
  <c r="U1147"/>
  <c r="K1148" l="1"/>
  <c r="L1148"/>
  <c r="T1148"/>
  <c r="J1148"/>
  <c r="AD1148" l="1"/>
  <c r="AH1148" s="1"/>
  <c r="AE1148"/>
  <c r="AF1148"/>
  <c r="I1148"/>
  <c r="U1148"/>
  <c r="T1149" s="1"/>
  <c r="J1149" l="1"/>
  <c r="K1149"/>
  <c r="L1149"/>
  <c r="AD1149" l="1"/>
  <c r="AH1149" s="1"/>
  <c r="AE1149"/>
  <c r="AF1149"/>
  <c r="I1149"/>
  <c r="U1149"/>
  <c r="T1150" l="1"/>
  <c r="K1150"/>
  <c r="J1150"/>
  <c r="L1150"/>
  <c r="U1150" s="1"/>
  <c r="AD1150" l="1"/>
  <c r="AH1150" s="1"/>
  <c r="AE1150"/>
  <c r="AF1150"/>
  <c r="I1150"/>
  <c r="J1151"/>
  <c r="T1151"/>
  <c r="K1151"/>
  <c r="AD1151" l="1"/>
  <c r="AE1151"/>
  <c r="AF1151"/>
  <c r="L1151"/>
  <c r="U1151" s="1"/>
  <c r="AH1151" l="1"/>
  <c r="I1151"/>
  <c r="K1152"/>
  <c r="J1152"/>
  <c r="T1152"/>
  <c r="L1152"/>
  <c r="U1152" s="1"/>
  <c r="AD1152" l="1"/>
  <c r="AH1152" s="1"/>
  <c r="AE1152"/>
  <c r="AF1152"/>
  <c r="I1152"/>
  <c r="T1153"/>
  <c r="J1153"/>
  <c r="K1153"/>
  <c r="AD1153" l="1"/>
  <c r="AE1153"/>
  <c r="AF1153"/>
  <c r="L1153"/>
  <c r="U1153" s="1"/>
  <c r="AH1153" l="1"/>
  <c r="I1153"/>
  <c r="T1154"/>
  <c r="K1154"/>
  <c r="L1154"/>
  <c r="U1154" s="1"/>
  <c r="J1154"/>
  <c r="AD1154" l="1"/>
  <c r="AH1154" s="1"/>
  <c r="AE1154"/>
  <c r="AF1154"/>
  <c r="I1154"/>
  <c r="T1155"/>
  <c r="K1155"/>
  <c r="L1155"/>
  <c r="U1155" s="1"/>
  <c r="J1155"/>
  <c r="AD1155" l="1"/>
  <c r="AH1155" s="1"/>
  <c r="AE1155"/>
  <c r="AF1155"/>
  <c r="I1155"/>
  <c r="K1156"/>
  <c r="T1156"/>
  <c r="J1156"/>
  <c r="AD1156" l="1"/>
  <c r="AE1156"/>
  <c r="AF1156"/>
  <c r="L1156"/>
  <c r="U1156" s="1"/>
  <c r="AH1156" l="1"/>
  <c r="I1156"/>
  <c r="K1157"/>
  <c r="T1157"/>
  <c r="J1157"/>
  <c r="L1157"/>
  <c r="U1157" s="1"/>
  <c r="AD1157" l="1"/>
  <c r="AH1157" s="1"/>
  <c r="AE1157"/>
  <c r="AF1157"/>
  <c r="I1157"/>
  <c r="K1158"/>
  <c r="T1158"/>
  <c r="J1158"/>
  <c r="AD1158" l="1"/>
  <c r="AE1158"/>
  <c r="AF1158"/>
  <c r="L1158"/>
  <c r="U1158" s="1"/>
  <c r="J1159" s="1"/>
  <c r="AH1158" l="1"/>
  <c r="I1158"/>
  <c r="L1159"/>
  <c r="U1159" s="1"/>
  <c r="T1160" s="1"/>
  <c r="T1159"/>
  <c r="K1159"/>
  <c r="AD1159" l="1"/>
  <c r="AH1159" s="1"/>
  <c r="AE1159"/>
  <c r="AF1159"/>
  <c r="I1159"/>
  <c r="K1160"/>
  <c r="L1160"/>
  <c r="U1160" s="1"/>
  <c r="T1161" s="1"/>
  <c r="J1160"/>
  <c r="J1161"/>
  <c r="AD1160" l="1"/>
  <c r="AH1160" s="1"/>
  <c r="AE1160"/>
  <c r="AF1160"/>
  <c r="I1160"/>
  <c r="K1161"/>
  <c r="L1161"/>
  <c r="U1161" s="1"/>
  <c r="AD1161" l="1"/>
  <c r="AH1161" s="1"/>
  <c r="AE1161"/>
  <c r="AF1161"/>
  <c r="I1161"/>
  <c r="K1162"/>
  <c r="T1162"/>
  <c r="L1162"/>
  <c r="J1162"/>
  <c r="AD1162" l="1"/>
  <c r="AH1162" s="1"/>
  <c r="AE1162"/>
  <c r="AF1162"/>
  <c r="I1162"/>
  <c r="U1162"/>
  <c r="T1163" l="1"/>
  <c r="K1163"/>
  <c r="J1163"/>
  <c r="L1163"/>
  <c r="U1163" s="1"/>
  <c r="AD1163" l="1"/>
  <c r="AH1163" s="1"/>
  <c r="AE1163"/>
  <c r="AF1163"/>
  <c r="I1163"/>
  <c r="T1164"/>
  <c r="K1164"/>
  <c r="J1164"/>
  <c r="AD1164" l="1"/>
  <c r="AE1164"/>
  <c r="AF1164"/>
  <c r="L1164"/>
  <c r="U1164" s="1"/>
  <c r="AH1164" l="1"/>
  <c r="I1164"/>
  <c r="T1165"/>
  <c r="K1165"/>
  <c r="J1165"/>
  <c r="AD1165" l="1"/>
  <c r="AE1165"/>
  <c r="AF1165"/>
  <c r="L1165"/>
  <c r="U1165" s="1"/>
  <c r="J1166" s="1"/>
  <c r="AH1165" l="1"/>
  <c r="I1165"/>
  <c r="K1166"/>
  <c r="T1166"/>
  <c r="L1166"/>
  <c r="AD1166" l="1"/>
  <c r="AH1166" s="1"/>
  <c r="AE1166"/>
  <c r="AF1166"/>
  <c r="I1166"/>
  <c r="U1166"/>
  <c r="J1167"/>
  <c r="T1167" l="1"/>
  <c r="L1167"/>
  <c r="K1167"/>
  <c r="AD1167" l="1"/>
  <c r="AH1167" s="1"/>
  <c r="AE1167"/>
  <c r="AF1167"/>
  <c r="I1167"/>
  <c r="U1167"/>
  <c r="T1168" l="1"/>
  <c r="L1168"/>
  <c r="U1168" s="1"/>
  <c r="J1168"/>
  <c r="K1168"/>
  <c r="AD1168" l="1"/>
  <c r="AH1168" s="1"/>
  <c r="AE1168"/>
  <c r="AF1168"/>
  <c r="I1168"/>
  <c r="T1169"/>
  <c r="J1169"/>
  <c r="K1169"/>
  <c r="L1169"/>
  <c r="U1169" s="1"/>
  <c r="AD1169" l="1"/>
  <c r="AH1169" s="1"/>
  <c r="AE1169"/>
  <c r="AF1169"/>
  <c r="I1169"/>
  <c r="T1170"/>
  <c r="J1170"/>
  <c r="K1170"/>
  <c r="L1170"/>
  <c r="U1170" s="1"/>
  <c r="AD1170" l="1"/>
  <c r="AH1170" s="1"/>
  <c r="AE1170"/>
  <c r="AF1170"/>
  <c r="I1170"/>
  <c r="T1171"/>
  <c r="K1171"/>
  <c r="J1171"/>
  <c r="AD1171" l="1"/>
  <c r="AE1171"/>
  <c r="AF1171"/>
  <c r="L1171"/>
  <c r="U1171" s="1"/>
  <c r="AH1171" l="1"/>
  <c r="I1171"/>
  <c r="J1172"/>
  <c r="K1172"/>
  <c r="T1172"/>
  <c r="AD1172" l="1"/>
  <c r="AE1172"/>
  <c r="AF1172"/>
  <c r="L1172"/>
  <c r="U1172" s="1"/>
  <c r="AH1172" l="1"/>
  <c r="I1172"/>
  <c r="T1173"/>
  <c r="J1173"/>
  <c r="K1173"/>
  <c r="AD1173" l="1"/>
  <c r="AE1173"/>
  <c r="AF1173"/>
  <c r="L1173"/>
  <c r="U1173" s="1"/>
  <c r="J1174" s="1"/>
  <c r="AH1173" l="1"/>
  <c r="I1173"/>
  <c r="K1174"/>
  <c r="T1174"/>
  <c r="AD1174" l="1"/>
  <c r="AE1174"/>
  <c r="AF1174"/>
  <c r="L1174"/>
  <c r="I1174" s="1"/>
  <c r="AH1174" l="1"/>
  <c r="U1174"/>
  <c r="J1175" l="1"/>
  <c r="L1175"/>
  <c r="U1175" s="1"/>
  <c r="K1175"/>
  <c r="T1175"/>
  <c r="AD1175" l="1"/>
  <c r="AH1175" s="1"/>
  <c r="AE1175"/>
  <c r="AF1175"/>
  <c r="I1175"/>
  <c r="L1176"/>
  <c r="K1176"/>
  <c r="T1176"/>
  <c r="J1176"/>
  <c r="AD1176" l="1"/>
  <c r="AH1176" s="1"/>
  <c r="AE1176"/>
  <c r="AF1176"/>
  <c r="I1176"/>
  <c r="U1176"/>
  <c r="L1177" l="1"/>
  <c r="U1177" s="1"/>
  <c r="T1177"/>
  <c r="K1177"/>
  <c r="J1177"/>
  <c r="AD1177" l="1"/>
  <c r="AH1177" s="1"/>
  <c r="AE1177"/>
  <c r="AF1177"/>
  <c r="I1177"/>
  <c r="K1178"/>
  <c r="T1178"/>
  <c r="J1178"/>
  <c r="L1178"/>
  <c r="U1178" s="1"/>
  <c r="AD1178" l="1"/>
  <c r="AH1178" s="1"/>
  <c r="AE1178"/>
  <c r="AF1178"/>
  <c r="I1178"/>
  <c r="K1179"/>
  <c r="J1179"/>
  <c r="L1179"/>
  <c r="U1179" s="1"/>
  <c r="T1179"/>
  <c r="AD1179" l="1"/>
  <c r="AH1179" s="1"/>
  <c r="AE1179"/>
  <c r="AF1179"/>
  <c r="I1179"/>
  <c r="T1180"/>
  <c r="K1180"/>
  <c r="L1180"/>
  <c r="J1180"/>
  <c r="U1180"/>
  <c r="AD1180" l="1"/>
  <c r="AH1180" s="1"/>
  <c r="AE1180"/>
  <c r="AF1180"/>
  <c r="I1180"/>
  <c r="J1181"/>
  <c r="T1181"/>
  <c r="K1181"/>
  <c r="AD1181" l="1"/>
  <c r="AE1181"/>
  <c r="AF1181"/>
  <c r="L1181"/>
  <c r="I1181" s="1"/>
  <c r="AH1181" l="1"/>
  <c r="U1181"/>
  <c r="K1182" l="1"/>
  <c r="J1182"/>
  <c r="T1182"/>
  <c r="AD1182" l="1"/>
  <c r="AE1182"/>
  <c r="AF1182"/>
  <c r="L1182"/>
  <c r="AH1182" l="1"/>
  <c r="I1182"/>
  <c r="U1182"/>
  <c r="K1183" l="1"/>
  <c r="L1183"/>
  <c r="U1183" s="1"/>
  <c r="T1183"/>
  <c r="J1183"/>
  <c r="AD1183" l="1"/>
  <c r="AH1183" s="1"/>
  <c r="AE1183"/>
  <c r="AF1183"/>
  <c r="I1183"/>
  <c r="L1184"/>
  <c r="U1184" s="1"/>
  <c r="J1184"/>
  <c r="T1184"/>
  <c r="K1184"/>
  <c r="AD1184" l="1"/>
  <c r="AH1184" s="1"/>
  <c r="AE1184"/>
  <c r="AF1184"/>
  <c r="I1184"/>
  <c r="T1185"/>
  <c r="L1185"/>
  <c r="U1185" s="1"/>
  <c r="J1185"/>
  <c r="K1185"/>
  <c r="AD1185" l="1"/>
  <c r="AH1185" s="1"/>
  <c r="AE1185"/>
  <c r="AF1185"/>
  <c r="I1185"/>
  <c r="J1186"/>
  <c r="K1186"/>
  <c r="T1186"/>
  <c r="AD1186" l="1"/>
  <c r="AE1186"/>
  <c r="AF1186"/>
  <c r="L1186"/>
  <c r="U1186" s="1"/>
  <c r="AH1186" l="1"/>
  <c r="I1186"/>
  <c r="T1187"/>
  <c r="J1187"/>
  <c r="K1187"/>
  <c r="AD1187" l="1"/>
  <c r="AE1187"/>
  <c r="AF1187"/>
  <c r="L1187"/>
  <c r="U1187" s="1"/>
  <c r="AH1187" l="1"/>
  <c r="I1187"/>
  <c r="T1188"/>
  <c r="J1188"/>
  <c r="K1188"/>
  <c r="AD1188" l="1"/>
  <c r="AE1188"/>
  <c r="AF1188"/>
  <c r="L1188"/>
  <c r="U1188" s="1"/>
  <c r="K1189" s="1"/>
  <c r="J1189"/>
  <c r="AD1189" l="1"/>
  <c r="AE1189"/>
  <c r="AF1189"/>
  <c r="AH1188"/>
  <c r="I1188"/>
  <c r="T1189"/>
  <c r="L1189"/>
  <c r="U1189" s="1"/>
  <c r="T1190" s="1"/>
  <c r="J1190"/>
  <c r="K1190"/>
  <c r="L1190"/>
  <c r="U1190" s="1"/>
  <c r="AD1190" l="1"/>
  <c r="AH1190" s="1"/>
  <c r="AE1190"/>
  <c r="AF1190"/>
  <c r="AH1189"/>
  <c r="I1190"/>
  <c r="I1189"/>
  <c r="J1191"/>
  <c r="T1191"/>
  <c r="K1191"/>
  <c r="L1191"/>
  <c r="U1191" s="1"/>
  <c r="AD1191" l="1"/>
  <c r="AH1191" s="1"/>
  <c r="AE1191"/>
  <c r="AF1191"/>
  <c r="I1191"/>
  <c r="T1192"/>
  <c r="K1192"/>
  <c r="J1192"/>
  <c r="AD1192" l="1"/>
  <c r="AE1192"/>
  <c r="AF1192"/>
  <c r="L1192"/>
  <c r="U1192" s="1"/>
  <c r="L1193" s="1"/>
  <c r="U1193" s="1"/>
  <c r="K1193"/>
  <c r="J1193"/>
  <c r="AD1193" l="1"/>
  <c r="AH1193" s="1"/>
  <c r="AE1193"/>
  <c r="AF1193"/>
  <c r="AH1192"/>
  <c r="I1192"/>
  <c r="I1193"/>
  <c r="T1193"/>
  <c r="T1194"/>
  <c r="J1194"/>
  <c r="K1194"/>
  <c r="AD1194" l="1"/>
  <c r="AE1194"/>
  <c r="AF1194"/>
  <c r="L1194"/>
  <c r="U1194" s="1"/>
  <c r="T1195" s="1"/>
  <c r="K1195"/>
  <c r="L1195"/>
  <c r="U1195" s="1"/>
  <c r="J1195"/>
  <c r="AD1195" l="1"/>
  <c r="AH1195" s="1"/>
  <c r="AE1195"/>
  <c r="AF1195"/>
  <c r="AH1194"/>
  <c r="I1195"/>
  <c r="I1194"/>
  <c r="J1196"/>
  <c r="T1196"/>
  <c r="K1196"/>
  <c r="L1196"/>
  <c r="U1196" s="1"/>
  <c r="AD1196" l="1"/>
  <c r="AH1196" s="1"/>
  <c r="AE1196"/>
  <c r="AF1196"/>
  <c r="I1196"/>
  <c r="K1197"/>
  <c r="L1197"/>
  <c r="U1197" s="1"/>
  <c r="J1197"/>
  <c r="T1197"/>
  <c r="AD1197" l="1"/>
  <c r="AH1197" s="1"/>
  <c r="AE1197"/>
  <c r="AF1197"/>
  <c r="I1197"/>
  <c r="K1198"/>
  <c r="J1198"/>
  <c r="L1198"/>
  <c r="T1198"/>
  <c r="AD1198" l="1"/>
  <c r="AH1198" s="1"/>
  <c r="AE1198"/>
  <c r="AF1198"/>
  <c r="I1198"/>
  <c r="U1198"/>
  <c r="L1199" l="1"/>
  <c r="U1199" s="1"/>
  <c r="J1199"/>
  <c r="K1199"/>
  <c r="T1199"/>
  <c r="AD1199" l="1"/>
  <c r="AH1199" s="1"/>
  <c r="AE1199"/>
  <c r="AF1199"/>
  <c r="I1199"/>
  <c r="J1200"/>
  <c r="L1200"/>
  <c r="K1200"/>
  <c r="T1200"/>
  <c r="AD1200" l="1"/>
  <c r="AH1200" s="1"/>
  <c r="AE1200"/>
  <c r="AF1200"/>
  <c r="I1200"/>
  <c r="U1200"/>
  <c r="T1201" s="1"/>
  <c r="K1201"/>
  <c r="J1201"/>
  <c r="AD1201" l="1"/>
  <c r="AE1201"/>
  <c r="AF1201"/>
  <c r="L1201"/>
  <c r="U1201" s="1"/>
  <c r="AH1201" l="1"/>
  <c r="I1201"/>
  <c r="J1202"/>
  <c r="T1202"/>
  <c r="L1202"/>
  <c r="K1202"/>
  <c r="AD1202" l="1"/>
  <c r="AH1202" s="1"/>
  <c r="AE1202"/>
  <c r="AF1202"/>
  <c r="I1202"/>
  <c r="U1202"/>
  <c r="J1203" l="1"/>
  <c r="T1203"/>
  <c r="K1203"/>
  <c r="L1203"/>
  <c r="U1203" s="1"/>
  <c r="AD1203" l="1"/>
  <c r="AE1203"/>
  <c r="AF1203"/>
  <c r="AH1203"/>
  <c r="I1203"/>
  <c r="T1204"/>
  <c r="J1204"/>
  <c r="K1204"/>
  <c r="AD1204" l="1"/>
  <c r="AE1204"/>
  <c r="AF1204"/>
  <c r="L1204"/>
  <c r="U1204" s="1"/>
  <c r="AH1204" l="1"/>
  <c r="I1204"/>
  <c r="K1205"/>
  <c r="L1205"/>
  <c r="U1205" s="1"/>
  <c r="T1205"/>
  <c r="J1205"/>
  <c r="AD1205" l="1"/>
  <c r="AH1205" s="1"/>
  <c r="AE1205"/>
  <c r="AF1205"/>
  <c r="I1205"/>
  <c r="T1206"/>
  <c r="J1206"/>
  <c r="K1206"/>
  <c r="AD1206" l="1"/>
  <c r="AE1206"/>
  <c r="AF1206"/>
  <c r="L1206"/>
  <c r="U1206" s="1"/>
  <c r="J1207" s="1"/>
  <c r="K1207"/>
  <c r="L1207"/>
  <c r="U1207" s="1"/>
  <c r="AD1207" l="1"/>
  <c r="AH1207" s="1"/>
  <c r="AE1207"/>
  <c r="AF1207"/>
  <c r="AH1206"/>
  <c r="I1207"/>
  <c r="I1206"/>
  <c r="T1207"/>
  <c r="J1208"/>
  <c r="T1208"/>
  <c r="K1208"/>
  <c r="L1208"/>
  <c r="U1208" s="1"/>
  <c r="AD1208" l="1"/>
  <c r="AH1208" s="1"/>
  <c r="AE1208"/>
  <c r="AF1208"/>
  <c r="I1208"/>
  <c r="K1209"/>
  <c r="L1209"/>
  <c r="U1209" s="1"/>
  <c r="T1209"/>
  <c r="J1209"/>
  <c r="AD1209" l="1"/>
  <c r="AH1209" s="1"/>
  <c r="AE1209"/>
  <c r="AF1209"/>
  <c r="I1209"/>
  <c r="K1210"/>
  <c r="J1210"/>
  <c r="T1210"/>
  <c r="AD1210" l="1"/>
  <c r="AE1210"/>
  <c r="AF1210"/>
  <c r="L1210"/>
  <c r="U1210" s="1"/>
  <c r="AH1210" l="1"/>
  <c r="I1210"/>
  <c r="T1211"/>
  <c r="J1211"/>
  <c r="K1211"/>
  <c r="AD1211" l="1"/>
  <c r="AE1211"/>
  <c r="AF1211"/>
  <c r="U1211"/>
  <c r="L1211"/>
  <c r="AH1211" s="1"/>
  <c r="I1211" l="1"/>
  <c r="K1212"/>
  <c r="T1212"/>
  <c r="J1212"/>
  <c r="AD1212" l="1"/>
  <c r="AE1212"/>
  <c r="AF1212"/>
  <c r="L1212"/>
  <c r="AH1212" s="1"/>
  <c r="I1212" l="1"/>
  <c r="U1212"/>
  <c r="L1213" l="1"/>
  <c r="U1213" s="1"/>
  <c r="K1213"/>
  <c r="J1213"/>
  <c r="T1213"/>
  <c r="AD1213" l="1"/>
  <c r="AH1213" s="1"/>
  <c r="AE1213"/>
  <c r="AF1213"/>
  <c r="I1213"/>
  <c r="J1214"/>
  <c r="T1214"/>
  <c r="K1214"/>
  <c r="AD1214" l="1"/>
  <c r="AE1214"/>
  <c r="AF1214"/>
  <c r="L1214"/>
  <c r="AH1214" l="1"/>
  <c r="I1214"/>
  <c r="U1214"/>
  <c r="J1215" l="1"/>
  <c r="T1215"/>
  <c r="L1215"/>
  <c r="U1215" s="1"/>
  <c r="K1215"/>
  <c r="AD1215" l="1"/>
  <c r="AH1215" s="1"/>
  <c r="AE1215"/>
  <c r="AF1215"/>
  <c r="I1215"/>
  <c r="K1216"/>
  <c r="J1216"/>
  <c r="T1216"/>
  <c r="L1216"/>
  <c r="U1216" s="1"/>
  <c r="AD1216" l="1"/>
  <c r="AH1216" s="1"/>
  <c r="AE1216"/>
  <c r="AF1216"/>
  <c r="I1216"/>
  <c r="K1217"/>
  <c r="J1217"/>
  <c r="T1217"/>
  <c r="L1217"/>
  <c r="U1217" s="1"/>
  <c r="AD1217" l="1"/>
  <c r="AH1217" s="1"/>
  <c r="AE1217"/>
  <c r="AF1217"/>
  <c r="I1217"/>
  <c r="T1218"/>
  <c r="L1218"/>
  <c r="K1218"/>
  <c r="J1218"/>
  <c r="AD1218" l="1"/>
  <c r="AH1218" s="1"/>
  <c r="AE1218"/>
  <c r="AF1218"/>
  <c r="I1218"/>
  <c r="U1218"/>
  <c r="K1219" l="1"/>
  <c r="J1219"/>
  <c r="L1219"/>
  <c r="T1219"/>
  <c r="AD1219" l="1"/>
  <c r="AH1219" s="1"/>
  <c r="AE1219"/>
  <c r="AF1219"/>
  <c r="I1219"/>
  <c r="U1219"/>
  <c r="J1220" l="1"/>
  <c r="K1220"/>
  <c r="T1220"/>
  <c r="AD1220" l="1"/>
  <c r="AE1220"/>
  <c r="AF1220"/>
  <c r="L1220"/>
  <c r="I1220" s="1"/>
  <c r="AH1220" l="1"/>
  <c r="U1220"/>
  <c r="L1221" l="1"/>
  <c r="U1221" s="1"/>
  <c r="K1221"/>
  <c r="T1221"/>
  <c r="J1221"/>
  <c r="AD1221" l="1"/>
  <c r="AH1221" s="1"/>
  <c r="AE1221"/>
  <c r="AF1221"/>
  <c r="I1221"/>
  <c r="J1222"/>
  <c r="T1222"/>
  <c r="L1222"/>
  <c r="U1222" s="1"/>
  <c r="K1222"/>
  <c r="AD1222" l="1"/>
  <c r="AH1222" s="1"/>
  <c r="AE1222"/>
  <c r="AF1222"/>
  <c r="I1222"/>
  <c r="J1223"/>
  <c r="L1223"/>
  <c r="U1223" s="1"/>
  <c r="K1223"/>
  <c r="T1223"/>
  <c r="AD1223" l="1"/>
  <c r="AH1223" s="1"/>
  <c r="AE1223"/>
  <c r="AF1223"/>
  <c r="I1223"/>
  <c r="J1224"/>
  <c r="T1224"/>
  <c r="K1224"/>
  <c r="L1224"/>
  <c r="U1224" s="1"/>
  <c r="AD1224" l="1"/>
  <c r="AH1224" s="1"/>
  <c r="AE1224"/>
  <c r="AF1224"/>
  <c r="I1224"/>
  <c r="T1225"/>
  <c r="J1225"/>
  <c r="K1225"/>
  <c r="AD1225" l="1"/>
  <c r="AE1225"/>
  <c r="AF1225"/>
  <c r="L1225"/>
  <c r="U1225" s="1"/>
  <c r="AH1225" l="1"/>
  <c r="I1225"/>
  <c r="J1226"/>
  <c r="L1226"/>
  <c r="U1226" s="1"/>
  <c r="T1226"/>
  <c r="K1226"/>
  <c r="AD1226" l="1"/>
  <c r="AH1226" s="1"/>
  <c r="AE1226"/>
  <c r="AF1226"/>
  <c r="I1226"/>
  <c r="J1227"/>
  <c r="K1227"/>
  <c r="T1227"/>
  <c r="L1227"/>
  <c r="U1227" s="1"/>
  <c r="AD1227" l="1"/>
  <c r="AH1227" s="1"/>
  <c r="AE1227"/>
  <c r="AF1227"/>
  <c r="I1227"/>
  <c r="T1228"/>
  <c r="J1228"/>
  <c r="K1228"/>
  <c r="AD1228" l="1"/>
  <c r="AE1228"/>
  <c r="AF1228"/>
  <c r="L1228"/>
  <c r="U1228" s="1"/>
  <c r="AH1228" l="1"/>
  <c r="I1228"/>
  <c r="K1229"/>
  <c r="T1229"/>
  <c r="J1229"/>
  <c r="AD1229" l="1"/>
  <c r="AE1229"/>
  <c r="AF1229"/>
  <c r="L1229"/>
  <c r="U1229" s="1"/>
  <c r="K1230" s="1"/>
  <c r="J1230"/>
  <c r="AD1230" l="1"/>
  <c r="AE1230"/>
  <c r="AF1230"/>
  <c r="AH1229"/>
  <c r="I1229"/>
  <c r="T1230"/>
  <c r="L1230"/>
  <c r="AH1230" s="1"/>
  <c r="I1230" l="1"/>
  <c r="U1230"/>
  <c r="T1231" l="1"/>
  <c r="L1231"/>
  <c r="U1231" s="1"/>
  <c r="J1231"/>
  <c r="K1231"/>
  <c r="AD1231" l="1"/>
  <c r="AH1231" s="1"/>
  <c r="AE1231"/>
  <c r="AF1231"/>
  <c r="I1231"/>
  <c r="L1232"/>
  <c r="U1232" s="1"/>
  <c r="T1233" s="1"/>
  <c r="K1232"/>
  <c r="T1232"/>
  <c r="J1232"/>
  <c r="AD1232" l="1"/>
  <c r="AH1232" s="1"/>
  <c r="AE1232"/>
  <c r="AF1232"/>
  <c r="I1232"/>
  <c r="J1233"/>
  <c r="L1233"/>
  <c r="U1233" s="1"/>
  <c r="J1234" s="1"/>
  <c r="K1233"/>
  <c r="K1234"/>
  <c r="L1234"/>
  <c r="AD1234" l="1"/>
  <c r="AH1234" s="1"/>
  <c r="AE1234"/>
  <c r="AF1234"/>
  <c r="AD1233"/>
  <c r="AE1233"/>
  <c r="AF1233"/>
  <c r="AH1233"/>
  <c r="I1234"/>
  <c r="I1233"/>
  <c r="U1234"/>
  <c r="J1235" s="1"/>
  <c r="T1234"/>
  <c r="L1235" l="1"/>
  <c r="U1235" s="1"/>
  <c r="J1236" s="1"/>
  <c r="K1235"/>
  <c r="T1235"/>
  <c r="AD1235" l="1"/>
  <c r="AE1235"/>
  <c r="AF1235"/>
  <c r="AH1235"/>
  <c r="I1235"/>
  <c r="T1236"/>
  <c r="K1236"/>
  <c r="AD1236" l="1"/>
  <c r="AE1236"/>
  <c r="AF1236"/>
  <c r="L1236"/>
  <c r="I1236" s="1"/>
  <c r="U1236"/>
  <c r="AH1236" l="1"/>
  <c r="L1237"/>
  <c r="U1237" s="1"/>
  <c r="T1237"/>
  <c r="J1237"/>
  <c r="K1237"/>
  <c r="AD1237" l="1"/>
  <c r="AH1237" s="1"/>
  <c r="AE1237"/>
  <c r="AF1237"/>
  <c r="I1237"/>
  <c r="T1238"/>
  <c r="K1238"/>
  <c r="J1238"/>
  <c r="L1238"/>
  <c r="U1238" s="1"/>
  <c r="AD1238" l="1"/>
  <c r="AH1238" s="1"/>
  <c r="AE1238"/>
  <c r="AF1238"/>
  <c r="I1238"/>
  <c r="J1239"/>
  <c r="K1239"/>
  <c r="L1239"/>
  <c r="U1239" s="1"/>
  <c r="T1239"/>
  <c r="AD1239" l="1"/>
  <c r="AH1239" s="1"/>
  <c r="AE1239"/>
  <c r="AF1239"/>
  <c r="I1239"/>
  <c r="T1240"/>
  <c r="K1240"/>
  <c r="J1240"/>
  <c r="AD1240" l="1"/>
  <c r="AE1240"/>
  <c r="AF1240"/>
  <c r="L1240"/>
  <c r="AH1240" s="1"/>
  <c r="I1240" l="1"/>
  <c r="U1240"/>
  <c r="T1241" l="1"/>
  <c r="J1241"/>
  <c r="K1241"/>
  <c r="AD1241" l="1"/>
  <c r="AE1241"/>
  <c r="AF1241"/>
  <c r="L1241"/>
  <c r="AH1241" s="1"/>
  <c r="U1241"/>
  <c r="I1241" l="1"/>
  <c r="L1242"/>
  <c r="U1242" s="1"/>
  <c r="K1242"/>
  <c r="J1242"/>
  <c r="T1242"/>
  <c r="AD1242" l="1"/>
  <c r="AH1242" s="1"/>
  <c r="AE1242"/>
  <c r="AF1242"/>
  <c r="I1242"/>
  <c r="T1243"/>
  <c r="K1243"/>
  <c r="J1243"/>
  <c r="AD1243" l="1"/>
  <c r="AE1243"/>
  <c r="AF1243"/>
  <c r="L1243"/>
  <c r="AH1243" l="1"/>
  <c r="I1243"/>
  <c r="U1243"/>
  <c r="T1244" l="1"/>
  <c r="J1244"/>
  <c r="K1244"/>
  <c r="AD1244" l="1"/>
  <c r="AE1244"/>
  <c r="AF1244"/>
  <c r="L1244"/>
  <c r="AH1244" s="1"/>
  <c r="I1244" l="1"/>
  <c r="U1244"/>
  <c r="L1245" l="1"/>
  <c r="U1245" s="1"/>
  <c r="T1245"/>
  <c r="K1245"/>
  <c r="J1245"/>
  <c r="AD1245" l="1"/>
  <c r="AH1245" s="1"/>
  <c r="AE1245"/>
  <c r="AF1245"/>
  <c r="I1245"/>
  <c r="J1246"/>
  <c r="L1246"/>
  <c r="K1246"/>
  <c r="T1246"/>
  <c r="AD1246" l="1"/>
  <c r="AH1246" s="1"/>
  <c r="AE1246"/>
  <c r="AF1246"/>
  <c r="I1246"/>
  <c r="U1246"/>
  <c r="J1247"/>
  <c r="K1247"/>
  <c r="L1247"/>
  <c r="U1247" s="1"/>
  <c r="AD1247" l="1"/>
  <c r="AH1247" s="1"/>
  <c r="AE1247"/>
  <c r="AF1247"/>
  <c r="I1247"/>
  <c r="T1247"/>
  <c r="T1248"/>
  <c r="K1248"/>
  <c r="L1248"/>
  <c r="U1248" s="1"/>
  <c r="J1248"/>
  <c r="AD1248" l="1"/>
  <c r="AH1248" s="1"/>
  <c r="AE1248"/>
  <c r="AF1248"/>
  <c r="I1248"/>
  <c r="K1249"/>
  <c r="J1249"/>
  <c r="T1249"/>
  <c r="L1249"/>
  <c r="AD1249" l="1"/>
  <c r="AH1249" s="1"/>
  <c r="AE1249"/>
  <c r="AF1249"/>
  <c r="I1249"/>
  <c r="U1249"/>
  <c r="K1250" l="1"/>
  <c r="T1250"/>
  <c r="L1250"/>
  <c r="U1250" s="1"/>
  <c r="J1250"/>
  <c r="AD1250" l="1"/>
  <c r="AH1250" s="1"/>
  <c r="AE1250"/>
  <c r="AF1250"/>
  <c r="I1250"/>
  <c r="J1251"/>
  <c r="T1251"/>
  <c r="K1251"/>
  <c r="AD1251" l="1"/>
  <c r="AE1251"/>
  <c r="AF1251"/>
  <c r="L1251"/>
  <c r="U1251" s="1"/>
  <c r="AH1251" l="1"/>
  <c r="I1251"/>
  <c r="K1252"/>
  <c r="L1252"/>
  <c r="J1252"/>
  <c r="T1252"/>
  <c r="AD1252" l="1"/>
  <c r="AH1252" s="1"/>
  <c r="AE1252"/>
  <c r="AF1252"/>
  <c r="I1252"/>
  <c r="U1252"/>
  <c r="J1253" l="1"/>
  <c r="T1253"/>
  <c r="K1253"/>
  <c r="AD1253" l="1"/>
  <c r="AE1253"/>
  <c r="AF1253"/>
  <c r="L1253"/>
  <c r="I1253" s="1"/>
  <c r="AH1253" l="1"/>
  <c r="U1253"/>
  <c r="L1254" l="1"/>
  <c r="U1254" s="1"/>
  <c r="J1254"/>
  <c r="T1254"/>
  <c r="K1254"/>
  <c r="AD1254" l="1"/>
  <c r="AH1254" s="1"/>
  <c r="AE1254"/>
  <c r="AF1254"/>
  <c r="I1254"/>
  <c r="J1255"/>
  <c r="K1255"/>
  <c r="T1255"/>
  <c r="AD1255" l="1"/>
  <c r="AE1255"/>
  <c r="AF1255"/>
  <c r="L1255"/>
  <c r="I1255" s="1"/>
  <c r="AH1255" l="1"/>
  <c r="U1255"/>
  <c r="J1256" l="1"/>
  <c r="K1256"/>
  <c r="T1256"/>
  <c r="AD1256" l="1"/>
  <c r="AE1256"/>
  <c r="AF1256"/>
  <c r="L1256"/>
  <c r="I1256" s="1"/>
  <c r="AH1256" l="1"/>
  <c r="U1256"/>
  <c r="T1257" l="1"/>
  <c r="K1257"/>
  <c r="J1257"/>
  <c r="L1257"/>
  <c r="U1257" s="1"/>
  <c r="AD1257" l="1"/>
  <c r="AH1257" s="1"/>
  <c r="AE1257"/>
  <c r="AF1257"/>
  <c r="I1257"/>
  <c r="J1258"/>
  <c r="K1258"/>
  <c r="T1258"/>
  <c r="AD1258" l="1"/>
  <c r="AE1258"/>
  <c r="AF1258"/>
  <c r="L1258"/>
  <c r="U1258" s="1"/>
  <c r="K1259" s="1"/>
  <c r="AD1259" l="1"/>
  <c r="AE1259"/>
  <c r="AF1259"/>
  <c r="AH1258"/>
  <c r="I1258"/>
  <c r="J1259"/>
  <c r="T1259"/>
  <c r="L1259"/>
  <c r="U1259" s="1"/>
  <c r="T1260" s="1"/>
  <c r="J1260"/>
  <c r="K1260"/>
  <c r="AD1260" l="1"/>
  <c r="AE1260"/>
  <c r="AF1260"/>
  <c r="AH1259"/>
  <c r="I1259"/>
  <c r="L1260"/>
  <c r="U1260" s="1"/>
  <c r="AH1260" l="1"/>
  <c r="I1260"/>
  <c r="T1261"/>
  <c r="K1261"/>
  <c r="J1261"/>
  <c r="AD1261" l="1"/>
  <c r="AE1261"/>
  <c r="AF1261"/>
  <c r="L1261"/>
  <c r="U1261" s="1"/>
  <c r="AH1261" l="1"/>
  <c r="I1261"/>
  <c r="J1262"/>
  <c r="T1262"/>
  <c r="K1262"/>
  <c r="AD1262" l="1"/>
  <c r="AE1262"/>
  <c r="AF1262"/>
  <c r="L1262"/>
  <c r="U1262" s="1"/>
  <c r="J1263"/>
  <c r="K1263"/>
  <c r="AD1263" l="1"/>
  <c r="AE1263"/>
  <c r="AF1263"/>
  <c r="AH1262"/>
  <c r="I1262"/>
  <c r="T1263"/>
  <c r="L1263"/>
  <c r="U1263" s="1"/>
  <c r="AH1263" l="1"/>
  <c r="I1263"/>
  <c r="K1264"/>
  <c r="T1264"/>
  <c r="J1264"/>
  <c r="L1264"/>
  <c r="U1264" s="1"/>
  <c r="AD1264" l="1"/>
  <c r="AH1264" s="1"/>
  <c r="AE1264"/>
  <c r="AF1264"/>
  <c r="I1264"/>
  <c r="J1265"/>
  <c r="K1265"/>
  <c r="T1265"/>
  <c r="AD1265" l="1"/>
  <c r="AE1265"/>
  <c r="AF1265"/>
  <c r="L1265"/>
  <c r="U1265" s="1"/>
  <c r="AH1265" l="1"/>
  <c r="I1265"/>
  <c r="T1266"/>
  <c r="J1266"/>
  <c r="K1266"/>
  <c r="L1266"/>
  <c r="U1266" s="1"/>
  <c r="AD1266" l="1"/>
  <c r="AH1266" s="1"/>
  <c r="AE1266"/>
  <c r="AF1266"/>
  <c r="I1266"/>
  <c r="K1267"/>
  <c r="T1267"/>
  <c r="L1267"/>
  <c r="U1267" s="1"/>
  <c r="J1267"/>
  <c r="AD1267" l="1"/>
  <c r="AH1267" s="1"/>
  <c r="AE1267"/>
  <c r="AF1267"/>
  <c r="I1267"/>
  <c r="J1268"/>
  <c r="T1268"/>
  <c r="K1268"/>
  <c r="L1268"/>
  <c r="U1268" s="1"/>
  <c r="AD1268" l="1"/>
  <c r="AH1268" s="1"/>
  <c r="AE1268"/>
  <c r="AF1268"/>
  <c r="I1268"/>
  <c r="T1269"/>
  <c r="J1269"/>
  <c r="K1269"/>
  <c r="AD1269" l="1"/>
  <c r="AE1269"/>
  <c r="AF1269"/>
  <c r="L1269"/>
  <c r="I1269" s="1"/>
  <c r="AH1269" l="1"/>
  <c r="U1269"/>
  <c r="T1270" l="1"/>
  <c r="J1270"/>
  <c r="K1270"/>
  <c r="AD1270" l="1"/>
  <c r="AE1270"/>
  <c r="AF1270"/>
  <c r="L1270"/>
  <c r="I1270" s="1"/>
  <c r="AH1270" l="1"/>
  <c r="U1270"/>
  <c r="K1271" l="1"/>
  <c r="T1271"/>
  <c r="J1271"/>
  <c r="AD1271" l="1"/>
  <c r="AE1271"/>
  <c r="AF1271"/>
  <c r="L1271"/>
  <c r="AH1271" s="1"/>
  <c r="I1271" l="1"/>
  <c r="U1271"/>
  <c r="K1272" l="1"/>
  <c r="T1272"/>
  <c r="L1272"/>
  <c r="U1272" s="1"/>
  <c r="J1272"/>
  <c r="AD1272" l="1"/>
  <c r="AH1272" s="1"/>
  <c r="AE1272"/>
  <c r="AF1272"/>
  <c r="I1272"/>
  <c r="J1273"/>
  <c r="T1273"/>
  <c r="K1273"/>
  <c r="L1273"/>
  <c r="U1273" s="1"/>
  <c r="AD1273" l="1"/>
  <c r="AH1273" s="1"/>
  <c r="AE1273"/>
  <c r="AF1273"/>
  <c r="I1273"/>
  <c r="J1274"/>
  <c r="K1274"/>
  <c r="T1274"/>
  <c r="AD1274" l="1"/>
  <c r="AE1274"/>
  <c r="AF1274"/>
  <c r="L1274"/>
  <c r="U1274" s="1"/>
  <c r="J1275" s="1"/>
  <c r="AH1274" l="1"/>
  <c r="I1274"/>
  <c r="K1275"/>
  <c r="T1275"/>
  <c r="L1275"/>
  <c r="AD1275" l="1"/>
  <c r="AH1275" s="1"/>
  <c r="AE1275"/>
  <c r="AF1275"/>
  <c r="I1275"/>
  <c r="U1275"/>
  <c r="L1276" l="1"/>
  <c r="U1276" s="1"/>
  <c r="K1276"/>
  <c r="T1276"/>
  <c r="J1276"/>
  <c r="AD1276" l="1"/>
  <c r="AH1276" s="1"/>
  <c r="AE1276"/>
  <c r="AF1276"/>
  <c r="I1276"/>
  <c r="T1277"/>
  <c r="L1277"/>
  <c r="J1277"/>
  <c r="K1277"/>
  <c r="AD1277" l="1"/>
  <c r="AH1277" s="1"/>
  <c r="AE1277"/>
  <c r="AF1277"/>
  <c r="I1277"/>
  <c r="U1277"/>
  <c r="J1278"/>
  <c r="T1278" l="1"/>
  <c r="K1278"/>
  <c r="AD1278" l="1"/>
  <c r="AE1278"/>
  <c r="AF1278"/>
  <c r="L1278"/>
  <c r="AH1278" s="1"/>
  <c r="U1278"/>
  <c r="I1278" l="1"/>
  <c r="T1279"/>
  <c r="K1279"/>
  <c r="L1279"/>
  <c r="U1279" s="1"/>
  <c r="J1279"/>
  <c r="AD1279" l="1"/>
  <c r="AH1279" s="1"/>
  <c r="AE1279"/>
  <c r="AF1279"/>
  <c r="I1279"/>
  <c r="K1280"/>
  <c r="T1280"/>
  <c r="J1280"/>
  <c r="L1280"/>
  <c r="U1280" s="1"/>
  <c r="AD1280" l="1"/>
  <c r="AH1280" s="1"/>
  <c r="AE1280"/>
  <c r="AF1280"/>
  <c r="I1280"/>
  <c r="J1281"/>
  <c r="K1281"/>
  <c r="L1281"/>
  <c r="U1281" s="1"/>
  <c r="T1281"/>
  <c r="AD1281" l="1"/>
  <c r="AH1281" s="1"/>
  <c r="AE1281"/>
  <c r="AF1281"/>
  <c r="I1281"/>
  <c r="K1282"/>
  <c r="T1282"/>
  <c r="J1282"/>
  <c r="L1282"/>
  <c r="AD1282" l="1"/>
  <c r="AH1282" s="1"/>
  <c r="AE1282"/>
  <c r="AF1282"/>
  <c r="I1282"/>
  <c r="U1282"/>
  <c r="L1283" l="1"/>
  <c r="K1283"/>
  <c r="J1283"/>
  <c r="T1283"/>
  <c r="AD1283" l="1"/>
  <c r="AH1283" s="1"/>
  <c r="AE1283"/>
  <c r="AF1283"/>
  <c r="I1283"/>
  <c r="U1283"/>
  <c r="T1284" l="1"/>
  <c r="K1284"/>
  <c r="L1284"/>
  <c r="J1284"/>
  <c r="AD1284" l="1"/>
  <c r="AH1284" s="1"/>
  <c r="AE1284"/>
  <c r="AF1284"/>
  <c r="I1284"/>
  <c r="U1284"/>
  <c r="K1285" l="1"/>
  <c r="L1285"/>
  <c r="U1285" s="1"/>
  <c r="J1285"/>
  <c r="T1285"/>
  <c r="AD1285" l="1"/>
  <c r="AH1285" s="1"/>
  <c r="AE1285"/>
  <c r="AF1285"/>
  <c r="I1285"/>
  <c r="L1286"/>
  <c r="U1286" s="1"/>
  <c r="J1286"/>
  <c r="K1286"/>
  <c r="T1286"/>
  <c r="AD1286" l="1"/>
  <c r="AH1286" s="1"/>
  <c r="AE1286"/>
  <c r="AF1286"/>
  <c r="I1286"/>
  <c r="J1287"/>
  <c r="T1287"/>
  <c r="K1287"/>
  <c r="AD1287" l="1"/>
  <c r="AE1287"/>
  <c r="AF1287"/>
  <c r="L1287"/>
  <c r="U1287" s="1"/>
  <c r="AH1287" l="1"/>
  <c r="I1287"/>
  <c r="T1288"/>
  <c r="K1288"/>
  <c r="L1288"/>
  <c r="U1288" s="1"/>
  <c r="J1288"/>
  <c r="AD1288" l="1"/>
  <c r="AH1288" s="1"/>
  <c r="AE1288"/>
  <c r="AF1288"/>
  <c r="I1288"/>
  <c r="K1289"/>
  <c r="T1289"/>
  <c r="J1289"/>
  <c r="AD1289" l="1"/>
  <c r="AE1289"/>
  <c r="AF1289"/>
  <c r="L1289"/>
  <c r="U1289" s="1"/>
  <c r="AH1289" l="1"/>
  <c r="I1289"/>
  <c r="T1290"/>
  <c r="J1290"/>
  <c r="K1290"/>
  <c r="L1290"/>
  <c r="U1290" s="1"/>
  <c r="AD1290" l="1"/>
  <c r="AH1290" s="1"/>
  <c r="AE1290"/>
  <c r="AF1290"/>
  <c r="I1290"/>
  <c r="T1291"/>
  <c r="J1291"/>
  <c r="K1291"/>
  <c r="L1291"/>
  <c r="U1291" s="1"/>
  <c r="AD1291" l="1"/>
  <c r="AH1291" s="1"/>
  <c r="AE1291"/>
  <c r="AF1291"/>
  <c r="I1291"/>
  <c r="K1292"/>
  <c r="T1292"/>
  <c r="L1292"/>
  <c r="J1292"/>
  <c r="AD1292" l="1"/>
  <c r="AH1292" s="1"/>
  <c r="AE1292"/>
  <c r="AF1292"/>
  <c r="I1292"/>
  <c r="U1292"/>
  <c r="T1293" l="1"/>
  <c r="J1293"/>
  <c r="K1293"/>
  <c r="AD1293" l="1"/>
  <c r="AE1293"/>
  <c r="AF1293"/>
  <c r="L1293"/>
  <c r="AH1293" l="1"/>
  <c r="I1293"/>
  <c r="U1293"/>
  <c r="T1294" l="1"/>
  <c r="J1294"/>
  <c r="K1294"/>
  <c r="L1294"/>
  <c r="U1294" s="1"/>
  <c r="AD1294" l="1"/>
  <c r="AH1294" s="1"/>
  <c r="AE1294"/>
  <c r="AF1294"/>
  <c r="I1294"/>
  <c r="L1295"/>
  <c r="J1295"/>
  <c r="K1295"/>
  <c r="T1295"/>
  <c r="AD1295" l="1"/>
  <c r="AH1295" s="1"/>
  <c r="AE1295"/>
  <c r="AF1295"/>
  <c r="I1295"/>
  <c r="U1295"/>
  <c r="T1296" s="1"/>
  <c r="J1296"/>
  <c r="L1296"/>
  <c r="K1296"/>
  <c r="AD1296" l="1"/>
  <c r="AH1296" s="1"/>
  <c r="AE1296"/>
  <c r="AF1296"/>
  <c r="I1296"/>
  <c r="U1296"/>
  <c r="L1297" l="1"/>
  <c r="U1297" s="1"/>
  <c r="T1297"/>
  <c r="K1297"/>
  <c r="J1297"/>
  <c r="AD1297" l="1"/>
  <c r="AH1297" s="1"/>
  <c r="AE1297"/>
  <c r="AF1297"/>
  <c r="I1297"/>
  <c r="K1298"/>
  <c r="J1298"/>
  <c r="L1298"/>
  <c r="U1298" s="1"/>
  <c r="T1298"/>
  <c r="AD1298" l="1"/>
  <c r="AH1298" s="1"/>
  <c r="AE1298"/>
  <c r="AF1298"/>
  <c r="I1298"/>
  <c r="J1299"/>
  <c r="K1299"/>
  <c r="L1299"/>
  <c r="U1299" s="1"/>
  <c r="T1299"/>
  <c r="AD1299" l="1"/>
  <c r="AH1299" s="1"/>
  <c r="AE1299"/>
  <c r="AF1299"/>
  <c r="I1299"/>
  <c r="T1300"/>
  <c r="K1300"/>
  <c r="J1300"/>
  <c r="L1300"/>
  <c r="U1300" s="1"/>
  <c r="AD1300" l="1"/>
  <c r="AH1300" s="1"/>
  <c r="AE1300"/>
  <c r="AF1300"/>
  <c r="I1300"/>
  <c r="T1301"/>
  <c r="K1301"/>
  <c r="J1301"/>
  <c r="AD1301" l="1"/>
  <c r="AE1301"/>
  <c r="AF1301"/>
  <c r="L1301"/>
  <c r="U1301" s="1"/>
  <c r="AH1301" l="1"/>
  <c r="I1301"/>
  <c r="T1302"/>
  <c r="K1302"/>
  <c r="J1302"/>
  <c r="AD1302" l="1"/>
  <c r="AE1302"/>
  <c r="AF1302"/>
  <c r="L1302"/>
  <c r="U1302" s="1"/>
  <c r="T1303" s="1"/>
  <c r="AH1302" l="1"/>
  <c r="I1302"/>
  <c r="K1303"/>
  <c r="J1303"/>
  <c r="AD1303" l="1"/>
  <c r="AE1303"/>
  <c r="AF1303"/>
  <c r="L1303"/>
  <c r="U1303"/>
  <c r="AH1303" l="1"/>
  <c r="I1303"/>
  <c r="T1304"/>
  <c r="J1304"/>
  <c r="L1304"/>
  <c r="U1304" s="1"/>
  <c r="K1304"/>
  <c r="AD1304" l="1"/>
  <c r="AH1304" s="1"/>
  <c r="AE1304"/>
  <c r="AF1304"/>
  <c r="I1304"/>
  <c r="T1305"/>
  <c r="J1305"/>
  <c r="L1305"/>
  <c r="U1305" s="1"/>
  <c r="K1305"/>
  <c r="AD1305" l="1"/>
  <c r="AH1305" s="1"/>
  <c r="AE1305"/>
  <c r="AF1305"/>
  <c r="I1305"/>
  <c r="L1306"/>
  <c r="U1306" s="1"/>
  <c r="T1306"/>
  <c r="J1306"/>
  <c r="K1306"/>
  <c r="AD1306" l="1"/>
  <c r="AH1306" s="1"/>
  <c r="AE1306"/>
  <c r="AF1306"/>
  <c r="I1306"/>
  <c r="K1307"/>
  <c r="J1307"/>
  <c r="T1307"/>
  <c r="L1307"/>
  <c r="U1307" s="1"/>
  <c r="AD1307" l="1"/>
  <c r="AH1307" s="1"/>
  <c r="AE1307"/>
  <c r="AF1307"/>
  <c r="I1307"/>
  <c r="K1308"/>
  <c r="T1308"/>
  <c r="J1308"/>
  <c r="AD1308" l="1"/>
  <c r="AE1308"/>
  <c r="AF1308"/>
  <c r="L1308"/>
  <c r="AH1308" s="1"/>
  <c r="I1308" l="1"/>
  <c r="U1308"/>
  <c r="T1309" l="1"/>
  <c r="J1309"/>
  <c r="K1309"/>
  <c r="AD1309" l="1"/>
  <c r="AE1309"/>
  <c r="AF1309"/>
  <c r="L1309"/>
  <c r="I1309" s="1"/>
  <c r="AH1309" l="1"/>
  <c r="U1309"/>
  <c r="J1310" l="1"/>
  <c r="K1310"/>
  <c r="T1310"/>
  <c r="L1310"/>
  <c r="U1310" s="1"/>
  <c r="AD1310" l="1"/>
  <c r="AH1310" s="1"/>
  <c r="AE1310"/>
  <c r="AF1310"/>
  <c r="I1310"/>
  <c r="J1311"/>
  <c r="K1311"/>
  <c r="T1311"/>
  <c r="AD1311" l="1"/>
  <c r="AE1311"/>
  <c r="AF1311"/>
  <c r="L1311"/>
  <c r="AH1311" s="1"/>
  <c r="I1311" l="1"/>
  <c r="U1311"/>
  <c r="T1312" l="1"/>
  <c r="J1312"/>
  <c r="K1312"/>
  <c r="AD1312" l="1"/>
  <c r="AE1312"/>
  <c r="AF1312"/>
  <c r="L1312"/>
  <c r="I1312" s="1"/>
  <c r="AH1312" l="1"/>
  <c r="U1312"/>
  <c r="J1313" l="1"/>
  <c r="T1313"/>
  <c r="K1313"/>
  <c r="AD1313" l="1"/>
  <c r="AE1313"/>
  <c r="AF1313"/>
  <c r="L1313"/>
  <c r="AH1313" s="1"/>
  <c r="I1313" l="1"/>
  <c r="U1313"/>
  <c r="L1314" l="1"/>
  <c r="J1314"/>
  <c r="K1314"/>
  <c r="T1314"/>
  <c r="AD1314" l="1"/>
  <c r="AH1314" s="1"/>
  <c r="AE1314"/>
  <c r="AF1314"/>
  <c r="I1314"/>
  <c r="U1314"/>
  <c r="T1315" l="1"/>
  <c r="L1315"/>
  <c r="U1315" s="1"/>
  <c r="K1315"/>
  <c r="J1315"/>
  <c r="AD1315" l="1"/>
  <c r="AH1315" s="1"/>
  <c r="AE1315"/>
  <c r="AF1315"/>
  <c r="I1315"/>
  <c r="T1316"/>
  <c r="J1316"/>
  <c r="K1316"/>
  <c r="L1316"/>
  <c r="U1316" s="1"/>
  <c r="AD1316" l="1"/>
  <c r="AH1316" s="1"/>
  <c r="AE1316"/>
  <c r="AF1316"/>
  <c r="I1316"/>
  <c r="L1317"/>
  <c r="U1317" s="1"/>
  <c r="K1317"/>
  <c r="T1317"/>
  <c r="J1317"/>
  <c r="AD1317" l="1"/>
  <c r="AH1317" s="1"/>
  <c r="AE1317"/>
  <c r="AF1317"/>
  <c r="I1317"/>
  <c r="L1318"/>
  <c r="J1318"/>
  <c r="K1318"/>
  <c r="T1318"/>
  <c r="AD1318" l="1"/>
  <c r="AH1318" s="1"/>
  <c r="AE1318"/>
  <c r="AF1318"/>
  <c r="I1318"/>
  <c r="U1318"/>
  <c r="J1319" l="1"/>
  <c r="K1319"/>
  <c r="T1319"/>
  <c r="AD1319" l="1"/>
  <c r="AE1319"/>
  <c r="AF1319"/>
  <c r="L1319"/>
  <c r="U1319" s="1"/>
  <c r="AH1319" l="1"/>
  <c r="I1319"/>
  <c r="T1320"/>
  <c r="J1320"/>
  <c r="K1320"/>
  <c r="AD1320" l="1"/>
  <c r="AE1320"/>
  <c r="AF1320"/>
  <c r="L1320"/>
  <c r="AH1320" l="1"/>
  <c r="I1320"/>
  <c r="U1320"/>
  <c r="J1321" l="1"/>
  <c r="L1321"/>
  <c r="U1321" s="1"/>
  <c r="K1321"/>
  <c r="T1321"/>
  <c r="AD1321" l="1"/>
  <c r="AH1321" s="1"/>
  <c r="AE1321"/>
  <c r="AF1321"/>
  <c r="I1321"/>
  <c r="J1322"/>
  <c r="K1322"/>
  <c r="T1322"/>
  <c r="L1322"/>
  <c r="U1322" s="1"/>
  <c r="AD1322" l="1"/>
  <c r="AH1322" s="1"/>
  <c r="AE1322"/>
  <c r="AF1322"/>
  <c r="I1322"/>
  <c r="L1323"/>
  <c r="U1323" s="1"/>
  <c r="T1323"/>
  <c r="J1323"/>
  <c r="K1323"/>
  <c r="AD1323" l="1"/>
  <c r="AH1323" s="1"/>
  <c r="AE1323"/>
  <c r="AF1323"/>
  <c r="I1323"/>
  <c r="K1324"/>
  <c r="J1324"/>
  <c r="L1324"/>
  <c r="U1324" s="1"/>
  <c r="T1324"/>
  <c r="AD1324" l="1"/>
  <c r="AH1324" s="1"/>
  <c r="AE1324"/>
  <c r="AF1324"/>
  <c r="I1324"/>
  <c r="J1325"/>
  <c r="K1325"/>
  <c r="T1325"/>
  <c r="AD1325" l="1"/>
  <c r="AE1325"/>
  <c r="AF1325"/>
  <c r="L1325"/>
  <c r="AH1325" l="1"/>
  <c r="I1325"/>
  <c r="U1325"/>
  <c r="L1326" l="1"/>
  <c r="U1326" s="1"/>
  <c r="J1326"/>
  <c r="T1326"/>
  <c r="K1326"/>
  <c r="AD1326" l="1"/>
  <c r="AH1326" s="1"/>
  <c r="AE1326"/>
  <c r="AF1326"/>
  <c r="I1326"/>
  <c r="T1327"/>
  <c r="J1327"/>
  <c r="K1327"/>
  <c r="AD1327" l="1"/>
  <c r="AE1327"/>
  <c r="AF1327"/>
  <c r="L1327"/>
  <c r="I1327" s="1"/>
  <c r="AH1327" l="1"/>
  <c r="U1327"/>
  <c r="L1328" l="1"/>
  <c r="U1328" s="1"/>
  <c r="J1328"/>
  <c r="T1328"/>
  <c r="K1328"/>
  <c r="AD1328" l="1"/>
  <c r="AH1328" s="1"/>
  <c r="AE1328"/>
  <c r="AF1328"/>
  <c r="I1328"/>
  <c r="K1329"/>
  <c r="L1329"/>
  <c r="U1329" s="1"/>
  <c r="J1329"/>
  <c r="T1329"/>
  <c r="AD1329" l="1"/>
  <c r="AH1329" s="1"/>
  <c r="AE1329"/>
  <c r="AF1329"/>
  <c r="I1329"/>
  <c r="T1330"/>
  <c r="J1330"/>
  <c r="K1330"/>
  <c r="L1330"/>
  <c r="U1330" s="1"/>
  <c r="L1331" s="1"/>
  <c r="K1331"/>
  <c r="J1331"/>
  <c r="AD1331" l="1"/>
  <c r="AH1331" s="1"/>
  <c r="AE1331"/>
  <c r="AF1331"/>
  <c r="AD1330"/>
  <c r="AE1330"/>
  <c r="AF1330"/>
  <c r="AH1330"/>
  <c r="I1330"/>
  <c r="I1331"/>
  <c r="T1331"/>
  <c r="U1331" s="1"/>
  <c r="J1332" l="1"/>
  <c r="K1332"/>
  <c r="L1332"/>
  <c r="U1332" s="1"/>
  <c r="T1332"/>
  <c r="AD1332" l="1"/>
  <c r="AH1332" s="1"/>
  <c r="AE1332"/>
  <c r="AF1332"/>
  <c r="I1332"/>
  <c r="J1333"/>
  <c r="T1333"/>
  <c r="L1333"/>
  <c r="U1333" s="1"/>
  <c r="K1333"/>
  <c r="AD1333" l="1"/>
  <c r="AH1333" s="1"/>
  <c r="AE1333"/>
  <c r="AF1333"/>
  <c r="I1333"/>
  <c r="J1334"/>
  <c r="T1334"/>
  <c r="L1334"/>
  <c r="U1334" s="1"/>
  <c r="K1334"/>
  <c r="AD1334" l="1"/>
  <c r="AH1334" s="1"/>
  <c r="AE1334"/>
  <c r="AF1334"/>
  <c r="I1334"/>
  <c r="J231" l="1"/>
  <c r="K231"/>
  <c r="AD231" l="1"/>
  <c r="AE231"/>
  <c r="AF231"/>
  <c r="K232"/>
  <c r="J232"/>
  <c r="AD232" l="1"/>
  <c r="AE232"/>
  <c r="AF232"/>
  <c r="K233"/>
  <c r="J233"/>
  <c r="AD233" l="1"/>
  <c r="AE233"/>
  <c r="AF233"/>
  <c r="K234"/>
  <c r="J234"/>
  <c r="X22" s="1"/>
  <c r="AK22" s="1"/>
  <c r="AD234" l="1"/>
  <c r="AE234"/>
  <c r="AF234"/>
  <c r="AJ22"/>
  <c r="Y22"/>
  <c r="AZ22" l="1"/>
  <c r="AX22"/>
  <c r="AY22"/>
  <c r="AI22"/>
  <c r="AL22" s="1"/>
  <c r="L234" l="1"/>
  <c r="AH234" s="1"/>
  <c r="U233"/>
  <c r="U234"/>
  <c r="L232"/>
  <c r="AH232" s="1"/>
  <c r="L233"/>
  <c r="AH233" s="1"/>
  <c r="U232"/>
  <c r="U231"/>
  <c r="L231"/>
  <c r="AH231" s="1"/>
  <c r="T235"/>
  <c r="I235"/>
  <c r="S231" l="1"/>
  <c r="I233"/>
  <c r="I232"/>
  <c r="S233"/>
  <c r="T233" s="1"/>
  <c r="AA21"/>
  <c r="Z22"/>
  <c r="I234"/>
  <c r="S232"/>
  <c r="T232" s="1"/>
  <c r="S234"/>
  <c r="T234" s="1"/>
  <c r="I231" l="1"/>
  <c r="I4"/>
  <c r="L4" s="1"/>
  <c r="AH4" s="1"/>
  <c r="S4" l="1"/>
  <c r="T4" s="1"/>
  <c r="U4" s="1"/>
  <c r="D4" s="1"/>
  <c r="K5" l="1"/>
  <c r="J5"/>
  <c r="I5"/>
  <c r="AD5" l="1"/>
  <c r="AH5" s="1"/>
  <c r="AE5"/>
  <c r="AF5"/>
  <c r="L5"/>
  <c r="S5" l="1"/>
  <c r="T5" s="1"/>
  <c r="U5" s="1"/>
  <c r="J6" s="1"/>
  <c r="D5" l="1"/>
  <c r="AU4"/>
  <c r="I6"/>
  <c r="L6" s="1"/>
  <c r="K6"/>
  <c r="AD6" l="1"/>
  <c r="AH6" s="1"/>
  <c r="AE6"/>
  <c r="AF6"/>
  <c r="S6"/>
  <c r="T6" s="1"/>
  <c r="U6" s="1"/>
  <c r="J7" s="1"/>
  <c r="AV4"/>
  <c r="D6" l="1"/>
  <c r="K7"/>
  <c r="I7"/>
  <c r="L7" s="1"/>
  <c r="AD7" l="1"/>
  <c r="AH7" s="1"/>
  <c r="AE7"/>
  <c r="AF7"/>
  <c r="S7"/>
  <c r="T7" s="1"/>
  <c r="U7" s="1"/>
  <c r="D7" s="1"/>
  <c r="K8" l="1"/>
  <c r="I8"/>
  <c r="L8" s="1"/>
  <c r="J8"/>
  <c r="AD8" l="1"/>
  <c r="AH8" s="1"/>
  <c r="AE8"/>
  <c r="AF8"/>
  <c r="S8"/>
  <c r="T8" s="1"/>
  <c r="U8" s="1"/>
  <c r="D8" s="1"/>
  <c r="I9" l="1"/>
  <c r="L9" s="1"/>
  <c r="K9"/>
  <c r="J9"/>
  <c r="AD9" l="1"/>
  <c r="AH9" s="1"/>
  <c r="AE9"/>
  <c r="AF9"/>
  <c r="S9"/>
  <c r="T9" s="1"/>
  <c r="U9" s="1"/>
  <c r="D9" s="1"/>
  <c r="J10" l="1"/>
  <c r="I10"/>
  <c r="L10" s="1"/>
  <c r="K10"/>
  <c r="AD10" l="1"/>
  <c r="AH10" s="1"/>
  <c r="AE10"/>
  <c r="AF10"/>
  <c r="S10"/>
  <c r="T10" s="1"/>
  <c r="U10" s="1"/>
  <c r="I11" l="1"/>
  <c r="D10"/>
  <c r="J11"/>
  <c r="K11"/>
  <c r="AD11" l="1"/>
  <c r="AE11"/>
  <c r="AF11"/>
  <c r="L11"/>
  <c r="AH11" l="1"/>
  <c r="S11"/>
  <c r="T11" s="1"/>
  <c r="U11" s="1"/>
  <c r="K12" l="1"/>
  <c r="I12"/>
  <c r="L12" s="1"/>
  <c r="J12"/>
  <c r="D11"/>
  <c r="AD12" l="1"/>
  <c r="AH12" s="1"/>
  <c r="AE12"/>
  <c r="AF12"/>
  <c r="S12"/>
  <c r="T12" s="1"/>
  <c r="U12" s="1"/>
  <c r="J13" l="1"/>
  <c r="K13"/>
  <c r="D12"/>
  <c r="I13"/>
  <c r="AD13" l="1"/>
  <c r="AE13"/>
  <c r="AF13"/>
  <c r="L13"/>
  <c r="S13" s="1"/>
  <c r="T13" s="1"/>
  <c r="U13" s="1"/>
  <c r="D13" s="1"/>
  <c r="AH13" l="1"/>
  <c r="K14"/>
  <c r="J14"/>
  <c r="I14"/>
  <c r="L14" l="1"/>
  <c r="AD14"/>
  <c r="AH14" s="1"/>
  <c r="AE14"/>
  <c r="AF14"/>
  <c r="S14"/>
  <c r="T14" s="1"/>
  <c r="U14" s="1"/>
  <c r="D14" s="1"/>
  <c r="J15" l="1"/>
  <c r="X3" s="1"/>
  <c r="I15"/>
  <c r="L15" s="1"/>
  <c r="Z3" s="1"/>
  <c r="K15"/>
  <c r="AD15" l="1"/>
  <c r="AH15" s="1"/>
  <c r="AE15"/>
  <c r="AF15"/>
  <c r="S15"/>
  <c r="T15" s="1"/>
  <c r="U15" s="1"/>
  <c r="Y3"/>
  <c r="AJ3"/>
  <c r="AX3" l="1"/>
  <c r="AK3" s="1"/>
  <c r="AY3"/>
  <c r="AZ3"/>
  <c r="K16"/>
  <c r="D15"/>
  <c r="AI3"/>
  <c r="J16"/>
  <c r="AA3"/>
  <c r="I16"/>
  <c r="AL3" l="1"/>
  <c r="AN3" s="1"/>
  <c r="AO3" s="1"/>
  <c r="AD16"/>
  <c r="AE16"/>
  <c r="AF16"/>
  <c r="L16"/>
  <c r="AH16" s="1"/>
  <c r="AQ3" l="1"/>
  <c r="S16"/>
  <c r="T16" s="1"/>
  <c r="U16" s="1"/>
  <c r="D16" l="1"/>
  <c r="I17"/>
  <c r="L17" s="1"/>
  <c r="K17"/>
  <c r="J17"/>
  <c r="AD17" l="1"/>
  <c r="AH17" s="1"/>
  <c r="AE17"/>
  <c r="AF17"/>
  <c r="S17"/>
  <c r="T17" s="1"/>
  <c r="U17" s="1"/>
  <c r="D17" l="1"/>
  <c r="J18"/>
  <c r="K18"/>
  <c r="I18"/>
  <c r="AD18" l="1"/>
  <c r="AE18"/>
  <c r="AF18"/>
  <c r="L18"/>
  <c r="S18" s="1"/>
  <c r="T18" s="1"/>
  <c r="U18" s="1"/>
  <c r="AH18" l="1"/>
  <c r="D18"/>
  <c r="K19"/>
  <c r="I19"/>
  <c r="L19" s="1"/>
  <c r="J19"/>
  <c r="AD19" l="1"/>
  <c r="AH19" s="1"/>
  <c r="AE19"/>
  <c r="AF19"/>
  <c r="S19"/>
  <c r="T19" s="1"/>
  <c r="U19" s="1"/>
  <c r="D19" l="1"/>
  <c r="K20"/>
  <c r="J20"/>
  <c r="I20"/>
  <c r="AD20" l="1"/>
  <c r="AE20"/>
  <c r="AF20"/>
  <c r="L20"/>
  <c r="S20" s="1"/>
  <c r="T20" s="1"/>
  <c r="U20" s="1"/>
  <c r="AH20" l="1"/>
  <c r="D20"/>
  <c r="K21"/>
  <c r="I21"/>
  <c r="L21" s="1"/>
  <c r="J21"/>
  <c r="AD21" l="1"/>
  <c r="AH21" s="1"/>
  <c r="AE21"/>
  <c r="AF21"/>
  <c r="S21"/>
  <c r="T21" s="1"/>
  <c r="U21" s="1"/>
  <c r="D21" l="1"/>
  <c r="J22"/>
  <c r="K22"/>
  <c r="I22"/>
  <c r="L22" s="1"/>
  <c r="AD22" l="1"/>
  <c r="AH22" s="1"/>
  <c r="AE22"/>
  <c r="AF22"/>
  <c r="S22"/>
  <c r="T22" s="1"/>
  <c r="U22" s="1"/>
  <c r="I23" l="1"/>
  <c r="L23" s="1"/>
  <c r="K23"/>
  <c r="J23"/>
  <c r="D22"/>
  <c r="AD23" l="1"/>
  <c r="AH23" s="1"/>
  <c r="AE23"/>
  <c r="AF23"/>
  <c r="S23"/>
  <c r="T23" s="1"/>
  <c r="U23" s="1"/>
  <c r="J24" s="1"/>
  <c r="D23" l="1"/>
  <c r="I24"/>
  <c r="L24" s="1"/>
  <c r="K24"/>
  <c r="AD24" l="1"/>
  <c r="AH24" s="1"/>
  <c r="AE24"/>
  <c r="AF24"/>
  <c r="S24"/>
  <c r="T24" s="1"/>
  <c r="U24" s="1"/>
  <c r="K25" l="1"/>
  <c r="J25"/>
  <c r="D24"/>
  <c r="I25"/>
  <c r="AD25" l="1"/>
  <c r="AE25"/>
  <c r="AF25"/>
  <c r="L25"/>
  <c r="AH25" l="1"/>
  <c r="S25"/>
  <c r="T25" s="1"/>
  <c r="U25" s="1"/>
  <c r="K26" l="1"/>
  <c r="D25"/>
  <c r="J26"/>
  <c r="I26"/>
  <c r="AD26" l="1"/>
  <c r="AE26"/>
  <c r="AF26"/>
  <c r="L26"/>
  <c r="S26" s="1"/>
  <c r="T26" s="1"/>
  <c r="U26" s="1"/>
  <c r="AH26" l="1"/>
  <c r="I27"/>
  <c r="L27" s="1"/>
  <c r="Z4" s="1"/>
  <c r="D26"/>
  <c r="K27"/>
  <c r="J27"/>
  <c r="X4" s="1"/>
  <c r="AD27" l="1"/>
  <c r="AH27" s="1"/>
  <c r="AE27"/>
  <c r="AF27"/>
  <c r="AJ4"/>
  <c r="S27"/>
  <c r="T27" s="1"/>
  <c r="U27" s="1"/>
  <c r="Y4"/>
  <c r="AX4" l="1"/>
  <c r="AK4" s="1"/>
  <c r="AY4"/>
  <c r="AZ4"/>
  <c r="J28"/>
  <c r="D27"/>
  <c r="AI4"/>
  <c r="AA4"/>
  <c r="K28"/>
  <c r="I28"/>
  <c r="L28" s="1"/>
  <c r="AL4" l="1"/>
  <c r="AD28"/>
  <c r="AH28" s="1"/>
  <c r="AE28"/>
  <c r="AF28"/>
  <c r="S28"/>
  <c r="T28" s="1"/>
  <c r="U28" s="1"/>
  <c r="AQ4" l="1"/>
  <c r="AN4"/>
  <c r="AO4" s="1"/>
  <c r="D28"/>
  <c r="J29"/>
  <c r="I29"/>
  <c r="L29" s="1"/>
  <c r="K29"/>
  <c r="AD29" l="1"/>
  <c r="AH29" s="1"/>
  <c r="AE29"/>
  <c r="AF29"/>
  <c r="S29"/>
  <c r="T29" s="1"/>
  <c r="U29" s="1"/>
  <c r="I30" s="1"/>
  <c r="D29" l="1"/>
  <c r="K30"/>
  <c r="J30"/>
  <c r="AD30" l="1"/>
  <c r="AE30"/>
  <c r="AF30"/>
  <c r="L30"/>
  <c r="AH30" l="1"/>
  <c r="S30"/>
  <c r="T30" s="1"/>
  <c r="U30" s="1"/>
  <c r="K31" s="1"/>
  <c r="AD31" l="1"/>
  <c r="AE31"/>
  <c r="AF31"/>
  <c r="I31"/>
  <c r="L31" s="1"/>
  <c r="S31" s="1"/>
  <c r="T31" s="1"/>
  <c r="U31" s="1"/>
  <c r="D30"/>
  <c r="J31"/>
  <c r="AH31" l="1"/>
  <c r="I32"/>
  <c r="L32" s="1"/>
  <c r="K32"/>
  <c r="J32"/>
  <c r="D31"/>
  <c r="AD32" l="1"/>
  <c r="AH32" s="1"/>
  <c r="AE32"/>
  <c r="AF32"/>
  <c r="S32"/>
  <c r="T32" s="1"/>
  <c r="U32" s="1"/>
  <c r="K33" l="1"/>
  <c r="I33"/>
  <c r="J33"/>
  <c r="D32"/>
  <c r="AD33" l="1"/>
  <c r="AE33"/>
  <c r="AF33"/>
  <c r="L33"/>
  <c r="AH33" l="1"/>
  <c r="S33"/>
  <c r="T33" s="1"/>
  <c r="U33" s="1"/>
  <c r="D33" l="1"/>
  <c r="K34"/>
  <c r="J34"/>
  <c r="I34"/>
  <c r="L34" s="1"/>
  <c r="AD34" l="1"/>
  <c r="AH34" s="1"/>
  <c r="AE34"/>
  <c r="AF34"/>
  <c r="S34"/>
  <c r="T34" s="1"/>
  <c r="U34" s="1"/>
  <c r="I35" l="1"/>
  <c r="D34"/>
  <c r="J35"/>
  <c r="K35"/>
  <c r="AD35" l="1"/>
  <c r="AE35"/>
  <c r="AF35"/>
  <c r="L35"/>
  <c r="AH35" l="1"/>
  <c r="S35"/>
  <c r="T35" s="1"/>
  <c r="U35" s="1"/>
  <c r="D35" l="1"/>
  <c r="K36"/>
  <c r="I36"/>
  <c r="L36" s="1"/>
  <c r="J36"/>
  <c r="AD36" l="1"/>
  <c r="AH36" s="1"/>
  <c r="AE36"/>
  <c r="AF36"/>
  <c r="S36"/>
  <c r="T36" s="1"/>
  <c r="U36" s="1"/>
  <c r="D36" s="1"/>
  <c r="K37" l="1"/>
  <c r="I37"/>
  <c r="L37" s="1"/>
  <c r="J37"/>
  <c r="AD37" l="1"/>
  <c r="AH37" s="1"/>
  <c r="AE37"/>
  <c r="AF37"/>
  <c r="S37"/>
  <c r="T37" s="1"/>
  <c r="U37" s="1"/>
  <c r="D37" s="1"/>
  <c r="J38" l="1"/>
  <c r="I38"/>
  <c r="L38" s="1"/>
  <c r="K38"/>
  <c r="AD38" l="1"/>
  <c r="AH38" s="1"/>
  <c r="AE38"/>
  <c r="AF38"/>
  <c r="S38"/>
  <c r="T38" s="1"/>
  <c r="U38" s="1"/>
  <c r="D38" s="1"/>
  <c r="J39" l="1"/>
  <c r="X5" s="1"/>
  <c r="I39"/>
  <c r="L39" s="1"/>
  <c r="Z5" s="1"/>
  <c r="K39"/>
  <c r="AD39" l="1"/>
  <c r="AH39" s="1"/>
  <c r="AE39"/>
  <c r="AF39"/>
  <c r="S39"/>
  <c r="T39" s="1"/>
  <c r="U39" s="1"/>
  <c r="D39" s="1"/>
  <c r="Y5"/>
  <c r="AJ5"/>
  <c r="AZ5" l="1"/>
  <c r="AX5"/>
  <c r="AY5"/>
  <c r="AI5"/>
  <c r="I40"/>
  <c r="K40"/>
  <c r="J40"/>
  <c r="AA5"/>
  <c r="AK5" l="1"/>
  <c r="AL5" s="1"/>
  <c r="AD40"/>
  <c r="AE40"/>
  <c r="AF40"/>
  <c r="L40"/>
  <c r="AN5" l="1"/>
  <c r="AO5" s="1"/>
  <c r="AQ5"/>
  <c r="AH40"/>
  <c r="S40"/>
  <c r="T40" s="1"/>
  <c r="U40" s="1"/>
  <c r="D40" s="1"/>
  <c r="K41" l="1"/>
  <c r="I41"/>
  <c r="L41" s="1"/>
  <c r="J41"/>
  <c r="AD41" l="1"/>
  <c r="AE41"/>
  <c r="AF41"/>
  <c r="S41"/>
  <c r="T41" s="1"/>
  <c r="U41" s="1"/>
  <c r="D41" s="1"/>
  <c r="AH41" l="1"/>
  <c r="I42"/>
  <c r="L42" s="1"/>
  <c r="K42"/>
  <c r="J42"/>
  <c r="AD42" l="1"/>
  <c r="AH42" s="1"/>
  <c r="AE42"/>
  <c r="AF42"/>
  <c r="S42"/>
  <c r="T42" s="1"/>
  <c r="U42" s="1"/>
  <c r="D42" s="1"/>
  <c r="J43" l="1"/>
  <c r="I43"/>
  <c r="L43" s="1"/>
  <c r="K43"/>
  <c r="AD43" l="1"/>
  <c r="AH43" s="1"/>
  <c r="AE43"/>
  <c r="AF43"/>
  <c r="S43"/>
  <c r="T43" s="1"/>
  <c r="U43" s="1"/>
  <c r="D43" s="1"/>
  <c r="I44" l="1"/>
  <c r="L44" s="1"/>
  <c r="J44"/>
  <c r="K44"/>
  <c r="AD44" l="1"/>
  <c r="AH44" s="1"/>
  <c r="AE44"/>
  <c r="AF44"/>
  <c r="S44"/>
  <c r="T44" s="1"/>
  <c r="U44" s="1"/>
  <c r="D44" s="1"/>
  <c r="J45" l="1"/>
  <c r="I45"/>
  <c r="L45" s="1"/>
  <c r="K45"/>
  <c r="AD45" l="1"/>
  <c r="AH45" s="1"/>
  <c r="AE45"/>
  <c r="AF45"/>
  <c r="S45"/>
  <c r="T45" s="1"/>
  <c r="U45" s="1"/>
  <c r="D45" s="1"/>
  <c r="K46" l="1"/>
  <c r="J46"/>
  <c r="I46"/>
  <c r="AD46" l="1"/>
  <c r="AE46"/>
  <c r="AF46"/>
  <c r="L46"/>
  <c r="AH46" l="1"/>
  <c r="S46"/>
  <c r="T46" s="1"/>
  <c r="U46" s="1"/>
  <c r="D46" l="1"/>
  <c r="J47"/>
  <c r="I47"/>
  <c r="L47" s="1"/>
  <c r="K47"/>
  <c r="AD47" l="1"/>
  <c r="AH47" s="1"/>
  <c r="AE47"/>
  <c r="AF47"/>
  <c r="S47"/>
  <c r="T47" s="1"/>
  <c r="U47" s="1"/>
  <c r="I48" l="1"/>
  <c r="L48" s="1"/>
  <c r="K48"/>
  <c r="D47"/>
  <c r="J48"/>
  <c r="AD48" l="1"/>
  <c r="AH48" s="1"/>
  <c r="AE48"/>
  <c r="AF48"/>
  <c r="S48"/>
  <c r="T48" s="1"/>
  <c r="U48" s="1"/>
  <c r="D48" l="1"/>
  <c r="I49"/>
  <c r="L49" s="1"/>
  <c r="J49"/>
  <c r="K49"/>
  <c r="AD49" l="1"/>
  <c r="AH49" s="1"/>
  <c r="AE49"/>
  <c r="AF49"/>
  <c r="S49"/>
  <c r="T49" s="1"/>
  <c r="U49" s="1"/>
  <c r="K50" l="1"/>
  <c r="J50"/>
  <c r="I50"/>
  <c r="D49"/>
  <c r="AD50" l="1"/>
  <c r="AE50"/>
  <c r="AF50"/>
  <c r="L50"/>
  <c r="S50" s="1"/>
  <c r="T50" s="1"/>
  <c r="U50" s="1"/>
  <c r="AH50" l="1"/>
  <c r="D50"/>
  <c r="J51"/>
  <c r="X6" s="1"/>
  <c r="I51"/>
  <c r="K51"/>
  <c r="L51"/>
  <c r="Z6" s="1"/>
  <c r="AJ6" s="1"/>
  <c r="Y6"/>
  <c r="AK6" l="1"/>
  <c r="AZ6"/>
  <c r="AX6"/>
  <c r="AY6"/>
  <c r="AD51"/>
  <c r="AE51"/>
  <c r="AF51"/>
  <c r="S51"/>
  <c r="T51" s="1"/>
  <c r="U51" s="1"/>
  <c r="D51" s="1"/>
  <c r="AI6"/>
  <c r="AH51" l="1"/>
  <c r="AL6"/>
  <c r="J52"/>
  <c r="AA6"/>
  <c r="I52"/>
  <c r="K52"/>
  <c r="AD52" l="1"/>
  <c r="AE52"/>
  <c r="AF52"/>
  <c r="AQ6"/>
  <c r="AN6"/>
  <c r="AO6" s="1"/>
  <c r="L52"/>
  <c r="S52" s="1"/>
  <c r="T52" s="1"/>
  <c r="U52" s="1"/>
  <c r="D52" s="1"/>
  <c r="AH52" l="1"/>
  <c r="J53"/>
  <c r="I53"/>
  <c r="L53" s="1"/>
  <c r="K53"/>
  <c r="AD53" l="1"/>
  <c r="AH53" s="1"/>
  <c r="AE53"/>
  <c r="AF53"/>
  <c r="S53"/>
  <c r="T53" s="1"/>
  <c r="U53" s="1"/>
  <c r="D53" s="1"/>
  <c r="I54" l="1"/>
  <c r="L54" s="1"/>
  <c r="K54"/>
  <c r="J54"/>
  <c r="AD54" l="1"/>
  <c r="AH54" s="1"/>
  <c r="AE54"/>
  <c r="AF54"/>
  <c r="S54"/>
  <c r="T54" s="1"/>
  <c r="U54" s="1"/>
  <c r="D54" s="1"/>
  <c r="J55" l="1"/>
  <c r="K55"/>
  <c r="I55"/>
  <c r="AD55" l="1"/>
  <c r="AE55"/>
  <c r="AF55"/>
  <c r="L55"/>
  <c r="AH55" l="1"/>
  <c r="S55"/>
  <c r="T55" s="1"/>
  <c r="U55" s="1"/>
  <c r="K56" s="1"/>
  <c r="AD56" l="1"/>
  <c r="AE56"/>
  <c r="AF56"/>
  <c r="I56"/>
  <c r="L56" s="1"/>
  <c r="J56"/>
  <c r="D55"/>
  <c r="AH56" l="1"/>
  <c r="S56"/>
  <c r="T56" s="1"/>
  <c r="U56" s="1"/>
  <c r="D56" s="1"/>
  <c r="K57" l="1"/>
  <c r="J57"/>
  <c r="I57"/>
  <c r="AD57" l="1"/>
  <c r="AE57"/>
  <c r="AF57"/>
  <c r="L57"/>
  <c r="S57" s="1"/>
  <c r="T57" s="1"/>
  <c r="U57" s="1"/>
  <c r="AH57" l="1"/>
  <c r="D57"/>
  <c r="K58"/>
  <c r="I58"/>
  <c r="J58"/>
  <c r="AD58" l="1"/>
  <c r="AE58"/>
  <c r="AF58"/>
  <c r="L58"/>
  <c r="S58" s="1"/>
  <c r="T58" s="1"/>
  <c r="U58" s="1"/>
  <c r="AH58" l="1"/>
  <c r="K59"/>
  <c r="I59"/>
  <c r="J59"/>
  <c r="D58"/>
  <c r="AD59" l="1"/>
  <c r="AE59"/>
  <c r="AF59"/>
  <c r="L59"/>
  <c r="S59" s="1"/>
  <c r="T59" s="1"/>
  <c r="U59" s="1"/>
  <c r="AH59" l="1"/>
  <c r="D59"/>
  <c r="J60"/>
  <c r="K60"/>
  <c r="I60"/>
  <c r="AD60" l="1"/>
  <c r="AE60"/>
  <c r="AF60"/>
  <c r="L60"/>
  <c r="S60" s="1"/>
  <c r="T60" s="1"/>
  <c r="U60" s="1"/>
  <c r="AH60" l="1"/>
  <c r="D60"/>
  <c r="K61"/>
  <c r="J61"/>
  <c r="I61"/>
  <c r="AD61" l="1"/>
  <c r="AE61"/>
  <c r="AF61"/>
  <c r="S61"/>
  <c r="T61" s="1"/>
  <c r="L61"/>
  <c r="AH61" s="1"/>
  <c r="U61" l="1"/>
  <c r="J62" s="1"/>
  <c r="D61"/>
  <c r="I62" l="1"/>
  <c r="L62" s="1"/>
  <c r="S62" s="1"/>
  <c r="T62" s="1"/>
  <c r="U62" s="1"/>
  <c r="K62"/>
  <c r="AF62" s="1"/>
  <c r="AE62" l="1"/>
  <c r="AD62"/>
  <c r="AH62" s="1"/>
  <c r="D62"/>
  <c r="I63"/>
  <c r="L63" s="1"/>
  <c r="Z7" s="1"/>
  <c r="K63"/>
  <c r="J63"/>
  <c r="X7" s="1"/>
  <c r="Y7"/>
  <c r="AK7" l="1"/>
  <c r="AX7"/>
  <c r="AY7"/>
  <c r="AZ7"/>
  <c r="AD63"/>
  <c r="AE63"/>
  <c r="AF63"/>
  <c r="S63"/>
  <c r="T63" s="1"/>
  <c r="U63" s="1"/>
  <c r="AJ7"/>
  <c r="AI7"/>
  <c r="AH63" l="1"/>
  <c r="D63"/>
  <c r="J64"/>
  <c r="I64"/>
  <c r="AA7"/>
  <c r="K64"/>
  <c r="AL7"/>
  <c r="AD64" l="1"/>
  <c r="AE64"/>
  <c r="AF64"/>
  <c r="AQ7"/>
  <c r="AN7"/>
  <c r="AO7" s="1"/>
  <c r="L64"/>
  <c r="AH64" s="1"/>
  <c r="S64" l="1"/>
  <c r="T64" s="1"/>
  <c r="U64" s="1"/>
  <c r="J65" s="1"/>
  <c r="D64" l="1"/>
  <c r="K65"/>
  <c r="I65"/>
  <c r="AD65" l="1"/>
  <c r="AE65"/>
  <c r="AF65"/>
  <c r="L65"/>
  <c r="S65" s="1"/>
  <c r="T65" s="1"/>
  <c r="U65" s="1"/>
  <c r="I66" s="1"/>
  <c r="AH65" l="1"/>
  <c r="D65"/>
  <c r="J66"/>
  <c r="K66"/>
  <c r="AD66" l="1"/>
  <c r="AE66"/>
  <c r="AF66"/>
  <c r="L66"/>
  <c r="S66"/>
  <c r="T66" s="1"/>
  <c r="U66" s="1"/>
  <c r="K67" s="1"/>
  <c r="AH66" l="1"/>
  <c r="AD67"/>
  <c r="AE67"/>
  <c r="AF67"/>
  <c r="I67"/>
  <c r="L67" s="1"/>
  <c r="S67" s="1"/>
  <c r="T67" s="1"/>
  <c r="U67" s="1"/>
  <c r="J67"/>
  <c r="D66"/>
  <c r="AH67" l="1"/>
  <c r="J68"/>
  <c r="I68"/>
  <c r="L68" s="1"/>
  <c r="K68"/>
  <c r="D67"/>
  <c r="AD68" l="1"/>
  <c r="AH68" s="1"/>
  <c r="AE68"/>
  <c r="AF68"/>
  <c r="S68"/>
  <c r="T68" s="1"/>
  <c r="U68" s="1"/>
  <c r="D68" l="1"/>
  <c r="J69"/>
  <c r="K69"/>
  <c r="I69"/>
  <c r="AD69" l="1"/>
  <c r="AE69"/>
  <c r="AF69"/>
  <c r="L69"/>
  <c r="S69" s="1"/>
  <c r="T69" s="1"/>
  <c r="U69" s="1"/>
  <c r="K70" s="1"/>
  <c r="AD70" l="1"/>
  <c r="AE70"/>
  <c r="AF70"/>
  <c r="AH69"/>
  <c r="D69"/>
  <c r="I70"/>
  <c r="L70" s="1"/>
  <c r="AH70" s="1"/>
  <c r="J70"/>
  <c r="D70" l="1"/>
  <c r="S70"/>
  <c r="T70" s="1"/>
  <c r="U70" s="1"/>
  <c r="J71" l="1"/>
  <c r="K71"/>
  <c r="I71"/>
  <c r="L71" s="1"/>
  <c r="AD71" l="1"/>
  <c r="AH71" s="1"/>
  <c r="AE71"/>
  <c r="AF71"/>
  <c r="S71"/>
  <c r="T71" s="1"/>
  <c r="U71" s="1"/>
  <c r="D71" l="1"/>
  <c r="K72"/>
  <c r="J72"/>
  <c r="I72"/>
  <c r="AD72" l="1"/>
  <c r="AE72"/>
  <c r="AF72"/>
  <c r="S72"/>
  <c r="T72" s="1"/>
  <c r="L72"/>
  <c r="AH72" s="1"/>
  <c r="U72" l="1"/>
  <c r="I73" s="1"/>
  <c r="D72"/>
  <c r="J73" l="1"/>
  <c r="L73"/>
  <c r="K73"/>
  <c r="AE73" s="1"/>
  <c r="S73"/>
  <c r="T73" s="1"/>
  <c r="AF73" l="1"/>
  <c r="U73"/>
  <c r="K74" s="1"/>
  <c r="AD73"/>
  <c r="D73"/>
  <c r="I74"/>
  <c r="AH73" l="1"/>
  <c r="L74"/>
  <c r="J74"/>
  <c r="AD74"/>
  <c r="AE74"/>
  <c r="AF74"/>
  <c r="S74"/>
  <c r="T74" s="1"/>
  <c r="U74" s="1"/>
  <c r="D74" s="1"/>
  <c r="AH74" l="1"/>
  <c r="K75"/>
  <c r="I75"/>
  <c r="L75" s="1"/>
  <c r="Z8" s="1"/>
  <c r="J75"/>
  <c r="X8" s="1"/>
  <c r="AD75" l="1"/>
  <c r="AH75" s="1"/>
  <c r="AE75"/>
  <c r="AF75"/>
  <c r="S75"/>
  <c r="T75" s="1"/>
  <c r="U75" s="1"/>
  <c r="Y8"/>
  <c r="AJ8"/>
  <c r="AY8" l="1"/>
  <c r="AZ8"/>
  <c r="AX8"/>
  <c r="D75"/>
  <c r="AA8"/>
  <c r="K76"/>
  <c r="I76"/>
  <c r="L76" s="1"/>
  <c r="J76"/>
  <c r="AI8"/>
  <c r="AL8" l="1"/>
  <c r="AN8" s="1"/>
  <c r="AO8" s="1"/>
  <c r="AK8"/>
  <c r="AD76"/>
  <c r="AE76"/>
  <c r="AF76"/>
  <c r="S76"/>
  <c r="T76" s="1"/>
  <c r="U76" s="1"/>
  <c r="AQ8" l="1"/>
  <c r="AH76"/>
  <c r="D76"/>
  <c r="I77"/>
  <c r="L77" s="1"/>
  <c r="J77"/>
  <c r="K77"/>
  <c r="AD77" l="1"/>
  <c r="AH77" s="1"/>
  <c r="AE77"/>
  <c r="AF77"/>
  <c r="S77"/>
  <c r="T77" s="1"/>
  <c r="U77" s="1"/>
  <c r="D77" s="1"/>
  <c r="J78" l="1"/>
  <c r="I78"/>
  <c r="L78" s="1"/>
  <c r="K78"/>
  <c r="AD78" l="1"/>
  <c r="AH78" s="1"/>
  <c r="AE78"/>
  <c r="AF78"/>
  <c r="S78"/>
  <c r="T78" s="1"/>
  <c r="U78" s="1"/>
  <c r="J79" l="1"/>
  <c r="I79"/>
  <c r="L79" s="1"/>
  <c r="K79"/>
  <c r="D78"/>
  <c r="AD79" l="1"/>
  <c r="AH79" s="1"/>
  <c r="AE79"/>
  <c r="AF79"/>
  <c r="S79"/>
  <c r="T79" s="1"/>
  <c r="U79" s="1"/>
  <c r="D79" s="1"/>
  <c r="J80" l="1"/>
  <c r="K80"/>
  <c r="I80"/>
  <c r="AD80" l="1"/>
  <c r="AE80"/>
  <c r="AF80"/>
  <c r="L80"/>
  <c r="AH80" l="1"/>
  <c r="S80"/>
  <c r="T80" s="1"/>
  <c r="U80" s="1"/>
  <c r="K81" s="1"/>
  <c r="AD81" l="1"/>
  <c r="AE81"/>
  <c r="AF81"/>
  <c r="D80"/>
  <c r="J81"/>
  <c r="I81"/>
  <c r="L81" s="1"/>
  <c r="AH81" s="1"/>
  <c r="S81" l="1"/>
  <c r="T81" s="1"/>
  <c r="U81" s="1"/>
  <c r="D81" s="1"/>
  <c r="I82" l="1"/>
  <c r="L82" s="1"/>
  <c r="J82"/>
  <c r="K82"/>
  <c r="AD82" l="1"/>
  <c r="AH82" s="1"/>
  <c r="AE82"/>
  <c r="AF82"/>
  <c r="S82"/>
  <c r="T82" s="1"/>
  <c r="U82" s="1"/>
  <c r="K83" l="1"/>
  <c r="D82"/>
  <c r="I83"/>
  <c r="J83"/>
  <c r="AD83" l="1"/>
  <c r="AE83"/>
  <c r="AF83"/>
  <c r="L83"/>
  <c r="S83" s="1"/>
  <c r="T83" s="1"/>
  <c r="U83" s="1"/>
  <c r="AH83" l="1"/>
  <c r="K84"/>
  <c r="D83"/>
  <c r="J84"/>
  <c r="I84"/>
  <c r="AD84" l="1"/>
  <c r="AE84"/>
  <c r="AF84"/>
  <c r="L84"/>
  <c r="AH84" l="1"/>
  <c r="S84"/>
  <c r="T84" s="1"/>
  <c r="U84" s="1"/>
  <c r="K85" s="1"/>
  <c r="AD85" l="1"/>
  <c r="AE85"/>
  <c r="AF85"/>
  <c r="D84"/>
  <c r="I85"/>
  <c r="L85" s="1"/>
  <c r="S85" s="1"/>
  <c r="T85" s="1"/>
  <c r="U85" s="1"/>
  <c r="D85" s="1"/>
  <c r="J85"/>
  <c r="AH85" l="1"/>
  <c r="K86"/>
  <c r="J86"/>
  <c r="I86"/>
  <c r="AD86" l="1"/>
  <c r="AE86"/>
  <c r="AF86"/>
  <c r="L86"/>
  <c r="AH86" l="1"/>
  <c r="S86"/>
  <c r="T86" s="1"/>
  <c r="U86" s="1"/>
  <c r="J87" s="1"/>
  <c r="X9" s="1"/>
  <c r="D86" l="1"/>
  <c r="I87"/>
  <c r="L87" s="1"/>
  <c r="Z9" s="1"/>
  <c r="AJ9" s="1"/>
  <c r="K87"/>
  <c r="AD87" l="1"/>
  <c r="AH87" s="1"/>
  <c r="AE87"/>
  <c r="AF87"/>
  <c r="S87"/>
  <c r="T87" s="1"/>
  <c r="U87" s="1"/>
  <c r="K88" s="1"/>
  <c r="Y9"/>
  <c r="AZ9" l="1"/>
  <c r="AY9"/>
  <c r="AX9"/>
  <c r="AD88"/>
  <c r="AE88"/>
  <c r="AF88"/>
  <c r="I88"/>
  <c r="L88" s="1"/>
  <c r="S88" s="1"/>
  <c r="T88" s="1"/>
  <c r="U88" s="1"/>
  <c r="D87"/>
  <c r="AI9"/>
  <c r="AA9"/>
  <c r="J88"/>
  <c r="AK9" l="1"/>
  <c r="AL9" s="1"/>
  <c r="AH88"/>
  <c r="I89"/>
  <c r="D88"/>
  <c r="K89"/>
  <c r="J89"/>
  <c r="AD89" l="1"/>
  <c r="AE89"/>
  <c r="AF89"/>
  <c r="AQ9"/>
  <c r="AN9"/>
  <c r="AO9" s="1"/>
  <c r="L89"/>
  <c r="AH89" s="1"/>
  <c r="S89" l="1"/>
  <c r="T89" s="1"/>
  <c r="U89" s="1"/>
  <c r="D89" s="1"/>
  <c r="J90" l="1"/>
  <c r="K90"/>
  <c r="I90"/>
  <c r="L90" l="1"/>
  <c r="AD90"/>
  <c r="AH90" s="1"/>
  <c r="AE90"/>
  <c r="AF90"/>
  <c r="S90"/>
  <c r="T90" s="1"/>
  <c r="U90" s="1"/>
  <c r="J91" l="1"/>
  <c r="I91"/>
  <c r="L91" s="1"/>
  <c r="D90"/>
  <c r="K91"/>
  <c r="AD91" l="1"/>
  <c r="AH91" s="1"/>
  <c r="AE91"/>
  <c r="AF91"/>
  <c r="S91"/>
  <c r="T91" s="1"/>
  <c r="U91" s="1"/>
  <c r="D91" s="1"/>
  <c r="K92" l="1"/>
  <c r="I92"/>
  <c r="L92" s="1"/>
  <c r="J92"/>
  <c r="AD92" l="1"/>
  <c r="AH92" s="1"/>
  <c r="AE92"/>
  <c r="AF92"/>
  <c r="S92"/>
  <c r="T92" s="1"/>
  <c r="U92" s="1"/>
  <c r="I93" s="1"/>
  <c r="D92" l="1"/>
  <c r="K93"/>
  <c r="J93"/>
  <c r="AD93" l="1"/>
  <c r="AE93"/>
  <c r="AF93"/>
  <c r="L93"/>
  <c r="AH93" l="1"/>
  <c r="S93"/>
  <c r="T93" s="1"/>
  <c r="U93" s="1"/>
  <c r="J94" l="1"/>
  <c r="K94"/>
  <c r="I94"/>
  <c r="L94" s="1"/>
  <c r="D93"/>
  <c r="AD94" l="1"/>
  <c r="AH94" s="1"/>
  <c r="AE94"/>
  <c r="AF94"/>
  <c r="S94"/>
  <c r="T94" s="1"/>
  <c r="U94" s="1"/>
  <c r="K95" s="1"/>
  <c r="AD95" l="1"/>
  <c r="AE95"/>
  <c r="AF95"/>
  <c r="D94"/>
  <c r="I95"/>
  <c r="L95" s="1"/>
  <c r="AH95" s="1"/>
  <c r="J95"/>
  <c r="S95" l="1"/>
  <c r="T95" s="1"/>
  <c r="U95" s="1"/>
  <c r="K96" l="1"/>
  <c r="D95"/>
  <c r="J96"/>
  <c r="I96"/>
  <c r="L96" l="1"/>
  <c r="AH96" s="1"/>
  <c r="AD96"/>
  <c r="AE96"/>
  <c r="AF96"/>
  <c r="S96"/>
  <c r="T96" s="1"/>
  <c r="U96" s="1"/>
  <c r="D96" l="1"/>
  <c r="K97"/>
  <c r="I97"/>
  <c r="L97" s="1"/>
  <c r="J97"/>
  <c r="AD97" l="1"/>
  <c r="AH97" s="1"/>
  <c r="AE97"/>
  <c r="AF97"/>
  <c r="S97"/>
  <c r="T97" s="1"/>
  <c r="U97" s="1"/>
  <c r="I98" l="1"/>
  <c r="D97"/>
  <c r="J98"/>
  <c r="K98"/>
  <c r="AD98" l="1"/>
  <c r="AE98"/>
  <c r="AF98"/>
  <c r="L98"/>
  <c r="AH98" l="1"/>
  <c r="S98"/>
  <c r="T98" s="1"/>
  <c r="U98" s="1"/>
  <c r="D98" s="1"/>
  <c r="I99" l="1"/>
  <c r="L99" s="1"/>
  <c r="Z10" s="1"/>
  <c r="AJ10" s="1"/>
  <c r="K99"/>
  <c r="J99"/>
  <c r="X10" s="1"/>
  <c r="AD99" l="1"/>
  <c r="AH99" s="1"/>
  <c r="AE99"/>
  <c r="AF99"/>
  <c r="S99"/>
  <c r="T99" s="1"/>
  <c r="U99" s="1"/>
  <c r="J100" s="1"/>
  <c r="Y10"/>
  <c r="AI10" l="1"/>
  <c r="AZ10"/>
  <c r="AX10"/>
  <c r="AY10"/>
  <c r="D99"/>
  <c r="AA10"/>
  <c r="K100"/>
  <c r="I100"/>
  <c r="AK10" l="1"/>
  <c r="AL10" s="1"/>
  <c r="AN10" s="1"/>
  <c r="AO10" s="1"/>
  <c r="AD100"/>
  <c r="AE100"/>
  <c r="AF100"/>
  <c r="L100"/>
  <c r="AH100" s="1"/>
  <c r="AQ10" l="1"/>
  <c r="S100"/>
  <c r="T100" s="1"/>
  <c r="U100" s="1"/>
  <c r="K101" s="1"/>
  <c r="AD101" l="1"/>
  <c r="AE101"/>
  <c r="AF101"/>
  <c r="D100"/>
  <c r="I101"/>
  <c r="L101" s="1"/>
  <c r="AH101" s="1"/>
  <c r="J101"/>
  <c r="S101" l="1"/>
  <c r="T101" s="1"/>
  <c r="U101" s="1"/>
  <c r="D101" s="1"/>
  <c r="K102" l="1"/>
  <c r="J102"/>
  <c r="I102"/>
  <c r="AD102" l="1"/>
  <c r="AE102"/>
  <c r="AF102"/>
  <c r="L102"/>
  <c r="S102" s="1"/>
  <c r="T102" s="1"/>
  <c r="U102" s="1"/>
  <c r="D102" s="1"/>
  <c r="AH102" l="1"/>
  <c r="K103"/>
  <c r="J103"/>
  <c r="I103"/>
  <c r="AD103" l="1"/>
  <c r="AE103"/>
  <c r="AF103"/>
  <c r="L103"/>
  <c r="S103" s="1"/>
  <c r="T103" s="1"/>
  <c r="U103" s="1"/>
  <c r="AH103" l="1"/>
  <c r="I104"/>
  <c r="D103"/>
  <c r="K104"/>
  <c r="J104"/>
  <c r="AD104" l="1"/>
  <c r="AE104"/>
  <c r="AF104"/>
  <c r="S104"/>
  <c r="T104" s="1"/>
  <c r="L104"/>
  <c r="AH104" s="1"/>
  <c r="U104" l="1"/>
  <c r="D104" s="1"/>
  <c r="J105" l="1"/>
  <c r="K105"/>
  <c r="AE105" s="1"/>
  <c r="I105"/>
  <c r="L105" s="1"/>
  <c r="S105"/>
  <c r="T105" s="1"/>
  <c r="U105" l="1"/>
  <c r="D105" s="1"/>
  <c r="AF105"/>
  <c r="AD105"/>
  <c r="AH105" s="1"/>
  <c r="I106" l="1"/>
  <c r="L106" s="1"/>
  <c r="K106"/>
  <c r="AD106" s="1"/>
  <c r="J106"/>
  <c r="S106"/>
  <c r="T106" s="1"/>
  <c r="AE106" l="1"/>
  <c r="AH106" s="1"/>
  <c r="U106"/>
  <c r="D106" s="1"/>
  <c r="AF106"/>
  <c r="J107"/>
  <c r="I107" l="1"/>
  <c r="L107" s="1"/>
  <c r="K107"/>
  <c r="AE107" s="1"/>
  <c r="AF107" l="1"/>
  <c r="AH107"/>
  <c r="AD107"/>
  <c r="S107"/>
  <c r="T107" s="1"/>
  <c r="U107" s="1"/>
  <c r="D107" l="1"/>
  <c r="I108"/>
  <c r="L108" s="1"/>
  <c r="J108"/>
  <c r="K108"/>
  <c r="AD108" l="1"/>
  <c r="AH108" s="1"/>
  <c r="AE108"/>
  <c r="AF108"/>
  <c r="S108"/>
  <c r="T108" s="1"/>
  <c r="U108" s="1"/>
  <c r="D108" l="1"/>
  <c r="J109"/>
  <c r="I109"/>
  <c r="L109" s="1"/>
  <c r="K109"/>
  <c r="AD109" l="1"/>
  <c r="AH109" s="1"/>
  <c r="AE109"/>
  <c r="AF109"/>
  <c r="S109"/>
  <c r="T109" s="1"/>
  <c r="U109" s="1"/>
  <c r="D109" l="1"/>
  <c r="J110"/>
  <c r="K110"/>
  <c r="I110"/>
  <c r="AD110" l="1"/>
  <c r="AE110"/>
  <c r="AF110"/>
  <c r="L110"/>
  <c r="S110" s="1"/>
  <c r="T110" s="1"/>
  <c r="U110" s="1"/>
  <c r="AH110" l="1"/>
  <c r="D110"/>
  <c r="J111"/>
  <c r="X11" s="1"/>
  <c r="K111"/>
  <c r="I111"/>
  <c r="Y11"/>
  <c r="AK11" l="1"/>
  <c r="AX11"/>
  <c r="AY11"/>
  <c r="AZ11"/>
  <c r="AD111"/>
  <c r="AE111"/>
  <c r="AF111"/>
  <c r="L111"/>
  <c r="Z11" s="1"/>
  <c r="AJ11" s="1"/>
  <c r="AI11"/>
  <c r="AH111" l="1"/>
  <c r="S111"/>
  <c r="T111" s="1"/>
  <c r="U111" s="1"/>
  <c r="I112" s="1"/>
  <c r="AL11"/>
  <c r="AQ11" l="1"/>
  <c r="AN11"/>
  <c r="AO11" s="1"/>
  <c r="D111"/>
  <c r="K112"/>
  <c r="J112"/>
  <c r="AA11"/>
  <c r="AD112" l="1"/>
  <c r="AE112"/>
  <c r="AF112"/>
  <c r="L112"/>
  <c r="S112" s="1"/>
  <c r="T112" s="1"/>
  <c r="U112" s="1"/>
  <c r="I113" s="1"/>
  <c r="AH112" l="1"/>
  <c r="D112"/>
  <c r="L113"/>
  <c r="K113"/>
  <c r="J113"/>
  <c r="AD113" l="1"/>
  <c r="AH113" s="1"/>
  <c r="AE113"/>
  <c r="AF113"/>
  <c r="S113"/>
  <c r="T113" s="1"/>
  <c r="U113" s="1"/>
  <c r="J114" s="1"/>
  <c r="D113"/>
  <c r="K114" l="1"/>
  <c r="I114"/>
  <c r="L114" s="1"/>
  <c r="AD114" l="1"/>
  <c r="AH114" s="1"/>
  <c r="AE114"/>
  <c r="AF114"/>
  <c r="S114"/>
  <c r="T114" s="1"/>
  <c r="U114" s="1"/>
  <c r="D114" s="1"/>
  <c r="I115" l="1"/>
  <c r="L115" s="1"/>
  <c r="J115"/>
  <c r="K115"/>
  <c r="AD115" l="1"/>
  <c r="AH115" s="1"/>
  <c r="AE115"/>
  <c r="AF115"/>
  <c r="S115"/>
  <c r="T115" s="1"/>
  <c r="U115" s="1"/>
  <c r="J116" s="1"/>
  <c r="D115"/>
  <c r="I116" l="1"/>
  <c r="L116" s="1"/>
  <c r="S116" s="1"/>
  <c r="T116" s="1"/>
  <c r="U116" s="1"/>
  <c r="K116"/>
  <c r="AD116" l="1"/>
  <c r="AH116" s="1"/>
  <c r="AE116"/>
  <c r="AF116"/>
  <c r="D116"/>
  <c r="J117"/>
  <c r="K117"/>
  <c r="I117"/>
  <c r="AD117" l="1"/>
  <c r="AE117"/>
  <c r="AF117"/>
  <c r="L117"/>
  <c r="AV116" s="1"/>
  <c r="AH117" l="1"/>
  <c r="S117"/>
  <c r="T117" s="1"/>
  <c r="U117" s="1"/>
  <c r="AU117" s="1"/>
  <c r="K118" l="1"/>
  <c r="J118"/>
  <c r="I118"/>
  <c r="D117"/>
  <c r="L118" l="1"/>
  <c r="S118" s="1"/>
  <c r="T118" s="1"/>
  <c r="U118" s="1"/>
  <c r="D118" s="1"/>
  <c r="AD118"/>
  <c r="AE118"/>
  <c r="AF118"/>
  <c r="J119" l="1"/>
  <c r="I119"/>
  <c r="L119" s="1"/>
  <c r="AH118"/>
  <c r="K119"/>
  <c r="AD119" s="1"/>
  <c r="AE119"/>
  <c r="AF119"/>
  <c r="S119"/>
  <c r="T119" s="1"/>
  <c r="AH119" l="1"/>
  <c r="U119"/>
  <c r="D119" s="1"/>
  <c r="K120" l="1"/>
  <c r="AD120" s="1"/>
  <c r="J120"/>
  <c r="I120"/>
  <c r="L120" s="1"/>
  <c r="S120"/>
  <c r="T120" s="1"/>
  <c r="AE120" l="1"/>
  <c r="AH120" s="1"/>
  <c r="AF120"/>
  <c r="U120"/>
  <c r="D120"/>
  <c r="I121"/>
  <c r="J121"/>
  <c r="AU124"/>
  <c r="K121"/>
  <c r="AD121" l="1"/>
  <c r="AE121"/>
  <c r="AF121"/>
  <c r="L121"/>
  <c r="AU125" s="1"/>
  <c r="AH121" l="1"/>
  <c r="S121"/>
  <c r="T121" s="1"/>
  <c r="U121" s="1"/>
  <c r="I122" s="1"/>
  <c r="AU121"/>
  <c r="AU122"/>
  <c r="D121" l="1"/>
  <c r="J122"/>
  <c r="K122"/>
  <c r="L122" l="1"/>
  <c r="S122" s="1"/>
  <c r="T122" s="1"/>
  <c r="U122" s="1"/>
  <c r="K123" s="1"/>
  <c r="AD122"/>
  <c r="AE122"/>
  <c r="AF122"/>
  <c r="D122"/>
  <c r="AH122" l="1"/>
  <c r="I123"/>
  <c r="L123" s="1"/>
  <c r="Z12" s="1"/>
  <c r="AD123"/>
  <c r="AE123"/>
  <c r="AF123"/>
  <c r="Y12"/>
  <c r="J123"/>
  <c r="X12" s="1"/>
  <c r="S123"/>
  <c r="T123" s="1"/>
  <c r="AK12" l="1"/>
  <c r="AY12"/>
  <c r="AZ12"/>
  <c r="AX12"/>
  <c r="AJ12"/>
  <c r="AL12" s="1"/>
  <c r="U123"/>
  <c r="J124" s="1"/>
  <c r="AI12"/>
  <c r="AH123"/>
  <c r="D123"/>
  <c r="AA12"/>
  <c r="K124" l="1"/>
  <c r="AE124" s="1"/>
  <c r="I124"/>
  <c r="L124" s="1"/>
  <c r="AQ12"/>
  <c r="AN12"/>
  <c r="AO12" s="1"/>
  <c r="S124"/>
  <c r="T124" s="1"/>
  <c r="AF124" l="1"/>
  <c r="AD124"/>
  <c r="AH124" s="1"/>
  <c r="U124"/>
  <c r="I125" s="1"/>
  <c r="D124"/>
  <c r="J125"/>
  <c r="K125"/>
  <c r="L125" l="1"/>
  <c r="AD125"/>
  <c r="AE125"/>
  <c r="AF125"/>
  <c r="S125"/>
  <c r="T125" s="1"/>
  <c r="U125" s="1"/>
  <c r="D125" s="1"/>
  <c r="AH125" l="1"/>
  <c r="J126"/>
  <c r="K126"/>
  <c r="I126"/>
  <c r="AD126" l="1"/>
  <c r="AE126"/>
  <c r="AF126"/>
  <c r="L126"/>
  <c r="AH126" l="1"/>
  <c r="S126"/>
  <c r="T126" s="1"/>
  <c r="U126" s="1"/>
  <c r="J127" s="1"/>
  <c r="D126" l="1"/>
  <c r="I127"/>
  <c r="L127" s="1"/>
  <c r="K127"/>
  <c r="AD127" l="1"/>
  <c r="AH127" s="1"/>
  <c r="AE127"/>
  <c r="AF127"/>
  <c r="S127"/>
  <c r="T127" s="1"/>
  <c r="U127" s="1"/>
  <c r="I128" l="1"/>
  <c r="D127"/>
  <c r="K128"/>
  <c r="J128"/>
  <c r="AD128" l="1"/>
  <c r="AE128"/>
  <c r="AF128"/>
  <c r="L128"/>
  <c r="AH128" l="1"/>
  <c r="S128"/>
  <c r="T128" s="1"/>
  <c r="U128" s="1"/>
  <c r="I129" s="1"/>
  <c r="D128"/>
  <c r="L129" l="1"/>
  <c r="J129"/>
  <c r="K129"/>
  <c r="AD129" l="1"/>
  <c r="AH129" s="1"/>
  <c r="AE129"/>
  <c r="AF129"/>
  <c r="S129"/>
  <c r="T129" s="1"/>
  <c r="U129" s="1"/>
  <c r="D129" s="1"/>
  <c r="I130" l="1"/>
  <c r="L130" s="1"/>
  <c r="J130"/>
  <c r="K130"/>
  <c r="AD130" l="1"/>
  <c r="AH130" s="1"/>
  <c r="AE130"/>
  <c r="AF130"/>
  <c r="S130"/>
  <c r="T130" s="1"/>
  <c r="U130" s="1"/>
  <c r="D130" s="1"/>
  <c r="I131" l="1"/>
  <c r="L131" s="1"/>
  <c r="J131"/>
  <c r="K131"/>
  <c r="AD131" l="1"/>
  <c r="AH131" s="1"/>
  <c r="AE131"/>
  <c r="AF131"/>
  <c r="S131"/>
  <c r="T131" s="1"/>
  <c r="U131" s="1"/>
  <c r="D131" s="1"/>
  <c r="I132" l="1"/>
  <c r="L132" s="1"/>
  <c r="J132"/>
  <c r="K132"/>
  <c r="AD132" l="1"/>
  <c r="AH132" s="1"/>
  <c r="AE132"/>
  <c r="AF132"/>
  <c r="S132"/>
  <c r="T132" s="1"/>
  <c r="U132" s="1"/>
  <c r="D132" s="1"/>
  <c r="J133" l="1"/>
  <c r="I133"/>
  <c r="L133" s="1"/>
  <c r="K133"/>
  <c r="AD133" l="1"/>
  <c r="AH133" s="1"/>
  <c r="AE133"/>
  <c r="AF133"/>
  <c r="S133"/>
  <c r="T133" s="1"/>
  <c r="U133" s="1"/>
  <c r="D133" s="1"/>
  <c r="J134" l="1"/>
  <c r="K134"/>
  <c r="I134"/>
  <c r="L134" s="1"/>
  <c r="AD134" l="1"/>
  <c r="AH134" s="1"/>
  <c r="AE134"/>
  <c r="AF134"/>
  <c r="S134"/>
  <c r="T134" s="1"/>
  <c r="U134" s="1"/>
  <c r="D134" l="1"/>
  <c r="I135"/>
  <c r="K135"/>
  <c r="J135"/>
  <c r="X13" s="1"/>
  <c r="L135"/>
  <c r="Z13" s="1"/>
  <c r="AJ13" s="1"/>
  <c r="Y13"/>
  <c r="AK13" l="1"/>
  <c r="AZ13"/>
  <c r="AX13"/>
  <c r="AY13"/>
  <c r="AD135"/>
  <c r="AH135" s="1"/>
  <c r="AE135"/>
  <c r="AF135"/>
  <c r="S135"/>
  <c r="T135" s="1"/>
  <c r="U135" s="1"/>
  <c r="D135" s="1"/>
  <c r="AI13"/>
  <c r="AL13" s="1"/>
  <c r="AQ13" l="1"/>
  <c r="AN13"/>
  <c r="AO13" s="1"/>
  <c r="I136"/>
  <c r="L136" s="1"/>
  <c r="J136"/>
  <c r="AA13"/>
  <c r="K136"/>
  <c r="AD136" l="1"/>
  <c r="AH136" s="1"/>
  <c r="AE136"/>
  <c r="AF136"/>
  <c r="S136"/>
  <c r="T136" s="1"/>
  <c r="U136" s="1"/>
  <c r="D136" l="1"/>
  <c r="K137"/>
  <c r="J137"/>
  <c r="I137"/>
  <c r="AD137" l="1"/>
  <c r="AE137"/>
  <c r="AF137"/>
  <c r="L137"/>
  <c r="S137" s="1"/>
  <c r="T137" s="1"/>
  <c r="U137" s="1"/>
  <c r="K138" s="1"/>
  <c r="AD138" l="1"/>
  <c r="AE138"/>
  <c r="AF138"/>
  <c r="AH137"/>
  <c r="D137"/>
  <c r="I138"/>
  <c r="L138" s="1"/>
  <c r="AH138" s="1"/>
  <c r="J138"/>
  <c r="D138" l="1"/>
  <c r="S138"/>
  <c r="T138" s="1"/>
  <c r="U138" s="1"/>
  <c r="J139" s="1"/>
  <c r="K139" l="1"/>
  <c r="I139"/>
  <c r="L139" l="1"/>
  <c r="AD139"/>
  <c r="AH139" s="1"/>
  <c r="AE139"/>
  <c r="AF139"/>
  <c r="S139"/>
  <c r="T139" s="1"/>
  <c r="U139" s="1"/>
  <c r="I140" s="1"/>
  <c r="J140" l="1"/>
  <c r="D139"/>
  <c r="K140"/>
  <c r="AD140" l="1"/>
  <c r="AE140"/>
  <c r="AF140"/>
  <c r="S140"/>
  <c r="T140" s="1"/>
  <c r="L140"/>
  <c r="AH140" s="1"/>
  <c r="U140" l="1"/>
  <c r="D140" s="1"/>
  <c r="K141" l="1"/>
  <c r="AD141" s="1"/>
  <c r="I141"/>
  <c r="L141" s="1"/>
  <c r="J141"/>
  <c r="S141"/>
  <c r="T141" s="1"/>
  <c r="AE141" l="1"/>
  <c r="AH141" s="1"/>
  <c r="U141"/>
  <c r="D141" s="1"/>
  <c r="AF141"/>
  <c r="J142"/>
  <c r="I142"/>
  <c r="K142" l="1"/>
  <c r="AF142" s="1"/>
  <c r="L142"/>
  <c r="S142" s="1"/>
  <c r="T142" s="1"/>
  <c r="U142" s="1"/>
  <c r="K143" s="1"/>
  <c r="AE142" l="1"/>
  <c r="AD142"/>
  <c r="AD143"/>
  <c r="AE143"/>
  <c r="AF143"/>
  <c r="AH142"/>
  <c r="J143"/>
  <c r="D142"/>
  <c r="I143"/>
  <c r="L143" s="1"/>
  <c r="AH143" s="1"/>
  <c r="S143" l="1"/>
  <c r="T143" s="1"/>
  <c r="U143" s="1"/>
  <c r="J144" l="1"/>
  <c r="K144"/>
  <c r="I144"/>
  <c r="D143"/>
  <c r="AD144" l="1"/>
  <c r="AE144"/>
  <c r="AF144"/>
  <c r="S144"/>
  <c r="T144" s="1"/>
  <c r="L144"/>
  <c r="AH144" s="1"/>
  <c r="U144" l="1"/>
  <c r="D144" s="1"/>
  <c r="J145" l="1"/>
  <c r="K145"/>
  <c r="AE145" s="1"/>
  <c r="I145"/>
  <c r="L145" s="1"/>
  <c r="S145" s="1"/>
  <c r="T145" s="1"/>
  <c r="U145" s="1"/>
  <c r="AF145" l="1"/>
  <c r="AD145"/>
  <c r="J146"/>
  <c r="K146"/>
  <c r="I146"/>
  <c r="D145"/>
  <c r="AH145" l="1"/>
  <c r="AD146"/>
  <c r="AE146"/>
  <c r="AF146"/>
  <c r="L146"/>
  <c r="AH146" l="1"/>
  <c r="S146"/>
  <c r="T146" s="1"/>
  <c r="U146" s="1"/>
  <c r="I147" s="1"/>
  <c r="K147" l="1"/>
  <c r="J147"/>
  <c r="X14" s="1"/>
  <c r="D146"/>
  <c r="L147" l="1"/>
  <c r="Z14" s="1"/>
  <c r="AJ14" s="1"/>
  <c r="AD147"/>
  <c r="AE147"/>
  <c r="AF147"/>
  <c r="AH147"/>
  <c r="S147"/>
  <c r="T147" s="1"/>
  <c r="U147" s="1"/>
  <c r="Y14"/>
  <c r="AZ14" l="1"/>
  <c r="AX14"/>
  <c r="AY14"/>
  <c r="AI14"/>
  <c r="D147"/>
  <c r="J148"/>
  <c r="I148"/>
  <c r="K148"/>
  <c r="AA14"/>
  <c r="AK14" l="1"/>
  <c r="AL14" s="1"/>
  <c r="AD148"/>
  <c r="AE148"/>
  <c r="AF148"/>
  <c r="L148"/>
  <c r="S148" s="1"/>
  <c r="T148" s="1"/>
  <c r="U148" s="1"/>
  <c r="AN14" l="1"/>
  <c r="AO14" s="1"/>
  <c r="AQ14"/>
  <c r="AH148"/>
  <c r="D148"/>
  <c r="K149"/>
  <c r="I149"/>
  <c r="J149"/>
  <c r="AD149" l="1"/>
  <c r="AE149"/>
  <c r="AF149"/>
  <c r="L149"/>
  <c r="S149"/>
  <c r="T149" s="1"/>
  <c r="AH149" l="1"/>
  <c r="U149"/>
  <c r="D149" s="1"/>
  <c r="I150" l="1"/>
  <c r="L150" s="1"/>
  <c r="J150"/>
  <c r="K150"/>
  <c r="S150"/>
  <c r="T150" s="1"/>
  <c r="AD150" l="1"/>
  <c r="AH150" s="1"/>
  <c r="AE150"/>
  <c r="AF150"/>
  <c r="U150"/>
  <c r="D150" s="1"/>
  <c r="I151" l="1"/>
  <c r="L151" s="1"/>
  <c r="J151"/>
  <c r="K151"/>
  <c r="S151"/>
  <c r="T151" s="1"/>
  <c r="AD151" l="1"/>
  <c r="AH151" s="1"/>
  <c r="AE151"/>
  <c r="AF151"/>
  <c r="U151"/>
  <c r="D151" s="1"/>
  <c r="I152" l="1"/>
  <c r="L152" s="1"/>
  <c r="J152"/>
  <c r="K152"/>
  <c r="AD152" l="1"/>
  <c r="AH152" s="1"/>
  <c r="AE152"/>
  <c r="AF152"/>
  <c r="S152"/>
  <c r="T152" s="1"/>
  <c r="U152" s="1"/>
  <c r="J153" l="1"/>
  <c r="K153"/>
  <c r="I153"/>
  <c r="D152"/>
  <c r="AD153" l="1"/>
  <c r="AE153"/>
  <c r="AF153"/>
  <c r="L153"/>
  <c r="AH153" l="1"/>
  <c r="S153"/>
  <c r="T153" s="1"/>
  <c r="U153" s="1"/>
  <c r="D153" l="1"/>
  <c r="K154"/>
  <c r="J154"/>
  <c r="I154"/>
  <c r="L154" s="1"/>
  <c r="AD154" l="1"/>
  <c r="AH154" s="1"/>
  <c r="AE154"/>
  <c r="AF154"/>
  <c r="S154"/>
  <c r="T154" s="1"/>
  <c r="U154" s="1"/>
  <c r="K155" l="1"/>
  <c r="I155"/>
  <c r="L155" s="1"/>
  <c r="D154"/>
  <c r="J155"/>
  <c r="AD155" l="1"/>
  <c r="AH155" s="1"/>
  <c r="AE155"/>
  <c r="AF155"/>
  <c r="S155"/>
  <c r="T155" s="1"/>
  <c r="U155" s="1"/>
  <c r="D155" l="1"/>
  <c r="I156"/>
  <c r="L156" s="1"/>
  <c r="K156"/>
  <c r="J156"/>
  <c r="AD156" l="1"/>
  <c r="AH156" s="1"/>
  <c r="AE156"/>
  <c r="AF156"/>
  <c r="S156"/>
  <c r="T156" s="1"/>
  <c r="U156" s="1"/>
  <c r="D156" l="1"/>
  <c r="I157"/>
  <c r="L157" s="1"/>
  <c r="J157"/>
  <c r="K157"/>
  <c r="AD157" l="1"/>
  <c r="AH157" s="1"/>
  <c r="AE157"/>
  <c r="AF157"/>
  <c r="S157"/>
  <c r="T157" s="1"/>
  <c r="U157" s="1"/>
  <c r="D157" l="1"/>
  <c r="J158"/>
  <c r="K158"/>
  <c r="I158"/>
  <c r="L158" s="1"/>
  <c r="AD158" l="1"/>
  <c r="AH158" s="1"/>
  <c r="AE158"/>
  <c r="AF158"/>
  <c r="S158"/>
  <c r="T158" s="1"/>
  <c r="U158" s="1"/>
  <c r="D158" s="1"/>
  <c r="J159" l="1"/>
  <c r="X15" s="1"/>
  <c r="I159"/>
  <c r="L159" s="1"/>
  <c r="Z15" s="1"/>
  <c r="K159"/>
  <c r="AD159" l="1"/>
  <c r="AH159" s="1"/>
  <c r="AE159"/>
  <c r="AF159"/>
  <c r="AJ15"/>
  <c r="S159"/>
  <c r="T159" s="1"/>
  <c r="U159" s="1"/>
  <c r="Y15"/>
  <c r="AI15" l="1"/>
  <c r="AX15"/>
  <c r="AK15" s="1"/>
  <c r="AL15" s="1"/>
  <c r="AY15"/>
  <c r="AZ15"/>
  <c r="D159"/>
  <c r="I160"/>
  <c r="J160"/>
  <c r="AA15"/>
  <c r="K160"/>
  <c r="AD160" l="1"/>
  <c r="AE160"/>
  <c r="AF160"/>
  <c r="AQ15"/>
  <c r="AN15"/>
  <c r="AO15" s="1"/>
  <c r="L160"/>
  <c r="AH160" s="1"/>
  <c r="S160" l="1"/>
  <c r="T160" s="1"/>
  <c r="U160" s="1"/>
  <c r="D160" l="1"/>
  <c r="K161"/>
  <c r="J161"/>
  <c r="I161"/>
  <c r="L161" s="1"/>
  <c r="AD161" l="1"/>
  <c r="AH161" s="1"/>
  <c r="AE161"/>
  <c r="AF161"/>
  <c r="S161"/>
  <c r="T161" s="1"/>
  <c r="U161" s="1"/>
  <c r="D161" l="1"/>
  <c r="I162"/>
  <c r="L162" s="1"/>
  <c r="J162"/>
  <c r="K162"/>
  <c r="AD162" l="1"/>
  <c r="AH162" s="1"/>
  <c r="AE162"/>
  <c r="AF162"/>
  <c r="S162"/>
  <c r="T162" s="1"/>
  <c r="U162" s="1"/>
  <c r="D162" l="1"/>
  <c r="J163"/>
  <c r="K163"/>
  <c r="I163"/>
  <c r="L163" s="1"/>
  <c r="AD163" l="1"/>
  <c r="AH163" s="1"/>
  <c r="AE163"/>
  <c r="AF163"/>
  <c r="S163"/>
  <c r="T163" s="1"/>
  <c r="U163" s="1"/>
  <c r="D163" l="1"/>
  <c r="I164"/>
  <c r="L164" s="1"/>
  <c r="J164"/>
  <c r="K164"/>
  <c r="AD164" l="1"/>
  <c r="AH164" s="1"/>
  <c r="AE164"/>
  <c r="AF164"/>
  <c r="S164"/>
  <c r="T164" s="1"/>
  <c r="U164" s="1"/>
  <c r="D164" l="1"/>
  <c r="I165"/>
  <c r="L165" s="1"/>
  <c r="K165"/>
  <c r="J165"/>
  <c r="AD165" l="1"/>
  <c r="AH165" s="1"/>
  <c r="AE165"/>
  <c r="AF165"/>
  <c r="S165"/>
  <c r="T165" s="1"/>
  <c r="U165" s="1"/>
  <c r="D165" s="1"/>
  <c r="I166" l="1"/>
  <c r="L166" s="1"/>
  <c r="K166"/>
  <c r="J166"/>
  <c r="AD166" l="1"/>
  <c r="AH166" s="1"/>
  <c r="AE166"/>
  <c r="AF166"/>
  <c r="S166"/>
  <c r="T166" s="1"/>
  <c r="U166" s="1"/>
  <c r="D166" l="1"/>
  <c r="K167"/>
  <c r="I167"/>
  <c r="L167" s="1"/>
  <c r="J167"/>
  <c r="AD167" l="1"/>
  <c r="AH167" s="1"/>
  <c r="AE167"/>
  <c r="AF167"/>
  <c r="S167"/>
  <c r="T167" s="1"/>
  <c r="U167" s="1"/>
  <c r="I168" l="1"/>
  <c r="L168" s="1"/>
  <c r="K168"/>
  <c r="J168"/>
  <c r="D167"/>
  <c r="AD168" l="1"/>
  <c r="AH168" s="1"/>
  <c r="AE168"/>
  <c r="AF168"/>
  <c r="S168"/>
  <c r="T168" s="1"/>
  <c r="U168" s="1"/>
  <c r="D168" s="1"/>
  <c r="I169" l="1"/>
  <c r="L169" s="1"/>
  <c r="K169"/>
  <c r="J169"/>
  <c r="AD169" l="1"/>
  <c r="AH169" s="1"/>
  <c r="AE169"/>
  <c r="AF169"/>
  <c r="S169"/>
  <c r="T169" s="1"/>
  <c r="U169" s="1"/>
  <c r="K170" l="1"/>
  <c r="J170"/>
  <c r="I170"/>
  <c r="D169"/>
  <c r="AD170" l="1"/>
  <c r="AE170"/>
  <c r="AF170"/>
  <c r="L170"/>
  <c r="S170" s="1"/>
  <c r="T170" s="1"/>
  <c r="U170" s="1"/>
  <c r="AH170" l="1"/>
  <c r="J171"/>
  <c r="X16" s="1"/>
  <c r="I171"/>
  <c r="L171" s="1"/>
  <c r="Z16" s="1"/>
  <c r="K171"/>
  <c r="D170"/>
  <c r="AD171" l="1"/>
  <c r="AH171" s="1"/>
  <c r="AE171"/>
  <c r="AF171"/>
  <c r="AJ16"/>
  <c r="S171"/>
  <c r="T171" s="1"/>
  <c r="U171" s="1"/>
  <c r="Y16"/>
  <c r="AY16" l="1"/>
  <c r="AZ16"/>
  <c r="AX16"/>
  <c r="D171"/>
  <c r="AA16"/>
  <c r="J172"/>
  <c r="I172"/>
  <c r="K172"/>
  <c r="AI16"/>
  <c r="AL16" l="1"/>
  <c r="AN16" s="1"/>
  <c r="AO16" s="1"/>
  <c r="AK16"/>
  <c r="AD172"/>
  <c r="AE172"/>
  <c r="AF172"/>
  <c r="S172"/>
  <c r="T172" s="1"/>
  <c r="L172"/>
  <c r="AH172" s="1"/>
  <c r="AQ16" l="1"/>
  <c r="U172"/>
  <c r="D172" s="1"/>
  <c r="I173"/>
  <c r="L173" s="1"/>
  <c r="K173"/>
  <c r="J173" l="1"/>
  <c r="AD173"/>
  <c r="AH173" s="1"/>
  <c r="AE173"/>
  <c r="AF173"/>
  <c r="S173"/>
  <c r="T173" s="1"/>
  <c r="U173" s="1"/>
  <c r="D173" s="1"/>
  <c r="I174" l="1"/>
  <c r="L174" s="1"/>
  <c r="K174"/>
  <c r="J174"/>
  <c r="AD174" l="1"/>
  <c r="AH174" s="1"/>
  <c r="AE174"/>
  <c r="AF174"/>
  <c r="S174"/>
  <c r="T174" s="1"/>
  <c r="U174" s="1"/>
  <c r="D174" s="1"/>
  <c r="J175" l="1"/>
  <c r="K175"/>
  <c r="I175"/>
  <c r="AD175" l="1"/>
  <c r="AE175"/>
  <c r="AF175"/>
  <c r="L175"/>
  <c r="AH175" l="1"/>
  <c r="S175"/>
  <c r="T175" s="1"/>
  <c r="U175" s="1"/>
  <c r="K176" s="1"/>
  <c r="D175"/>
  <c r="AD176" l="1"/>
  <c r="AE176"/>
  <c r="AF176"/>
  <c r="J176"/>
  <c r="I176"/>
  <c r="L176" s="1"/>
  <c r="S176" s="1"/>
  <c r="T176" s="1"/>
  <c r="U176" s="1"/>
  <c r="D176" s="1"/>
  <c r="AH176" l="1"/>
  <c r="K177"/>
  <c r="J177"/>
  <c r="I177"/>
  <c r="AD177" l="1"/>
  <c r="AE177"/>
  <c r="AF177"/>
  <c r="S177"/>
  <c r="T177" s="1"/>
  <c r="L177"/>
  <c r="AH177" s="1"/>
  <c r="U177" l="1"/>
  <c r="K178" s="1"/>
  <c r="D177"/>
  <c r="J178" l="1"/>
  <c r="I178"/>
  <c r="L178" s="1"/>
  <c r="AD178"/>
  <c r="AE178"/>
  <c r="AF178"/>
  <c r="S178"/>
  <c r="T178" s="1"/>
  <c r="AH178" l="1"/>
  <c r="U178"/>
  <c r="D178" s="1"/>
  <c r="I179" l="1"/>
  <c r="J179"/>
  <c r="K179"/>
  <c r="AE179" s="1"/>
  <c r="S179"/>
  <c r="T179" s="1"/>
  <c r="AF179" l="1"/>
  <c r="L179"/>
  <c r="AD179"/>
  <c r="D179" l="1"/>
  <c r="U179"/>
  <c r="AH179"/>
  <c r="S180"/>
  <c r="T180" s="1"/>
  <c r="J180" l="1"/>
  <c r="I180"/>
  <c r="L180" s="1"/>
  <c r="U180" s="1"/>
  <c r="K180"/>
  <c r="D180" l="1"/>
  <c r="K181"/>
  <c r="J181"/>
  <c r="I181"/>
  <c r="L181" s="1"/>
  <c r="AF180"/>
  <c r="AE180"/>
  <c r="AD180"/>
  <c r="AD181"/>
  <c r="AE181"/>
  <c r="AF181"/>
  <c r="S181"/>
  <c r="T181" s="1"/>
  <c r="U181" s="1"/>
  <c r="D181" s="1"/>
  <c r="AH180" l="1"/>
  <c r="AH181"/>
  <c r="J182"/>
  <c r="K182"/>
  <c r="I182"/>
  <c r="AD182" l="1"/>
  <c r="AE182"/>
  <c r="AF182"/>
  <c r="L182"/>
  <c r="AH182" l="1"/>
  <c r="S182"/>
  <c r="T182" s="1"/>
  <c r="U182" s="1"/>
  <c r="K183" s="1"/>
  <c r="AD183" l="1"/>
  <c r="AE183"/>
  <c r="AF183"/>
  <c r="J183"/>
  <c r="X17" s="1"/>
  <c r="D182"/>
  <c r="I183"/>
  <c r="L183" s="1"/>
  <c r="Z17" s="1"/>
  <c r="Y17"/>
  <c r="AK17" l="1"/>
  <c r="AY17"/>
  <c r="AZ17"/>
  <c r="AX17"/>
  <c r="AJ17"/>
  <c r="AL17" s="1"/>
  <c r="AI17"/>
  <c r="AH183"/>
  <c r="D183"/>
  <c r="S183"/>
  <c r="T183" s="1"/>
  <c r="U183" s="1"/>
  <c r="I184" s="1"/>
  <c r="L184" l="1"/>
  <c r="AA17"/>
  <c r="J184"/>
  <c r="K184"/>
  <c r="AQ17"/>
  <c r="AN17"/>
  <c r="AO17" s="1"/>
  <c r="S184"/>
  <c r="T184" s="1"/>
  <c r="AD184" l="1"/>
  <c r="AH184" s="1"/>
  <c r="AE184"/>
  <c r="AF184"/>
  <c r="U184"/>
  <c r="S185"/>
  <c r="D184" l="1"/>
  <c r="I185"/>
  <c r="L185" s="1"/>
  <c r="K185"/>
  <c r="J185"/>
  <c r="T185"/>
  <c r="D185" l="1"/>
  <c r="AD185"/>
  <c r="AE185"/>
  <c r="AF185"/>
  <c r="AH185"/>
  <c r="U185"/>
  <c r="K186" l="1"/>
  <c r="J186"/>
  <c r="I186"/>
  <c r="AD186" l="1"/>
  <c r="AE186"/>
  <c r="AF186"/>
  <c r="L186"/>
  <c r="S187"/>
  <c r="S186" l="1"/>
  <c r="T186" s="1"/>
  <c r="U186" s="1"/>
  <c r="D186"/>
  <c r="AH186"/>
  <c r="J187" l="1"/>
  <c r="K187"/>
  <c r="I187"/>
  <c r="L187" s="1"/>
  <c r="T187"/>
  <c r="S188"/>
  <c r="S189"/>
  <c r="U187" l="1"/>
  <c r="D187" s="1"/>
  <c r="AD187"/>
  <c r="AE187"/>
  <c r="AF187"/>
  <c r="I188" l="1"/>
  <c r="L188" s="1"/>
  <c r="U188" s="1"/>
  <c r="K189" s="1"/>
  <c r="T188"/>
  <c r="K188"/>
  <c r="AF188" s="1"/>
  <c r="AH187"/>
  <c r="J188"/>
  <c r="AD188"/>
  <c r="AE188"/>
  <c r="S190"/>
  <c r="AH188" l="1"/>
  <c r="T189"/>
  <c r="J189"/>
  <c r="I189"/>
  <c r="L189" s="1"/>
  <c r="U189" s="1"/>
  <c r="D188"/>
  <c r="D189" s="1"/>
  <c r="AD189"/>
  <c r="AE189"/>
  <c r="AF189"/>
  <c r="J190"/>
  <c r="K190"/>
  <c r="I190"/>
  <c r="L190" s="1"/>
  <c r="T190"/>
  <c r="D190" l="1"/>
  <c r="U190"/>
  <c r="I191" s="1"/>
  <c r="AH189"/>
  <c r="AD190"/>
  <c r="AE190"/>
  <c r="AF190"/>
  <c r="K191"/>
  <c r="J191"/>
  <c r="S191"/>
  <c r="T191" s="1"/>
  <c r="L191" l="1"/>
  <c r="U191" s="1"/>
  <c r="AH190"/>
  <c r="AD191"/>
  <c r="AE191"/>
  <c r="AF191"/>
  <c r="J192" l="1"/>
  <c r="D191"/>
  <c r="I192"/>
  <c r="L192" s="1"/>
  <c r="K192"/>
  <c r="AD192" s="1"/>
  <c r="AH191"/>
  <c r="AE192"/>
  <c r="AF192"/>
  <c r="S192"/>
  <c r="T192" s="1"/>
  <c r="AH192" l="1"/>
  <c r="U192"/>
  <c r="D192" s="1"/>
  <c r="I193" l="1"/>
  <c r="L193" s="1"/>
  <c r="J193"/>
  <c r="K193"/>
  <c r="AD193" s="1"/>
  <c r="AF193"/>
  <c r="S193"/>
  <c r="T193" s="1"/>
  <c r="AH193" l="1"/>
  <c r="AE193"/>
  <c r="U193"/>
  <c r="I194" s="1"/>
  <c r="D193"/>
  <c r="J194"/>
  <c r="L194" l="1"/>
  <c r="S194" s="1"/>
  <c r="T194" s="1"/>
  <c r="U194" s="1"/>
  <c r="D194" s="1"/>
  <c r="K194"/>
  <c r="AE194" s="1"/>
  <c r="AF194" l="1"/>
  <c r="I195"/>
  <c r="J195"/>
  <c r="X18" s="1"/>
  <c r="AD194"/>
  <c r="K195"/>
  <c r="AF195" s="1"/>
  <c r="S195"/>
  <c r="T195" s="1"/>
  <c r="Y18"/>
  <c r="L195" l="1"/>
  <c r="Z18" s="1"/>
  <c r="AJ18" s="1"/>
  <c r="AD195"/>
  <c r="AE195"/>
  <c r="AH194"/>
  <c r="AX18"/>
  <c r="AK18" s="1"/>
  <c r="AY18"/>
  <c r="AZ18"/>
  <c r="U195"/>
  <c r="K196" s="1"/>
  <c r="AI18"/>
  <c r="AA18"/>
  <c r="D195"/>
  <c r="I196" l="1"/>
  <c r="L196" s="1"/>
  <c r="AH195"/>
  <c r="AL18"/>
  <c r="AN18" s="1"/>
  <c r="AO18" s="1"/>
  <c r="J196"/>
  <c r="AD196"/>
  <c r="AE196"/>
  <c r="AF196"/>
  <c r="AH196" l="1"/>
  <c r="AQ18"/>
  <c r="D196"/>
  <c r="S196"/>
  <c r="T196" s="1"/>
  <c r="U196" s="1"/>
  <c r="I197" s="1"/>
  <c r="K197" l="1"/>
  <c r="J197"/>
  <c r="AD197" l="1"/>
  <c r="AE197"/>
  <c r="AF197"/>
  <c r="L197"/>
  <c r="AH197" l="1"/>
  <c r="S197"/>
  <c r="T197" s="1"/>
  <c r="U197" s="1"/>
  <c r="D197" s="1"/>
  <c r="K198" l="1"/>
  <c r="J198"/>
  <c r="I198"/>
  <c r="AD198" l="1"/>
  <c r="AE198"/>
  <c r="AF198"/>
  <c r="S198"/>
  <c r="T198" s="1"/>
  <c r="L198"/>
  <c r="D198" l="1"/>
  <c r="U198"/>
  <c r="J199" s="1"/>
  <c r="AH198"/>
  <c r="I199" l="1"/>
  <c r="L199" s="1"/>
  <c r="K199"/>
  <c r="AE199" s="1"/>
  <c r="S199"/>
  <c r="T199" s="1"/>
  <c r="AF199" l="1"/>
  <c r="AD199"/>
  <c r="AH199" s="1"/>
  <c r="U199"/>
  <c r="D199" s="1"/>
  <c r="K200" l="1"/>
  <c r="AD200" s="1"/>
  <c r="J200"/>
  <c r="I200"/>
  <c r="L200" s="1"/>
  <c r="S200"/>
  <c r="T200" s="1"/>
  <c r="AE200" l="1"/>
  <c r="AH200" s="1"/>
  <c r="AF200"/>
  <c r="U200"/>
  <c r="D200" s="1"/>
  <c r="K201"/>
  <c r="J201" l="1"/>
  <c r="I201"/>
  <c r="L201" s="1"/>
  <c r="AD201"/>
  <c r="AE201"/>
  <c r="AF201"/>
  <c r="S201"/>
  <c r="T201" s="1"/>
  <c r="U201" l="1"/>
  <c r="D201" s="1"/>
  <c r="AH201"/>
  <c r="I202" l="1"/>
  <c r="L202" s="1"/>
  <c r="J202"/>
  <c r="K202"/>
  <c r="AE202" s="1"/>
  <c r="AF202" l="1"/>
  <c r="AH202"/>
  <c r="AD202"/>
  <c r="S202"/>
  <c r="T202" s="1"/>
  <c r="U202" s="1"/>
  <c r="I203" s="1"/>
  <c r="D202"/>
  <c r="K203" l="1"/>
  <c r="L203" s="1"/>
  <c r="J203"/>
  <c r="AD203" l="1"/>
  <c r="AH203" s="1"/>
  <c r="AE203"/>
  <c r="AF203"/>
  <c r="S203"/>
  <c r="T203" s="1"/>
  <c r="U203" s="1"/>
  <c r="I204" l="1"/>
  <c r="D203"/>
  <c r="J204"/>
  <c r="K204"/>
  <c r="AD204" l="1"/>
  <c r="AE204"/>
  <c r="AF204"/>
  <c r="L204"/>
  <c r="S204" s="1"/>
  <c r="T204" s="1"/>
  <c r="U204" s="1"/>
  <c r="D204" s="1"/>
  <c r="AH204" l="1"/>
  <c r="K205"/>
  <c r="I205"/>
  <c r="J205"/>
  <c r="AD205" l="1"/>
  <c r="AE205"/>
  <c r="AF205"/>
  <c r="L205"/>
  <c r="AH205" l="1"/>
  <c r="D205"/>
  <c r="S205"/>
  <c r="T205" s="1"/>
  <c r="U205" s="1"/>
  <c r="K206" s="1"/>
  <c r="AD206" l="1"/>
  <c r="AE206"/>
  <c r="AF206"/>
  <c r="J206"/>
  <c r="I206"/>
  <c r="L206" s="1"/>
  <c r="AH206" s="1"/>
  <c r="S206" l="1"/>
  <c r="T206" s="1"/>
  <c r="U206" s="1"/>
  <c r="J207" l="1"/>
  <c r="X19" s="1"/>
  <c r="I207"/>
  <c r="L207" s="1"/>
  <c r="Z19" s="1"/>
  <c r="AJ19" s="1"/>
  <c r="K207"/>
  <c r="D206"/>
  <c r="S207"/>
  <c r="T207" s="1"/>
  <c r="U207" l="1"/>
  <c r="AA19" s="1"/>
  <c r="AD207"/>
  <c r="AE207"/>
  <c r="AF207"/>
  <c r="AH207"/>
  <c r="Y19"/>
  <c r="D207"/>
  <c r="J208"/>
  <c r="K208"/>
  <c r="I208"/>
  <c r="AX19" l="1"/>
  <c r="AK19" s="1"/>
  <c r="AY19"/>
  <c r="AZ19"/>
  <c r="L208"/>
  <c r="AD208"/>
  <c r="AH208" s="1"/>
  <c r="AE208"/>
  <c r="AF208"/>
  <c r="AI19"/>
  <c r="S208"/>
  <c r="T208" s="1"/>
  <c r="AL19" l="1"/>
  <c r="AN19" s="1"/>
  <c r="AO19" s="1"/>
  <c r="U208"/>
  <c r="D208" s="1"/>
  <c r="K209"/>
  <c r="J209"/>
  <c r="AQ19" l="1"/>
  <c r="I209"/>
  <c r="L209" s="1"/>
  <c r="AH209" s="1"/>
  <c r="AD209"/>
  <c r="AE209"/>
  <c r="AF209"/>
  <c r="D209" l="1"/>
  <c r="S209"/>
  <c r="T209" s="1"/>
  <c r="U209" s="1"/>
  <c r="K210" s="1"/>
  <c r="I210" l="1"/>
  <c r="L210" s="1"/>
  <c r="AD210"/>
  <c r="AE210"/>
  <c r="AF210"/>
  <c r="J210"/>
  <c r="S210" l="1"/>
  <c r="T210" s="1"/>
  <c r="U210" s="1"/>
  <c r="D210" s="1"/>
  <c r="AH210"/>
  <c r="K211" l="1"/>
  <c r="J211"/>
  <c r="I211"/>
  <c r="L211" s="1"/>
  <c r="S211"/>
  <c r="T211" s="1"/>
  <c r="AD211" l="1"/>
  <c r="AH211" s="1"/>
  <c r="AE211"/>
  <c r="AF211"/>
  <c r="U211"/>
  <c r="J212" s="1"/>
  <c r="D211"/>
  <c r="K212" l="1"/>
  <c r="I212"/>
  <c r="L212" s="1"/>
  <c r="S212"/>
  <c r="T212" s="1"/>
  <c r="AD212" l="1"/>
  <c r="AH212" s="1"/>
  <c r="AE212"/>
  <c r="AF212"/>
  <c r="U212"/>
  <c r="D212" s="1"/>
  <c r="K213" l="1"/>
  <c r="I213"/>
  <c r="L213" s="1"/>
  <c r="J213"/>
  <c r="S213"/>
  <c r="T213" s="1"/>
  <c r="AD213" l="1"/>
  <c r="AH213" s="1"/>
  <c r="AE213"/>
  <c r="AF213"/>
  <c r="U213"/>
  <c r="D213" s="1"/>
  <c r="I214" l="1"/>
  <c r="L214" s="1"/>
  <c r="K214"/>
  <c r="J214"/>
  <c r="S214"/>
  <c r="T214" s="1"/>
  <c r="AD214" l="1"/>
  <c r="AH214" s="1"/>
  <c r="AE214"/>
  <c r="AF214"/>
  <c r="U214"/>
  <c r="K215" s="1"/>
  <c r="D214"/>
  <c r="J215"/>
  <c r="S215"/>
  <c r="AD215" l="1"/>
  <c r="AE215"/>
  <c r="AF215"/>
  <c r="T215"/>
  <c r="I215"/>
  <c r="L215" s="1"/>
  <c r="AH215" s="1"/>
  <c r="U215" l="1"/>
  <c r="D215"/>
  <c r="J216" l="1"/>
  <c r="K216"/>
  <c r="I216"/>
  <c r="L216" s="1"/>
  <c r="S216"/>
  <c r="T216" s="1"/>
  <c r="AD216" l="1"/>
  <c r="AH216" s="1"/>
  <c r="AE216"/>
  <c r="AF216"/>
  <c r="U216"/>
  <c r="D216" s="1"/>
  <c r="K217" l="1"/>
  <c r="J217"/>
  <c r="I217"/>
  <c r="L217" s="1"/>
  <c r="S217"/>
  <c r="T217" s="1"/>
  <c r="AD217" l="1"/>
  <c r="AH217" s="1"/>
  <c r="AE217"/>
  <c r="AF217"/>
  <c r="D217"/>
  <c r="U217"/>
  <c r="J218" s="1"/>
  <c r="I218" l="1"/>
  <c r="K218"/>
  <c r="AD218" l="1"/>
  <c r="AE218"/>
  <c r="AF218"/>
  <c r="L218"/>
  <c r="S219"/>
  <c r="S218"/>
  <c r="T218" s="1"/>
  <c r="AH218" l="1"/>
  <c r="U218"/>
  <c r="I219" s="1"/>
  <c r="D218"/>
  <c r="J219" l="1"/>
  <c r="X20" s="1"/>
  <c r="L219"/>
  <c r="Z20" s="1"/>
  <c r="K219"/>
  <c r="T219"/>
  <c r="Y20"/>
  <c r="S220"/>
  <c r="AJ20" l="1"/>
  <c r="AI20"/>
  <c r="AX20"/>
  <c r="AY20"/>
  <c r="AK20" s="1"/>
  <c r="AL20" s="1"/>
  <c r="AZ20"/>
  <c r="AD219"/>
  <c r="AE219"/>
  <c r="AF219"/>
  <c r="U219"/>
  <c r="T220" s="1"/>
  <c r="AH219" l="1"/>
  <c r="I220"/>
  <c r="L220" s="1"/>
  <c r="U220" s="1"/>
  <c r="K220"/>
  <c r="J220"/>
  <c r="D219"/>
  <c r="AA20"/>
  <c r="AN20"/>
  <c r="AO20" s="1"/>
  <c r="AQ20"/>
  <c r="S221"/>
  <c r="K221" l="1"/>
  <c r="J221"/>
  <c r="I221"/>
  <c r="D220"/>
  <c r="AD220"/>
  <c r="AE220"/>
  <c r="AF220"/>
  <c r="AH220" s="1"/>
  <c r="T221"/>
  <c r="L221" l="1"/>
  <c r="AH221" s="1"/>
  <c r="AD221"/>
  <c r="AE221"/>
  <c r="AF221"/>
  <c r="S222"/>
  <c r="U221" l="1"/>
  <c r="D221" s="1"/>
  <c r="T222" l="1"/>
  <c r="K222"/>
  <c r="J222"/>
  <c r="I222"/>
  <c r="L222" s="1"/>
  <c r="AD222"/>
  <c r="AE222"/>
  <c r="AF222"/>
  <c r="U222"/>
  <c r="S223"/>
  <c r="AH222" l="1"/>
  <c r="K223"/>
  <c r="I223"/>
  <c r="L223" s="1"/>
  <c r="J223"/>
  <c r="D222"/>
  <c r="T223"/>
  <c r="AD223" l="1"/>
  <c r="AH223" s="1"/>
  <c r="AE223"/>
  <c r="AF223"/>
  <c r="U223"/>
  <c r="S224"/>
  <c r="D223" l="1"/>
  <c r="K224"/>
  <c r="J224"/>
  <c r="I224"/>
  <c r="L224" s="1"/>
  <c r="T224"/>
  <c r="U224" l="1"/>
  <c r="K225" s="1"/>
  <c r="AF225" s="1"/>
  <c r="AD224"/>
  <c r="AE224"/>
  <c r="AF224"/>
  <c r="J225"/>
  <c r="D224"/>
  <c r="AD225" l="1"/>
  <c r="AE225"/>
  <c r="I225"/>
  <c r="L225" s="1"/>
  <c r="AH225" s="1"/>
  <c r="AH224"/>
  <c r="S225"/>
  <c r="T225" s="1"/>
  <c r="U225" l="1"/>
  <c r="D225" s="1"/>
  <c r="I226" l="1"/>
  <c r="L226" s="1"/>
  <c r="J226"/>
  <c r="K226"/>
  <c r="AD226" s="1"/>
  <c r="AH226" s="1"/>
  <c r="AE226"/>
  <c r="AF226"/>
  <c r="S226"/>
  <c r="T226" s="1"/>
  <c r="U226" l="1"/>
  <c r="D226" s="1"/>
  <c r="J227" l="1"/>
  <c r="I227"/>
  <c r="L227" s="1"/>
  <c r="K227"/>
  <c r="AD227" s="1"/>
  <c r="AH227" s="1"/>
  <c r="AE227"/>
  <c r="AF227"/>
  <c r="S227"/>
  <c r="T227" s="1"/>
  <c r="U227" l="1"/>
  <c r="D227" s="1"/>
  <c r="J228" l="1"/>
  <c r="I228"/>
  <c r="L228" s="1"/>
  <c r="K228"/>
  <c r="AD228" s="1"/>
  <c r="AH228" s="1"/>
  <c r="AE228"/>
  <c r="AF228"/>
  <c r="S228"/>
  <c r="T228" s="1"/>
  <c r="U228" l="1"/>
  <c r="D228" s="1"/>
  <c r="K229" l="1"/>
  <c r="AD229" s="1"/>
  <c r="I229"/>
  <c r="L229" s="1"/>
  <c r="J229"/>
  <c r="AE229"/>
  <c r="AF229" l="1"/>
  <c r="AH229" s="1"/>
  <c r="D229"/>
  <c r="S229"/>
  <c r="T229" s="1"/>
  <c r="U229" s="1"/>
  <c r="K230" s="1"/>
  <c r="AD230" l="1"/>
  <c r="AE230"/>
  <c r="AF230"/>
  <c r="I230"/>
  <c r="L230" s="1"/>
  <c r="AH230" s="1"/>
  <c r="J230"/>
  <c r="X21" s="1"/>
  <c r="Y21"/>
  <c r="AI21" l="1"/>
  <c r="B16" i="6"/>
  <c r="B17" s="1"/>
  <c r="AZ21" i="1"/>
  <c r="AX21"/>
  <c r="AK21" s="1"/>
  <c r="AY21"/>
  <c r="Z21"/>
  <c r="AJ21" s="1"/>
  <c r="S230"/>
  <c r="T230" s="1"/>
  <c r="U230" s="1"/>
  <c r="T231" l="1"/>
  <c r="D230"/>
  <c r="D231" s="1"/>
  <c r="D232" s="1"/>
  <c r="D233" s="1"/>
  <c r="D234" s="1"/>
  <c r="D235" s="1"/>
  <c r="D236" s="1"/>
  <c r="D237" s="1"/>
  <c r="D238" s="1"/>
  <c r="D239" s="1"/>
  <c r="D240" s="1"/>
  <c r="D241" s="1"/>
  <c r="D242" s="1"/>
  <c r="D243" s="1"/>
  <c r="D244" s="1"/>
  <c r="D245" s="1"/>
  <c r="D246" s="1"/>
  <c r="D247" s="1"/>
  <c r="D248" s="1"/>
  <c r="D249" s="1"/>
  <c r="D250" s="1"/>
  <c r="D251" s="1"/>
  <c r="D252" s="1"/>
  <c r="D253" s="1"/>
  <c r="D254" s="1"/>
  <c r="D255" s="1"/>
  <c r="D256" s="1"/>
  <c r="D257" s="1"/>
  <c r="D258" s="1"/>
  <c r="D259" s="1"/>
  <c r="D260" s="1"/>
  <c r="D261" s="1"/>
  <c r="D262" s="1"/>
  <c r="D263" s="1"/>
  <c r="D264" s="1"/>
  <c r="D265" s="1"/>
  <c r="D266" s="1"/>
  <c r="D267" s="1"/>
  <c r="D268" s="1"/>
  <c r="D269" s="1"/>
  <c r="D270" s="1"/>
  <c r="D271" s="1"/>
  <c r="D272" s="1"/>
  <c r="D273" s="1"/>
  <c r="D274" s="1"/>
  <c r="D275" s="1"/>
  <c r="D276" s="1"/>
  <c r="D277" s="1"/>
  <c r="D278" s="1"/>
  <c r="D279" s="1"/>
  <c r="D280" s="1"/>
  <c r="D281" s="1"/>
  <c r="D282" s="1"/>
  <c r="D283" s="1"/>
  <c r="D284" s="1"/>
  <c r="D285" s="1"/>
  <c r="D286" s="1"/>
  <c r="D287" s="1"/>
  <c r="D288" s="1"/>
  <c r="D289" s="1"/>
  <c r="D290" s="1"/>
  <c r="D291" s="1"/>
  <c r="D292" s="1"/>
  <c r="D293" s="1"/>
  <c r="D294" s="1"/>
  <c r="D295" s="1"/>
  <c r="D296" s="1"/>
  <c r="D297" s="1"/>
  <c r="D298" s="1"/>
  <c r="D299" s="1"/>
  <c r="D300" s="1"/>
  <c r="D301" s="1"/>
  <c r="D302" s="1"/>
  <c r="D303" s="1"/>
  <c r="D304" s="1"/>
  <c r="D305" s="1"/>
  <c r="D306" s="1"/>
  <c r="D307" s="1"/>
  <c r="D308" s="1"/>
  <c r="D309" s="1"/>
  <c r="D310" s="1"/>
  <c r="D311" s="1"/>
  <c r="D312" s="1"/>
  <c r="D313" s="1"/>
  <c r="D314" s="1"/>
  <c r="D315" s="1"/>
  <c r="D316" s="1"/>
  <c r="D317" s="1"/>
  <c r="D318" s="1"/>
  <c r="D319" s="1"/>
  <c r="D320" s="1"/>
  <c r="D321" s="1"/>
  <c r="D322" s="1"/>
  <c r="D323" s="1"/>
  <c r="D324" s="1"/>
  <c r="D325" s="1"/>
  <c r="D326" s="1"/>
  <c r="D327" s="1"/>
  <c r="D328" s="1"/>
  <c r="D329" s="1"/>
  <c r="D330" s="1"/>
  <c r="D331" s="1"/>
  <c r="D332" s="1"/>
  <c r="D333" s="1"/>
  <c r="D334" s="1"/>
  <c r="D335" s="1"/>
  <c r="D336" s="1"/>
  <c r="D337" s="1"/>
  <c r="D338" s="1"/>
  <c r="D339" s="1"/>
  <c r="D340" s="1"/>
  <c r="D341" s="1"/>
  <c r="D342" s="1"/>
  <c r="D343" s="1"/>
  <c r="D344" s="1"/>
  <c r="D345" s="1"/>
  <c r="D346" s="1"/>
  <c r="D347" s="1"/>
  <c r="D348" s="1"/>
  <c r="D349" s="1"/>
  <c r="D350" s="1"/>
  <c r="D351" s="1"/>
  <c r="D352" s="1"/>
  <c r="D353" s="1"/>
  <c r="D354" s="1"/>
  <c r="D355" s="1"/>
  <c r="D356" s="1"/>
  <c r="D357" s="1"/>
  <c r="D358" s="1"/>
  <c r="D359" s="1"/>
  <c r="D360" s="1"/>
  <c r="D361" s="1"/>
  <c r="D362" s="1"/>
  <c r="D363" s="1"/>
  <c r="D364" s="1"/>
  <c r="D365" s="1"/>
  <c r="D366" s="1"/>
  <c r="D367" s="1"/>
  <c r="D368" s="1"/>
  <c r="D369" s="1"/>
  <c r="D370" s="1"/>
  <c r="D371" s="1"/>
  <c r="D372" s="1"/>
  <c r="D373" s="1"/>
  <c r="D374" s="1"/>
  <c r="D375" s="1"/>
  <c r="D376" s="1"/>
  <c r="D377" s="1"/>
  <c r="D378" s="1"/>
  <c r="D379" s="1"/>
  <c r="D380" s="1"/>
  <c r="D381" s="1"/>
  <c r="D382" s="1"/>
  <c r="D383" s="1"/>
  <c r="D384" s="1"/>
  <c r="D385" s="1"/>
  <c r="D386" s="1"/>
  <c r="D387" s="1"/>
  <c r="D388" s="1"/>
  <c r="D389" s="1"/>
  <c r="D390" s="1"/>
  <c r="D391" s="1"/>
  <c r="D392" s="1"/>
  <c r="D393" s="1"/>
  <c r="D394" s="1"/>
  <c r="D395" s="1"/>
  <c r="D396" s="1"/>
  <c r="D397" s="1"/>
  <c r="D398" s="1"/>
  <c r="D399" s="1"/>
  <c r="D400" s="1"/>
  <c r="D401" s="1"/>
  <c r="D402" s="1"/>
  <c r="D403" s="1"/>
  <c r="D404" s="1"/>
  <c r="D405" s="1"/>
  <c r="D406" s="1"/>
  <c r="D407" s="1"/>
  <c r="D408" s="1"/>
  <c r="D409" s="1"/>
  <c r="D410" s="1"/>
  <c r="D411" s="1"/>
  <c r="D412" s="1"/>
  <c r="D413" s="1"/>
  <c r="D414" s="1"/>
  <c r="D415" s="1"/>
  <c r="D416" s="1"/>
  <c r="D417" s="1"/>
  <c r="D418" s="1"/>
  <c r="D419" s="1"/>
  <c r="D420" s="1"/>
  <c r="D421" s="1"/>
  <c r="D422" s="1"/>
  <c r="D423" s="1"/>
  <c r="D424" s="1"/>
  <c r="D425" s="1"/>
  <c r="D426" s="1"/>
  <c r="D427" s="1"/>
  <c r="D428" s="1"/>
  <c r="D429" s="1"/>
  <c r="D430" s="1"/>
  <c r="D431" s="1"/>
  <c r="D432" s="1"/>
  <c r="D433" s="1"/>
  <c r="D434" s="1"/>
  <c r="D435" s="1"/>
  <c r="D436" s="1"/>
  <c r="D437" s="1"/>
  <c r="D438" s="1"/>
  <c r="D439" s="1"/>
  <c r="D440" s="1"/>
  <c r="D441" s="1"/>
  <c r="D442" s="1"/>
  <c r="D443" s="1"/>
  <c r="D444" s="1"/>
  <c r="D445" s="1"/>
  <c r="D446" s="1"/>
  <c r="D447" s="1"/>
  <c r="D448" s="1"/>
  <c r="D449" s="1"/>
  <c r="D450" s="1"/>
  <c r="D451" s="1"/>
  <c r="D452" s="1"/>
  <c r="D453" s="1"/>
  <c r="D454" s="1"/>
  <c r="D455" s="1"/>
  <c r="D456" s="1"/>
  <c r="D457" s="1"/>
  <c r="D458" s="1"/>
  <c r="D459" s="1"/>
  <c r="D460" s="1"/>
  <c r="D461" s="1"/>
  <c r="D462" s="1"/>
  <c r="D463" s="1"/>
  <c r="D464" s="1"/>
  <c r="D465" s="1"/>
  <c r="D466" s="1"/>
  <c r="D467" s="1"/>
  <c r="D468" s="1"/>
  <c r="D469" s="1"/>
  <c r="D470" s="1"/>
  <c r="D471" s="1"/>
  <c r="D472" s="1"/>
  <c r="D473" s="1"/>
  <c r="D474" s="1"/>
  <c r="D475" s="1"/>
  <c r="D476" s="1"/>
  <c r="D477" s="1"/>
  <c r="D478" s="1"/>
  <c r="D479" s="1"/>
  <c r="D480" s="1"/>
  <c r="D481" s="1"/>
  <c r="D482" s="1"/>
  <c r="D483" s="1"/>
  <c r="D484" s="1"/>
  <c r="D485" s="1"/>
  <c r="D486" s="1"/>
  <c r="D487" s="1"/>
  <c r="D488" s="1"/>
  <c r="D489" s="1"/>
  <c r="D490" s="1"/>
  <c r="D491" s="1"/>
  <c r="D492" s="1"/>
  <c r="D493" s="1"/>
  <c r="D494" s="1"/>
  <c r="D495" s="1"/>
  <c r="D496" s="1"/>
  <c r="D497" s="1"/>
  <c r="D498" s="1"/>
  <c r="D499" s="1"/>
  <c r="D500" s="1"/>
  <c r="D501" s="1"/>
  <c r="D502" s="1"/>
  <c r="D503" s="1"/>
  <c r="D504" s="1"/>
  <c r="D505" s="1"/>
  <c r="D506" s="1"/>
  <c r="D507" s="1"/>
  <c r="D508" s="1"/>
  <c r="D509" s="1"/>
  <c r="D510" s="1"/>
  <c r="D511" s="1"/>
  <c r="D512" s="1"/>
  <c r="D513" s="1"/>
  <c r="D514" s="1"/>
  <c r="D515" s="1"/>
  <c r="D516" s="1"/>
  <c r="D517" s="1"/>
  <c r="D518" s="1"/>
  <c r="D519" s="1"/>
  <c r="D520" s="1"/>
  <c r="D521" s="1"/>
  <c r="D522" s="1"/>
  <c r="D523" s="1"/>
  <c r="D524" s="1"/>
  <c r="D525" s="1"/>
  <c r="D526" s="1"/>
  <c r="D527" s="1"/>
  <c r="D528" s="1"/>
  <c r="D529" s="1"/>
  <c r="D530" s="1"/>
  <c r="D531" s="1"/>
  <c r="D532" s="1"/>
  <c r="D533" s="1"/>
  <c r="D534" s="1"/>
  <c r="D535" s="1"/>
  <c r="D536" s="1"/>
  <c r="D537" s="1"/>
  <c r="D538" s="1"/>
  <c r="D539" s="1"/>
  <c r="D540" s="1"/>
  <c r="D541" s="1"/>
  <c r="D542" s="1"/>
  <c r="D543" s="1"/>
  <c r="D544" s="1"/>
  <c r="D545" s="1"/>
  <c r="D546" s="1"/>
  <c r="D547" s="1"/>
  <c r="D548" s="1"/>
  <c r="D549" s="1"/>
  <c r="D550" s="1"/>
  <c r="D551" s="1"/>
  <c r="D552" s="1"/>
  <c r="D553" s="1"/>
  <c r="D554" s="1"/>
  <c r="D555" s="1"/>
  <c r="D556" s="1"/>
  <c r="D557" s="1"/>
  <c r="D558" s="1"/>
  <c r="D559" s="1"/>
  <c r="D560" s="1"/>
  <c r="D561" s="1"/>
  <c r="D562" s="1"/>
  <c r="D563" s="1"/>
  <c r="D564" s="1"/>
  <c r="D565" s="1"/>
  <c r="D566" s="1"/>
  <c r="D567" s="1"/>
  <c r="D568" s="1"/>
  <c r="D569" s="1"/>
  <c r="D570" s="1"/>
  <c r="D571" s="1"/>
  <c r="D572" s="1"/>
  <c r="D573" s="1"/>
  <c r="D574" s="1"/>
  <c r="D575" s="1"/>
  <c r="D576" s="1"/>
  <c r="D577" s="1"/>
  <c r="D578" s="1"/>
  <c r="D579" s="1"/>
  <c r="D580" s="1"/>
  <c r="D581" s="1"/>
  <c r="D582" s="1"/>
  <c r="D583" s="1"/>
  <c r="D584" s="1"/>
  <c r="D585" s="1"/>
  <c r="D586" s="1"/>
  <c r="D587" s="1"/>
  <c r="D588" s="1"/>
  <c r="D589" s="1"/>
  <c r="D590" s="1"/>
  <c r="D591" s="1"/>
  <c r="D592" s="1"/>
  <c r="D593" s="1"/>
  <c r="D594" s="1"/>
  <c r="D595" s="1"/>
  <c r="D596" s="1"/>
  <c r="D597" s="1"/>
  <c r="D598" s="1"/>
  <c r="D599" s="1"/>
  <c r="D600" s="1"/>
  <c r="D601" s="1"/>
  <c r="D602" s="1"/>
  <c r="D603" s="1"/>
  <c r="D604" s="1"/>
  <c r="D605" s="1"/>
  <c r="D606" s="1"/>
  <c r="D607" s="1"/>
  <c r="D608" s="1"/>
  <c r="D609" s="1"/>
  <c r="D610" s="1"/>
  <c r="D611" s="1"/>
  <c r="D612" s="1"/>
  <c r="D613" s="1"/>
  <c r="D614" s="1"/>
  <c r="D615" s="1"/>
  <c r="D616" s="1"/>
  <c r="D617" s="1"/>
  <c r="D618" s="1"/>
  <c r="D619" s="1"/>
  <c r="D620" s="1"/>
  <c r="D621" s="1"/>
  <c r="D622" s="1"/>
  <c r="D623" s="1"/>
  <c r="D624" s="1"/>
  <c r="D625" s="1"/>
  <c r="D626" s="1"/>
  <c r="D627" s="1"/>
  <c r="D628" s="1"/>
  <c r="D629" s="1"/>
  <c r="D630" s="1"/>
  <c r="D631" s="1"/>
  <c r="D632" s="1"/>
  <c r="D633" s="1"/>
  <c r="D634" s="1"/>
  <c r="D635" s="1"/>
  <c r="D636" s="1"/>
  <c r="D637" s="1"/>
  <c r="D638" s="1"/>
  <c r="D639" s="1"/>
  <c r="D640" s="1"/>
  <c r="D641" s="1"/>
  <c r="D642" s="1"/>
  <c r="D643" s="1"/>
  <c r="D644" s="1"/>
  <c r="D645" s="1"/>
  <c r="D646" s="1"/>
  <c r="D647" s="1"/>
  <c r="D648" s="1"/>
  <c r="D649" s="1"/>
  <c r="D650" s="1"/>
  <c r="D651" s="1"/>
  <c r="D652" s="1"/>
  <c r="D653" s="1"/>
  <c r="D654" s="1"/>
  <c r="D655" s="1"/>
  <c r="D656" s="1"/>
  <c r="D657" s="1"/>
  <c r="D658" s="1"/>
  <c r="D659" s="1"/>
  <c r="D660" s="1"/>
  <c r="D661" s="1"/>
  <c r="D662" s="1"/>
  <c r="D663" s="1"/>
  <c r="D664" s="1"/>
  <c r="D665" s="1"/>
  <c r="D666" s="1"/>
  <c r="D667" s="1"/>
  <c r="D668" s="1"/>
  <c r="D669" s="1"/>
  <c r="D670" s="1"/>
  <c r="D671" s="1"/>
  <c r="D672" s="1"/>
  <c r="D673" s="1"/>
  <c r="D674" s="1"/>
  <c r="D675" s="1"/>
  <c r="D676" s="1"/>
  <c r="D677" s="1"/>
  <c r="D678" s="1"/>
  <c r="D679" s="1"/>
  <c r="D680" s="1"/>
  <c r="D681" s="1"/>
  <c r="D682" s="1"/>
  <c r="D683" s="1"/>
  <c r="D684" s="1"/>
  <c r="D685" s="1"/>
  <c r="D686" s="1"/>
  <c r="D687" s="1"/>
  <c r="D688" s="1"/>
  <c r="D689" s="1"/>
  <c r="D690" s="1"/>
  <c r="D691" s="1"/>
  <c r="D692" s="1"/>
  <c r="D693" s="1"/>
  <c r="D694" s="1"/>
  <c r="D695" s="1"/>
  <c r="D696" s="1"/>
  <c r="D697" s="1"/>
  <c r="D698" s="1"/>
  <c r="D699" s="1"/>
  <c r="D700" s="1"/>
  <c r="D701" s="1"/>
  <c r="D702" s="1"/>
  <c r="D703" s="1"/>
  <c r="D704" s="1"/>
  <c r="D705" s="1"/>
  <c r="D706" s="1"/>
  <c r="D707" s="1"/>
  <c r="D708" s="1"/>
  <c r="D709" s="1"/>
  <c r="D710" s="1"/>
  <c r="D711" s="1"/>
  <c r="D712" s="1"/>
  <c r="D713" s="1"/>
  <c r="D714" s="1"/>
  <c r="D715" s="1"/>
  <c r="D716" s="1"/>
  <c r="D717" s="1"/>
  <c r="D718" s="1"/>
  <c r="D719" s="1"/>
  <c r="D720" s="1"/>
  <c r="D721" s="1"/>
  <c r="D722" s="1"/>
  <c r="D723" s="1"/>
  <c r="D724" s="1"/>
  <c r="D725" s="1"/>
  <c r="D726" s="1"/>
  <c r="D727" s="1"/>
  <c r="D728" s="1"/>
  <c r="D729" s="1"/>
  <c r="D730" s="1"/>
  <c r="D731" s="1"/>
  <c r="D732" s="1"/>
  <c r="D733" s="1"/>
  <c r="D734" s="1"/>
  <c r="D735" s="1"/>
  <c r="D736" s="1"/>
  <c r="D737" s="1"/>
  <c r="D738" s="1"/>
  <c r="D739" s="1"/>
  <c r="D740" s="1"/>
  <c r="D741" s="1"/>
  <c r="D742" s="1"/>
  <c r="D743" s="1"/>
  <c r="D744" s="1"/>
  <c r="D745" s="1"/>
  <c r="D746" s="1"/>
  <c r="D747" s="1"/>
  <c r="D748" s="1"/>
  <c r="D749" s="1"/>
  <c r="D750" s="1"/>
  <c r="D751" s="1"/>
  <c r="D752" s="1"/>
  <c r="D753" s="1"/>
  <c r="D754" s="1"/>
  <c r="D755" s="1"/>
  <c r="D756" s="1"/>
  <c r="D757" s="1"/>
  <c r="D758" s="1"/>
  <c r="D759" s="1"/>
  <c r="D760" s="1"/>
  <c r="D761" s="1"/>
  <c r="D762" s="1"/>
  <c r="D763" s="1"/>
  <c r="D764" s="1"/>
  <c r="D765" s="1"/>
  <c r="D766" s="1"/>
  <c r="D767" s="1"/>
  <c r="D768" s="1"/>
  <c r="D769" s="1"/>
  <c r="D770" s="1"/>
  <c r="D771" s="1"/>
  <c r="D772" s="1"/>
  <c r="D773" s="1"/>
  <c r="D774" s="1"/>
  <c r="D775" s="1"/>
  <c r="D776" s="1"/>
  <c r="D777" s="1"/>
  <c r="D778" s="1"/>
  <c r="D779" s="1"/>
  <c r="D780" s="1"/>
  <c r="D781" s="1"/>
  <c r="D782" s="1"/>
  <c r="D783" s="1"/>
  <c r="D784" s="1"/>
  <c r="D785" s="1"/>
  <c r="D786" s="1"/>
  <c r="D787" s="1"/>
  <c r="D788" s="1"/>
  <c r="D789" s="1"/>
  <c r="D790" s="1"/>
  <c r="D791" s="1"/>
  <c r="D792" s="1"/>
  <c r="D793" s="1"/>
  <c r="D794" s="1"/>
  <c r="D795" s="1"/>
  <c r="D796" s="1"/>
  <c r="D797" s="1"/>
  <c r="D798" s="1"/>
  <c r="D799" s="1"/>
  <c r="D800" s="1"/>
  <c r="D801" s="1"/>
  <c r="D802" s="1"/>
  <c r="D803" s="1"/>
  <c r="D804" s="1"/>
  <c r="D805" s="1"/>
  <c r="D806" s="1"/>
  <c r="D807" s="1"/>
  <c r="D808" s="1"/>
  <c r="D809" s="1"/>
  <c r="D810" s="1"/>
  <c r="D811" s="1"/>
  <c r="D812" s="1"/>
  <c r="D813" s="1"/>
  <c r="D814" s="1"/>
  <c r="D815" s="1"/>
  <c r="D816" s="1"/>
  <c r="D817" s="1"/>
  <c r="D818" s="1"/>
  <c r="D819" s="1"/>
  <c r="D820" s="1"/>
  <c r="D821" s="1"/>
  <c r="D822" s="1"/>
  <c r="D823" s="1"/>
  <c r="D824" s="1"/>
  <c r="D825" s="1"/>
  <c r="D826" s="1"/>
  <c r="D827" s="1"/>
  <c r="D828" s="1"/>
  <c r="D829" s="1"/>
  <c r="D830" s="1"/>
  <c r="D831" s="1"/>
  <c r="D832" s="1"/>
  <c r="D833" s="1"/>
  <c r="D834" s="1"/>
  <c r="D835" s="1"/>
  <c r="D836" s="1"/>
  <c r="D837" s="1"/>
  <c r="D838" s="1"/>
  <c r="D839" s="1"/>
  <c r="D840" s="1"/>
  <c r="D841" s="1"/>
  <c r="D842" s="1"/>
  <c r="D843" s="1"/>
  <c r="D844" s="1"/>
  <c r="D845" s="1"/>
  <c r="D846" s="1"/>
  <c r="D847" s="1"/>
  <c r="D848" s="1"/>
  <c r="D849" s="1"/>
  <c r="D850" s="1"/>
  <c r="D851" s="1"/>
  <c r="D852" s="1"/>
  <c r="D853" s="1"/>
  <c r="D854" s="1"/>
  <c r="D855" s="1"/>
  <c r="D856" s="1"/>
  <c r="D857" s="1"/>
  <c r="D858" s="1"/>
  <c r="D859" s="1"/>
  <c r="D860" s="1"/>
  <c r="D861" s="1"/>
  <c r="D862" s="1"/>
  <c r="D863" s="1"/>
  <c r="D864" s="1"/>
  <c r="D865" s="1"/>
  <c r="D866" s="1"/>
  <c r="D867" s="1"/>
  <c r="D868" s="1"/>
  <c r="D869" s="1"/>
  <c r="D870" s="1"/>
  <c r="D871" s="1"/>
  <c r="D872" s="1"/>
  <c r="D873" s="1"/>
  <c r="D874" s="1"/>
  <c r="D875" s="1"/>
  <c r="D876" s="1"/>
  <c r="D877" s="1"/>
  <c r="D878" s="1"/>
  <c r="D879" s="1"/>
  <c r="D880" s="1"/>
  <c r="D881" s="1"/>
  <c r="D882" s="1"/>
  <c r="D883" s="1"/>
  <c r="D884" s="1"/>
  <c r="D885" s="1"/>
  <c r="D886" s="1"/>
  <c r="D887" s="1"/>
  <c r="D888" s="1"/>
  <c r="D889" s="1"/>
  <c r="D890" s="1"/>
  <c r="D891" s="1"/>
  <c r="D892" s="1"/>
  <c r="D893" s="1"/>
  <c r="D894" s="1"/>
  <c r="D895" s="1"/>
  <c r="D896" s="1"/>
  <c r="D897" s="1"/>
  <c r="D898" s="1"/>
  <c r="D899" s="1"/>
  <c r="D900" s="1"/>
  <c r="D901" s="1"/>
  <c r="D902" s="1"/>
  <c r="D903" s="1"/>
  <c r="D904" s="1"/>
  <c r="D905" s="1"/>
  <c r="D906" s="1"/>
  <c r="D907" s="1"/>
  <c r="D908" s="1"/>
  <c r="D909" s="1"/>
  <c r="D910" s="1"/>
  <c r="D911" s="1"/>
  <c r="D912" s="1"/>
  <c r="D913" s="1"/>
  <c r="D914" s="1"/>
  <c r="D915" s="1"/>
  <c r="D916" s="1"/>
  <c r="D917" s="1"/>
  <c r="D918" s="1"/>
  <c r="D919" s="1"/>
  <c r="D920" s="1"/>
  <c r="D921" s="1"/>
  <c r="D922" s="1"/>
  <c r="D923" s="1"/>
  <c r="D924" s="1"/>
  <c r="D925" s="1"/>
  <c r="D926" s="1"/>
  <c r="D927" s="1"/>
  <c r="D928" s="1"/>
  <c r="D929" s="1"/>
  <c r="D930" s="1"/>
  <c r="D931" s="1"/>
  <c r="D932" s="1"/>
  <c r="D933" s="1"/>
  <c r="D934" s="1"/>
  <c r="D935" s="1"/>
  <c r="D936" s="1"/>
  <c r="D937" s="1"/>
  <c r="D938" s="1"/>
  <c r="D939" s="1"/>
  <c r="D940" s="1"/>
  <c r="D941" s="1"/>
  <c r="D942" s="1"/>
  <c r="D943" s="1"/>
  <c r="D944" s="1"/>
  <c r="D945" s="1"/>
  <c r="D946" s="1"/>
  <c r="D947" s="1"/>
  <c r="D948" s="1"/>
  <c r="D949" s="1"/>
  <c r="D950" s="1"/>
  <c r="D951" s="1"/>
  <c r="D952" s="1"/>
  <c r="D953" s="1"/>
  <c r="D954" s="1"/>
  <c r="D955" s="1"/>
  <c r="D956" s="1"/>
  <c r="D957" s="1"/>
  <c r="D958" s="1"/>
  <c r="D959" s="1"/>
  <c r="D960" s="1"/>
  <c r="D961" s="1"/>
  <c r="D962" s="1"/>
  <c r="D963" s="1"/>
  <c r="D964" s="1"/>
  <c r="D965" s="1"/>
  <c r="D966" s="1"/>
  <c r="D967" s="1"/>
  <c r="D968" s="1"/>
  <c r="D969" s="1"/>
  <c r="D970" s="1"/>
  <c r="D971" s="1"/>
  <c r="D972" s="1"/>
  <c r="D973" s="1"/>
  <c r="D974" s="1"/>
  <c r="D975" s="1"/>
  <c r="D976" s="1"/>
  <c r="D977" s="1"/>
  <c r="D978" s="1"/>
  <c r="D979" s="1"/>
  <c r="D980" s="1"/>
  <c r="D981" s="1"/>
  <c r="D982" s="1"/>
  <c r="D983" s="1"/>
  <c r="D984" s="1"/>
  <c r="D985" s="1"/>
  <c r="D986" s="1"/>
  <c r="D987" s="1"/>
  <c r="D988" s="1"/>
  <c r="D989" s="1"/>
  <c r="D990" s="1"/>
  <c r="D991" s="1"/>
  <c r="D992" s="1"/>
  <c r="D993" s="1"/>
  <c r="D994" s="1"/>
  <c r="D995" s="1"/>
  <c r="D996" s="1"/>
  <c r="D997" s="1"/>
  <c r="D998" s="1"/>
  <c r="D999" s="1"/>
  <c r="D1000" s="1"/>
  <c r="D1001" s="1"/>
  <c r="D1002" s="1"/>
  <c r="D1003" s="1"/>
  <c r="D1004" s="1"/>
  <c r="D1005" s="1"/>
  <c r="D1006" s="1"/>
  <c r="D1007" s="1"/>
  <c r="D1008" s="1"/>
  <c r="D1009" s="1"/>
  <c r="D1010" s="1"/>
  <c r="D1011" s="1"/>
  <c r="D1012" s="1"/>
  <c r="D1013" s="1"/>
  <c r="D1014" s="1"/>
  <c r="D1015" s="1"/>
  <c r="D1016" s="1"/>
  <c r="D1017" s="1"/>
  <c r="D1018" s="1"/>
  <c r="D1019" s="1"/>
  <c r="D1020" s="1"/>
  <c r="D1021" s="1"/>
  <c r="D1022" s="1"/>
  <c r="D1023" s="1"/>
  <c r="D1024" s="1"/>
  <c r="D1025" s="1"/>
  <c r="D1026" s="1"/>
  <c r="D1027" s="1"/>
  <c r="D1028" s="1"/>
  <c r="D1029" s="1"/>
  <c r="D1030" s="1"/>
  <c r="D1031" s="1"/>
  <c r="D1032" s="1"/>
  <c r="D1033" s="1"/>
  <c r="D1034" s="1"/>
  <c r="D1035" s="1"/>
  <c r="D1036" s="1"/>
  <c r="D1037" s="1"/>
  <c r="D1038" s="1"/>
  <c r="D1039" s="1"/>
  <c r="D1040" s="1"/>
  <c r="D1041" s="1"/>
  <c r="D1042" s="1"/>
  <c r="D1043" s="1"/>
  <c r="D1044" s="1"/>
  <c r="D1045" s="1"/>
  <c r="D1046" s="1"/>
  <c r="D1047" s="1"/>
  <c r="D1048" s="1"/>
  <c r="D1049" s="1"/>
  <c r="D1050" s="1"/>
  <c r="D1051" s="1"/>
  <c r="D1052" s="1"/>
  <c r="D1053" s="1"/>
  <c r="D1054" s="1"/>
  <c r="D1055" s="1"/>
  <c r="D1056" s="1"/>
  <c r="D1057" s="1"/>
  <c r="D1058" s="1"/>
  <c r="D1059" s="1"/>
  <c r="D1060" s="1"/>
  <c r="D1061" s="1"/>
  <c r="D1062" s="1"/>
  <c r="D1063" s="1"/>
  <c r="D1064" s="1"/>
  <c r="D1065" s="1"/>
  <c r="D1066" s="1"/>
  <c r="D1067" s="1"/>
  <c r="D1068" s="1"/>
  <c r="D1069" s="1"/>
  <c r="D1070" s="1"/>
  <c r="D1071" s="1"/>
  <c r="D1072" s="1"/>
  <c r="D1073" s="1"/>
  <c r="D1074" s="1"/>
  <c r="D1075" s="1"/>
  <c r="D1076" s="1"/>
  <c r="D1077" s="1"/>
  <c r="D1078" s="1"/>
  <c r="D1079" s="1"/>
  <c r="D1080" s="1"/>
  <c r="D1081" s="1"/>
  <c r="D1082" s="1"/>
  <c r="D1083" s="1"/>
  <c r="D1084" s="1"/>
  <c r="D1085" s="1"/>
  <c r="D1086" s="1"/>
  <c r="D1087" s="1"/>
  <c r="D1088" s="1"/>
  <c r="D1089" s="1"/>
  <c r="D1090" s="1"/>
  <c r="D1091" s="1"/>
  <c r="D1092" s="1"/>
  <c r="D1093" s="1"/>
  <c r="D1094" s="1"/>
  <c r="D1095" s="1"/>
  <c r="D1096" s="1"/>
  <c r="D1097" s="1"/>
  <c r="D1098" s="1"/>
  <c r="D1099" s="1"/>
  <c r="D1100" s="1"/>
  <c r="D1101" s="1"/>
  <c r="D1102" s="1"/>
  <c r="D1103" s="1"/>
  <c r="D1104" s="1"/>
  <c r="D1105" s="1"/>
  <c r="D1106" s="1"/>
  <c r="D1107" s="1"/>
  <c r="D1108" s="1"/>
  <c r="D1109" s="1"/>
  <c r="D1110" s="1"/>
  <c r="D1111" s="1"/>
  <c r="D1112" s="1"/>
  <c r="D1113" s="1"/>
  <c r="D1114" s="1"/>
  <c r="D1115" s="1"/>
  <c r="D1116" s="1"/>
  <c r="D1117" s="1"/>
  <c r="D1118" s="1"/>
  <c r="D1119" s="1"/>
  <c r="D1120" s="1"/>
  <c r="D1121" s="1"/>
  <c r="D1122" s="1"/>
  <c r="D1123" s="1"/>
  <c r="D1124" s="1"/>
  <c r="D1125" s="1"/>
  <c r="D1126" s="1"/>
  <c r="D1127" s="1"/>
  <c r="D1128" s="1"/>
  <c r="D1129" s="1"/>
  <c r="D1130" s="1"/>
  <c r="D1131" s="1"/>
  <c r="D1132" s="1"/>
  <c r="D1133" s="1"/>
  <c r="D1134" s="1"/>
  <c r="D1135" s="1"/>
  <c r="D1136" s="1"/>
  <c r="D1137" s="1"/>
  <c r="D1138" s="1"/>
  <c r="D1139" s="1"/>
  <c r="D1140" s="1"/>
  <c r="D1141" s="1"/>
  <c r="D1142" s="1"/>
  <c r="D1143" s="1"/>
  <c r="D1144" s="1"/>
  <c r="D1145" s="1"/>
  <c r="D1146" s="1"/>
  <c r="D1147" s="1"/>
  <c r="D1148" s="1"/>
  <c r="D1149" s="1"/>
  <c r="D1150" s="1"/>
  <c r="D1151" s="1"/>
  <c r="D1152" s="1"/>
  <c r="D1153" s="1"/>
  <c r="D1154" s="1"/>
  <c r="D1155" s="1"/>
  <c r="D1156" s="1"/>
  <c r="D1157" s="1"/>
  <c r="D1158" s="1"/>
  <c r="D1159" s="1"/>
  <c r="D1160" s="1"/>
  <c r="D1161" s="1"/>
  <c r="D1162" s="1"/>
  <c r="D1163" s="1"/>
  <c r="D1164" s="1"/>
  <c r="D1165" s="1"/>
  <c r="D1166" s="1"/>
  <c r="D1167" s="1"/>
  <c r="D1168" s="1"/>
  <c r="D1169" s="1"/>
  <c r="D1170" s="1"/>
  <c r="D1171" s="1"/>
  <c r="D1172" s="1"/>
  <c r="D1173" s="1"/>
  <c r="D1174" s="1"/>
  <c r="D1175" s="1"/>
  <c r="D1176" s="1"/>
  <c r="D1177" s="1"/>
  <c r="D1178" s="1"/>
  <c r="D1179" s="1"/>
  <c r="D1180" s="1"/>
  <c r="D1181" s="1"/>
  <c r="D1182" s="1"/>
  <c r="D1183" s="1"/>
  <c r="D1184" s="1"/>
  <c r="D1185" s="1"/>
  <c r="D1186" s="1"/>
  <c r="D1187" s="1"/>
  <c r="D1188" s="1"/>
  <c r="D1189" s="1"/>
  <c r="D1190" s="1"/>
  <c r="D1191" s="1"/>
  <c r="D1192" s="1"/>
  <c r="D1193" s="1"/>
  <c r="D1194" s="1"/>
  <c r="D1195" s="1"/>
  <c r="D1196" s="1"/>
  <c r="D1197" s="1"/>
  <c r="D1198" s="1"/>
  <c r="D1199" s="1"/>
  <c r="D1200" s="1"/>
  <c r="D1201" s="1"/>
  <c r="D1202" s="1"/>
  <c r="D1203" s="1"/>
  <c r="D1204" s="1"/>
  <c r="D1205" s="1"/>
  <c r="D1206" s="1"/>
  <c r="D1207" s="1"/>
  <c r="D1208" s="1"/>
  <c r="D1209" s="1"/>
  <c r="D1210" s="1"/>
  <c r="D1211" s="1"/>
  <c r="D1212" s="1"/>
  <c r="D1213" s="1"/>
  <c r="D1214" s="1"/>
  <c r="D1215" s="1"/>
  <c r="D1216" s="1"/>
  <c r="D1217" s="1"/>
  <c r="D1218" s="1"/>
  <c r="D1219" s="1"/>
  <c r="D1220" s="1"/>
  <c r="D1221" s="1"/>
  <c r="D1222" s="1"/>
  <c r="D1223" s="1"/>
  <c r="D1224" s="1"/>
  <c r="D1225" s="1"/>
  <c r="D1226" s="1"/>
  <c r="D1227" s="1"/>
  <c r="D1228" s="1"/>
  <c r="D1229" s="1"/>
  <c r="D1230" s="1"/>
  <c r="D1231" s="1"/>
  <c r="D1232" s="1"/>
  <c r="D1233" s="1"/>
  <c r="D1234" s="1"/>
  <c r="D1235" s="1"/>
  <c r="D1236" s="1"/>
  <c r="D1237" s="1"/>
  <c r="D1238" s="1"/>
  <c r="D1239" s="1"/>
  <c r="D1240" s="1"/>
  <c r="D1241" s="1"/>
  <c r="D1242" s="1"/>
  <c r="D1243" s="1"/>
  <c r="D1244" s="1"/>
  <c r="D1245" s="1"/>
  <c r="D1246" s="1"/>
  <c r="D1247" s="1"/>
  <c r="D1248" s="1"/>
  <c r="D1249" s="1"/>
  <c r="D1250" s="1"/>
  <c r="D1251" s="1"/>
  <c r="D1252" s="1"/>
  <c r="D1253" s="1"/>
  <c r="D1254" s="1"/>
  <c r="D1255" s="1"/>
  <c r="D1256" s="1"/>
  <c r="D1257" s="1"/>
  <c r="D1258" s="1"/>
  <c r="D1259" s="1"/>
  <c r="D1260" s="1"/>
  <c r="D1261" s="1"/>
  <c r="D1262" s="1"/>
  <c r="D1263" s="1"/>
  <c r="D1264" s="1"/>
  <c r="D1265" s="1"/>
  <c r="D1266" s="1"/>
  <c r="D1267" s="1"/>
  <c r="D1268" s="1"/>
  <c r="D1269" s="1"/>
  <c r="D1270" s="1"/>
  <c r="D1271" s="1"/>
  <c r="D1272" s="1"/>
  <c r="D1273" s="1"/>
  <c r="D1274" s="1"/>
  <c r="D1275" s="1"/>
  <c r="D1276" s="1"/>
  <c r="D1277" s="1"/>
  <c r="D1278" s="1"/>
  <c r="D1279" s="1"/>
  <c r="D1280" s="1"/>
  <c r="D1281" s="1"/>
  <c r="D1282" s="1"/>
  <c r="D1283" s="1"/>
  <c r="D1284" s="1"/>
  <c r="D1285" s="1"/>
  <c r="D1286" s="1"/>
  <c r="D1287" s="1"/>
  <c r="D1288" s="1"/>
  <c r="D1289" s="1"/>
  <c r="D1290" s="1"/>
  <c r="D1291" s="1"/>
  <c r="D1292" s="1"/>
  <c r="D1293" s="1"/>
  <c r="D1294" s="1"/>
  <c r="D1295" s="1"/>
  <c r="D1296" s="1"/>
  <c r="D1297" s="1"/>
  <c r="D1298" s="1"/>
  <c r="D1299" s="1"/>
  <c r="D1300" s="1"/>
  <c r="D1301" s="1"/>
  <c r="D1302" s="1"/>
  <c r="D1303" s="1"/>
  <c r="D1304" s="1"/>
  <c r="D1305" s="1"/>
  <c r="D1306" s="1"/>
  <c r="D1307" s="1"/>
  <c r="D1308" s="1"/>
  <c r="D1309" s="1"/>
  <c r="D1310" s="1"/>
  <c r="D1311" s="1"/>
  <c r="D1312" s="1"/>
  <c r="D1313" s="1"/>
  <c r="D1314" s="1"/>
  <c r="D1315" s="1"/>
  <c r="D1316" s="1"/>
  <c r="D1317" s="1"/>
  <c r="D1318" s="1"/>
  <c r="D1319" s="1"/>
  <c r="D1320" s="1"/>
  <c r="D1321" s="1"/>
  <c r="D1322" s="1"/>
  <c r="D1323" s="1"/>
  <c r="D1324" s="1"/>
  <c r="D1325" s="1"/>
  <c r="D1326" s="1"/>
  <c r="D1327" s="1"/>
  <c r="D1328" s="1"/>
  <c r="D1329" s="1"/>
  <c r="D1330" s="1"/>
  <c r="D1331" s="1"/>
  <c r="D1332" s="1"/>
  <c r="D1333" s="1"/>
  <c r="D1334" s="1"/>
  <c r="E15" i="6" s="1"/>
  <c r="AL21" i="1"/>
  <c r="E17" i="6" l="1"/>
  <c r="E16"/>
  <c r="AQ21" i="1"/>
  <c r="AQ22" s="1"/>
  <c r="AQ23" s="1"/>
  <c r="AQ24" s="1"/>
  <c r="AQ25" s="1"/>
  <c r="AQ26" s="1"/>
  <c r="AQ27" s="1"/>
  <c r="AQ28" s="1"/>
  <c r="AQ29" s="1"/>
  <c r="AQ30" s="1"/>
  <c r="AQ31" s="1"/>
  <c r="AQ32" s="1"/>
  <c r="AQ33" s="1"/>
  <c r="AQ34" s="1"/>
  <c r="AQ35" s="1"/>
  <c r="AQ36" s="1"/>
  <c r="AQ37" s="1"/>
  <c r="AQ38" s="1"/>
  <c r="AQ39" s="1"/>
  <c r="AQ40" s="1"/>
  <c r="AQ41" s="1"/>
  <c r="AQ42" s="1"/>
  <c r="AQ43" s="1"/>
  <c r="AQ44" s="1"/>
  <c r="AQ45" s="1"/>
  <c r="AQ46" s="1"/>
  <c r="AQ47" s="1"/>
  <c r="AQ48" s="1"/>
  <c r="AQ49" s="1"/>
  <c r="AQ50" s="1"/>
  <c r="AQ51" s="1"/>
  <c r="AQ52" s="1"/>
  <c r="AQ1" s="1"/>
  <c r="B24" i="6" s="1"/>
  <c r="AN78" i="1"/>
  <c r="AN170"/>
  <c r="AN91"/>
  <c r="AN83"/>
  <c r="AN199"/>
  <c r="AN111"/>
  <c r="AN177"/>
  <c r="AN128"/>
  <c r="AN35"/>
  <c r="AO35" s="1"/>
  <c r="AN155"/>
  <c r="AN69"/>
  <c r="AN76"/>
  <c r="AN123"/>
  <c r="AN65"/>
  <c r="AN166"/>
  <c r="AN43"/>
  <c r="AO43" s="1"/>
  <c r="AN66"/>
  <c r="AN161"/>
  <c r="AN71"/>
  <c r="AN80"/>
  <c r="AN85"/>
  <c r="AN175"/>
  <c r="AN185"/>
  <c r="AN49"/>
  <c r="AO49" s="1"/>
  <c r="AN110"/>
  <c r="AN82"/>
  <c r="AN55"/>
  <c r="AN137"/>
  <c r="AN136"/>
  <c r="AN52"/>
  <c r="AO52" s="1"/>
  <c r="AN114"/>
  <c r="AN118"/>
  <c r="AN98"/>
  <c r="AN200"/>
  <c r="AN89"/>
  <c r="AN188"/>
  <c r="AN197"/>
  <c r="AN74"/>
  <c r="AN70"/>
  <c r="AN184"/>
  <c r="AN56"/>
  <c r="AN144"/>
  <c r="AN90"/>
  <c r="AN158"/>
  <c r="AN115"/>
  <c r="AN27"/>
  <c r="AO27" s="1"/>
  <c r="AN30"/>
  <c r="AO30" s="1"/>
  <c r="AN53"/>
  <c r="AN24"/>
  <c r="AO24" s="1"/>
  <c r="AN60"/>
  <c r="AN180"/>
  <c r="AN172"/>
  <c r="AN37"/>
  <c r="AO37" s="1"/>
  <c r="AN72"/>
  <c r="AN116"/>
  <c r="AN117"/>
  <c r="AN103"/>
  <c r="AN139"/>
  <c r="AN45"/>
  <c r="AO45" s="1"/>
  <c r="AN79"/>
  <c r="AN99"/>
  <c r="AN193"/>
  <c r="AN101"/>
  <c r="AN149"/>
  <c r="AN173"/>
  <c r="AN138"/>
  <c r="AN168"/>
  <c r="AN94"/>
  <c r="AN171"/>
  <c r="AN192"/>
  <c r="AN143"/>
  <c r="AN126"/>
  <c r="AN183"/>
  <c r="AN51"/>
  <c r="AO51" s="1"/>
  <c r="AN121"/>
  <c r="AN40"/>
  <c r="AO40" s="1"/>
  <c r="AN150"/>
  <c r="AN29"/>
  <c r="AO29" s="1"/>
  <c r="AN186"/>
  <c r="AN201"/>
  <c r="AN92"/>
  <c r="AN182"/>
  <c r="AN142"/>
  <c r="AN73"/>
  <c r="AN38"/>
  <c r="AO38" s="1"/>
  <c r="AN64"/>
  <c r="AN154"/>
  <c r="AN153"/>
  <c r="AN131"/>
  <c r="AN148"/>
  <c r="AN198"/>
  <c r="AN106"/>
  <c r="AN190"/>
  <c r="AN120"/>
  <c r="AN145"/>
  <c r="AN133"/>
  <c r="AN77"/>
  <c r="AN88"/>
  <c r="AN162"/>
  <c r="AN178"/>
  <c r="AN102"/>
  <c r="AN59"/>
  <c r="AN39"/>
  <c r="AO39" s="1"/>
  <c r="AN63"/>
  <c r="AN108"/>
  <c r="AN41"/>
  <c r="AO41" s="1"/>
  <c r="AN130"/>
  <c r="AN81"/>
  <c r="AN44"/>
  <c r="AO44" s="1"/>
  <c r="AN46"/>
  <c r="AO46" s="1"/>
  <c r="AN61"/>
  <c r="AN104"/>
  <c r="AN47"/>
  <c r="AO47" s="1"/>
  <c r="AN169"/>
  <c r="AN93"/>
  <c r="AN191"/>
  <c r="AN194"/>
  <c r="AN165"/>
  <c r="AN25"/>
  <c r="AO25" s="1"/>
  <c r="AN152"/>
  <c r="AN50"/>
  <c r="AO50" s="1"/>
  <c r="AN176"/>
  <c r="AN84"/>
  <c r="AN107"/>
  <c r="AN160"/>
  <c r="AN28"/>
  <c r="AO28" s="1"/>
  <c r="AN187"/>
  <c r="AN119"/>
  <c r="AN196"/>
  <c r="AN181"/>
  <c r="AN157"/>
  <c r="AN22"/>
  <c r="AO22" s="1"/>
  <c r="AN112"/>
  <c r="AN26"/>
  <c r="AO26" s="1"/>
  <c r="AN147"/>
  <c r="AN156"/>
  <c r="AN195"/>
  <c r="AN32"/>
  <c r="AO32" s="1"/>
  <c r="AN174"/>
  <c r="AN86"/>
  <c r="AN34"/>
  <c r="AO34" s="1"/>
  <c r="AN21"/>
  <c r="AO21" s="1"/>
  <c r="AN113"/>
  <c r="AN31"/>
  <c r="AO31" s="1"/>
  <c r="AN132"/>
  <c r="AN57"/>
  <c r="AN122"/>
  <c r="AN95"/>
  <c r="AN62"/>
  <c r="AN67"/>
  <c r="AN36"/>
  <c r="AO36" s="1"/>
  <c r="AN105"/>
  <c r="AN96"/>
  <c r="AN151"/>
  <c r="AN134"/>
  <c r="AN48"/>
  <c r="AO48" s="1"/>
  <c r="AN23"/>
  <c r="AO23" s="1"/>
  <c r="AN124"/>
  <c r="AN189"/>
  <c r="AN54"/>
  <c r="AN140"/>
  <c r="AN97"/>
  <c r="AN129"/>
  <c r="AN141"/>
  <c r="AN58"/>
  <c r="AN179"/>
  <c r="AN146"/>
  <c r="AN159"/>
  <c r="AN109"/>
  <c r="AN42"/>
  <c r="AO42" s="1"/>
  <c r="AN68"/>
  <c r="AN125"/>
  <c r="AN163"/>
  <c r="AN164"/>
  <c r="AN167"/>
  <c r="AN75"/>
  <c r="AN87"/>
  <c r="AN127"/>
  <c r="AN100"/>
  <c r="AN135"/>
  <c r="AN33"/>
  <c r="AO33" s="1"/>
  <c r="AO1" l="1"/>
  <c r="B19" i="6"/>
</calcChain>
</file>

<file path=xl/sharedStrings.xml><?xml version="1.0" encoding="utf-8"?>
<sst xmlns="http://schemas.openxmlformats.org/spreadsheetml/2006/main" count="111" uniqueCount="68">
  <si>
    <t>Please enter data only in green cells</t>
  </si>
  <si>
    <t>Month</t>
  </si>
  <si>
    <t>Loan Disbursement</t>
  </si>
  <si>
    <t>EMI</t>
  </si>
  <si>
    <t>Interest</t>
  </si>
  <si>
    <t>Irregular payments</t>
  </si>
  <si>
    <t>Balance</t>
  </si>
  <si>
    <t>Year</t>
  </si>
  <si>
    <t>Total Emi</t>
  </si>
  <si>
    <t>Total Interest</t>
  </si>
  <si>
    <t>Total Principal</t>
  </si>
  <si>
    <t>Monthly</t>
  </si>
  <si>
    <t>Quarterly</t>
  </si>
  <si>
    <t>Loan Amount</t>
  </si>
  <si>
    <t>Payments Per Year</t>
  </si>
  <si>
    <t>Rate of Interest for loan</t>
  </si>
  <si>
    <t>Monthly Installment</t>
  </si>
  <si>
    <t>Bi-annual</t>
  </si>
  <si>
    <t>Annual</t>
  </si>
  <si>
    <t>Irregular</t>
  </si>
  <si>
    <t>payments</t>
  </si>
  <si>
    <t>Regular</t>
  </si>
  <si>
    <t>Annual Schedule</t>
  </si>
  <si>
    <t>Month when loan will be closed</t>
  </si>
  <si>
    <t>Year when loan will be closed</t>
  </si>
  <si>
    <t>Interest rate type (fixed or floating)</t>
  </si>
  <si>
    <t>fixed</t>
  </si>
  <si>
    <t>floating</t>
  </si>
  <si>
    <t>rate*</t>
  </si>
  <si>
    <t>Floating</t>
  </si>
  <si>
    <t>Year-end balance</t>
  </si>
  <si>
    <t>Tax Slab</t>
  </si>
  <si>
    <t>Savings on interest</t>
  </si>
  <si>
    <t>Savings on principal</t>
  </si>
  <si>
    <t>Extra tax to be paid</t>
  </si>
  <si>
    <t>Net Savings</t>
  </si>
  <si>
    <t>This is for the new loan</t>
  </si>
  <si>
    <t>Rate of Interest for new loan</t>
  </si>
  <si>
    <t>Month when old loan will be closed</t>
  </si>
  <si>
    <t>Year when old loan will be closed</t>
  </si>
  <si>
    <t>Loan Amount (current balance)</t>
  </si>
  <si>
    <t>Total fees and expenses for closing old loan</t>
  </si>
  <si>
    <t>Total fees and expenses for opening new  loan</t>
  </si>
  <si>
    <t>Details of old home loan</t>
  </si>
  <si>
    <t>Details of new home loan</t>
  </si>
  <si>
    <t>Yes</t>
  </si>
  <si>
    <t>No</t>
  </si>
  <si>
    <t>Cumulative Savings</t>
  </si>
  <si>
    <t>are used for pre-paying then this graph</t>
  </si>
  <si>
    <t>is not intutitve</t>
  </si>
  <si>
    <t>If the net savings were invested at a return* of</t>
  </si>
  <si>
    <t>* net portfolio return after taxes</t>
  </si>
  <si>
    <t>Above calculation does not consider possibility of investing net savings. This will be couple of years lower if the savings are invested in a risk-free instrument</t>
  </si>
  <si>
    <t>Will the EMI reduce if the loan is transferred</t>
  </si>
  <si>
    <t>You can prepay quicker by (months)</t>
  </si>
  <si>
    <t>Principal</t>
  </si>
  <si>
    <t>If the net savings due to home loan transfer</t>
  </si>
  <si>
    <t>Results</t>
  </si>
  <si>
    <t>Monthly EMI (pl use exact no)</t>
  </si>
  <si>
    <t>Loan Term (months remaining)</t>
  </si>
  <si>
    <t>Loan Term (months)*</t>
  </si>
  <si>
    <t>Total Interest to be paid (old loan)</t>
  </si>
  <si>
    <t>Total Interest  to be paid (new Loan)</t>
  </si>
  <si>
    <t>Amount of interest saved (over time)</t>
  </si>
  <si>
    <t>Not relevant if EMI is the same. Or if savings or not invested</t>
  </si>
  <si>
    <t>both above</t>
  </si>
  <si>
    <t>old above</t>
  </si>
  <si>
    <t>both below</t>
  </si>
</sst>
</file>

<file path=xl/styles.xml><?xml version="1.0" encoding="utf-8"?>
<styleSheet xmlns="http://schemas.openxmlformats.org/spreadsheetml/2006/main">
  <numFmts count="9">
    <numFmt numFmtId="8" formatCode="&quot;₹&quot;\ #,##0.00;[Red]&quot;₹&quot;\ \-#,##0.00"/>
    <numFmt numFmtId="43" formatCode="_ * #,##0.00_ ;_ * \-#,##0.00_ ;_ * &quot;-&quot;??_ ;_ @_ "/>
    <numFmt numFmtId="164" formatCode="0;[Red]0"/>
    <numFmt numFmtId="165" formatCode="_(* #,##0_);_(* \(#,##0\);_(* &quot;-&quot;_);_(@_)"/>
    <numFmt numFmtId="166" formatCode="_(&quot;$&quot;* #,##0_);_(&quot;$&quot;* \(#,##0\);_(&quot;$&quot;* &quot;-&quot;_);_(@_)"/>
    <numFmt numFmtId="167" formatCode="0.0000000000000000;[Red]0.0000000000000000"/>
    <numFmt numFmtId="168" formatCode="_ * #,##0_ ;_ * \-#,##0_ ;_ * &quot;-&quot;??_ ;_ @_ "/>
    <numFmt numFmtId="169" formatCode="0.00000000000;[Red]0.00000000000"/>
    <numFmt numFmtId="170" formatCode="0.000%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name val="Trebuchet MS"/>
      <family val="2"/>
    </font>
    <font>
      <sz val="11"/>
      <color indexed="8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Trebuchet MS"/>
      <family val="2"/>
    </font>
    <font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5" fillId="0" borderId="0"/>
    <xf numFmtId="9" fontId="7" fillId="0" borderId="0" applyFont="0" applyFill="0" applyBorder="0" applyAlignment="0" applyProtection="0"/>
    <xf numFmtId="165" fontId="5" fillId="0" borderId="0" applyFill="0" applyBorder="0" applyAlignment="0" applyProtection="0"/>
    <xf numFmtId="166" fontId="5" fillId="0" borderId="0" applyFill="0" applyBorder="0" applyAlignment="0" applyProtection="0"/>
    <xf numFmtId="43" fontId="1" fillId="0" borderId="0" applyFont="0" applyFill="0" applyBorder="0" applyAlignment="0" applyProtection="0"/>
  </cellStyleXfs>
  <cellXfs count="109">
    <xf numFmtId="0" fontId="0" fillId="0" borderId="0" xfId="0"/>
    <xf numFmtId="0" fontId="4" fillId="0" borderId="0" xfId="0" applyFont="1"/>
    <xf numFmtId="0" fontId="0" fillId="0" borderId="0" xfId="0" applyBorder="1"/>
    <xf numFmtId="0" fontId="4" fillId="0" borderId="1" xfId="0" applyFont="1" applyBorder="1"/>
    <xf numFmtId="0" fontId="4" fillId="3" borderId="1" xfId="0" applyFont="1" applyFill="1" applyBorder="1" applyAlignment="1">
      <alignment horizontal="left"/>
    </xf>
    <xf numFmtId="0" fontId="6" fillId="4" borderId="0" xfId="2" applyFont="1" applyFill="1" applyBorder="1" applyProtection="1">
      <protection locked="0"/>
    </xf>
    <xf numFmtId="0" fontId="0" fillId="0" borderId="1" xfId="0" applyBorder="1"/>
    <xf numFmtId="1" fontId="6" fillId="4" borderId="0" xfId="2" applyNumberFormat="1" applyFont="1" applyFill="1" applyBorder="1" applyProtection="1">
      <protection locked="0"/>
    </xf>
    <xf numFmtId="164" fontId="4" fillId="0" borderId="1" xfId="0" applyNumberFormat="1" applyFont="1" applyBorder="1"/>
    <xf numFmtId="1" fontId="4" fillId="0" borderId="1" xfId="0" applyNumberFormat="1" applyFont="1" applyBorder="1"/>
    <xf numFmtId="164" fontId="0" fillId="0" borderId="1" xfId="0" applyNumberFormat="1" applyBorder="1"/>
    <xf numFmtId="164" fontId="0" fillId="0" borderId="0" xfId="0" applyNumberFormat="1"/>
    <xf numFmtId="10" fontId="6" fillId="4" borderId="0" xfId="2" applyNumberFormat="1" applyFont="1" applyFill="1" applyBorder="1" applyProtection="1">
      <protection locked="0"/>
    </xf>
    <xf numFmtId="0" fontId="4" fillId="2" borderId="1" xfId="0" applyFont="1" applyFill="1" applyBorder="1"/>
    <xf numFmtId="164" fontId="6" fillId="4" borderId="0" xfId="2" applyNumberFormat="1" applyFont="1" applyFill="1" applyBorder="1" applyProtection="1"/>
    <xf numFmtId="0" fontId="4" fillId="4" borderId="0" xfId="0" applyFont="1" applyFill="1" applyBorder="1"/>
    <xf numFmtId="0" fontId="8" fillId="5" borderId="1" xfId="2" applyFont="1" applyFill="1" applyBorder="1" applyProtection="1"/>
    <xf numFmtId="10" fontId="8" fillId="3" borderId="1" xfId="2" applyNumberFormat="1" applyFont="1" applyFill="1" applyBorder="1" applyAlignment="1" applyProtection="1">
      <alignment horizontal="left"/>
      <protection locked="0"/>
    </xf>
    <xf numFmtId="0" fontId="4" fillId="4" borderId="0" xfId="0" applyFont="1" applyFill="1"/>
    <xf numFmtId="0" fontId="4" fillId="3" borderId="1" xfId="0" applyFont="1" applyFill="1" applyBorder="1"/>
    <xf numFmtId="0" fontId="4" fillId="2" borderId="0" xfId="0" applyFont="1" applyFill="1"/>
    <xf numFmtId="0" fontId="4" fillId="0" borderId="2" xfId="0" applyFont="1" applyBorder="1"/>
    <xf numFmtId="164" fontId="4" fillId="0" borderId="2" xfId="0" applyNumberFormat="1" applyFont="1" applyBorder="1"/>
    <xf numFmtId="0" fontId="4" fillId="0" borderId="0" xfId="0" applyFont="1" applyBorder="1"/>
    <xf numFmtId="164" fontId="4" fillId="0" borderId="0" xfId="0" applyNumberFormat="1" applyFont="1" applyBorder="1"/>
    <xf numFmtId="0" fontId="4" fillId="2" borderId="0" xfId="0" applyFont="1" applyFill="1" applyBorder="1"/>
    <xf numFmtId="0" fontId="4" fillId="0" borderId="0" xfId="0" applyFont="1" applyFill="1"/>
    <xf numFmtId="9" fontId="4" fillId="2" borderId="0" xfId="1" applyFont="1" applyFill="1"/>
    <xf numFmtId="0" fontId="3" fillId="7" borderId="0" xfId="0" applyFont="1" applyFill="1" applyBorder="1" applyAlignment="1">
      <alignment horizontal="center"/>
    </xf>
    <xf numFmtId="0" fontId="3" fillId="7" borderId="0" xfId="0" applyFont="1" applyFill="1" applyBorder="1" applyAlignment="1"/>
    <xf numFmtId="0" fontId="3" fillId="0" borderId="3" xfId="0" applyFont="1" applyBorder="1" applyAlignment="1">
      <alignment horizontal="center"/>
    </xf>
    <xf numFmtId="0" fontId="0" fillId="6" borderId="1" xfId="0" applyFill="1" applyBorder="1"/>
    <xf numFmtId="1" fontId="0" fillId="6" borderId="1" xfId="0" applyNumberFormat="1" applyFill="1" applyBorder="1"/>
    <xf numFmtId="164" fontId="0" fillId="2" borderId="0" xfId="0" applyNumberFormat="1" applyFill="1"/>
    <xf numFmtId="0" fontId="0" fillId="2" borderId="0" xfId="0" applyFill="1" applyBorder="1"/>
    <xf numFmtId="0" fontId="0" fillId="2" borderId="0" xfId="0" applyFill="1"/>
    <xf numFmtId="0" fontId="4" fillId="3" borderId="2" xfId="0" applyFont="1" applyFill="1" applyBorder="1"/>
    <xf numFmtId="9" fontId="4" fillId="0" borderId="0" xfId="1" applyFont="1" applyBorder="1"/>
    <xf numFmtId="164" fontId="4" fillId="2" borderId="0" xfId="0" applyNumberFormat="1" applyFont="1" applyFill="1"/>
    <xf numFmtId="0" fontId="3" fillId="0" borderId="0" xfId="0" applyFont="1" applyFill="1" applyBorder="1" applyAlignment="1"/>
    <xf numFmtId="0" fontId="6" fillId="0" borderId="0" xfId="2" applyFont="1" applyFill="1" applyBorder="1" applyProtection="1">
      <protection locked="0"/>
    </xf>
    <xf numFmtId="0" fontId="8" fillId="6" borderId="1" xfId="2" applyFont="1" applyFill="1" applyBorder="1" applyAlignment="1" applyProtection="1">
      <alignment horizontal="left"/>
      <protection locked="0"/>
    </xf>
    <xf numFmtId="1" fontId="8" fillId="6" borderId="1" xfId="2" applyNumberFormat="1" applyFont="1" applyFill="1" applyBorder="1" applyAlignment="1" applyProtection="1">
      <alignment horizontal="left"/>
      <protection locked="0"/>
    </xf>
    <xf numFmtId="0" fontId="4" fillId="6" borderId="1" xfId="0" applyFont="1" applyFill="1" applyBorder="1"/>
    <xf numFmtId="0" fontId="9" fillId="6" borderId="1" xfId="2" applyFont="1" applyFill="1" applyBorder="1" applyProtection="1"/>
    <xf numFmtId="0" fontId="4" fillId="6" borderId="1" xfId="0" applyFont="1" applyFill="1" applyBorder="1" applyAlignment="1">
      <alignment horizontal="left"/>
    </xf>
    <xf numFmtId="0" fontId="4" fillId="6" borderId="0" xfId="0" applyFont="1" applyFill="1"/>
    <xf numFmtId="10" fontId="4" fillId="3" borderId="1" xfId="0" applyNumberFormat="1" applyFont="1" applyFill="1" applyBorder="1"/>
    <xf numFmtId="164" fontId="4" fillId="0" borderId="0" xfId="0" applyNumberFormat="1" applyFont="1"/>
    <xf numFmtId="167" fontId="4" fillId="0" borderId="0" xfId="0" applyNumberFormat="1" applyFont="1"/>
    <xf numFmtId="1" fontId="0" fillId="2" borderId="0" xfId="0" applyNumberFormat="1" applyFill="1"/>
    <xf numFmtId="10" fontId="0" fillId="2" borderId="0" xfId="1" applyNumberFormat="1" applyFont="1" applyFill="1"/>
    <xf numFmtId="10" fontId="4" fillId="6" borderId="1" xfId="0" applyNumberFormat="1" applyFont="1" applyFill="1" applyBorder="1"/>
    <xf numFmtId="1" fontId="0" fillId="2" borderId="1" xfId="0" applyNumberFormat="1" applyFill="1" applyBorder="1"/>
    <xf numFmtId="0" fontId="0" fillId="2" borderId="1" xfId="0" applyFill="1" applyBorder="1"/>
    <xf numFmtId="0" fontId="0" fillId="2" borderId="1" xfId="0" applyFill="1" applyBorder="1" applyAlignment="1"/>
    <xf numFmtId="0" fontId="2" fillId="0" borderId="0" xfId="0" applyFont="1"/>
    <xf numFmtId="168" fontId="8" fillId="6" borderId="1" xfId="6" applyNumberFormat="1" applyFont="1" applyFill="1" applyBorder="1" applyAlignment="1" applyProtection="1">
      <alignment horizontal="left"/>
    </xf>
    <xf numFmtId="0" fontId="0" fillId="3" borderId="1" xfId="0" applyFill="1" applyBorder="1"/>
    <xf numFmtId="0" fontId="3" fillId="0" borderId="0" xfId="0" applyFont="1" applyFill="1" applyBorder="1" applyAlignment="1">
      <alignment horizontal="center"/>
    </xf>
    <xf numFmtId="1" fontId="6" fillId="0" borderId="0" xfId="2" applyNumberFormat="1" applyFont="1" applyFill="1" applyBorder="1" applyProtection="1">
      <protection locked="0"/>
    </xf>
    <xf numFmtId="1" fontId="11" fillId="0" borderId="0" xfId="2" applyNumberFormat="1" applyFont="1" applyFill="1" applyBorder="1" applyProtection="1">
      <protection locked="0"/>
    </xf>
    <xf numFmtId="0" fontId="4" fillId="0" borderId="1" xfId="0" applyFont="1" applyFill="1" applyBorder="1" applyAlignment="1">
      <alignment horizontal="left"/>
    </xf>
    <xf numFmtId="0" fontId="10" fillId="2" borderId="0" xfId="0" applyFont="1" applyFill="1"/>
    <xf numFmtId="0" fontId="2" fillId="2" borderId="0" xfId="0" applyFont="1" applyFill="1"/>
    <xf numFmtId="164" fontId="0" fillId="2" borderId="0" xfId="0" applyNumberFormat="1" applyFill="1" applyBorder="1"/>
    <xf numFmtId="169" fontId="0" fillId="2" borderId="0" xfId="0" applyNumberFormat="1" applyFill="1" applyBorder="1"/>
    <xf numFmtId="8" fontId="0" fillId="2" borderId="0" xfId="0" applyNumberFormat="1" applyFill="1"/>
    <xf numFmtId="0" fontId="12" fillId="0" borderId="0" xfId="0" applyFont="1"/>
    <xf numFmtId="10" fontId="4" fillId="0" borderId="0" xfId="1" applyNumberFormat="1" applyFont="1" applyBorder="1"/>
    <xf numFmtId="170" fontId="4" fillId="0" borderId="0" xfId="1" applyNumberFormat="1" applyFont="1" applyBorder="1"/>
    <xf numFmtId="0" fontId="0" fillId="9" borderId="0" xfId="0" applyFill="1" applyBorder="1"/>
    <xf numFmtId="10" fontId="0" fillId="0" borderId="0" xfId="0" applyNumberFormat="1"/>
    <xf numFmtId="168" fontId="0" fillId="2" borderId="1" xfId="6" applyNumberFormat="1" applyFont="1" applyFill="1" applyBorder="1"/>
    <xf numFmtId="2" fontId="4" fillId="2" borderId="1" xfId="0" applyNumberFormat="1" applyFon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8" fillId="3" borderId="1" xfId="2" applyFont="1" applyFill="1" applyBorder="1" applyAlignment="1" applyProtection="1">
      <alignment horizontal="center"/>
      <protection locked="0"/>
    </xf>
    <xf numFmtId="0" fontId="8" fillId="6" borderId="1" xfId="2" applyFon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8" fillId="5" borderId="4" xfId="2" applyFont="1" applyFill="1" applyBorder="1" applyProtection="1"/>
    <xf numFmtId="10" fontId="8" fillId="3" borderId="4" xfId="2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>
      <alignment horizontal="center"/>
    </xf>
    <xf numFmtId="0" fontId="8" fillId="5" borderId="7" xfId="2" applyFont="1" applyFill="1" applyBorder="1" applyProtection="1"/>
    <xf numFmtId="164" fontId="8" fillId="3" borderId="8" xfId="6" applyNumberFormat="1" applyFont="1" applyFill="1" applyBorder="1" applyAlignment="1" applyProtection="1">
      <alignment horizontal="center"/>
      <protection locked="0"/>
    </xf>
    <xf numFmtId="0" fontId="8" fillId="5" borderId="9" xfId="2" applyFont="1" applyFill="1" applyBorder="1" applyProtection="1"/>
    <xf numFmtId="1" fontId="8" fillId="3" borderId="10" xfId="2" applyNumberFormat="1" applyFont="1" applyFill="1" applyBorder="1" applyAlignment="1" applyProtection="1">
      <alignment horizontal="center"/>
      <protection locked="0"/>
    </xf>
    <xf numFmtId="10" fontId="8" fillId="3" borderId="10" xfId="2" applyNumberFormat="1" applyFont="1" applyFill="1" applyBorder="1" applyAlignment="1" applyProtection="1">
      <alignment horizontal="center"/>
      <protection locked="0"/>
    </xf>
    <xf numFmtId="2" fontId="8" fillId="3" borderId="10" xfId="6" applyNumberFormat="1" applyFont="1" applyFill="1" applyBorder="1" applyAlignment="1" applyProtection="1">
      <alignment horizontal="center"/>
      <protection locked="0"/>
    </xf>
    <xf numFmtId="0" fontId="4" fillId="2" borderId="9" xfId="0" applyFont="1" applyFill="1" applyBorder="1"/>
    <xf numFmtId="0" fontId="4" fillId="0" borderId="10" xfId="0" applyFont="1" applyBorder="1" applyAlignment="1">
      <alignment horizontal="center"/>
    </xf>
    <xf numFmtId="2" fontId="4" fillId="2" borderId="10" xfId="0" applyNumberFormat="1" applyFont="1" applyFill="1" applyBorder="1" applyAlignment="1">
      <alignment horizontal="center"/>
    </xf>
    <xf numFmtId="1" fontId="8" fillId="6" borderId="10" xfId="2" applyNumberFormat="1" applyFont="1" applyFill="1" applyBorder="1" applyAlignment="1" applyProtection="1">
      <alignment horizontal="center"/>
      <protection locked="0"/>
    </xf>
    <xf numFmtId="0" fontId="4" fillId="6" borderId="11" xfId="0" applyFont="1" applyFill="1" applyBorder="1"/>
    <xf numFmtId="10" fontId="4" fillId="3" borderId="12" xfId="0" applyNumberFormat="1" applyFont="1" applyFill="1" applyBorder="1" applyAlignment="1">
      <alignment horizontal="center"/>
    </xf>
    <xf numFmtId="0" fontId="0" fillId="2" borderId="4" xfId="0" applyFill="1" applyBorder="1"/>
    <xf numFmtId="1" fontId="0" fillId="2" borderId="4" xfId="0" applyNumberFormat="1" applyFill="1" applyBorder="1" applyAlignment="1">
      <alignment horizontal="center"/>
    </xf>
    <xf numFmtId="0" fontId="4" fillId="2" borderId="4" xfId="0" applyFont="1" applyFill="1" applyBorder="1"/>
    <xf numFmtId="0" fontId="4" fillId="0" borderId="4" xfId="0" applyFont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3" fillId="8" borderId="5" xfId="0" applyFont="1" applyFill="1" applyBorder="1" applyAlignment="1">
      <alignment horizontal="center"/>
    </xf>
    <xf numFmtId="0" fontId="3" fillId="8" borderId="6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2" borderId="13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6" borderId="3" xfId="0" applyFont="1" applyFill="1" applyBorder="1" applyAlignment="1">
      <alignment horizontal="center"/>
    </xf>
  </cellXfs>
  <cellStyles count="7">
    <cellStyle name="Comma" xfId="6" builtinId="3"/>
    <cellStyle name="Comma[0]" xfId="4"/>
    <cellStyle name="Currency[0]" xfId="5"/>
    <cellStyle name="Normal" xfId="0" builtinId="0"/>
    <cellStyle name="Normal 2" xfId="2"/>
    <cellStyle name="Percent" xfId="1" builtinId="5"/>
    <cellStyle name="Percent 2" xfId="3"/>
  </cellStyles>
  <dxfs count="1"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66FF33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autoTitleDeleted val="1"/>
    <c:plotArea>
      <c:layout/>
      <c:scatterChart>
        <c:scatterStyle val="smoothMarker"/>
        <c:ser>
          <c:idx val="0"/>
          <c:order val="0"/>
          <c:tx>
            <c:strRef>
              <c:f>'Loan amortization schedule-new'!$AI$2</c:f>
              <c:strCache>
                <c:ptCount val="1"/>
                <c:pt idx="0">
                  <c:v>Savings on interest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'Loan amortization schedule-new'!$W$3:$W$52</c:f>
              <c:numCache>
                <c:formatCode>General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xVal>
          <c:yVal>
            <c:numRef>
              <c:f>'Loan amortization schedule-new'!$AI$3:$AI$185</c:f>
              <c:numCache>
                <c:formatCode>0</c:formatCode>
                <c:ptCount val="183"/>
                <c:pt idx="0">
                  <c:v>46003.750385189342</c:v>
                </c:pt>
                <c:pt idx="1">
                  <c:v>45864.462812149141</c:v>
                </c:pt>
                <c:pt idx="2">
                  <c:v>45609.783744169952</c:v>
                </c:pt>
                <c:pt idx="3">
                  <c:v>45217.481156564929</c:v>
                </c:pt>
                <c:pt idx="4">
                  <c:v>44661.957675684127</c:v>
                </c:pt>
                <c:pt idx="5">
                  <c:v>43913.790546541131</c:v>
                </c:pt>
                <c:pt idx="6">
                  <c:v>42939.212098100979</c:v>
                </c:pt>
                <c:pt idx="7">
                  <c:v>41699.523266491829</c:v>
                </c:pt>
                <c:pt idx="8">
                  <c:v>40150.431826751563</c:v>
                </c:pt>
                <c:pt idx="9">
                  <c:v>38241.305964551866</c:v>
                </c:pt>
                <c:pt idx="10">
                  <c:v>35914.332677615137</c:v>
                </c:pt>
                <c:pt idx="11">
                  <c:v>33103.569217671058</c:v>
                </c:pt>
                <c:pt idx="12">
                  <c:v>29733.874351491657</c:v>
                </c:pt>
                <c:pt idx="13">
                  <c:v>25719.704615561481</c:v>
                </c:pt>
                <c:pt idx="14">
                  <c:v>20963.75894292102</c:v>
                </c:pt>
                <c:pt idx="15">
                  <c:v>15355.453029878445</c:v>
                </c:pt>
                <c:pt idx="16">
                  <c:v>8769.2025591666388</c:v>
                </c:pt>
                <c:pt idx="17">
                  <c:v>1062.4918762733359</c:v>
                </c:pt>
                <c:pt idx="18">
                  <c:v>-4660.4122650915178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'Loan amortization schedule-new'!$AJ$2</c:f>
              <c:strCache>
                <c:ptCount val="1"/>
                <c:pt idx="0">
                  <c:v>Savings on principal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'Loan amortization schedule-new'!$W$3:$W$52</c:f>
              <c:numCache>
                <c:formatCode>General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xVal>
          <c:yVal>
            <c:numRef>
              <c:f>'Loan amortization schedule-new'!$AJ$3:$AJ$185</c:f>
              <c:numCache>
                <c:formatCode>0</c:formatCode>
                <c:ptCount val="183"/>
                <c:pt idx="0">
                  <c:v>-8374.3651351117805</c:v>
                </c:pt>
                <c:pt idx="1">
                  <c:v>-8235.0775620715649</c:v>
                </c:pt>
                <c:pt idx="2">
                  <c:v>-7980.398494092391</c:v>
                </c:pt>
                <c:pt idx="3">
                  <c:v>-7588.0959064873969</c:v>
                </c:pt>
                <c:pt idx="4">
                  <c:v>-7032.5724256065805</c:v>
                </c:pt>
                <c:pt idx="5">
                  <c:v>-6284.4052964635557</c:v>
                </c:pt>
                <c:pt idx="6">
                  <c:v>-5309.8268480233965</c:v>
                </c:pt>
                <c:pt idx="7">
                  <c:v>-4070.1380164142465</c:v>
                </c:pt>
                <c:pt idx="8">
                  <c:v>-2521.0465766740235</c:v>
                </c:pt>
                <c:pt idx="9">
                  <c:v>-611.92071447435592</c:v>
                </c:pt>
                <c:pt idx="10">
                  <c:v>1715.0525724624022</c:v>
                </c:pt>
                <c:pt idx="11">
                  <c:v>4525.8160324064811</c:v>
                </c:pt>
                <c:pt idx="12">
                  <c:v>7895.5108985858969</c:v>
                </c:pt>
                <c:pt idx="13">
                  <c:v>11909.680634516058</c:v>
                </c:pt>
                <c:pt idx="14">
                  <c:v>16665.626307156548</c:v>
                </c:pt>
                <c:pt idx="15">
                  <c:v>22273.932220199087</c:v>
                </c:pt>
                <c:pt idx="16">
                  <c:v>28860.182690910908</c:v>
                </c:pt>
                <c:pt idx="17">
                  <c:v>36566.893373804225</c:v>
                </c:pt>
                <c:pt idx="18">
                  <c:v>-72404.847754623072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</c:numCache>
            </c:numRef>
          </c:yVal>
          <c:smooth val="1"/>
        </c:ser>
        <c:ser>
          <c:idx val="4"/>
          <c:order val="2"/>
          <c:tx>
            <c:strRef>
              <c:f>'Loan amortization schedule-new'!$AK$2</c:f>
              <c:strCache>
                <c:ptCount val="1"/>
                <c:pt idx="0">
                  <c:v>Extra tax to be paid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'Loan amortization schedule-new'!$W$52</c:f>
              <c:numCache>
                <c:formatCode>General</c:formatCode>
                <c:ptCount val="1"/>
                <c:pt idx="0">
                  <c:v>50</c:v>
                </c:pt>
              </c:numCache>
            </c:numRef>
          </c:xVal>
          <c:yVal>
            <c:numRef>
              <c:f>'Loan amortization schedule-new'!$AK$3:$AK$185</c:f>
              <c:numCache>
                <c:formatCode>0</c:formatCode>
                <c:ptCount val="183"/>
                <c:pt idx="0">
                  <c:v>-2942.6628705835583</c:v>
                </c:pt>
                <c:pt idx="1">
                  <c:v>-3349.4953417291404</c:v>
                </c:pt>
                <c:pt idx="2">
                  <c:v>-3792.9480715213558</c:v>
                </c:pt>
                <c:pt idx="3">
                  <c:v>-4276.3173635703097</c:v>
                </c:pt>
                <c:pt idx="4">
                  <c:v>-4600.1816405954651</c:v>
                </c:pt>
                <c:pt idx="5">
                  <c:v>-4523.1204262937363</c:v>
                </c:pt>
                <c:pt idx="6">
                  <c:v>-4422.7388461044002</c:v>
                </c:pt>
                <c:pt idx="7">
                  <c:v>-4295.050896448658</c:v>
                </c:pt>
                <c:pt idx="8">
                  <c:v>-4135.4944781554104</c:v>
                </c:pt>
                <c:pt idx="9">
                  <c:v>-3938.8545143488418</c:v>
                </c:pt>
                <c:pt idx="10">
                  <c:v>-3699.1762657943591</c:v>
                </c:pt>
                <c:pt idx="11">
                  <c:v>-3409.6676294201188</c:v>
                </c:pt>
                <c:pt idx="12">
                  <c:v>-3062.5890582036404</c:v>
                </c:pt>
                <c:pt idx="13">
                  <c:v>-2649.1295754028324</c:v>
                </c:pt>
                <c:pt idx="14">
                  <c:v>-2159.267171120865</c:v>
                </c:pt>
                <c:pt idx="15">
                  <c:v>-1581.6116620774797</c:v>
                </c:pt>
                <c:pt idx="16">
                  <c:v>-903.22786359416375</c:v>
                </c:pt>
                <c:pt idx="17">
                  <c:v>-109.43666325615359</c:v>
                </c:pt>
                <c:pt idx="18">
                  <c:v>480.02246330442631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</c:numCache>
            </c:numRef>
          </c:yVal>
          <c:smooth val="1"/>
        </c:ser>
        <c:ser>
          <c:idx val="2"/>
          <c:order val="3"/>
          <c:tx>
            <c:strRef>
              <c:f>'Loan amortization schedule-new'!$AL$2</c:f>
              <c:strCache>
                <c:ptCount val="1"/>
                <c:pt idx="0">
                  <c:v>Net Savings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'Loan amortization schedule-new'!$W$3:$W$52</c:f>
              <c:numCache>
                <c:formatCode>General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xVal>
          <c:yVal>
            <c:numRef>
              <c:f>'Loan amortization schedule-new'!$AL$3:$AL$185</c:f>
              <c:numCache>
                <c:formatCode>0</c:formatCode>
                <c:ptCount val="183"/>
                <c:pt idx="0">
                  <c:v>34686.722379494</c:v>
                </c:pt>
                <c:pt idx="1">
                  <c:v>34279.889908348436</c:v>
                </c:pt>
                <c:pt idx="2">
                  <c:v>33836.437178556203</c:v>
                </c:pt>
                <c:pt idx="3">
                  <c:v>33353.067886507226</c:v>
                </c:pt>
                <c:pt idx="4">
                  <c:v>33029.20360948208</c:v>
                </c:pt>
                <c:pt idx="5">
                  <c:v>33106.264823783837</c:v>
                </c:pt>
                <c:pt idx="6">
                  <c:v>33206.64640397318</c:v>
                </c:pt>
                <c:pt idx="7">
                  <c:v>33334.334353628925</c:v>
                </c:pt>
                <c:pt idx="8">
                  <c:v>33493.890771922132</c:v>
                </c:pt>
                <c:pt idx="9">
                  <c:v>33690.530735728666</c:v>
                </c:pt>
                <c:pt idx="10">
                  <c:v>33930.208984283177</c:v>
                </c:pt>
                <c:pt idx="11">
                  <c:v>34219.717620657422</c:v>
                </c:pt>
                <c:pt idx="12">
                  <c:v>34566.796191873917</c:v>
                </c:pt>
                <c:pt idx="13">
                  <c:v>34980.255674674707</c:v>
                </c:pt>
                <c:pt idx="14">
                  <c:v>35470.118078956701</c:v>
                </c:pt>
                <c:pt idx="15">
                  <c:v>36047.773588000055</c:v>
                </c:pt>
                <c:pt idx="16">
                  <c:v>36726.157386483384</c:v>
                </c:pt>
                <c:pt idx="17">
                  <c:v>37519.948586821411</c:v>
                </c:pt>
                <c:pt idx="18">
                  <c:v>-76585.237556410168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</c:numCache>
            </c:numRef>
          </c:yVal>
          <c:smooth val="1"/>
        </c:ser>
        <c:axId val="142152832"/>
        <c:axId val="142154368"/>
      </c:scatterChart>
      <c:valAx>
        <c:axId val="142152832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154368"/>
        <c:crosses val="autoZero"/>
        <c:crossBetween val="midCat"/>
      </c:valAx>
      <c:valAx>
        <c:axId val="14215436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1528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800"/>
      </a:pPr>
      <a:endParaRPr lang="en-U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plotArea>
      <c:layout>
        <c:manualLayout>
          <c:layoutTarget val="inner"/>
          <c:xMode val="edge"/>
          <c:yMode val="edge"/>
          <c:x val="0.12543035568829783"/>
          <c:y val="1.733426487413877E-2"/>
          <c:w val="0.81116469451329765"/>
          <c:h val="0.81338897949559885"/>
        </c:manualLayout>
      </c:layout>
      <c:barChart>
        <c:barDir val="col"/>
        <c:grouping val="stacked"/>
        <c:ser>
          <c:idx val="1"/>
          <c:order val="0"/>
          <c:tx>
            <c:strRef>
              <c:f>'Loan amortization schedule-new'!$Y$2</c:f>
              <c:strCache>
                <c:ptCount val="1"/>
                <c:pt idx="0">
                  <c:v>Total Interest</c:v>
                </c:pt>
              </c:strCache>
            </c:strRef>
          </c:tx>
          <c:spPr>
            <a:solidFill>
              <a:srgbClr val="0000FF"/>
            </a:solidFill>
          </c:spPr>
          <c:cat>
            <c:numRef>
              <c:f>'Loan amortization schedule-new'!$W$3:$W$52</c:f>
              <c:numCache>
                <c:formatCode>General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cat>
          <c:val>
            <c:numRef>
              <c:f>'Loan amortization schedule-new'!$Y$3:$Y$52</c:f>
              <c:numCache>
                <c:formatCode>0</c:formatCode>
                <c:ptCount val="50"/>
                <c:pt idx="0">
                  <c:v>171430.45756714992</c:v>
                </c:pt>
                <c:pt idx="1">
                  <c:v>167480.62775020252</c:v>
                </c:pt>
                <c:pt idx="2">
                  <c:v>163175.26144154023</c:v>
                </c:pt>
                <c:pt idx="3">
                  <c:v>158482.35569349214</c:v>
                </c:pt>
                <c:pt idx="4">
                  <c:v>153367.02687332823</c:v>
                </c:pt>
                <c:pt idx="5">
                  <c:v>147791.25136381949</c:v>
                </c:pt>
                <c:pt idx="6">
                  <c:v>141713.58292344704</c:v>
                </c:pt>
                <c:pt idx="7">
                  <c:v>135088.84460532319</c:v>
                </c:pt>
                <c:pt idx="8">
                  <c:v>127867.79294477403</c:v>
                </c:pt>
                <c:pt idx="9">
                  <c:v>119996.75191940009</c:v>
                </c:pt>
                <c:pt idx="10">
                  <c:v>111417.21396074101</c:v>
                </c:pt>
                <c:pt idx="11">
                  <c:v>102065.40505175688</c:v>
                </c:pt>
                <c:pt idx="12">
                  <c:v>91871.810677378235</c:v>
                </c:pt>
                <c:pt idx="13">
                  <c:v>80760.659104387931</c:v>
                </c:pt>
                <c:pt idx="14">
                  <c:v>68649.35814971455</c:v>
                </c:pt>
                <c:pt idx="15">
                  <c:v>55447.881250484781</c:v>
                </c:pt>
                <c:pt idx="16">
                  <c:v>41058.098272327625</c:v>
                </c:pt>
                <c:pt idx="17">
                  <c:v>25373.046081648696</c:v>
                </c:pt>
                <c:pt idx="18">
                  <c:v>8276.1334598417561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"/>
          <c:order val="1"/>
          <c:tx>
            <c:strRef>
              <c:f>'Loan amortization schedule-new'!$Z$2</c:f>
              <c:strCache>
                <c:ptCount val="1"/>
                <c:pt idx="0">
                  <c:v>Total Principal</c:v>
                </c:pt>
              </c:strCache>
            </c:strRef>
          </c:tx>
          <c:spPr>
            <a:solidFill>
              <a:srgbClr val="FF0000"/>
            </a:solidFill>
          </c:spPr>
          <c:cat>
            <c:numRef>
              <c:f>'Loan amortization schedule-new'!$W$3:$W$52</c:f>
              <c:numCache>
                <c:formatCode>General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cat>
          <c:val>
            <c:numRef>
              <c:f>'Loan amortization schedule-new'!$Z$3:$Z$52</c:f>
              <c:numCache>
                <c:formatCode>0</c:formatCode>
                <c:ptCount val="50"/>
                <c:pt idx="0">
                  <c:v>43880.602825315305</c:v>
                </c:pt>
                <c:pt idx="1">
                  <c:v>47830.43264226272</c:v>
                </c:pt>
                <c:pt idx="2">
                  <c:v>52135.798950924996</c:v>
                </c:pt>
                <c:pt idx="3">
                  <c:v>56828.704698973081</c:v>
                </c:pt>
                <c:pt idx="4">
                  <c:v>61944.033519136981</c:v>
                </c:pt>
                <c:pt idx="5">
                  <c:v>67519.809028645745</c:v>
                </c:pt>
                <c:pt idx="6">
                  <c:v>73597.477469018195</c:v>
                </c:pt>
                <c:pt idx="7">
                  <c:v>80222.215787142035</c:v>
                </c:pt>
                <c:pt idx="8">
                  <c:v>87443.267447691207</c:v>
                </c:pt>
                <c:pt idx="9">
                  <c:v>95314.308473065161</c:v>
                </c:pt>
                <c:pt idx="10">
                  <c:v>103893.84643172425</c:v>
                </c:pt>
                <c:pt idx="11">
                  <c:v>113245.65534070838</c:v>
                </c:pt>
                <c:pt idx="12">
                  <c:v>123439.249715087</c:v>
                </c:pt>
                <c:pt idx="13">
                  <c:v>134550.40128807732</c:v>
                </c:pt>
                <c:pt idx="14">
                  <c:v>146661.70224275067</c:v>
                </c:pt>
                <c:pt idx="15">
                  <c:v>159863.17914198045</c:v>
                </c:pt>
                <c:pt idx="16">
                  <c:v>174252.96212013761</c:v>
                </c:pt>
                <c:pt idx="17">
                  <c:v>189938.01431081654</c:v>
                </c:pt>
                <c:pt idx="18">
                  <c:v>189092.33856654359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overlap val="100"/>
        <c:axId val="142552064"/>
        <c:axId val="142595584"/>
      </c:barChart>
      <c:catAx>
        <c:axId val="14255206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2400"/>
                </a:pPr>
                <a:r>
                  <a:rPr lang="en-IN" sz="2400"/>
                  <a:t>Year</a:t>
                </a:r>
              </a:p>
            </c:rich>
          </c:tx>
          <c:layout>
            <c:manualLayout>
              <c:xMode val="edge"/>
              <c:yMode val="edge"/>
              <c:x val="0.50835101118478165"/>
              <c:y val="0.92247573991757381"/>
            </c:manualLayout>
          </c:layout>
        </c:title>
        <c:numFmt formatCode="General" sourceLinked="1"/>
        <c:tickLblPos val="nextTo"/>
        <c:crossAx val="142595584"/>
        <c:crosses val="autoZero"/>
        <c:auto val="1"/>
        <c:lblAlgn val="ctr"/>
        <c:lblOffset val="100"/>
      </c:catAx>
      <c:valAx>
        <c:axId val="142595584"/>
        <c:scaling>
          <c:orientation val="minMax"/>
        </c:scaling>
        <c:axPos val="l"/>
        <c:majorGridlines/>
        <c:numFmt formatCode="0" sourceLinked="1"/>
        <c:tickLblPos val="nextTo"/>
        <c:crossAx val="142552064"/>
        <c:crosses val="autoZero"/>
        <c:crossBetween val="between"/>
      </c:valAx>
    </c:plotArea>
    <c:legend>
      <c:legendPos val="t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</c:chart>
  <c:txPr>
    <a:bodyPr/>
    <a:lstStyle/>
    <a:p>
      <a:pPr>
        <a:defRPr sz="1400"/>
      </a:pPr>
      <a:endParaRPr lang="en-U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title/>
    <c:plotArea>
      <c:layout/>
      <c:scatterChart>
        <c:scatterStyle val="smoothMarker"/>
        <c:ser>
          <c:idx val="0"/>
          <c:order val="0"/>
          <c:tx>
            <c:strRef>
              <c:f>'Loan amortization schedule-new'!$AA$2</c:f>
              <c:strCache>
                <c:ptCount val="1"/>
                <c:pt idx="0">
                  <c:v>Year-end balance</c:v>
                </c:pt>
              </c:strCache>
            </c:strRef>
          </c:tx>
          <c:marker>
            <c:symbol val="none"/>
          </c:marker>
          <c:xVal>
            <c:numRef>
              <c:f>'Loan amortization schedule-new'!$W$3:$W$52</c:f>
              <c:numCache>
                <c:formatCode>General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xVal>
          <c:yVal>
            <c:numRef>
              <c:f>'Loan amortization schedule-new'!$AA$3:$AA$52</c:f>
              <c:numCache>
                <c:formatCode>0</c:formatCode>
                <c:ptCount val="50"/>
                <c:pt idx="0">
                  <c:v>1957773.3971746848</c:v>
                </c:pt>
                <c:pt idx="1">
                  <c:v>1909942.9645324217</c:v>
                </c:pt>
                <c:pt idx="2">
                  <c:v>1857807.1655814969</c:v>
                </c:pt>
                <c:pt idx="3">
                  <c:v>1800978.4608825243</c:v>
                </c:pt>
                <c:pt idx="4">
                  <c:v>1739034.4273633875</c:v>
                </c:pt>
                <c:pt idx="5">
                  <c:v>1671514.6183347425</c:v>
                </c:pt>
                <c:pt idx="6">
                  <c:v>1597917.1408657248</c:v>
                </c:pt>
                <c:pt idx="7">
                  <c:v>1517694.9250785829</c:v>
                </c:pt>
                <c:pt idx="8">
                  <c:v>1430251.6576308915</c:v>
                </c:pt>
                <c:pt idx="9">
                  <c:v>1334937.3491578258</c:v>
                </c:pt>
                <c:pt idx="10">
                  <c:v>1231043.5027261015</c:v>
                </c:pt>
                <c:pt idx="11">
                  <c:v>1117797.8473853932</c:v>
                </c:pt>
                <c:pt idx="12">
                  <c:v>994358.59767030622</c:v>
                </c:pt>
                <c:pt idx="13">
                  <c:v>859808.19638222898</c:v>
                </c:pt>
                <c:pt idx="14">
                  <c:v>713146.49413947819</c:v>
                </c:pt>
                <c:pt idx="15">
                  <c:v>553283.31499749771</c:v>
                </c:pt>
                <c:pt idx="16">
                  <c:v>379030.35287736019</c:v>
                </c:pt>
                <c:pt idx="17">
                  <c:v>189092.33856654362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yVal>
          <c:smooth val="1"/>
        </c:ser>
        <c:axId val="149845120"/>
        <c:axId val="149847040"/>
      </c:scatterChart>
      <c:valAx>
        <c:axId val="14984512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800"/>
                </a:pPr>
                <a:r>
                  <a:rPr lang="en-IN" sz="1800"/>
                  <a:t>Year</a:t>
                </a:r>
              </a:p>
            </c:rich>
          </c:tx>
        </c:title>
        <c:numFmt formatCode="General" sourceLinked="1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149847040"/>
        <c:crosses val="autoZero"/>
        <c:crossBetween val="midCat"/>
      </c:valAx>
      <c:valAx>
        <c:axId val="149847040"/>
        <c:scaling>
          <c:orientation val="minMax"/>
        </c:scaling>
        <c:axPos val="l"/>
        <c:majorGridlines/>
        <c:numFmt formatCode="0" sourceLinked="1"/>
        <c:tickLblPos val="nextTo"/>
        <c:crossAx val="149845120"/>
        <c:crosses val="autoZero"/>
        <c:crossBetween val="midCat"/>
      </c:valAx>
    </c:plotArea>
    <c:plotVisOnly val="1"/>
    <c:dispBlanksAs val="gap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38099</xdr:rowOff>
    </xdr:from>
    <xdr:to>
      <xdr:col>13</xdr:col>
      <xdr:colOff>263339</xdr:colOff>
      <xdr:row>23</xdr:row>
      <xdr:rowOff>143996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0</xdr:row>
      <xdr:rowOff>85724</xdr:rowOff>
    </xdr:from>
    <xdr:to>
      <xdr:col>14</xdr:col>
      <xdr:colOff>323850</xdr:colOff>
      <xdr:row>24</xdr:row>
      <xdr:rowOff>115419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0</xdr:row>
      <xdr:rowOff>104775</xdr:rowOff>
    </xdr:from>
    <xdr:to>
      <xdr:col>12</xdr:col>
      <xdr:colOff>438150</xdr:colOff>
      <xdr:row>23</xdr:row>
      <xdr:rowOff>28575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yoff-vs-invest-version-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an amortization pre-paid"/>
      <sheetName val="Retirement Planner"/>
      <sheetName val="Long-term financial Goals"/>
      <sheetName val="Detailed Cash Flow Chart"/>
      <sheetName val="Loan amortization lump sum inv"/>
      <sheetName val="Result"/>
      <sheetName val="Income Tax Slabs"/>
    </sheetNames>
    <sheetDataSet>
      <sheetData sheetId="0"/>
      <sheetData sheetId="1">
        <row r="14">
          <cell r="B14">
            <v>18</v>
          </cell>
        </row>
      </sheetData>
      <sheetData sheetId="2" refreshError="1"/>
      <sheetData sheetId="3">
        <row r="4">
          <cell r="Q4">
            <v>0</v>
          </cell>
        </row>
      </sheetData>
      <sheetData sheetId="4">
        <row r="3">
          <cell r="B3">
            <v>0.08</v>
          </cell>
        </row>
        <row r="4">
          <cell r="B4">
            <v>0.1</v>
          </cell>
        </row>
        <row r="10">
          <cell r="B10">
            <v>200000</v>
          </cell>
        </row>
        <row r="12">
          <cell r="B12">
            <v>15</v>
          </cell>
        </row>
        <row r="13">
          <cell r="B13">
            <v>12</v>
          </cell>
        </row>
        <row r="14">
          <cell r="B14">
            <v>0.1</v>
          </cell>
        </row>
        <row r="16">
          <cell r="B16">
            <v>6000000</v>
          </cell>
        </row>
      </sheetData>
      <sheetData sheetId="5" refreshError="1"/>
      <sheetData sheetId="6">
        <row r="2">
          <cell r="C2">
            <v>0.03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8"/>
  <sheetViews>
    <sheetView tabSelected="1" zoomScale="115" zoomScaleNormal="115" workbookViewId="0">
      <selection activeCell="D9" sqref="D9"/>
    </sheetView>
  </sheetViews>
  <sheetFormatPr defaultRowHeight="14.5"/>
  <cols>
    <col min="1" max="1" width="46.81640625" bestFit="1" customWidth="1"/>
    <col min="2" max="2" width="11" bestFit="1" customWidth="1"/>
    <col min="3" max="3" width="3.1796875" customWidth="1"/>
    <col min="4" max="4" width="46.81640625" bestFit="1" customWidth="1"/>
    <col min="5" max="5" width="7.90625" bestFit="1" customWidth="1"/>
    <col min="6" max="6" width="10.54296875" bestFit="1" customWidth="1"/>
    <col min="13" max="13" width="0" hidden="1" customWidth="1"/>
  </cols>
  <sheetData>
    <row r="1" spans="1:21" ht="16" thickBot="1">
      <c r="A1" s="84" t="s">
        <v>0</v>
      </c>
      <c r="B1" s="84"/>
      <c r="C1" s="35"/>
      <c r="D1" s="35"/>
      <c r="E1" s="35"/>
      <c r="F1" s="35"/>
      <c r="G1" s="35"/>
      <c r="H1" s="35"/>
      <c r="I1" s="35"/>
      <c r="J1" s="35"/>
      <c r="K1" s="35"/>
      <c r="L1" s="35"/>
      <c r="M1" s="35" t="s">
        <v>45</v>
      </c>
      <c r="N1" s="35"/>
      <c r="O1" s="35"/>
      <c r="P1" s="35"/>
      <c r="Q1" s="35"/>
      <c r="R1" s="35"/>
      <c r="S1" t="s">
        <v>45</v>
      </c>
      <c r="T1" s="72">
        <v>0.10299999999999999</v>
      </c>
      <c r="U1" t="s">
        <v>45</v>
      </c>
    </row>
    <row r="2" spans="1:21" ht="16" thickBot="1">
      <c r="A2" s="102" t="s">
        <v>43</v>
      </c>
      <c r="B2" s="103"/>
      <c r="C2" s="35"/>
      <c r="D2" s="102" t="s">
        <v>44</v>
      </c>
      <c r="E2" s="103"/>
      <c r="F2" s="35"/>
      <c r="G2" s="35"/>
      <c r="H2" s="35"/>
      <c r="I2" s="35"/>
      <c r="J2" s="35"/>
      <c r="K2" s="35"/>
      <c r="L2" s="35"/>
      <c r="M2" s="35" t="s">
        <v>46</v>
      </c>
      <c r="N2" s="35"/>
      <c r="O2" s="35"/>
      <c r="P2" s="35"/>
      <c r="Q2" s="35"/>
      <c r="R2" s="35"/>
      <c r="S2" t="s">
        <v>46</v>
      </c>
      <c r="T2" s="72">
        <v>0.20599999999999999</v>
      </c>
      <c r="U2" t="s">
        <v>46</v>
      </c>
    </row>
    <row r="3" spans="1:21" ht="15.5">
      <c r="A3" s="85" t="s">
        <v>40</v>
      </c>
      <c r="B3" s="86">
        <v>2001654</v>
      </c>
      <c r="C3" s="35"/>
      <c r="D3" s="82" t="s">
        <v>37</v>
      </c>
      <c r="E3" s="83">
        <v>8.6499999999999994E-2</v>
      </c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T3" s="72">
        <v>0.309</v>
      </c>
    </row>
    <row r="4" spans="1:21" ht="15.5">
      <c r="A4" s="87" t="s">
        <v>59</v>
      </c>
      <c r="B4" s="88">
        <v>227</v>
      </c>
      <c r="C4" s="35"/>
      <c r="D4" s="43"/>
      <c r="E4" s="77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</row>
    <row r="5" spans="1:21" ht="15.5">
      <c r="A5" s="87" t="s">
        <v>15</v>
      </c>
      <c r="B5" s="89">
        <v>0.1095</v>
      </c>
      <c r="C5" s="35"/>
      <c r="D5" s="43" t="s">
        <v>41</v>
      </c>
      <c r="E5" s="78">
        <v>2600</v>
      </c>
      <c r="F5" s="33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</row>
    <row r="6" spans="1:21" ht="15.5">
      <c r="A6" s="87" t="s">
        <v>58</v>
      </c>
      <c r="B6" s="90">
        <v>21078.370470211899</v>
      </c>
      <c r="C6" s="35"/>
      <c r="D6" s="43" t="s">
        <v>42</v>
      </c>
      <c r="E6" s="78">
        <v>17500</v>
      </c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</row>
    <row r="7" spans="1:21" ht="15.5">
      <c r="A7" s="91" t="s">
        <v>38</v>
      </c>
      <c r="B7" s="92">
        <f>SUM('Loan amortization schedule-old'!D3:D1334)</f>
        <v>222</v>
      </c>
      <c r="C7" s="35"/>
      <c r="D7" s="16" t="s">
        <v>60</v>
      </c>
      <c r="E7" s="79">
        <f>IF(B12="Yes",Inputs!B4,NPER(E3/12,-B6,B3))</f>
        <v>227</v>
      </c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</row>
    <row r="8" spans="1:21" ht="15.5">
      <c r="A8" s="91" t="s">
        <v>39</v>
      </c>
      <c r="B8" s="93">
        <f>B7/12</f>
        <v>18.5</v>
      </c>
      <c r="C8" s="35"/>
      <c r="D8" s="13"/>
      <c r="E8" s="101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</row>
    <row r="9" spans="1:21" ht="15.5">
      <c r="A9" s="91"/>
      <c r="B9" s="94"/>
      <c r="C9" s="35"/>
      <c r="D9" s="13"/>
      <c r="E9" s="13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</row>
    <row r="10" spans="1:21" ht="16" thickBot="1">
      <c r="A10" s="95" t="s">
        <v>31</v>
      </c>
      <c r="B10" s="96">
        <v>0.10299999999999999</v>
      </c>
      <c r="C10" s="35"/>
      <c r="D10" s="16" t="s">
        <v>16</v>
      </c>
      <c r="E10" s="57">
        <f>IF(B12="Yes",PMT(Inputs!E3/12,Inputs!E7,-B3),B6)</f>
        <v>17942.58836603877</v>
      </c>
      <c r="F10" s="50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</row>
    <row r="11" spans="1:21" ht="15.5">
      <c r="A11" s="20"/>
      <c r="B11" s="20"/>
      <c r="C11" s="35"/>
      <c r="D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</row>
    <row r="12" spans="1:21" ht="15.5">
      <c r="A12" s="25" t="s">
        <v>53</v>
      </c>
      <c r="B12" s="58" t="s">
        <v>45</v>
      </c>
      <c r="C12" s="35"/>
      <c r="D12" s="54" t="str">
        <f>IF(B12="no","Ignore this input","Do you wish to use the net savings for pre-paying?")</f>
        <v>Do you wish to use the net savings for pre-paying?</v>
      </c>
      <c r="E12" s="58" t="s">
        <v>46</v>
      </c>
      <c r="F12" s="35" t="str">
        <f>IF(B12="no","","First select 'No' and then observe the impact of transfer in 'analysis' sheet")</f>
        <v>First select 'No' and then observe the impact of transfer in 'analysis' sheet</v>
      </c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</row>
    <row r="13" spans="1:21" ht="15" thickBot="1">
      <c r="A13" s="63" t="str">
        <f>IF(B12="yes","Revised EMI is calculated with current loan balance","")</f>
        <v>Revised EMI is calculated with current loan balance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35"/>
      <c r="M13" s="35"/>
      <c r="N13" s="35"/>
      <c r="O13" s="35"/>
      <c r="P13" s="35"/>
      <c r="Q13" s="35"/>
      <c r="R13" s="35"/>
    </row>
    <row r="14" spans="1:21" ht="19" thickBot="1">
      <c r="A14" s="104" t="s">
        <v>57</v>
      </c>
      <c r="B14" s="105"/>
      <c r="C14" s="105"/>
      <c r="D14" s="105"/>
      <c r="E14" s="106"/>
      <c r="F14" s="35"/>
      <c r="G14" s="35"/>
      <c r="I14" s="35"/>
      <c r="J14" s="35"/>
      <c r="K14" s="35"/>
      <c r="L14" s="35"/>
      <c r="M14" s="35"/>
      <c r="N14" s="35"/>
      <c r="O14" s="35"/>
      <c r="P14" s="35"/>
      <c r="Q14" s="35"/>
      <c r="R14" s="35"/>
    </row>
    <row r="15" spans="1:21" ht="15.5">
      <c r="A15" s="97" t="s">
        <v>61</v>
      </c>
      <c r="B15" s="98">
        <f>SUM('Loan amortization schedule-old'!Y2:Y51)</f>
        <v>2671577.2335724407</v>
      </c>
      <c r="C15" s="35"/>
      <c r="D15" s="99" t="s">
        <v>23</v>
      </c>
      <c r="E15" s="100">
        <f>SUM('Loan amortization schedule-new'!D3:D1334)</f>
        <v>227</v>
      </c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</row>
    <row r="16" spans="1:21" ht="15.5">
      <c r="A16" s="54" t="s">
        <v>62</v>
      </c>
      <c r="B16" s="75">
        <f>SUM('Loan amortization schedule-new'!Y2:Y51)</f>
        <v>2071313.5590907584</v>
      </c>
      <c r="C16" s="35"/>
      <c r="D16" s="13" t="s">
        <v>24</v>
      </c>
      <c r="E16" s="74">
        <f>E15/12</f>
        <v>18.916666666666668</v>
      </c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</row>
    <row r="17" spans="1:17" ht="15.5">
      <c r="A17" s="13" t="s">
        <v>63</v>
      </c>
      <c r="B17" s="76">
        <f>B15-B16-E5-E6</f>
        <v>580163.67448168225</v>
      </c>
      <c r="C17" s="35"/>
      <c r="D17" s="54" t="s">
        <v>54</v>
      </c>
      <c r="E17" s="80">
        <f xml:space="preserve"> B7-E15</f>
        <v>-5</v>
      </c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</row>
    <row r="18" spans="1:17" ht="15.5">
      <c r="A18" s="20"/>
      <c r="B18" s="38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</row>
    <row r="19" spans="1:17">
      <c r="A19" s="54" t="str">
        <f>IF(B12="No","",IF(E12="no", "Years it would take to recoup transfer costs",""))</f>
        <v>Years it would take to recoup transfer costs</v>
      </c>
      <c r="B19" s="81">
        <f>IF(B12="no","",IF(E12="no",SUM('Loan amortization schedule-new'!AO3:AO214),""))</f>
        <v>0</v>
      </c>
      <c r="C19" s="35" t="str">
        <f>IF(B12="no","",IF(E12="no", "Transferring makes sense only if you plan to hold the property for much longer. Zero = immediate benefit",""))</f>
        <v>Transferring makes sense only if you plan to hold the property for much longer. Zero = immediate benefit</v>
      </c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</row>
    <row r="20" spans="1:17">
      <c r="A20" s="64" t="s">
        <v>52</v>
      </c>
      <c r="B20" s="35"/>
      <c r="C20" s="35"/>
      <c r="D20" s="35"/>
      <c r="E20" s="35"/>
      <c r="F20" s="35"/>
      <c r="G20" s="35"/>
      <c r="H20" s="35"/>
    </row>
    <row r="21" spans="1:17">
      <c r="C21" s="35"/>
      <c r="D21" s="35"/>
      <c r="E21" s="35"/>
      <c r="F21" s="35"/>
      <c r="G21" s="35"/>
      <c r="H21" s="35"/>
    </row>
    <row r="22" spans="1:17" ht="15.5">
      <c r="A22" s="54" t="s">
        <v>50</v>
      </c>
      <c r="B22" s="17">
        <v>0.1</v>
      </c>
      <c r="C22" s="35" t="s">
        <v>64</v>
      </c>
      <c r="D22" s="35"/>
      <c r="E22" s="35"/>
      <c r="F22" s="35"/>
      <c r="G22" s="35"/>
      <c r="H22" s="35"/>
    </row>
    <row r="23" spans="1:17">
      <c r="A23" s="54" t="s">
        <v>51</v>
      </c>
      <c r="B23" s="54"/>
      <c r="C23" s="35"/>
      <c r="D23" s="35"/>
      <c r="E23" s="35"/>
      <c r="F23" s="35"/>
      <c r="G23" s="35"/>
      <c r="H23" s="35"/>
    </row>
    <row r="24" spans="1:17">
      <c r="A24" s="54" t="str">
        <f>IF(B12="no","",IF(E12="no","The corpus will be",""))</f>
        <v>The corpus will be</v>
      </c>
      <c r="B24" s="73">
        <f>IF(B12="no","",IF(E12="no",'Loan amortization schedule-new'!AQ1,""))</f>
        <v>34464210.162370756</v>
      </c>
      <c r="C24" s="35"/>
      <c r="D24" s="35"/>
      <c r="E24" s="35"/>
      <c r="F24" s="35"/>
      <c r="G24" s="35"/>
      <c r="H24" s="35"/>
    </row>
    <row r="25" spans="1:17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</row>
    <row r="26" spans="1:17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</row>
    <row r="27" spans="1:17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</row>
    <row r="28" spans="1:17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</row>
    <row r="29" spans="1:17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</row>
    <row r="30" spans="1:17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</row>
    <row r="31" spans="1:17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</row>
    <row r="32" spans="1:17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</row>
    <row r="33" spans="1:1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</row>
    <row r="34" spans="1:1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</row>
    <row r="35" spans="1:1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</row>
    <row r="36" spans="1:1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</row>
    <row r="37" spans="1:1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</row>
    <row r="38" spans="1:1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</row>
  </sheetData>
  <mergeCells count="3">
    <mergeCell ref="A2:B2"/>
    <mergeCell ref="D2:E2"/>
    <mergeCell ref="A14:E14"/>
  </mergeCells>
  <dataValidations count="4">
    <dataValidation type="list" allowBlank="1" showInputMessage="1" showErrorMessage="1" sqref="E9">
      <formula1>$M$2:$P$2</formula1>
    </dataValidation>
    <dataValidation type="list" allowBlank="1" showInputMessage="1" showErrorMessage="1" sqref="E12">
      <formula1>$U$1:$U$2</formula1>
    </dataValidation>
    <dataValidation type="list" allowBlank="1" showInputMessage="1" showErrorMessage="1" sqref="B12">
      <formula1>$S$1:$S$2</formula1>
    </dataValidation>
    <dataValidation type="list" allowBlank="1" showInputMessage="1" showErrorMessage="1" sqref="B10">
      <formula1>$T$1:$T$3</formula1>
    </dataValidation>
  </dataValidation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O4:O6"/>
  <sheetViews>
    <sheetView workbookViewId="0">
      <selection activeCell="O5" sqref="O5"/>
    </sheetView>
  </sheetViews>
  <sheetFormatPr defaultRowHeight="14.5"/>
  <sheetData>
    <row r="4" spans="15:15">
      <c r="O4" t="s">
        <v>56</v>
      </c>
    </row>
    <row r="5" spans="15:15">
      <c r="O5" t="s">
        <v>48</v>
      </c>
    </row>
    <row r="6" spans="15:15">
      <c r="O6" t="s">
        <v>49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1048576"/>
  <sheetViews>
    <sheetView topLeftCell="C1" zoomScale="115" zoomScaleNormal="115" workbookViewId="0">
      <selection activeCell="Y3" sqref="Y3"/>
    </sheetView>
  </sheetViews>
  <sheetFormatPr defaultColWidth="8.81640625" defaultRowHeight="15.5"/>
  <cols>
    <col min="1" max="1" width="48" style="1" hidden="1" customWidth="1"/>
    <col min="2" max="2" width="11.7265625" style="1" hidden="1" customWidth="1"/>
    <col min="3" max="3" width="0.7265625" style="18" customWidth="1"/>
    <col min="4" max="4" width="7.54296875" style="26" hidden="1" customWidth="1"/>
    <col min="5" max="5" width="6.453125" style="23" customWidth="1"/>
    <col min="6" max="6" width="18.26953125" style="23" hidden="1" customWidth="1"/>
    <col min="7" max="7" width="8.453125" style="23" hidden="1" customWidth="1"/>
    <col min="8" max="8" width="18.26953125" style="23" hidden="1" customWidth="1"/>
    <col min="9" max="9" width="7" style="23" bestFit="1" customWidth="1"/>
    <col min="10" max="10" width="6.7265625" style="23" customWidth="1"/>
    <col min="11" max="11" width="8.81640625" style="23"/>
    <col min="12" max="12" width="9" style="23" bestFit="1" customWidth="1"/>
    <col min="13" max="13" width="9" style="23" hidden="1" customWidth="1"/>
    <col min="14" max="14" width="9.7265625" style="23" hidden="1" customWidth="1"/>
    <col min="15" max="17" width="9" style="23" hidden="1" customWidth="1"/>
    <col min="18" max="18" width="10" style="23" hidden="1" customWidth="1"/>
    <col min="19" max="19" width="11.7265625" style="25" hidden="1" customWidth="1"/>
    <col min="20" max="20" width="18.7265625" style="23" hidden="1" customWidth="1"/>
    <col min="21" max="21" width="9.7265625" style="23" bestFit="1" customWidth="1"/>
    <col min="22" max="22" width="0.7265625" style="18" customWidth="1"/>
    <col min="23" max="23" width="5.54296875" style="2" bestFit="1" customWidth="1"/>
    <col min="24" max="24" width="9.1796875" style="2" bestFit="1" customWidth="1"/>
    <col min="25" max="25" width="12.81640625" style="2" customWidth="1"/>
    <col min="26" max="26" width="13.54296875" style="2" customWidth="1"/>
    <col min="27" max="27" width="17.54296875" style="2" bestFit="1" customWidth="1"/>
    <col min="28" max="29" width="9" style="2" customWidth="1"/>
    <col min="30" max="32" width="8.81640625" style="2" customWidth="1"/>
    <col min="33" max="33" width="0.7265625" style="18" customWidth="1"/>
    <col min="34" max="34" width="13.7265625" style="2" bestFit="1" customWidth="1"/>
    <col min="35" max="35" width="10.54296875" style="2" bestFit="1" customWidth="1"/>
    <col min="36" max="37" width="8.81640625" style="2" customWidth="1"/>
    <col min="38" max="38" width="0" style="2" hidden="1" customWidth="1"/>
    <col min="39" max="16384" width="8.81640625" style="2"/>
  </cols>
  <sheetData>
    <row r="1" spans="1:48">
      <c r="C1" s="29"/>
      <c r="D1" s="39"/>
      <c r="E1" s="107" t="str">
        <f>IF(SUM(Inputs!B7:B13)&gt;Inputs!B3,"Check loan disbursal schedule. The amounts are incorrect", "Monthly Schedule")</f>
        <v>Monthly Schedule</v>
      </c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28"/>
      <c r="W1" s="108" t="s">
        <v>22</v>
      </c>
      <c r="X1" s="108"/>
      <c r="Y1" s="108"/>
      <c r="Z1" s="108"/>
      <c r="AA1" s="108"/>
      <c r="AB1"/>
      <c r="AC1"/>
      <c r="AG1" s="28"/>
      <c r="AH1" s="34"/>
      <c r="AI1" s="34"/>
      <c r="AJ1" s="34"/>
      <c r="AK1" s="34"/>
      <c r="AL1" s="34" t="s">
        <v>26</v>
      </c>
      <c r="AM1" s="34"/>
      <c r="AN1" s="34"/>
      <c r="AO1" s="34"/>
      <c r="AP1" s="34"/>
      <c r="AQ1" s="34"/>
      <c r="AR1" s="16" t="s">
        <v>14</v>
      </c>
      <c r="AS1" s="42">
        <v>12</v>
      </c>
      <c r="AT1" s="34"/>
      <c r="AU1" s="34"/>
      <c r="AV1" s="34"/>
    </row>
    <row r="2" spans="1:48" customFormat="1">
      <c r="A2" s="68"/>
      <c r="B2" s="1"/>
      <c r="C2" s="5"/>
      <c r="D2" s="40"/>
      <c r="E2" s="3" t="s">
        <v>1</v>
      </c>
      <c r="F2" s="3" t="s">
        <v>2</v>
      </c>
      <c r="G2" s="3" t="s">
        <v>29</v>
      </c>
      <c r="H2" s="3"/>
      <c r="I2" s="3" t="s">
        <v>3</v>
      </c>
      <c r="J2" s="3" t="s">
        <v>3</v>
      </c>
      <c r="K2" s="3" t="s">
        <v>4</v>
      </c>
      <c r="L2" s="3" t="s">
        <v>55</v>
      </c>
      <c r="M2" s="3" t="s">
        <v>11</v>
      </c>
      <c r="N2" s="3" t="s">
        <v>12</v>
      </c>
      <c r="O2" s="3" t="s">
        <v>17</v>
      </c>
      <c r="P2" s="3" t="s">
        <v>18</v>
      </c>
      <c r="Q2" s="3"/>
      <c r="R2" s="3" t="s">
        <v>21</v>
      </c>
      <c r="S2" s="3" t="s">
        <v>19</v>
      </c>
      <c r="T2" s="3" t="s">
        <v>5</v>
      </c>
      <c r="U2" s="3" t="s">
        <v>6</v>
      </c>
      <c r="V2" s="5"/>
      <c r="W2" s="31" t="s">
        <v>7</v>
      </c>
      <c r="X2" s="31" t="s">
        <v>8</v>
      </c>
      <c r="Y2" s="31" t="s">
        <v>9</v>
      </c>
      <c r="Z2" s="31" t="s">
        <v>10</v>
      </c>
      <c r="AA2" s="31" t="s">
        <v>30</v>
      </c>
      <c r="AB2" s="6"/>
      <c r="AC2" s="6"/>
      <c r="AG2" s="5"/>
      <c r="AH2" s="35"/>
      <c r="AI2" s="35"/>
      <c r="AJ2" s="35"/>
      <c r="AK2" s="35"/>
      <c r="AL2" s="35" t="s">
        <v>27</v>
      </c>
      <c r="AM2" s="35"/>
      <c r="AN2" s="35"/>
      <c r="AO2" s="35"/>
      <c r="AP2" s="35"/>
      <c r="AQ2" s="35"/>
      <c r="AR2" s="16" t="s">
        <v>25</v>
      </c>
      <c r="AS2" s="42" t="s">
        <v>26</v>
      </c>
      <c r="AT2" s="35"/>
      <c r="AU2" s="35"/>
      <c r="AV2" s="35"/>
    </row>
    <row r="3" spans="1:48" customFormat="1">
      <c r="A3" s="1"/>
      <c r="B3" s="1"/>
      <c r="C3" s="7"/>
      <c r="D3" s="26">
        <f>IF(SUM($D$2:D2)&lt;&gt;0,0,IF(U2=L3,E3,0))</f>
        <v>0</v>
      </c>
      <c r="E3" s="3">
        <v>0</v>
      </c>
      <c r="F3" s="3">
        <f>Inputs!B3</f>
        <v>2001654</v>
      </c>
      <c r="G3" s="3" t="s">
        <v>28</v>
      </c>
      <c r="H3" s="3"/>
      <c r="I3" s="3"/>
      <c r="J3" s="3" t="s">
        <v>26</v>
      </c>
      <c r="K3" s="3"/>
      <c r="L3" s="3"/>
      <c r="M3" s="3"/>
      <c r="N3" s="3"/>
      <c r="O3" s="3"/>
      <c r="P3" s="3"/>
      <c r="Q3" s="3"/>
      <c r="R3" s="3" t="s">
        <v>20</v>
      </c>
      <c r="S3" s="3" t="s">
        <v>20</v>
      </c>
      <c r="T3" s="3"/>
      <c r="U3" s="3">
        <f>F3</f>
        <v>2001654</v>
      </c>
      <c r="V3" s="7"/>
      <c r="W3" s="31">
        <v>1</v>
      </c>
      <c r="X3" s="32">
        <f>IF(ISERROR(W3),NA(),SUM(INDEX($J$4:$J$1333,AB3):INDEX($J$4:$J$1333,AC3)))</f>
        <v>252940.44564254279</v>
      </c>
      <c r="Y3" s="32">
        <f>IF(ISERROR(W3),NA(),SUM(INDEX($K$4:$K$1333,AB3):INDEX($K$4:$K$1333,AC3)))</f>
        <v>217434.20795233926</v>
      </c>
      <c r="Z3" s="32">
        <f>IF(ISERROR(W3),NA(),SUM(INDEX($L$4:$L$1333,AB3):INDEX($L$4:$L$1333,AC3)))</f>
        <v>35506.237690203525</v>
      </c>
      <c r="AA3" s="32">
        <f>IF(ISERROR(W3),NA(),INDEX($U$4:$U$1333,AC3))</f>
        <v>1966147.7623097966</v>
      </c>
      <c r="AB3" s="6">
        <v>1</v>
      </c>
      <c r="AC3" s="6">
        <v>12</v>
      </c>
      <c r="AG3" s="7"/>
      <c r="AH3" s="50"/>
      <c r="AI3" s="50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</row>
    <row r="4" spans="1:48" customFormat="1">
      <c r="A4" s="1"/>
      <c r="B4" s="1"/>
      <c r="C4" s="7"/>
      <c r="D4" s="26">
        <f>IF(SUM($D$2:D3)&lt;&gt;0,0,IF(ROUND(U3-L4,2)=0,E4,0))</f>
        <v>0</v>
      </c>
      <c r="E4" s="3">
        <f>IF(E3&lt;term,1,"")</f>
        <v>1</v>
      </c>
      <c r="F4" s="3">
        <f>IF(E4="","",IF(ISERROR(INDEX(Inputs!$A$10:$B$13,MATCH(E4,Inputs!$A$10:$A$13,0),2)),0,INDEX(Inputs!$A$10:$B$13,MATCH(E4,Inputs!$A$10:$A$13,0),2)))</f>
        <v>0</v>
      </c>
      <c r="G4" s="47">
        <f t="shared" ref="G4:G67" si="0">rate</f>
        <v>0.1095</v>
      </c>
      <c r="H4" s="37">
        <f t="shared" ref="H4:H67" si="1">IF($AS$2="fixed",rate,G4)</f>
        <v>0.1095</v>
      </c>
      <c r="I4" s="9">
        <f>IF(E4="",NA(),IF(Inputs!$B$6&gt;(U3*(1+rate/freq)),IF((U3*(1+rate/freq))&lt;0,0,(U3*(1+rate/freq))),Inputs!$B$6))</f>
        <v>21078.370470211899</v>
      </c>
      <c r="J4" s="8">
        <f t="shared" ref="J4:J67" si="2">IF(E4="","",IF(emi&gt;(U3*(1+rate/freq)),IF((U3*(1+rate/freq))&lt;0,0,(U3*(1+rate/freq))),emi))</f>
        <v>21078.370470211899</v>
      </c>
      <c r="K4" s="9">
        <f t="shared" ref="K4:K67" si="3">IF(E4="","",IF(U3&lt;0,0,U3)*H4/freq)</f>
        <v>18265.09275</v>
      </c>
      <c r="L4" s="8">
        <f>IF(E4="","",I4-K4)</f>
        <v>2813.2777202118996</v>
      </c>
      <c r="M4" s="8">
        <f>E4</f>
        <v>1</v>
      </c>
      <c r="N4" s="8">
        <v>1</v>
      </c>
      <c r="O4" s="8">
        <v>1</v>
      </c>
      <c r="P4" s="8">
        <v>1</v>
      </c>
      <c r="Q4" s="8" t="str">
        <f>IF(Inputs!$E$9=$M$2,M4,IF(Inputs!$E$9=$N$2,N4,IF(Inputs!$E$9=$O$2,O4,IF(Inputs!$E$9=$P$2,P4,""))))</f>
        <v/>
      </c>
      <c r="R4" s="3">
        <v>0</v>
      </c>
      <c r="S4" s="4"/>
      <c r="T4" s="3">
        <f t="shared" ref="T4:T67" si="4">IF(U3=0,0,S4)</f>
        <v>0</v>
      </c>
      <c r="U4" s="8">
        <f t="shared" ref="U4:U67" si="5">IF(E4="","",IF(U3&lt;=0,0,IF(U3+F4-L4-R4-T4&lt;0,0,U3+F4-L4-R4-T4)))</f>
        <v>1998840.722279788</v>
      </c>
      <c r="V4" s="7"/>
      <c r="W4" s="31">
        <f t="shared" ref="W4:W35" si="6">IF(W3&lt;term,W3+1,NA())</f>
        <v>2</v>
      </c>
      <c r="X4" s="32">
        <f>IF(ISERROR(W4),NA(),SUM(INDEX($J$4:$J$1333,AB4):INDEX($J$4:$J$1333,AC4)))</f>
        <v>252940.44564254279</v>
      </c>
      <c r="Y4" s="32">
        <f>IF(ISERROR(W4),NA(),SUM(INDEX($K$4:$K$1333,AB4):INDEX($K$4:$K$1333,AC4)))</f>
        <v>213345.09056235166</v>
      </c>
      <c r="Z4" s="32">
        <f>IF(ISERROR(W4),NA(),SUM(INDEX($L$4:$L$1333,AB4):INDEX($L$4:$L$1333,AC4)))</f>
        <v>39595.355080191155</v>
      </c>
      <c r="AA4" s="32">
        <f>IF(ISERROR(W4),NA(),INDEX($U$4:$U$1333,AC4))</f>
        <v>1926552.4072296054</v>
      </c>
      <c r="AB4" s="10">
        <f t="shared" ref="AB4:AB52" si="7">IF(ISERROR(W4),"",AB3+12)</f>
        <v>13</v>
      </c>
      <c r="AC4" s="10">
        <f t="shared" ref="AC4:AC52" si="8">IF(ISERROR(W4),"",AC3+12)</f>
        <v>24</v>
      </c>
      <c r="AG4" s="7"/>
      <c r="AH4" s="35"/>
      <c r="AI4" s="67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</row>
    <row r="5" spans="1:48" customFormat="1">
      <c r="A5" s="1"/>
      <c r="B5" s="1"/>
      <c r="C5" s="12"/>
      <c r="D5" s="26">
        <f>IF(SUM($D$2:D4)&lt;&gt;0,0,IF(ROUND(U4-L5,2)=0,E5,0))</f>
        <v>0</v>
      </c>
      <c r="E5" s="3">
        <f t="shared" ref="E5:E68" si="9">IF(E4&lt;term,E4+1,"")</f>
        <v>2</v>
      </c>
      <c r="F5" s="3">
        <f>IF(E5="","",IF(ISERROR(INDEX(Inputs!$A$10:$B$13,MATCH(E5,Inputs!$A$10:$A$13,0),2)),0,INDEX(Inputs!$A$10:$B$13,MATCH(E5,Inputs!$A$10:$A$13,0),2)))</f>
        <v>0</v>
      </c>
      <c r="G5" s="47">
        <f t="shared" si="0"/>
        <v>0.1095</v>
      </c>
      <c r="H5" s="37">
        <f t="shared" si="1"/>
        <v>0.1095</v>
      </c>
      <c r="I5" s="9">
        <f>IF(E5="",NA(),IF(Inputs!$B$6&gt;(U4*(1+rate/freq)),IF((U4*(1+rate/freq))&lt;0,0,(U4*(1+rate/freq))),Inputs!$B$6))</f>
        <v>21078.370470211899</v>
      </c>
      <c r="J5" s="8">
        <f t="shared" si="2"/>
        <v>21078.370470211899</v>
      </c>
      <c r="K5" s="9">
        <f t="shared" si="3"/>
        <v>18239.421590803064</v>
      </c>
      <c r="L5" s="8">
        <f t="shared" ref="L5:L68" si="10">IF(E5="","",I5-K5)</f>
        <v>2838.9488794088356</v>
      </c>
      <c r="M5" s="8">
        <f t="shared" ref="M5:M68" si="11">E5</f>
        <v>2</v>
      </c>
      <c r="N5" s="8"/>
      <c r="O5" s="8"/>
      <c r="P5" s="8"/>
      <c r="Q5" s="8" t="str">
        <f>IF(Inputs!$E$9=$M$2,M5,IF(Inputs!$E$9=$N$2,N5,IF(Inputs!$E$9=$O$2,O5,IF(Inputs!$E$9=$P$2,P5,""))))</f>
        <v/>
      </c>
      <c r="R5" s="3">
        <v>0</v>
      </c>
      <c r="S5" s="19"/>
      <c r="T5" s="3">
        <f t="shared" si="4"/>
        <v>0</v>
      </c>
      <c r="U5" s="8">
        <f t="shared" si="5"/>
        <v>1996001.7734003791</v>
      </c>
      <c r="V5" s="12"/>
      <c r="W5" s="31">
        <f t="shared" si="6"/>
        <v>3</v>
      </c>
      <c r="X5" s="32">
        <f>IF(ISERROR(W5),NA(),SUM(INDEX($J$4:$J$1333,AB5):INDEX($J$4:$J$1333,AC5)))</f>
        <v>252940.44564254279</v>
      </c>
      <c r="Y5" s="32">
        <f>IF(ISERROR(W5),NA(),SUM(INDEX($K$4:$K$1333,AB5):INDEX($K$4:$K$1333,AC5)))</f>
        <v>208785.04518571019</v>
      </c>
      <c r="Z5" s="32">
        <f>IF(ISERROR(W5),NA(),SUM(INDEX($L$4:$L$1333,AB5):INDEX($L$4:$L$1333,AC5)))</f>
        <v>44155.400456832605</v>
      </c>
      <c r="AA5" s="32">
        <f t="shared" ref="AA5:AA52" si="12">IF(ISERROR(W5),NA(),INDEX($U$4:$U$1333,AC5))</f>
        <v>1882397.0067727726</v>
      </c>
      <c r="AB5" s="10">
        <f t="shared" si="7"/>
        <v>25</v>
      </c>
      <c r="AC5" s="10">
        <f t="shared" si="8"/>
        <v>36</v>
      </c>
      <c r="AG5" s="12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</row>
    <row r="6" spans="1:48" customFormat="1">
      <c r="A6" s="1"/>
      <c r="B6" s="1"/>
      <c r="C6" s="12"/>
      <c r="D6" s="26">
        <f>IF(SUM($D$2:D5)&lt;&gt;0,0,IF(ROUND(U5-L6,2)=0,E6,0))</f>
        <v>0</v>
      </c>
      <c r="E6" s="3">
        <f t="shared" si="9"/>
        <v>3</v>
      </c>
      <c r="F6" s="3">
        <f>IF(E6="","",IF(ISERROR(INDEX(Inputs!$A$10:$B$13,MATCH(E6,Inputs!$A$10:$A$13,0),2)),0,INDEX(Inputs!$A$10:$B$13,MATCH(E6,Inputs!$A$10:$A$13,0),2)))</f>
        <v>0</v>
      </c>
      <c r="G6" s="47">
        <f t="shared" si="0"/>
        <v>0.1095</v>
      </c>
      <c r="H6" s="37">
        <f t="shared" si="1"/>
        <v>0.1095</v>
      </c>
      <c r="I6" s="9">
        <f>IF(E6="",NA(),IF(Inputs!$B$6&gt;(U5*(1+rate/freq)),IF((U5*(1+rate/freq))&lt;0,0,(U5*(1+rate/freq))),Inputs!$B$6))</f>
        <v>21078.370470211899</v>
      </c>
      <c r="J6" s="8">
        <f t="shared" si="2"/>
        <v>21078.370470211899</v>
      </c>
      <c r="K6" s="9">
        <f t="shared" si="3"/>
        <v>18213.516182278461</v>
      </c>
      <c r="L6" s="8">
        <f t="shared" si="10"/>
        <v>2864.8542879334382</v>
      </c>
      <c r="M6" s="8">
        <f t="shared" si="11"/>
        <v>3</v>
      </c>
      <c r="N6" s="8"/>
      <c r="O6" s="8"/>
      <c r="P6" s="8"/>
      <c r="Q6" s="8" t="str">
        <f>IF(Inputs!$E$9=$M$2,M6,IF(Inputs!$E$9=$N$2,N6,IF(Inputs!$E$9=$O$2,O6,IF(Inputs!$E$9=$P$2,P6,""))))</f>
        <v/>
      </c>
      <c r="R6" s="3">
        <v>0</v>
      </c>
      <c r="S6" s="19"/>
      <c r="T6" s="3">
        <f t="shared" si="4"/>
        <v>0</v>
      </c>
      <c r="U6" s="8">
        <f t="shared" si="5"/>
        <v>1993136.9191124458</v>
      </c>
      <c r="V6" s="12"/>
      <c r="W6" s="31">
        <f t="shared" si="6"/>
        <v>4</v>
      </c>
      <c r="X6" s="32">
        <f>IF(ISERROR(W6),NA(),SUM(INDEX($J$4:$J$1333,AB6):INDEX($J$4:$J$1333,AC6)))</f>
        <v>252940.44564254279</v>
      </c>
      <c r="Y6" s="32">
        <f>IF(ISERROR(W6),NA(),SUM(INDEX($K$4:$K$1333,AB6):INDEX($K$4:$K$1333,AC6)))</f>
        <v>203699.83685005707</v>
      </c>
      <c r="Z6" s="32">
        <f>IF(ISERROR(W6),NA(),SUM(INDEX($L$4:$L$1333,AB6):INDEX($L$4:$L$1333,AC6)))</f>
        <v>49240.608792485684</v>
      </c>
      <c r="AA6" s="32">
        <f t="shared" si="12"/>
        <v>1833156.3979802867</v>
      </c>
      <c r="AB6" s="10">
        <f t="shared" si="7"/>
        <v>37</v>
      </c>
      <c r="AC6" s="10">
        <f t="shared" si="8"/>
        <v>48</v>
      </c>
      <c r="AG6" s="12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</row>
    <row r="7" spans="1:48" customFormat="1">
      <c r="A7" s="1"/>
      <c r="B7" s="1"/>
      <c r="C7" s="14"/>
      <c r="D7" s="26">
        <f>IF(SUM($D$2:D6)&lt;&gt;0,0,IF(ROUND(U6-L7,2)=0,E7,0))</f>
        <v>0</v>
      </c>
      <c r="E7" s="3">
        <f t="shared" si="9"/>
        <v>4</v>
      </c>
      <c r="F7" s="3">
        <f>IF(E7="","",IF(ISERROR(INDEX(Inputs!$A$10:$B$13,MATCH(E7,Inputs!$A$10:$A$13,0),2)),0,INDEX(Inputs!$A$10:$B$13,MATCH(E7,Inputs!$A$10:$A$13,0),2)))</f>
        <v>0</v>
      </c>
      <c r="G7" s="47">
        <f t="shared" si="0"/>
        <v>0.1095</v>
      </c>
      <c r="H7" s="37">
        <f t="shared" si="1"/>
        <v>0.1095</v>
      </c>
      <c r="I7" s="9">
        <f>IF(E7="",NA(),IF(Inputs!$B$6&gt;(U6*(1+rate/freq)),IF((U6*(1+rate/freq))&lt;0,0,(U6*(1+rate/freq))),Inputs!$B$6))</f>
        <v>21078.370470211899</v>
      </c>
      <c r="J7" s="8">
        <f t="shared" si="2"/>
        <v>21078.370470211899</v>
      </c>
      <c r="K7" s="9">
        <f t="shared" si="3"/>
        <v>18187.374386901069</v>
      </c>
      <c r="L7" s="8">
        <f t="shared" si="10"/>
        <v>2890.9960833108307</v>
      </c>
      <c r="M7" s="8">
        <f t="shared" si="11"/>
        <v>4</v>
      </c>
      <c r="N7" s="8">
        <f>N4+3</f>
        <v>4</v>
      </c>
      <c r="O7" s="8"/>
      <c r="P7" s="8"/>
      <c r="Q7" s="8" t="str">
        <f>IF(Inputs!$E$9=$M$2,M7,IF(Inputs!$E$9=$N$2,N7,IF(Inputs!$E$9=$O$2,O7,IF(Inputs!$E$9=$P$2,P7,""))))</f>
        <v/>
      </c>
      <c r="R7" s="3">
        <v>0</v>
      </c>
      <c r="S7" s="19"/>
      <c r="T7" s="3">
        <f t="shared" si="4"/>
        <v>0</v>
      </c>
      <c r="U7" s="8">
        <f t="shared" si="5"/>
        <v>1990245.923029135</v>
      </c>
      <c r="V7" s="14"/>
      <c r="W7" s="31">
        <f t="shared" si="6"/>
        <v>5</v>
      </c>
      <c r="X7" s="32">
        <f>IF(ISERROR(W7),NA(),SUM(INDEX($J$4:$J$1333,AB7):INDEX($J$4:$J$1333,AC7)))</f>
        <v>252940.44564254279</v>
      </c>
      <c r="Y7" s="32">
        <f>IF(ISERROR(W7),NA(),SUM(INDEX($K$4:$K$1333,AB7):INDEX($K$4:$K$1333,AC7)))</f>
        <v>198028.98454901236</v>
      </c>
      <c r="Z7" s="32">
        <f>IF(ISERROR(W7),NA(),SUM(INDEX($L$4:$L$1333,AB7):INDEX($L$4:$L$1333,AC7)))</f>
        <v>54911.461093530401</v>
      </c>
      <c r="AA7" s="32">
        <f t="shared" si="12"/>
        <v>1778244.9368867564</v>
      </c>
      <c r="AB7" s="10">
        <f t="shared" si="7"/>
        <v>49</v>
      </c>
      <c r="AC7" s="10">
        <f t="shared" si="8"/>
        <v>60</v>
      </c>
      <c r="AG7" s="14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</row>
    <row r="8" spans="1:48" customFormat="1">
      <c r="A8" s="1"/>
      <c r="B8" s="1"/>
      <c r="C8" s="5"/>
      <c r="D8" s="26">
        <f>IF(SUM($D$2:D7)&lt;&gt;0,0,IF(ROUND(U7-L8,2)=0,E8,0))</f>
        <v>0</v>
      </c>
      <c r="E8" s="3">
        <f t="shared" si="9"/>
        <v>5</v>
      </c>
      <c r="F8" s="3">
        <f>IF(E8="","",IF(ISERROR(INDEX(Inputs!$A$10:$B$13,MATCH(E8,Inputs!$A$10:$A$13,0),2)),0,INDEX(Inputs!$A$10:$B$13,MATCH(E8,Inputs!$A$10:$A$13,0),2)))</f>
        <v>0</v>
      </c>
      <c r="G8" s="47">
        <f t="shared" si="0"/>
        <v>0.1095</v>
      </c>
      <c r="H8" s="37">
        <f t="shared" si="1"/>
        <v>0.1095</v>
      </c>
      <c r="I8" s="9">
        <f>IF(E8="",NA(),IF(Inputs!$B$6&gt;(U7*(1+rate/freq)),IF((U7*(1+rate/freq))&lt;0,0,(U7*(1+rate/freq))),Inputs!$B$6))</f>
        <v>21078.370470211899</v>
      </c>
      <c r="J8" s="8">
        <f t="shared" si="2"/>
        <v>21078.370470211899</v>
      </c>
      <c r="K8" s="9">
        <f t="shared" si="3"/>
        <v>18160.994047640856</v>
      </c>
      <c r="L8" s="8">
        <f t="shared" si="10"/>
        <v>2917.3764225710438</v>
      </c>
      <c r="M8" s="8">
        <f t="shared" si="11"/>
        <v>5</v>
      </c>
      <c r="N8" s="8"/>
      <c r="O8" s="8"/>
      <c r="P8" s="8"/>
      <c r="Q8" s="8" t="str">
        <f>IF(Inputs!$E$9=$M$2,M8,IF(Inputs!$E$9=$N$2,N8,IF(Inputs!$E$9=$O$2,O8,IF(Inputs!$E$9=$P$2,P8,""))))</f>
        <v/>
      </c>
      <c r="R8" s="3">
        <v>0</v>
      </c>
      <c r="S8" s="19"/>
      <c r="T8" s="3">
        <f t="shared" si="4"/>
        <v>0</v>
      </c>
      <c r="U8" s="8">
        <f t="shared" si="5"/>
        <v>1987328.546606564</v>
      </c>
      <c r="V8" s="5"/>
      <c r="W8" s="31">
        <f t="shared" si="6"/>
        <v>6</v>
      </c>
      <c r="X8" s="32">
        <f>IF(ISERROR(W8),NA(),SUM(INDEX($J$4:$J$1333,AB8):INDEX($J$4:$J$1333,AC8)))</f>
        <v>252940.44564254279</v>
      </c>
      <c r="Y8" s="32">
        <f>IF(ISERROR(W8),NA(),SUM(INDEX($K$4:$K$1333,AB8):INDEX($K$4:$K$1333,AC8)))</f>
        <v>191705.04191036063</v>
      </c>
      <c r="Z8" s="32">
        <f>IF(ISERROR(W8),NA(),SUM(INDEX($L$4:$L$1333,AB8):INDEX($L$4:$L$1333,AC8)))</f>
        <v>61235.403732182189</v>
      </c>
      <c r="AA8" s="32">
        <f t="shared" si="12"/>
        <v>1717009.5331545745</v>
      </c>
      <c r="AB8" s="10">
        <f t="shared" si="7"/>
        <v>61</v>
      </c>
      <c r="AC8" s="10">
        <f t="shared" si="8"/>
        <v>72</v>
      </c>
      <c r="AG8" s="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</row>
    <row r="9" spans="1:48" customFormat="1">
      <c r="A9" s="1"/>
      <c r="B9" s="1"/>
      <c r="C9" s="15"/>
      <c r="D9" s="26">
        <f>IF(SUM($D$2:D8)&lt;&gt;0,0,IF(ROUND(U8-L9,2)=0,E9,0))</f>
        <v>0</v>
      </c>
      <c r="E9" s="3">
        <f t="shared" si="9"/>
        <v>6</v>
      </c>
      <c r="F9" s="3">
        <f>IF(E9="","",IF(ISERROR(INDEX(Inputs!$A$10:$B$13,MATCH(E9,Inputs!$A$10:$A$13,0),2)),0,INDEX(Inputs!$A$10:$B$13,MATCH(E9,Inputs!$A$10:$A$13,0),2)))</f>
        <v>0</v>
      </c>
      <c r="G9" s="47">
        <f t="shared" si="0"/>
        <v>0.1095</v>
      </c>
      <c r="H9" s="37">
        <f t="shared" si="1"/>
        <v>0.1095</v>
      </c>
      <c r="I9" s="9">
        <f>IF(E9="",NA(),IF(Inputs!$B$6&gt;(U8*(1+rate/freq)),IF((U8*(1+rate/freq))&lt;0,0,(U8*(1+rate/freq))),Inputs!$B$6))</f>
        <v>21078.370470211899</v>
      </c>
      <c r="J9" s="8">
        <f t="shared" si="2"/>
        <v>21078.370470211899</v>
      </c>
      <c r="K9" s="9">
        <f t="shared" si="3"/>
        <v>18134.372987784896</v>
      </c>
      <c r="L9" s="8">
        <f t="shared" si="10"/>
        <v>2943.997482427003</v>
      </c>
      <c r="M9" s="8">
        <f t="shared" si="11"/>
        <v>6</v>
      </c>
      <c r="N9" s="8"/>
      <c r="O9" s="8"/>
      <c r="P9" s="8"/>
      <c r="Q9" s="8" t="str">
        <f>IF(Inputs!$E$9=$M$2,M9,IF(Inputs!$E$9=$N$2,N9,IF(Inputs!$E$9=$O$2,O9,IF(Inputs!$E$9=$P$2,P9,""))))</f>
        <v/>
      </c>
      <c r="R9" s="3">
        <v>0</v>
      </c>
      <c r="S9" s="19"/>
      <c r="T9" s="3">
        <f t="shared" si="4"/>
        <v>0</v>
      </c>
      <c r="U9" s="8">
        <f t="shared" si="5"/>
        <v>1984384.549124137</v>
      </c>
      <c r="V9" s="15"/>
      <c r="W9" s="31">
        <f t="shared" si="6"/>
        <v>7</v>
      </c>
      <c r="X9" s="32">
        <f>IF(ISERROR(W9),NA(),SUM(INDEX($J$4:$J$1333,AB9):INDEX($J$4:$J$1333,AC9)))</f>
        <v>252940.44564254279</v>
      </c>
      <c r="Y9" s="32">
        <f>IF(ISERROR(W9),NA(),SUM(INDEX($K$4:$K$1333,AB9):INDEX($K$4:$K$1333,AC9)))</f>
        <v>184652.79502154802</v>
      </c>
      <c r="Z9" s="32">
        <f>IF(ISERROR(W9),NA(),SUM(INDEX($L$4:$L$1333,AB9):INDEX($L$4:$L$1333,AC9)))</f>
        <v>68287.650620994798</v>
      </c>
      <c r="AA9" s="32">
        <f t="shared" si="12"/>
        <v>1648721.8825335798</v>
      </c>
      <c r="AB9" s="10">
        <f t="shared" si="7"/>
        <v>73</v>
      </c>
      <c r="AC9" s="10">
        <f t="shared" si="8"/>
        <v>84</v>
      </c>
      <c r="AG9" s="1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</row>
    <row r="10" spans="1:48" customFormat="1">
      <c r="A10" s="1"/>
      <c r="B10" s="1"/>
      <c r="C10" s="15"/>
      <c r="D10" s="26">
        <f>IF(SUM($D$2:D9)&lt;&gt;0,0,IF(ROUND(U9-L10,2)=0,E10,0))</f>
        <v>0</v>
      </c>
      <c r="E10" s="3">
        <f t="shared" si="9"/>
        <v>7</v>
      </c>
      <c r="F10" s="3">
        <f>IF(E10="","",IF(ISERROR(INDEX(Inputs!$A$10:$B$13,MATCH(E10,Inputs!$A$10:$A$13,0),2)),0,INDEX(Inputs!$A$10:$B$13,MATCH(E10,Inputs!$A$10:$A$13,0),2)))</f>
        <v>0</v>
      </c>
      <c r="G10" s="47">
        <f t="shared" si="0"/>
        <v>0.1095</v>
      </c>
      <c r="H10" s="37">
        <f t="shared" si="1"/>
        <v>0.1095</v>
      </c>
      <c r="I10" s="9">
        <f>IF(E10="",NA(),IF(Inputs!$B$6&gt;(U9*(1+rate/freq)),IF((U9*(1+rate/freq))&lt;0,0,(U9*(1+rate/freq))),Inputs!$B$6))</f>
        <v>21078.370470211899</v>
      </c>
      <c r="J10" s="8">
        <f t="shared" si="2"/>
        <v>21078.370470211899</v>
      </c>
      <c r="K10" s="9">
        <f t="shared" si="3"/>
        <v>18107.509010757753</v>
      </c>
      <c r="L10" s="8">
        <f t="shared" si="10"/>
        <v>2970.8614594541468</v>
      </c>
      <c r="M10" s="8">
        <f t="shared" si="11"/>
        <v>7</v>
      </c>
      <c r="N10" s="8">
        <f>N7+3</f>
        <v>7</v>
      </c>
      <c r="O10" s="8">
        <f>O4+6</f>
        <v>7</v>
      </c>
      <c r="P10" s="8"/>
      <c r="Q10" s="8" t="str">
        <f>IF(Inputs!$E$9=$M$2,M10,IF(Inputs!$E$9=$N$2,N10,IF(Inputs!$E$9=$O$2,O10,IF(Inputs!$E$9=$P$2,P10,""))))</f>
        <v/>
      </c>
      <c r="R10" s="3">
        <v>0</v>
      </c>
      <c r="S10" s="19"/>
      <c r="T10" s="3">
        <f t="shared" si="4"/>
        <v>0</v>
      </c>
      <c r="U10" s="8">
        <f t="shared" si="5"/>
        <v>1981413.687664683</v>
      </c>
      <c r="V10" s="15"/>
      <c r="W10" s="31">
        <f t="shared" si="6"/>
        <v>8</v>
      </c>
      <c r="X10" s="32">
        <f>IF(ISERROR(W10),NA(),SUM(INDEX($J$4:$J$1333,AB10):INDEX($J$4:$J$1333,AC10)))</f>
        <v>252940.44564254279</v>
      </c>
      <c r="Y10" s="32">
        <f>IF(ISERROR(W10),NA(),SUM(INDEX($K$4:$K$1333,AB10):INDEX($K$4:$K$1333,AC10)))</f>
        <v>176788.36787181502</v>
      </c>
      <c r="Z10" s="32">
        <f>IF(ISERROR(W10),NA(),SUM(INDEX($L$4:$L$1333,AB10):INDEX($L$4:$L$1333,AC10)))</f>
        <v>76152.077770727788</v>
      </c>
      <c r="AA10" s="32">
        <f t="shared" si="12"/>
        <v>1572569.8047628517</v>
      </c>
      <c r="AB10" s="10">
        <f t="shared" si="7"/>
        <v>85</v>
      </c>
      <c r="AC10" s="10">
        <f t="shared" si="8"/>
        <v>96</v>
      </c>
      <c r="AG10" s="1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</row>
    <row r="11" spans="1:48" customFormat="1">
      <c r="A11" s="1"/>
      <c r="B11" s="1"/>
      <c r="C11" s="15"/>
      <c r="D11" s="26">
        <f>IF(SUM($D$2:D10)&lt;&gt;0,0,IF(ROUND(U10-L11,2)=0,E11,0))</f>
        <v>0</v>
      </c>
      <c r="E11" s="3">
        <f t="shared" si="9"/>
        <v>8</v>
      </c>
      <c r="F11" s="3">
        <f>IF(E11="","",IF(ISERROR(INDEX(Inputs!$A$10:$B$13,MATCH(E11,Inputs!$A$10:$A$13,0),2)),0,INDEX(Inputs!$A$10:$B$13,MATCH(E11,Inputs!$A$10:$A$13,0),2)))</f>
        <v>0</v>
      </c>
      <c r="G11" s="47">
        <f t="shared" si="0"/>
        <v>0.1095</v>
      </c>
      <c r="H11" s="37">
        <f t="shared" si="1"/>
        <v>0.1095</v>
      </c>
      <c r="I11" s="9">
        <f>IF(E11="",NA(),IF(Inputs!$B$6&gt;(U10*(1+rate/freq)),IF((U10*(1+rate/freq))&lt;0,0,(U10*(1+rate/freq))),Inputs!$B$6))</f>
        <v>21078.370470211899</v>
      </c>
      <c r="J11" s="8">
        <f t="shared" si="2"/>
        <v>21078.370470211899</v>
      </c>
      <c r="K11" s="9">
        <f t="shared" si="3"/>
        <v>18080.399899940232</v>
      </c>
      <c r="L11" s="8">
        <f t="shared" si="10"/>
        <v>2997.9705702716674</v>
      </c>
      <c r="M11" s="8">
        <f t="shared" si="11"/>
        <v>8</v>
      </c>
      <c r="N11" s="8"/>
      <c r="O11" s="8"/>
      <c r="P11" s="8"/>
      <c r="Q11" s="8" t="str">
        <f>IF(Inputs!$E$9=$M$2,M11,IF(Inputs!$E$9=$N$2,N11,IF(Inputs!$E$9=$O$2,O11,IF(Inputs!$E$9=$P$2,P11,""))))</f>
        <v/>
      </c>
      <c r="R11" s="3">
        <v>0</v>
      </c>
      <c r="S11" s="19"/>
      <c r="T11" s="3">
        <f t="shared" si="4"/>
        <v>0</v>
      </c>
      <c r="U11" s="8">
        <f t="shared" si="5"/>
        <v>1978415.7170944114</v>
      </c>
      <c r="V11" s="15"/>
      <c r="W11" s="31">
        <f t="shared" si="6"/>
        <v>9</v>
      </c>
      <c r="X11" s="32">
        <f>IF(ISERROR(W11),NA(),SUM(INDEX($J$4:$J$1333,AB11):INDEX($J$4:$J$1333,AC11)))</f>
        <v>252940.44564254279</v>
      </c>
      <c r="Y11" s="32">
        <f>IF(ISERROR(W11),NA(),SUM(INDEX($K$4:$K$1333,AB11):INDEX($K$4:$K$1333,AC11)))</f>
        <v>168018.22477152559</v>
      </c>
      <c r="Z11" s="32">
        <f>IF(ISERROR(W11),NA(),SUM(INDEX($L$4:$L$1333,AB11):INDEX($L$4:$L$1333,AC11)))</f>
        <v>84922.220871017184</v>
      </c>
      <c r="AA11" s="32">
        <f t="shared" si="12"/>
        <v>1487647.5838918344</v>
      </c>
      <c r="AB11" s="10">
        <f t="shared" si="7"/>
        <v>97</v>
      </c>
      <c r="AC11" s="10">
        <f t="shared" si="8"/>
        <v>108</v>
      </c>
      <c r="AG11" s="1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</row>
    <row r="12" spans="1:48" customFormat="1">
      <c r="A12" s="1"/>
      <c r="B12" s="1"/>
      <c r="C12" s="15"/>
      <c r="D12" s="26">
        <f>IF(SUM($D$2:D11)&lt;&gt;0,0,IF(ROUND(U11-L12,2)=0,E12,0))</f>
        <v>0</v>
      </c>
      <c r="E12" s="3">
        <f t="shared" si="9"/>
        <v>9</v>
      </c>
      <c r="F12" s="3">
        <f>IF(E12="","",IF(ISERROR(INDEX(Inputs!$A$10:$B$13,MATCH(E12,Inputs!$A$10:$A$13,0),2)),0,INDEX(Inputs!$A$10:$B$13,MATCH(E12,Inputs!$A$10:$A$13,0),2)))</f>
        <v>0</v>
      </c>
      <c r="G12" s="47">
        <f t="shared" si="0"/>
        <v>0.1095</v>
      </c>
      <c r="H12" s="37">
        <f t="shared" si="1"/>
        <v>0.1095</v>
      </c>
      <c r="I12" s="9">
        <f>IF(E12="",NA(),IF(Inputs!$B$6&gt;(U11*(1+rate/freq)),IF((U11*(1+rate/freq))&lt;0,0,(U11*(1+rate/freq))),Inputs!$B$6))</f>
        <v>21078.370470211899</v>
      </c>
      <c r="J12" s="8">
        <f t="shared" si="2"/>
        <v>21078.370470211899</v>
      </c>
      <c r="K12" s="9">
        <f t="shared" si="3"/>
        <v>18053.043418486504</v>
      </c>
      <c r="L12" s="8">
        <f t="shared" si="10"/>
        <v>3025.327051725395</v>
      </c>
      <c r="M12" s="8">
        <f t="shared" si="11"/>
        <v>9</v>
      </c>
      <c r="N12" s="8"/>
      <c r="O12" s="8"/>
      <c r="P12" s="8"/>
      <c r="Q12" s="8" t="str">
        <f>IF(Inputs!$E$9=$M$2,M12,IF(Inputs!$E$9=$N$2,N12,IF(Inputs!$E$9=$O$2,O12,IF(Inputs!$E$9=$P$2,P12,""))))</f>
        <v/>
      </c>
      <c r="R12" s="3">
        <v>0</v>
      </c>
      <c r="S12" s="19"/>
      <c r="T12" s="3">
        <f t="shared" si="4"/>
        <v>0</v>
      </c>
      <c r="U12" s="8">
        <f t="shared" si="5"/>
        <v>1975390.3900426859</v>
      </c>
      <c r="V12" s="15"/>
      <c r="W12" s="31">
        <f t="shared" si="6"/>
        <v>10</v>
      </c>
      <c r="X12" s="32">
        <f>IF(ISERROR(W12),NA(),SUM(INDEX($J$4:$J$1333,AB12):INDEX($J$4:$J$1333,AC12)))</f>
        <v>252940.44564254279</v>
      </c>
      <c r="Y12" s="32">
        <f>IF(ISERROR(W12),NA(),SUM(INDEX($K$4:$K$1333,AB12):INDEX($K$4:$K$1333,AC12)))</f>
        <v>158238.05788395196</v>
      </c>
      <c r="Z12" s="32">
        <f>IF(ISERROR(W12),NA(),SUM(INDEX($L$4:$L$1333,AB12):INDEX($L$4:$L$1333,AC12)))</f>
        <v>94702.387758590805</v>
      </c>
      <c r="AA12" s="32">
        <f t="shared" si="12"/>
        <v>1392945.1961332439</v>
      </c>
      <c r="AB12" s="10">
        <f t="shared" si="7"/>
        <v>109</v>
      </c>
      <c r="AC12" s="10">
        <f t="shared" si="8"/>
        <v>120</v>
      </c>
      <c r="AG12" s="1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</row>
    <row r="13" spans="1:48" customFormat="1">
      <c r="A13" s="1"/>
      <c r="B13" s="1"/>
      <c r="C13" s="15"/>
      <c r="D13" s="26">
        <f>IF(SUM($D$2:D12)&lt;&gt;0,0,IF(ROUND(U12-L13,2)=0,E13,0))</f>
        <v>0</v>
      </c>
      <c r="E13" s="3">
        <f t="shared" si="9"/>
        <v>10</v>
      </c>
      <c r="F13" s="3">
        <f>IF(E13="","",IF(ISERROR(INDEX(Inputs!$A$10:$B$13,MATCH(E13,Inputs!$A$10:$A$13,0),2)),0,INDEX(Inputs!$A$10:$B$13,MATCH(E13,Inputs!$A$10:$A$13,0),2)))</f>
        <v>0</v>
      </c>
      <c r="G13" s="47">
        <f t="shared" si="0"/>
        <v>0.1095</v>
      </c>
      <c r="H13" s="37">
        <f t="shared" si="1"/>
        <v>0.1095</v>
      </c>
      <c r="I13" s="9">
        <f>IF(E13="",NA(),IF(Inputs!$B$6&gt;(U12*(1+rate/freq)),IF((U12*(1+rate/freq))&lt;0,0,(U12*(1+rate/freq))),Inputs!$B$6))</f>
        <v>21078.370470211899</v>
      </c>
      <c r="J13" s="8">
        <f t="shared" si="2"/>
        <v>21078.370470211899</v>
      </c>
      <c r="K13" s="9">
        <f t="shared" si="3"/>
        <v>18025.43730913951</v>
      </c>
      <c r="L13" s="8">
        <f t="shared" si="10"/>
        <v>3052.9331610723893</v>
      </c>
      <c r="M13" s="8">
        <f t="shared" si="11"/>
        <v>10</v>
      </c>
      <c r="N13" s="8">
        <f>N10+3</f>
        <v>10</v>
      </c>
      <c r="O13" s="8"/>
      <c r="P13" s="8"/>
      <c r="Q13" s="8" t="str">
        <f>IF(Inputs!$E$9=$M$2,M13,IF(Inputs!$E$9=$N$2,N13,IF(Inputs!$E$9=$O$2,O13,IF(Inputs!$E$9=$P$2,P13,""))))</f>
        <v/>
      </c>
      <c r="R13" s="3">
        <v>0</v>
      </c>
      <c r="S13" s="19"/>
      <c r="T13" s="3">
        <f t="shared" si="4"/>
        <v>0</v>
      </c>
      <c r="U13" s="8">
        <f t="shared" si="5"/>
        <v>1972337.4568816135</v>
      </c>
      <c r="V13" s="15"/>
      <c r="W13" s="31">
        <f t="shared" si="6"/>
        <v>11</v>
      </c>
      <c r="X13" s="32">
        <f>IF(ISERROR(W13),NA(),SUM(INDEX($J$4:$J$1333,AB13):INDEX($J$4:$J$1333,AC13)))</f>
        <v>252940.44564254279</v>
      </c>
      <c r="Y13" s="32">
        <f>IF(ISERROR(W13),NA(),SUM(INDEX($K$4:$K$1333,AB13):INDEX($K$4:$K$1333,AC13)))</f>
        <v>147331.54663835614</v>
      </c>
      <c r="Z13" s="32">
        <f>IF(ISERROR(W13),NA(),SUM(INDEX($L$4:$L$1333,AB13):INDEX($L$4:$L$1333,AC13)))</f>
        <v>105608.89900418665</v>
      </c>
      <c r="AA13" s="32">
        <f t="shared" si="12"/>
        <v>1287336.2971290573</v>
      </c>
      <c r="AB13" s="10">
        <f t="shared" si="7"/>
        <v>121</v>
      </c>
      <c r="AC13" s="10">
        <f t="shared" si="8"/>
        <v>132</v>
      </c>
      <c r="AG13" s="1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</row>
    <row r="14" spans="1:48" customFormat="1">
      <c r="A14" s="1"/>
      <c r="B14" s="1"/>
      <c r="C14" s="15"/>
      <c r="D14" s="26">
        <f>IF(SUM($D$2:D13)&lt;&gt;0,0,IF(ROUND(U13-L14,2)=0,E14,0))</f>
        <v>0</v>
      </c>
      <c r="E14" s="3">
        <f t="shared" si="9"/>
        <v>11</v>
      </c>
      <c r="F14" s="3">
        <f>IF(E14="","",IF(ISERROR(INDEX(Inputs!$A$10:$B$13,MATCH(E14,Inputs!$A$10:$A$13,0),2)),0,INDEX(Inputs!$A$10:$B$13,MATCH(E14,Inputs!$A$10:$A$13,0),2)))</f>
        <v>0</v>
      </c>
      <c r="G14" s="47">
        <f t="shared" si="0"/>
        <v>0.1095</v>
      </c>
      <c r="H14" s="37">
        <f t="shared" si="1"/>
        <v>0.1095</v>
      </c>
      <c r="I14" s="9">
        <f>IF(E14="",NA(),IF(Inputs!$B$6&gt;(U13*(1+rate/freq)),IF((U13*(1+rate/freq))&lt;0,0,(U13*(1+rate/freq))),Inputs!$B$6))</f>
        <v>21078.370470211899</v>
      </c>
      <c r="J14" s="8">
        <f t="shared" si="2"/>
        <v>21078.370470211899</v>
      </c>
      <c r="K14" s="9">
        <f t="shared" si="3"/>
        <v>17997.579294044725</v>
      </c>
      <c r="L14" s="8">
        <f t="shared" si="10"/>
        <v>3080.7911761671749</v>
      </c>
      <c r="M14" s="8">
        <f t="shared" si="11"/>
        <v>11</v>
      </c>
      <c r="N14" s="8"/>
      <c r="O14" s="8"/>
      <c r="P14" s="8"/>
      <c r="Q14" s="8" t="str">
        <f>IF(Inputs!$E$9=$M$2,M14,IF(Inputs!$E$9=$N$2,N14,IF(Inputs!$E$9=$O$2,O14,IF(Inputs!$E$9=$P$2,P14,""))))</f>
        <v/>
      </c>
      <c r="R14" s="3">
        <v>0</v>
      </c>
      <c r="S14" s="19"/>
      <c r="T14" s="3">
        <f t="shared" si="4"/>
        <v>0</v>
      </c>
      <c r="U14" s="8">
        <f t="shared" si="5"/>
        <v>1969256.6657054464</v>
      </c>
      <c r="V14" s="15"/>
      <c r="W14" s="31">
        <f t="shared" si="6"/>
        <v>12</v>
      </c>
      <c r="X14" s="32">
        <f>IF(ISERROR(W14),NA(),SUM(INDEX($J$4:$J$1333,AB14):INDEX($J$4:$J$1333,AC14)))</f>
        <v>252940.44564254279</v>
      </c>
      <c r="Y14" s="32">
        <f>IF(ISERROR(W14),NA(),SUM(INDEX($K$4:$K$1333,AB14):INDEX($K$4:$K$1333,AC14)))</f>
        <v>135168.97426942794</v>
      </c>
      <c r="Z14" s="32">
        <f>IF(ISERROR(W14),NA(),SUM(INDEX($L$4:$L$1333,AB14):INDEX($L$4:$L$1333,AC14)))</f>
        <v>117771.47137311487</v>
      </c>
      <c r="AA14" s="32">
        <f t="shared" si="12"/>
        <v>1169564.8257559424</v>
      </c>
      <c r="AB14" s="10">
        <f t="shared" si="7"/>
        <v>133</v>
      </c>
      <c r="AC14" s="10">
        <f t="shared" si="8"/>
        <v>144</v>
      </c>
      <c r="AG14" s="1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</row>
    <row r="15" spans="1:48" customFormat="1">
      <c r="A15" s="1"/>
      <c r="B15" s="1"/>
      <c r="C15" s="15"/>
      <c r="D15" s="26">
        <f>IF(SUM($D$2:D14)&lt;&gt;0,0,IF(ROUND(U14-L15,2)=0,E15,0))</f>
        <v>0</v>
      </c>
      <c r="E15" s="3">
        <f t="shared" si="9"/>
        <v>12</v>
      </c>
      <c r="F15" s="3">
        <f>IF(E15="","",IF(ISERROR(INDEX(Inputs!$A$10:$B$13,MATCH(E15,Inputs!$A$10:$A$13,0),2)),0,INDEX(Inputs!$A$10:$B$13,MATCH(E15,Inputs!$A$10:$A$13,0),2)))</f>
        <v>0</v>
      </c>
      <c r="G15" s="47">
        <f t="shared" si="0"/>
        <v>0.1095</v>
      </c>
      <c r="H15" s="37">
        <f t="shared" si="1"/>
        <v>0.1095</v>
      </c>
      <c r="I15" s="9">
        <f>IF(E15="",NA(),IF(Inputs!$B$6&gt;(U14*(1+rate/freq)),IF((U14*(1+rate/freq))&lt;0,0,(U14*(1+rate/freq))),Inputs!$B$6))</f>
        <v>21078.370470211899</v>
      </c>
      <c r="J15" s="8">
        <f t="shared" si="2"/>
        <v>21078.370470211899</v>
      </c>
      <c r="K15" s="9">
        <f t="shared" si="3"/>
        <v>17969.467074562199</v>
      </c>
      <c r="L15" s="8">
        <f t="shared" si="10"/>
        <v>3108.9033956497005</v>
      </c>
      <c r="M15" s="8">
        <f t="shared" si="11"/>
        <v>12</v>
      </c>
      <c r="N15" s="8"/>
      <c r="O15" s="8"/>
      <c r="P15" s="8"/>
      <c r="Q15" s="8" t="str">
        <f>IF(Inputs!$E$9=$M$2,M15,IF(Inputs!$E$9=$N$2,N15,IF(Inputs!$E$9=$O$2,O15,IF(Inputs!$E$9=$P$2,P15,""))))</f>
        <v/>
      </c>
      <c r="R15" s="3">
        <v>0</v>
      </c>
      <c r="S15" s="19"/>
      <c r="T15" s="3">
        <f t="shared" si="4"/>
        <v>0</v>
      </c>
      <c r="U15" s="8">
        <f t="shared" si="5"/>
        <v>1966147.7623097966</v>
      </c>
      <c r="V15" s="15"/>
      <c r="W15" s="31">
        <f t="shared" si="6"/>
        <v>13</v>
      </c>
      <c r="X15" s="32">
        <f>IF(ISERROR(W15),NA(),SUM(INDEX($J$4:$J$1333,AB15):INDEX($J$4:$J$1333,AC15)))</f>
        <v>252940.44564254279</v>
      </c>
      <c r="Y15" s="32">
        <f>IF(ISERROR(W15),NA(),SUM(INDEX($K$4:$K$1333,AB15):INDEX($K$4:$K$1333,AC15)))</f>
        <v>121605.68502886989</v>
      </c>
      <c r="Z15" s="32">
        <f>IF(ISERROR(W15),NA(),SUM(INDEX($L$4:$L$1333,AB15):INDEX($L$4:$L$1333,AC15)))</f>
        <v>131334.7606136729</v>
      </c>
      <c r="AA15" s="32">
        <f t="shared" si="12"/>
        <v>1038230.0651422696</v>
      </c>
      <c r="AB15" s="10">
        <f t="shared" si="7"/>
        <v>145</v>
      </c>
      <c r="AC15" s="10">
        <f t="shared" si="8"/>
        <v>156</v>
      </c>
      <c r="AG15" s="1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</row>
    <row r="16" spans="1:48" customFormat="1">
      <c r="A16" s="1"/>
      <c r="B16" s="1"/>
      <c r="C16" s="15"/>
      <c r="D16" s="26">
        <f>IF(SUM($D$2:D15)&lt;&gt;0,0,IF(ROUND(U15-L16,2)=0,E16,0))</f>
        <v>0</v>
      </c>
      <c r="E16" s="3">
        <f t="shared" si="9"/>
        <v>13</v>
      </c>
      <c r="F16" s="3">
        <f>IF(E16="","",IF(ISERROR(INDEX(Inputs!$A$10:$B$13,MATCH(E16,Inputs!$A$10:$A$13,0),2)),0,INDEX(Inputs!$A$10:$B$13,MATCH(E16,Inputs!$A$10:$A$13,0),2)))</f>
        <v>0</v>
      </c>
      <c r="G16" s="47">
        <f t="shared" si="0"/>
        <v>0.1095</v>
      </c>
      <c r="H16" s="37">
        <f t="shared" si="1"/>
        <v>0.1095</v>
      </c>
      <c r="I16" s="9">
        <f>IF(E16="",NA(),IF(Inputs!$B$6&gt;(U15*(1+rate/freq)),IF((U15*(1+rate/freq))&lt;0,0,(U15*(1+rate/freq))),Inputs!$B$6))</f>
        <v>21078.370470211899</v>
      </c>
      <c r="J16" s="8">
        <f t="shared" si="2"/>
        <v>21078.370470211899</v>
      </c>
      <c r="K16" s="9">
        <f t="shared" si="3"/>
        <v>17941.098331076893</v>
      </c>
      <c r="L16" s="8">
        <f t="shared" si="10"/>
        <v>3137.272139135006</v>
      </c>
      <c r="M16" s="8">
        <f t="shared" si="11"/>
        <v>13</v>
      </c>
      <c r="N16" s="8">
        <f>N13+3</f>
        <v>13</v>
      </c>
      <c r="O16" s="8">
        <f>O10+6</f>
        <v>13</v>
      </c>
      <c r="P16" s="8">
        <f>P4+12</f>
        <v>13</v>
      </c>
      <c r="Q16" s="8" t="str">
        <f>IF(Inputs!$E$9=$M$2,M16,IF(Inputs!$E$9=$N$2,N16,IF(Inputs!$E$9=$O$2,O16,IF(Inputs!$E$9=$P$2,P16,""))))</f>
        <v/>
      </c>
      <c r="R16" s="3">
        <v>0</v>
      </c>
      <c r="S16" s="19"/>
      <c r="T16" s="3">
        <f t="shared" si="4"/>
        <v>0</v>
      </c>
      <c r="U16" s="8">
        <f t="shared" si="5"/>
        <v>1963010.4901706616</v>
      </c>
      <c r="V16" s="15"/>
      <c r="W16" s="31">
        <f t="shared" si="6"/>
        <v>14</v>
      </c>
      <c r="X16" s="32">
        <f>IF(ISERROR(W16),NA(),SUM(INDEX($J$4:$J$1333,AB16):INDEX($J$4:$J$1333,AC16)))</f>
        <v>252940.44564254279</v>
      </c>
      <c r="Y16" s="32">
        <f>IF(ISERROR(W16),NA(),SUM(INDEX($K$4:$K$1333,AB16):INDEX($K$4:$K$1333,AC16)))</f>
        <v>106480.36371994941</v>
      </c>
      <c r="Z16" s="32">
        <f>IF(ISERROR(W16),NA(),SUM(INDEX($L$4:$L$1333,AB16):INDEX($L$4:$L$1333,AC16)))</f>
        <v>146460.08192259338</v>
      </c>
      <c r="AA16" s="32">
        <f t="shared" si="12"/>
        <v>891769.98321967642</v>
      </c>
      <c r="AB16" s="10">
        <f t="shared" si="7"/>
        <v>157</v>
      </c>
      <c r="AC16" s="10">
        <f t="shared" si="8"/>
        <v>168</v>
      </c>
      <c r="AG16" s="1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</row>
    <row r="17" spans="1:48" customFormat="1">
      <c r="A17" s="1"/>
      <c r="B17" s="1"/>
      <c r="C17" s="15"/>
      <c r="D17" s="26">
        <f>IF(SUM($D$2:D16)&lt;&gt;0,0,IF(ROUND(U16-L17,2)=0,E17,0))</f>
        <v>0</v>
      </c>
      <c r="E17" s="3">
        <f t="shared" si="9"/>
        <v>14</v>
      </c>
      <c r="F17" s="3">
        <f>IF(E17="","",IF(ISERROR(INDEX(Inputs!$A$10:$B$13,MATCH(E17,Inputs!$A$10:$A$13,0),2)),0,INDEX(Inputs!$A$10:$B$13,MATCH(E17,Inputs!$A$10:$A$13,0),2)))</f>
        <v>0</v>
      </c>
      <c r="G17" s="47">
        <f t="shared" si="0"/>
        <v>0.1095</v>
      </c>
      <c r="H17" s="37">
        <f t="shared" si="1"/>
        <v>0.1095</v>
      </c>
      <c r="I17" s="9">
        <f>IF(E17="",NA(),IF(Inputs!$B$6&gt;(U16*(1+rate/freq)),IF((U16*(1+rate/freq))&lt;0,0,(U16*(1+rate/freq))),Inputs!$B$6))</f>
        <v>21078.370470211899</v>
      </c>
      <c r="J17" s="8">
        <f t="shared" si="2"/>
        <v>21078.370470211899</v>
      </c>
      <c r="K17" s="9">
        <f t="shared" si="3"/>
        <v>17912.470722807288</v>
      </c>
      <c r="L17" s="8">
        <f t="shared" si="10"/>
        <v>3165.8997474046118</v>
      </c>
      <c r="M17" s="8">
        <f t="shared" si="11"/>
        <v>14</v>
      </c>
      <c r="N17" s="8"/>
      <c r="O17" s="8"/>
      <c r="P17" s="8"/>
      <c r="Q17" s="8" t="str">
        <f>IF(Inputs!$E$9=$M$2,M17,IF(Inputs!$E$9=$N$2,N17,IF(Inputs!$E$9=$O$2,O17,IF(Inputs!$E$9=$P$2,P17,""))))</f>
        <v/>
      </c>
      <c r="R17" s="3">
        <v>0</v>
      </c>
      <c r="S17" s="19"/>
      <c r="T17" s="3">
        <f t="shared" si="4"/>
        <v>0</v>
      </c>
      <c r="U17" s="8">
        <f t="shared" si="5"/>
        <v>1959844.5904232571</v>
      </c>
      <c r="V17" s="15"/>
      <c r="W17" s="31">
        <f t="shared" si="6"/>
        <v>15</v>
      </c>
      <c r="X17" s="32">
        <f>IF(ISERROR(W17),NA(),SUM(INDEX($J$4:$J$1333,AB17):INDEX($J$4:$J$1333,AC17)))</f>
        <v>252940.44564254279</v>
      </c>
      <c r="Y17" s="32">
        <f>IF(ISERROR(W17),NA(),SUM(INDEX($K$4:$K$1333,AB17):INDEX($K$4:$K$1333,AC17)))</f>
        <v>89613.11709263557</v>
      </c>
      <c r="Z17" s="32">
        <f>IF(ISERROR(W17),NA(),SUM(INDEX($L$4:$L$1333,AB17):INDEX($L$4:$L$1333,AC17)))</f>
        <v>163327.32854990722</v>
      </c>
      <c r="AA17" s="32">
        <f t="shared" si="12"/>
        <v>728442.65466976934</v>
      </c>
      <c r="AB17" s="10">
        <f t="shared" si="7"/>
        <v>169</v>
      </c>
      <c r="AC17" s="10">
        <f t="shared" si="8"/>
        <v>180</v>
      </c>
      <c r="AG17" s="1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</row>
    <row r="18" spans="1:48" customFormat="1">
      <c r="A18" s="1"/>
      <c r="B18" s="1"/>
      <c r="C18" s="15"/>
      <c r="D18" s="26">
        <f>IF(SUM($D$2:D17)&lt;&gt;0,0,IF(ROUND(U17-L18,2)=0,E18,0))</f>
        <v>0</v>
      </c>
      <c r="E18" s="3">
        <f t="shared" si="9"/>
        <v>15</v>
      </c>
      <c r="F18" s="3">
        <f>IF(E18="","",IF(ISERROR(INDEX(Inputs!$A$10:$B$13,MATCH(E18,Inputs!$A$10:$A$13,0),2)),0,INDEX(Inputs!$A$10:$B$13,MATCH(E18,Inputs!$A$10:$A$13,0),2)))</f>
        <v>0</v>
      </c>
      <c r="G18" s="47">
        <f t="shared" si="0"/>
        <v>0.1095</v>
      </c>
      <c r="H18" s="37">
        <f t="shared" si="1"/>
        <v>0.1095</v>
      </c>
      <c r="I18" s="9">
        <f>IF(E18="",NA(),IF(Inputs!$B$6&gt;(U17*(1+rate/freq)),IF((U17*(1+rate/freq))&lt;0,0,(U17*(1+rate/freq))),Inputs!$B$6))</f>
        <v>21078.370470211899</v>
      </c>
      <c r="J18" s="8">
        <f t="shared" si="2"/>
        <v>21078.370470211899</v>
      </c>
      <c r="K18" s="9">
        <f t="shared" si="3"/>
        <v>17883.581887612221</v>
      </c>
      <c r="L18" s="8">
        <f t="shared" si="10"/>
        <v>3194.7885825996782</v>
      </c>
      <c r="M18" s="8">
        <f t="shared" si="11"/>
        <v>15</v>
      </c>
      <c r="N18" s="8"/>
      <c r="O18" s="8"/>
      <c r="P18" s="8"/>
      <c r="Q18" s="8" t="str">
        <f>IF(Inputs!$E$9=$M$2,M18,IF(Inputs!$E$9=$N$2,N18,IF(Inputs!$E$9=$O$2,O18,IF(Inputs!$E$9=$P$2,P18,""))))</f>
        <v/>
      </c>
      <c r="R18" s="3">
        <v>0</v>
      </c>
      <c r="S18" s="19"/>
      <c r="T18" s="3">
        <f t="shared" si="4"/>
        <v>0</v>
      </c>
      <c r="U18" s="8">
        <f t="shared" si="5"/>
        <v>1956649.8018406574</v>
      </c>
      <c r="V18" s="15"/>
      <c r="W18" s="31">
        <f t="shared" si="6"/>
        <v>16</v>
      </c>
      <c r="X18" s="32">
        <f>IF(ISERROR(W18),NA(),SUM(INDEX($J$4:$J$1333,AB18):INDEX($J$4:$J$1333,AC18)))</f>
        <v>252940.44564254279</v>
      </c>
      <c r="Y18" s="32">
        <f>IF(ISERROR(W18),NA(),SUM(INDEX($K$4:$K$1333,AB18):INDEX($K$4:$K$1333,AC18)))</f>
        <v>70803.334280363226</v>
      </c>
      <c r="Z18" s="32">
        <f>IF(ISERROR(W18),NA(),SUM(INDEX($L$4:$L$1333,AB18):INDEX($L$4:$L$1333,AC18)))</f>
        <v>182137.11136217954</v>
      </c>
      <c r="AA18" s="32">
        <f t="shared" si="12"/>
        <v>546305.54330758983</v>
      </c>
      <c r="AB18" s="10">
        <f t="shared" si="7"/>
        <v>181</v>
      </c>
      <c r="AC18" s="10">
        <f t="shared" si="8"/>
        <v>192</v>
      </c>
      <c r="AG18" s="15"/>
      <c r="AH18" s="35"/>
      <c r="AI18" s="35"/>
      <c r="AJ18" s="51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</row>
    <row r="19" spans="1:48" customFormat="1">
      <c r="A19" s="1"/>
      <c r="B19" s="1"/>
      <c r="C19" s="15"/>
      <c r="D19" s="26">
        <f>IF(SUM($D$2:D18)&lt;&gt;0,0,IF(ROUND(U18-L19,2)=0,E19,0))</f>
        <v>0</v>
      </c>
      <c r="E19" s="3">
        <f t="shared" si="9"/>
        <v>16</v>
      </c>
      <c r="F19" s="3">
        <f>IF(E19="","",IF(ISERROR(INDEX(Inputs!$A$10:$B$13,MATCH(E19,Inputs!$A$10:$A$13,0),2)),0,INDEX(Inputs!$A$10:$B$13,MATCH(E19,Inputs!$A$10:$A$13,0),2)))</f>
        <v>0</v>
      </c>
      <c r="G19" s="47">
        <f t="shared" si="0"/>
        <v>0.1095</v>
      </c>
      <c r="H19" s="37">
        <f t="shared" si="1"/>
        <v>0.1095</v>
      </c>
      <c r="I19" s="9">
        <f>IF(E19="",NA(),IF(Inputs!$B$6&gt;(U18*(1+rate/freq)),IF((U18*(1+rate/freq))&lt;0,0,(U18*(1+rate/freq))),Inputs!$B$6))</f>
        <v>21078.370470211899</v>
      </c>
      <c r="J19" s="8">
        <f t="shared" si="2"/>
        <v>21078.370470211899</v>
      </c>
      <c r="K19" s="9">
        <f t="shared" si="3"/>
        <v>17854.429441796001</v>
      </c>
      <c r="L19" s="8">
        <f t="shared" si="10"/>
        <v>3223.9410284158985</v>
      </c>
      <c r="M19" s="8">
        <f t="shared" si="11"/>
        <v>16</v>
      </c>
      <c r="N19" s="8">
        <f>N16+3</f>
        <v>16</v>
      </c>
      <c r="O19" s="8"/>
      <c r="P19" s="8"/>
      <c r="Q19" s="8" t="str">
        <f>IF(Inputs!$E$9=$M$2,M19,IF(Inputs!$E$9=$N$2,N19,IF(Inputs!$E$9=$O$2,O19,IF(Inputs!$E$9=$P$2,P19,""))))</f>
        <v/>
      </c>
      <c r="R19" s="3">
        <v>0</v>
      </c>
      <c r="S19" s="19"/>
      <c r="T19" s="3">
        <f t="shared" si="4"/>
        <v>0</v>
      </c>
      <c r="U19" s="8">
        <f t="shared" si="5"/>
        <v>1953425.8608122414</v>
      </c>
      <c r="V19" s="15"/>
      <c r="W19" s="31">
        <f t="shared" si="6"/>
        <v>17</v>
      </c>
      <c r="X19" s="32">
        <f>IF(ISERROR(W19),NA(),SUM(INDEX($J$4:$J$1333,AB19):INDEX($J$4:$J$1333,AC19)))</f>
        <v>252940.44564254279</v>
      </c>
      <c r="Y19" s="32">
        <f>IF(ISERROR(W19),NA(),SUM(INDEX($K$4:$K$1333,AB19):INDEX($K$4:$K$1333,AC19)))</f>
        <v>49827.300831494264</v>
      </c>
      <c r="Z19" s="32">
        <f>IF(ISERROR(W19),NA(),SUM(INDEX($L$4:$L$1333,AB19):INDEX($L$4:$L$1333,AC19)))</f>
        <v>203113.14481104852</v>
      </c>
      <c r="AA19" s="32">
        <f t="shared" si="12"/>
        <v>343192.39849654131</v>
      </c>
      <c r="AB19" s="10">
        <f t="shared" si="7"/>
        <v>193</v>
      </c>
      <c r="AC19" s="10">
        <f t="shared" si="8"/>
        <v>204</v>
      </c>
      <c r="AG19" s="1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</row>
    <row r="20" spans="1:48" customFormat="1">
      <c r="A20" s="1"/>
      <c r="B20" s="1"/>
      <c r="C20" s="15"/>
      <c r="D20" s="26">
        <f>IF(SUM($D$2:D19)&lt;&gt;0,0,IF(ROUND(U19-L20,2)=0,E20,0))</f>
        <v>0</v>
      </c>
      <c r="E20" s="3">
        <f t="shared" si="9"/>
        <v>17</v>
      </c>
      <c r="F20" s="3">
        <f>IF(E20="","",IF(ISERROR(INDEX(Inputs!$A$10:$B$13,MATCH(E20,Inputs!$A$10:$A$13,0),2)),0,INDEX(Inputs!$A$10:$B$13,MATCH(E20,Inputs!$A$10:$A$13,0),2)))</f>
        <v>0</v>
      </c>
      <c r="G20" s="47">
        <f t="shared" si="0"/>
        <v>0.1095</v>
      </c>
      <c r="H20" s="37">
        <f t="shared" si="1"/>
        <v>0.1095</v>
      </c>
      <c r="I20" s="9">
        <f>IF(E20="",NA(),IF(Inputs!$B$6&gt;(U19*(1+rate/freq)),IF((U19*(1+rate/freq))&lt;0,0,(U19*(1+rate/freq))),Inputs!$B$6))</f>
        <v>21078.370470211899</v>
      </c>
      <c r="J20" s="8">
        <f t="shared" si="2"/>
        <v>21078.370470211899</v>
      </c>
      <c r="K20" s="9">
        <f t="shared" si="3"/>
        <v>17825.010979911702</v>
      </c>
      <c r="L20" s="8">
        <f t="shared" si="10"/>
        <v>3253.3594903001976</v>
      </c>
      <c r="M20" s="8">
        <f t="shared" si="11"/>
        <v>17</v>
      </c>
      <c r="N20" s="8"/>
      <c r="O20" s="8"/>
      <c r="P20" s="8"/>
      <c r="Q20" s="8" t="str">
        <f>IF(Inputs!$E$9=$M$2,M20,IF(Inputs!$E$9=$N$2,N20,IF(Inputs!$E$9=$O$2,O20,IF(Inputs!$E$9=$P$2,P20,""))))</f>
        <v/>
      </c>
      <c r="R20" s="3">
        <v>0</v>
      </c>
      <c r="S20" s="19"/>
      <c r="T20" s="3">
        <f t="shared" si="4"/>
        <v>0</v>
      </c>
      <c r="U20" s="8">
        <f t="shared" si="5"/>
        <v>1950172.5013219411</v>
      </c>
      <c r="V20" s="15"/>
      <c r="W20" s="31">
        <f t="shared" si="6"/>
        <v>18</v>
      </c>
      <c r="X20" s="32">
        <f>IF(ISERROR(W20),NA(),SUM(INDEX($J$4:$J$1333,AB20):INDEX($J$4:$J$1333,AC20)))</f>
        <v>252940.44564254279</v>
      </c>
      <c r="Y20" s="32">
        <f>IF(ISERROR(W20),NA(),SUM(INDEX($K$4:$K$1333,AB20):INDEX($K$4:$K$1333,AC20)))</f>
        <v>26435.537957922032</v>
      </c>
      <c r="Z20" s="32">
        <f>IF(ISERROR(W20),NA(),SUM(INDEX($L$4:$L$1333,AB20):INDEX($L$4:$L$1333,AC20)))</f>
        <v>226504.90768462076</v>
      </c>
      <c r="AA20" s="32">
        <f t="shared" si="12"/>
        <v>116687.49081192052</v>
      </c>
      <c r="AB20" s="10">
        <f t="shared" si="7"/>
        <v>205</v>
      </c>
      <c r="AC20" s="10">
        <f t="shared" si="8"/>
        <v>216</v>
      </c>
      <c r="AE20">
        <f>19*12</f>
        <v>228</v>
      </c>
      <c r="AG20" s="1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</row>
    <row r="21" spans="1:48" customFormat="1">
      <c r="A21" s="1"/>
      <c r="B21" s="1"/>
      <c r="C21" s="18"/>
      <c r="D21" s="26">
        <f>IF(SUM($D$2:D20)&lt;&gt;0,0,IF(ROUND(U20-L21,2)=0,E21,0))</f>
        <v>0</v>
      </c>
      <c r="E21" s="3">
        <f t="shared" si="9"/>
        <v>18</v>
      </c>
      <c r="F21" s="3">
        <f>IF(E21="","",IF(ISERROR(INDEX(Inputs!$A$10:$B$13,MATCH(E21,Inputs!$A$10:$A$13,0),2)),0,INDEX(Inputs!$A$10:$B$13,MATCH(E21,Inputs!$A$10:$A$13,0),2)))</f>
        <v>0</v>
      </c>
      <c r="G21" s="47">
        <f t="shared" si="0"/>
        <v>0.1095</v>
      </c>
      <c r="H21" s="37">
        <f t="shared" si="1"/>
        <v>0.1095</v>
      </c>
      <c r="I21" s="9">
        <f>IF(E21="",NA(),IF(Inputs!$B$6&gt;(U20*(1+rate/freq)),IF((U20*(1+rate/freq))&lt;0,0,(U20*(1+rate/freq))),Inputs!$B$6))</f>
        <v>21078.370470211899</v>
      </c>
      <c r="J21" s="8">
        <f t="shared" si="2"/>
        <v>21078.370470211899</v>
      </c>
      <c r="K21" s="9">
        <f t="shared" si="3"/>
        <v>17795.324074562715</v>
      </c>
      <c r="L21" s="8">
        <f t="shared" si="10"/>
        <v>3283.046395649184</v>
      </c>
      <c r="M21" s="8">
        <f t="shared" si="11"/>
        <v>18</v>
      </c>
      <c r="N21" s="8"/>
      <c r="O21" s="8"/>
      <c r="P21" s="8"/>
      <c r="Q21" s="8" t="str">
        <f>IF(Inputs!$E$9=$M$2,M21,IF(Inputs!$E$9=$N$2,N21,IF(Inputs!$E$9=$O$2,O21,IF(Inputs!$E$9=$P$2,P21,""))))</f>
        <v/>
      </c>
      <c r="R21" s="3">
        <v>0</v>
      </c>
      <c r="S21" s="19"/>
      <c r="T21" s="3">
        <f t="shared" si="4"/>
        <v>0</v>
      </c>
      <c r="U21" s="8">
        <f t="shared" si="5"/>
        <v>1946889.4549262919</v>
      </c>
      <c r="V21" s="18"/>
      <c r="W21" s="31">
        <f t="shared" si="6"/>
        <v>19</v>
      </c>
      <c r="X21" s="32">
        <f>IF(ISERROR(W21),NA(),SUM(INDEX($J$4:$J$1333,AB21):INDEX($J$4:$J$1333,AC21)))</f>
        <v>120303.21200667076</v>
      </c>
      <c r="Y21" s="32">
        <f>IF(ISERROR(W21),NA(),SUM(INDEX($K$4:$K$1333,AB21):INDEX($K$4:$K$1333,AC21)))</f>
        <v>3615.7211947502378</v>
      </c>
      <c r="Z21" s="32">
        <f>IF(ISERROR(W21),NA(),SUM(INDEX($L$4:$L$1333,AB21):INDEX($L$4:$L$1333,AC21)))</f>
        <v>116687.49081192052</v>
      </c>
      <c r="AA21" s="32" t="str">
        <f t="shared" si="12"/>
        <v/>
      </c>
      <c r="AB21" s="10">
        <f t="shared" si="7"/>
        <v>217</v>
      </c>
      <c r="AC21" s="10">
        <f t="shared" si="8"/>
        <v>228</v>
      </c>
      <c r="AG21" s="18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</row>
    <row r="22" spans="1:48" customFormat="1">
      <c r="A22" s="1"/>
      <c r="B22" s="1"/>
      <c r="C22" s="15"/>
      <c r="D22" s="26">
        <f>IF(SUM($D$2:D21)&lt;&gt;0,0,IF(ROUND(U21-L22,2)=0,E22,0))</f>
        <v>0</v>
      </c>
      <c r="E22" s="3">
        <f t="shared" si="9"/>
        <v>19</v>
      </c>
      <c r="F22" s="3">
        <f>IF(E22="","",IF(ISERROR(INDEX(Inputs!$A$10:$B$13,MATCH(E22,Inputs!$A$10:$A$13,0),2)),0,INDEX(Inputs!$A$10:$B$13,MATCH(E22,Inputs!$A$10:$A$13,0),2)))</f>
        <v>0</v>
      </c>
      <c r="G22" s="47">
        <f t="shared" si="0"/>
        <v>0.1095</v>
      </c>
      <c r="H22" s="37">
        <f t="shared" si="1"/>
        <v>0.1095</v>
      </c>
      <c r="I22" s="9">
        <f>IF(E22="",NA(),IF(Inputs!$B$6&gt;(U21*(1+rate/freq)),IF((U21*(1+rate/freq))&lt;0,0,(U21*(1+rate/freq))),Inputs!$B$6))</f>
        <v>21078.370470211899</v>
      </c>
      <c r="J22" s="8">
        <f t="shared" si="2"/>
        <v>21078.370470211899</v>
      </c>
      <c r="K22" s="9">
        <f t="shared" si="3"/>
        <v>17765.366276202414</v>
      </c>
      <c r="L22" s="8">
        <f t="shared" si="10"/>
        <v>3313.0041940094852</v>
      </c>
      <c r="M22" s="8">
        <f t="shared" si="11"/>
        <v>19</v>
      </c>
      <c r="N22" s="8">
        <f>N19+3</f>
        <v>19</v>
      </c>
      <c r="O22" s="8">
        <f>O16+6</f>
        <v>19</v>
      </c>
      <c r="P22" s="8"/>
      <c r="Q22" s="8" t="str">
        <f>IF(Inputs!$E$9=$M$2,M22,IF(Inputs!$E$9=$N$2,N22,IF(Inputs!$E$9=$O$2,O22,IF(Inputs!$E$9=$P$2,P22,""))))</f>
        <v/>
      </c>
      <c r="R22" s="3">
        <v>0</v>
      </c>
      <c r="S22" s="19"/>
      <c r="T22" s="3">
        <f t="shared" si="4"/>
        <v>0</v>
      </c>
      <c r="U22" s="8">
        <f t="shared" si="5"/>
        <v>1943576.4507322824</v>
      </c>
      <c r="V22" s="15"/>
      <c r="W22" s="31">
        <f t="shared" si="6"/>
        <v>20</v>
      </c>
      <c r="X22" s="32">
        <f>IF(ISERROR(W22),NA(),SUM(INDEX($J$4:$J$1333,AB22):INDEX($J$4:$J$1333,AC22)))</f>
        <v>0</v>
      </c>
      <c r="Y22" s="32">
        <f>IF(ISERROR(W22),NA(),SUM(INDEX($K$4:$K$1333,AB22):INDEX($K$4:$K$1333,AC22)))</f>
        <v>0</v>
      </c>
      <c r="Z22" s="32">
        <f>IF(ISERROR(W22),NA(),SUM(INDEX($L$4:$L$1333,AB22):INDEX($L$4:$L$1333,AC22)))</f>
        <v>0</v>
      </c>
      <c r="AA22" s="32" t="str">
        <f t="shared" si="12"/>
        <v/>
      </c>
      <c r="AB22" s="10">
        <f t="shared" si="7"/>
        <v>229</v>
      </c>
      <c r="AC22" s="10">
        <f t="shared" si="8"/>
        <v>240</v>
      </c>
      <c r="AG22" s="1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</row>
    <row r="23" spans="1:48" customFormat="1">
      <c r="A23" s="1"/>
      <c r="B23" s="1"/>
      <c r="C23" s="18"/>
      <c r="D23" s="26">
        <f>IF(SUM($D$2:D22)&lt;&gt;0,0,IF(ROUND(U22-L23,2)=0,E23,0))</f>
        <v>0</v>
      </c>
      <c r="E23" s="3">
        <f t="shared" si="9"/>
        <v>20</v>
      </c>
      <c r="F23" s="3">
        <f>IF(E23="","",IF(ISERROR(INDEX(Inputs!$A$10:$B$13,MATCH(E23,Inputs!$A$10:$A$13,0),2)),0,INDEX(Inputs!$A$10:$B$13,MATCH(E23,Inputs!$A$10:$A$13,0),2)))</f>
        <v>0</v>
      </c>
      <c r="G23" s="47">
        <f t="shared" si="0"/>
        <v>0.1095</v>
      </c>
      <c r="H23" s="37">
        <f t="shared" si="1"/>
        <v>0.1095</v>
      </c>
      <c r="I23" s="9">
        <f>IF(E23="",NA(),IF(Inputs!$B$6&gt;(U22*(1+rate/freq)),IF((U22*(1+rate/freq))&lt;0,0,(U22*(1+rate/freq))),Inputs!$B$6))</f>
        <v>21078.370470211899</v>
      </c>
      <c r="J23" s="8">
        <f t="shared" si="2"/>
        <v>21078.370470211899</v>
      </c>
      <c r="K23" s="9">
        <f t="shared" si="3"/>
        <v>17735.135112932076</v>
      </c>
      <c r="L23" s="8">
        <f t="shared" si="10"/>
        <v>3343.2353572798238</v>
      </c>
      <c r="M23" s="8">
        <f t="shared" si="11"/>
        <v>20</v>
      </c>
      <c r="N23" s="8"/>
      <c r="O23" s="8"/>
      <c r="P23" s="8"/>
      <c r="Q23" s="8" t="str">
        <f>IF(Inputs!$E$9=$M$2,M23,IF(Inputs!$E$9=$N$2,N23,IF(Inputs!$E$9=$O$2,O23,IF(Inputs!$E$9=$P$2,P23,""))))</f>
        <v/>
      </c>
      <c r="R23" s="3">
        <v>0</v>
      </c>
      <c r="S23" s="19"/>
      <c r="T23" s="3">
        <f t="shared" si="4"/>
        <v>0</v>
      </c>
      <c r="U23" s="8">
        <f t="shared" si="5"/>
        <v>1940233.2153750025</v>
      </c>
      <c r="V23" s="18"/>
      <c r="W23" s="31">
        <f t="shared" si="6"/>
        <v>21</v>
      </c>
      <c r="X23" s="32">
        <f>IF(ISERROR(W23),NA(),SUM(INDEX($J$4:$J$1333,AB23):INDEX($J$4:$J$1333,AC23)))</f>
        <v>0</v>
      </c>
      <c r="Y23" s="32">
        <f>IF(ISERROR(W23),NA(),SUM(INDEX($K$4:$K$1333,AB23):INDEX($K$4:$K$1333,AC23)))</f>
        <v>0</v>
      </c>
      <c r="Z23" s="32">
        <f>IF(ISERROR(W23),NA(),SUM(INDEX($L$4:$L$1333,AB23):INDEX($L$4:$L$1333,AC23)))</f>
        <v>0</v>
      </c>
      <c r="AA23" s="32" t="str">
        <f t="shared" si="12"/>
        <v/>
      </c>
      <c r="AB23" s="10">
        <f t="shared" si="7"/>
        <v>241</v>
      </c>
      <c r="AC23" s="10">
        <f t="shared" si="8"/>
        <v>252</v>
      </c>
      <c r="AG23" s="18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</row>
    <row r="24" spans="1:48" customFormat="1">
      <c r="A24" s="1"/>
      <c r="B24" s="1"/>
      <c r="C24" s="18"/>
      <c r="D24" s="26">
        <f>IF(SUM($D$2:D23)&lt;&gt;0,0,IF(ROUND(U23-L24,2)=0,E24,0))</f>
        <v>0</v>
      </c>
      <c r="E24" s="3">
        <f t="shared" si="9"/>
        <v>21</v>
      </c>
      <c r="F24" s="3">
        <f>IF(E24="","",IF(ISERROR(INDEX(Inputs!$A$10:$B$13,MATCH(E24,Inputs!$A$10:$A$13,0),2)),0,INDEX(Inputs!$A$10:$B$13,MATCH(E24,Inputs!$A$10:$A$13,0),2)))</f>
        <v>0</v>
      </c>
      <c r="G24" s="47">
        <f t="shared" si="0"/>
        <v>0.1095</v>
      </c>
      <c r="H24" s="37">
        <f t="shared" si="1"/>
        <v>0.1095</v>
      </c>
      <c r="I24" s="9">
        <f>IF(E24="",NA(),IF(Inputs!$B$6&gt;(U23*(1+rate/freq)),IF((U23*(1+rate/freq))&lt;0,0,(U23*(1+rate/freq))),Inputs!$B$6))</f>
        <v>21078.370470211899</v>
      </c>
      <c r="J24" s="8">
        <f t="shared" si="2"/>
        <v>21078.370470211899</v>
      </c>
      <c r="K24" s="9">
        <f t="shared" si="3"/>
        <v>17704.628090296897</v>
      </c>
      <c r="L24" s="8">
        <f t="shared" si="10"/>
        <v>3373.7423799150019</v>
      </c>
      <c r="M24" s="8">
        <f t="shared" si="11"/>
        <v>21</v>
      </c>
      <c r="N24" s="8"/>
      <c r="O24" s="8"/>
      <c r="P24" s="8"/>
      <c r="Q24" s="8" t="str">
        <f>IF(Inputs!$E$9=$M$2,M24,IF(Inputs!$E$9=$N$2,N24,IF(Inputs!$E$9=$O$2,O24,IF(Inputs!$E$9=$P$2,P24,""))))</f>
        <v/>
      </c>
      <c r="R24" s="3">
        <v>0</v>
      </c>
      <c r="S24" s="19"/>
      <c r="T24" s="3">
        <f t="shared" si="4"/>
        <v>0</v>
      </c>
      <c r="U24" s="8">
        <f t="shared" si="5"/>
        <v>1936859.4729950875</v>
      </c>
      <c r="V24" s="18"/>
      <c r="W24" s="31">
        <f t="shared" si="6"/>
        <v>22</v>
      </c>
      <c r="X24" s="32">
        <f>IF(ISERROR(W24),NA(),SUM(INDEX($J$4:$J$1333,AB24):INDEX($J$4:$J$1333,AC24)))</f>
        <v>0</v>
      </c>
      <c r="Y24" s="32">
        <f>IF(ISERROR(W24),NA(),SUM(INDEX($K$4:$K$1333,AB24):INDEX($K$4:$K$1333,AC24)))</f>
        <v>0</v>
      </c>
      <c r="Z24" s="32">
        <f>IF(ISERROR(W24),NA(),SUM(INDEX($L$4:$L$1333,AB24):INDEX($L$4:$L$1333,AC24)))</f>
        <v>0</v>
      </c>
      <c r="AA24" s="32" t="str">
        <f t="shared" si="12"/>
        <v/>
      </c>
      <c r="AB24" s="10">
        <f t="shared" si="7"/>
        <v>253</v>
      </c>
      <c r="AC24" s="10">
        <f t="shared" si="8"/>
        <v>264</v>
      </c>
      <c r="AG24" s="18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</row>
    <row r="25" spans="1:48" customFormat="1">
      <c r="A25" s="1"/>
      <c r="B25" s="1"/>
      <c r="C25" s="18"/>
      <c r="D25" s="26">
        <f>IF(SUM($D$2:D24)&lt;&gt;0,0,IF(ROUND(U24-L25,2)=0,E25,0))</f>
        <v>0</v>
      </c>
      <c r="E25" s="3">
        <f t="shared" si="9"/>
        <v>22</v>
      </c>
      <c r="F25" s="3">
        <f>IF(E25="","",IF(ISERROR(INDEX(Inputs!$A$10:$B$13,MATCH(E25,Inputs!$A$10:$A$13,0),2)),0,INDEX(Inputs!$A$10:$B$13,MATCH(E25,Inputs!$A$10:$A$13,0),2)))</f>
        <v>0</v>
      </c>
      <c r="G25" s="47">
        <f t="shared" si="0"/>
        <v>0.1095</v>
      </c>
      <c r="H25" s="37">
        <f t="shared" si="1"/>
        <v>0.1095</v>
      </c>
      <c r="I25" s="9">
        <f>IF(E25="",NA(),IF(Inputs!$B$6&gt;(U24*(1+rate/freq)),IF((U24*(1+rate/freq))&lt;0,0,(U24*(1+rate/freq))),Inputs!$B$6))</f>
        <v>21078.370470211899</v>
      </c>
      <c r="J25" s="8">
        <f t="shared" si="2"/>
        <v>21078.370470211899</v>
      </c>
      <c r="K25" s="9">
        <f t="shared" si="3"/>
        <v>17673.842691080175</v>
      </c>
      <c r="L25" s="8">
        <f t="shared" si="10"/>
        <v>3404.5277791317239</v>
      </c>
      <c r="M25" s="8">
        <f t="shared" si="11"/>
        <v>22</v>
      </c>
      <c r="N25" s="8">
        <f>N22+3</f>
        <v>22</v>
      </c>
      <c r="O25" s="8"/>
      <c r="P25" s="8"/>
      <c r="Q25" s="8" t="str">
        <f>IF(Inputs!$E$9=$M$2,M25,IF(Inputs!$E$9=$N$2,N25,IF(Inputs!$E$9=$O$2,O25,IF(Inputs!$E$9=$P$2,P25,""))))</f>
        <v/>
      </c>
      <c r="R25" s="3">
        <v>0</v>
      </c>
      <c r="S25" s="19"/>
      <c r="T25" s="3">
        <f t="shared" si="4"/>
        <v>0</v>
      </c>
      <c r="U25" s="8">
        <f t="shared" si="5"/>
        <v>1933454.9452159558</v>
      </c>
      <c r="V25" s="18"/>
      <c r="W25" s="31">
        <f t="shared" si="6"/>
        <v>23</v>
      </c>
      <c r="X25" s="32">
        <f>IF(ISERROR(W25),NA(),SUM(INDEX($J$4:$J$1333,AB25):INDEX($J$4:$J$1333,AC25)))</f>
        <v>0</v>
      </c>
      <c r="Y25" s="32">
        <f>IF(ISERROR(W25),NA(),SUM(INDEX($K$4:$K$1333,AB25):INDEX($K$4:$K$1333,AC25)))</f>
        <v>0</v>
      </c>
      <c r="Z25" s="32">
        <f>IF(ISERROR(W25),NA(),SUM(INDEX($L$4:$L$1333,AB25):INDEX($L$4:$L$1333,AC25)))</f>
        <v>0</v>
      </c>
      <c r="AA25" s="32" t="str">
        <f t="shared" si="12"/>
        <v/>
      </c>
      <c r="AB25" s="10">
        <f t="shared" si="7"/>
        <v>265</v>
      </c>
      <c r="AC25" s="10">
        <f t="shared" si="8"/>
        <v>276</v>
      </c>
      <c r="AG25" s="18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</row>
    <row r="26" spans="1:48" customFormat="1">
      <c r="A26" s="1"/>
      <c r="B26" s="1"/>
      <c r="C26" s="18"/>
      <c r="D26" s="26">
        <f>IF(SUM($D$2:D25)&lt;&gt;0,0,IF(ROUND(U25-L26,2)=0,E26,0))</f>
        <v>0</v>
      </c>
      <c r="E26" s="3">
        <f t="shared" si="9"/>
        <v>23</v>
      </c>
      <c r="F26" s="3">
        <f>IF(E26="","",IF(ISERROR(INDEX(Inputs!$A$10:$B$13,MATCH(E26,Inputs!$A$10:$A$13,0),2)),0,INDEX(Inputs!$A$10:$B$13,MATCH(E26,Inputs!$A$10:$A$13,0),2)))</f>
        <v>0</v>
      </c>
      <c r="G26" s="47">
        <f t="shared" si="0"/>
        <v>0.1095</v>
      </c>
      <c r="H26" s="37">
        <f t="shared" si="1"/>
        <v>0.1095</v>
      </c>
      <c r="I26" s="9">
        <f>IF(E26="",NA(),IF(Inputs!$B$6&gt;(U25*(1+rate/freq)),IF((U25*(1+rate/freq))&lt;0,0,(U25*(1+rate/freq))),Inputs!$B$6))</f>
        <v>21078.370470211899</v>
      </c>
      <c r="J26" s="8">
        <f t="shared" si="2"/>
        <v>21078.370470211899</v>
      </c>
      <c r="K26" s="9">
        <f t="shared" si="3"/>
        <v>17642.776375095596</v>
      </c>
      <c r="L26" s="8">
        <f t="shared" si="10"/>
        <v>3435.5940951163029</v>
      </c>
      <c r="M26" s="8">
        <f t="shared" si="11"/>
        <v>23</v>
      </c>
      <c r="N26" s="8"/>
      <c r="O26" s="8"/>
      <c r="P26" s="8"/>
      <c r="Q26" s="8" t="str">
        <f>IF(Inputs!$E$9=$M$2,M26,IF(Inputs!$E$9=$N$2,N26,IF(Inputs!$E$9=$O$2,O26,IF(Inputs!$E$9=$P$2,P26,""))))</f>
        <v/>
      </c>
      <c r="R26" s="3">
        <v>0</v>
      </c>
      <c r="S26" s="19"/>
      <c r="T26" s="3">
        <f t="shared" si="4"/>
        <v>0</v>
      </c>
      <c r="U26" s="8">
        <f t="shared" si="5"/>
        <v>1930019.3511208396</v>
      </c>
      <c r="V26" s="18"/>
      <c r="W26" s="31">
        <f t="shared" si="6"/>
        <v>24</v>
      </c>
      <c r="X26" s="32">
        <f>IF(ISERROR(W26),NA(),SUM(INDEX($J$4:$J$1333,AB26):INDEX($J$4:$J$1333,AC26)))</f>
        <v>0</v>
      </c>
      <c r="Y26" s="32">
        <f>IF(ISERROR(W26),NA(),SUM(INDEX($K$4:$K$1333,AB26):INDEX($K$4:$K$1333,AC26)))</f>
        <v>0</v>
      </c>
      <c r="Z26" s="32">
        <f>IF(ISERROR(W26),NA(),SUM(INDEX($L$4:$L$1333,AB26):INDEX($L$4:$L$1333,AC26)))</f>
        <v>0</v>
      </c>
      <c r="AA26" s="32" t="str">
        <f t="shared" si="12"/>
        <v/>
      </c>
      <c r="AB26" s="10">
        <f t="shared" si="7"/>
        <v>277</v>
      </c>
      <c r="AC26" s="10">
        <f t="shared" si="8"/>
        <v>288</v>
      </c>
      <c r="AG26" s="18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</row>
    <row r="27" spans="1:48" customFormat="1">
      <c r="A27" s="1"/>
      <c r="B27" s="1"/>
      <c r="C27" s="18"/>
      <c r="D27" s="26">
        <f>IF(SUM($D$2:D26)&lt;&gt;0,0,IF(ROUND(U26-L27,2)=0,E27,0))</f>
        <v>0</v>
      </c>
      <c r="E27" s="3">
        <f t="shared" si="9"/>
        <v>24</v>
      </c>
      <c r="F27" s="3">
        <f>IF(E27="","",IF(ISERROR(INDEX(Inputs!$A$10:$B$13,MATCH(E27,Inputs!$A$10:$A$13,0),2)),0,INDEX(Inputs!$A$10:$B$13,MATCH(E27,Inputs!$A$10:$A$13,0),2)))</f>
        <v>0</v>
      </c>
      <c r="G27" s="47">
        <f t="shared" si="0"/>
        <v>0.1095</v>
      </c>
      <c r="H27" s="37">
        <f t="shared" si="1"/>
        <v>0.1095</v>
      </c>
      <c r="I27" s="9">
        <f>IF(E27="",NA(),IF(Inputs!$B$6&gt;(U26*(1+rate/freq)),IF((U26*(1+rate/freq))&lt;0,0,(U26*(1+rate/freq))),Inputs!$B$6))</f>
        <v>21078.370470211899</v>
      </c>
      <c r="J27" s="8">
        <f t="shared" si="2"/>
        <v>21078.370470211899</v>
      </c>
      <c r="K27" s="9">
        <f t="shared" si="3"/>
        <v>17611.426578977662</v>
      </c>
      <c r="L27" s="8">
        <f t="shared" si="10"/>
        <v>3466.9438912342375</v>
      </c>
      <c r="M27" s="8">
        <f t="shared" si="11"/>
        <v>24</v>
      </c>
      <c r="N27" s="8"/>
      <c r="O27" s="8"/>
      <c r="P27" s="8"/>
      <c r="Q27" s="8" t="str">
        <f>IF(Inputs!$E$9=$M$2,M27,IF(Inputs!$E$9=$N$2,N27,IF(Inputs!$E$9=$O$2,O27,IF(Inputs!$E$9=$P$2,P27,""))))</f>
        <v/>
      </c>
      <c r="R27" s="3">
        <v>0</v>
      </c>
      <c r="S27" s="19"/>
      <c r="T27" s="3">
        <f t="shared" si="4"/>
        <v>0</v>
      </c>
      <c r="U27" s="8">
        <f t="shared" si="5"/>
        <v>1926552.4072296054</v>
      </c>
      <c r="V27" s="18"/>
      <c r="W27" s="31">
        <f t="shared" si="6"/>
        <v>25</v>
      </c>
      <c r="X27" s="32">
        <f>IF(ISERROR(W27),NA(),SUM(INDEX($J$4:$J$1333,AB27):INDEX($J$4:$J$1333,AC27)))</f>
        <v>0</v>
      </c>
      <c r="Y27" s="32">
        <f>IF(ISERROR(W27),NA(),SUM(INDEX($K$4:$K$1333,AB27):INDEX($K$4:$K$1333,AC27)))</f>
        <v>0</v>
      </c>
      <c r="Z27" s="32">
        <f>IF(ISERROR(W27),NA(),SUM(INDEX($L$4:$L$1333,AB27):INDEX($L$4:$L$1333,AC27)))</f>
        <v>0</v>
      </c>
      <c r="AA27" s="32" t="str">
        <f t="shared" si="12"/>
        <v/>
      </c>
      <c r="AB27" s="10">
        <f t="shared" si="7"/>
        <v>289</v>
      </c>
      <c r="AC27" s="10">
        <f t="shared" si="8"/>
        <v>300</v>
      </c>
      <c r="AG27" s="18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</row>
    <row r="28" spans="1:48" customFormat="1">
      <c r="A28" s="1"/>
      <c r="B28" s="1"/>
      <c r="C28" s="18"/>
      <c r="D28" s="26">
        <f>IF(SUM($D$2:D27)&lt;&gt;0,0,IF(ROUND(U27-L28,2)=0,E28,0))</f>
        <v>0</v>
      </c>
      <c r="E28" s="3">
        <f t="shared" si="9"/>
        <v>25</v>
      </c>
      <c r="F28" s="3">
        <f>IF(E28="","",IF(ISERROR(INDEX(Inputs!$A$10:$B$13,MATCH(E28,Inputs!$A$10:$A$13,0),2)),0,INDEX(Inputs!$A$10:$B$13,MATCH(E28,Inputs!$A$10:$A$13,0),2)))</f>
        <v>0</v>
      </c>
      <c r="G28" s="47">
        <f t="shared" si="0"/>
        <v>0.1095</v>
      </c>
      <c r="H28" s="37">
        <f t="shared" si="1"/>
        <v>0.1095</v>
      </c>
      <c r="I28" s="9">
        <f>IF(E28="",NA(),IF(Inputs!$B$6&gt;(U27*(1+rate/freq)),IF((U27*(1+rate/freq))&lt;0,0,(U27*(1+rate/freq))),Inputs!$B$6))</f>
        <v>21078.370470211899</v>
      </c>
      <c r="J28" s="8">
        <f t="shared" si="2"/>
        <v>21078.370470211899</v>
      </c>
      <c r="K28" s="9">
        <f t="shared" si="3"/>
        <v>17579.79071597015</v>
      </c>
      <c r="L28" s="8">
        <f t="shared" si="10"/>
        <v>3498.5797542417495</v>
      </c>
      <c r="M28" s="8">
        <f t="shared" si="11"/>
        <v>25</v>
      </c>
      <c r="N28" s="8">
        <f>N25+3</f>
        <v>25</v>
      </c>
      <c r="O28" s="8">
        <f>O22+6</f>
        <v>25</v>
      </c>
      <c r="P28" s="8">
        <f>P16+12</f>
        <v>25</v>
      </c>
      <c r="Q28" s="8" t="str">
        <f>IF(Inputs!$E$9=$M$2,M28,IF(Inputs!$E$9=$N$2,N28,IF(Inputs!$E$9=$O$2,O28,IF(Inputs!$E$9=$P$2,P28,""))))</f>
        <v/>
      </c>
      <c r="R28" s="3">
        <v>0</v>
      </c>
      <c r="S28" s="19"/>
      <c r="T28" s="3">
        <f t="shared" si="4"/>
        <v>0</v>
      </c>
      <c r="U28" s="8">
        <f t="shared" si="5"/>
        <v>1923053.8274753636</v>
      </c>
      <c r="V28" s="18"/>
      <c r="W28" s="31">
        <f t="shared" si="6"/>
        <v>26</v>
      </c>
      <c r="X28" s="32">
        <f>IF(ISERROR(W28),NA(),SUM(INDEX($J$4:$J$1333,AB28):INDEX($J$4:$J$1333,AC28)))</f>
        <v>0</v>
      </c>
      <c r="Y28" s="32">
        <f>IF(ISERROR(W28),NA(),SUM(INDEX($K$4:$K$1333,AB28):INDEX($K$4:$K$1333,AC28)))</f>
        <v>0</v>
      </c>
      <c r="Z28" s="32">
        <f>IF(ISERROR(W28),NA(),SUM(INDEX($L$4:$L$1333,AB28):INDEX($L$4:$L$1333,AC28)))</f>
        <v>0</v>
      </c>
      <c r="AA28" s="32" t="str">
        <f t="shared" si="12"/>
        <v/>
      </c>
      <c r="AB28" s="10">
        <f t="shared" si="7"/>
        <v>301</v>
      </c>
      <c r="AC28" s="10">
        <f t="shared" si="8"/>
        <v>312</v>
      </c>
      <c r="AG28" s="18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</row>
    <row r="29" spans="1:48" customFormat="1">
      <c r="A29" s="1"/>
      <c r="B29" s="1"/>
      <c r="C29" s="18"/>
      <c r="D29" s="26">
        <f>IF(SUM($D$2:D28)&lt;&gt;0,0,IF(ROUND(U28-L29,2)=0,E29,0))</f>
        <v>0</v>
      </c>
      <c r="E29" s="3">
        <f t="shared" si="9"/>
        <v>26</v>
      </c>
      <c r="F29" s="3">
        <f>IF(E29="","",IF(ISERROR(INDEX(Inputs!$A$10:$B$13,MATCH(E29,Inputs!$A$10:$A$13,0),2)),0,INDEX(Inputs!$A$10:$B$13,MATCH(E29,Inputs!$A$10:$A$13,0),2)))</f>
        <v>0</v>
      </c>
      <c r="G29" s="47">
        <f t="shared" si="0"/>
        <v>0.1095</v>
      </c>
      <c r="H29" s="37">
        <f t="shared" si="1"/>
        <v>0.1095</v>
      </c>
      <c r="I29" s="9">
        <f>IF(E29="",NA(),IF(Inputs!$B$6&gt;(U28*(1+rate/freq)),IF((U28*(1+rate/freq))&lt;0,0,(U28*(1+rate/freq))),Inputs!$B$6))</f>
        <v>21078.370470211899</v>
      </c>
      <c r="J29" s="8">
        <f t="shared" si="2"/>
        <v>21078.370470211899</v>
      </c>
      <c r="K29" s="9">
        <f t="shared" si="3"/>
        <v>17547.866175712694</v>
      </c>
      <c r="L29" s="8">
        <f t="shared" si="10"/>
        <v>3530.5042944992056</v>
      </c>
      <c r="M29" s="8">
        <f t="shared" si="11"/>
        <v>26</v>
      </c>
      <c r="N29" s="8"/>
      <c r="O29" s="8"/>
      <c r="P29" s="8"/>
      <c r="Q29" s="8" t="str">
        <f>IF(Inputs!$E$9=$M$2,M29,IF(Inputs!$E$9=$N$2,N29,IF(Inputs!$E$9=$O$2,O29,IF(Inputs!$E$9=$P$2,P29,""))))</f>
        <v/>
      </c>
      <c r="R29" s="3">
        <v>0</v>
      </c>
      <c r="S29" s="19"/>
      <c r="T29" s="3">
        <f t="shared" si="4"/>
        <v>0</v>
      </c>
      <c r="U29" s="8">
        <f t="shared" si="5"/>
        <v>1919523.3231808643</v>
      </c>
      <c r="V29" s="18"/>
      <c r="W29" s="31">
        <f t="shared" si="6"/>
        <v>27</v>
      </c>
      <c r="X29" s="32">
        <f>IF(ISERROR(W29),NA(),SUM(INDEX($J$4:$J$1333,AB29):INDEX($J$4:$J$1333,AC29)))</f>
        <v>0</v>
      </c>
      <c r="Y29" s="32">
        <f>IF(ISERROR(W29),NA(),SUM(INDEX($K$4:$K$1333,AB29):INDEX($K$4:$K$1333,AC29)))</f>
        <v>0</v>
      </c>
      <c r="Z29" s="32">
        <f>IF(ISERROR(W29),NA(),SUM(INDEX($L$4:$L$1333,AB29):INDEX($L$4:$L$1333,AC29)))</f>
        <v>0</v>
      </c>
      <c r="AA29" s="32" t="str">
        <f t="shared" si="12"/>
        <v/>
      </c>
      <c r="AB29" s="10">
        <f t="shared" si="7"/>
        <v>313</v>
      </c>
      <c r="AC29" s="10">
        <f t="shared" si="8"/>
        <v>324</v>
      </c>
      <c r="AG29" s="18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</row>
    <row r="30" spans="1:48" customFormat="1">
      <c r="A30" s="1"/>
      <c r="B30" s="1"/>
      <c r="C30" s="18"/>
      <c r="D30" s="26">
        <f>IF(SUM($D$2:D29)&lt;&gt;0,0,IF(ROUND(U29-L30,2)=0,E30,0))</f>
        <v>0</v>
      </c>
      <c r="E30" s="3">
        <f t="shared" si="9"/>
        <v>27</v>
      </c>
      <c r="F30" s="3">
        <f>IF(E30="","",IF(ISERROR(INDEX(Inputs!$A$10:$B$13,MATCH(E30,Inputs!$A$10:$A$13,0),2)),0,INDEX(Inputs!$A$10:$B$13,MATCH(E30,Inputs!$A$10:$A$13,0),2)))</f>
        <v>0</v>
      </c>
      <c r="G30" s="47">
        <f t="shared" si="0"/>
        <v>0.1095</v>
      </c>
      <c r="H30" s="37">
        <f t="shared" si="1"/>
        <v>0.1095</v>
      </c>
      <c r="I30" s="9">
        <f>IF(E30="",NA(),IF(Inputs!$B$6&gt;(U29*(1+rate/freq)),IF((U29*(1+rate/freq))&lt;0,0,(U29*(1+rate/freq))),Inputs!$B$6))</f>
        <v>21078.370470211899</v>
      </c>
      <c r="J30" s="8">
        <f t="shared" si="2"/>
        <v>21078.370470211899</v>
      </c>
      <c r="K30" s="9">
        <f t="shared" si="3"/>
        <v>17515.650324025388</v>
      </c>
      <c r="L30" s="8">
        <f t="shared" si="10"/>
        <v>3562.7201461865116</v>
      </c>
      <c r="M30" s="8">
        <f t="shared" si="11"/>
        <v>27</v>
      </c>
      <c r="N30" s="8"/>
      <c r="O30" s="8"/>
      <c r="P30" s="8"/>
      <c r="Q30" s="8" t="str">
        <f>IF(Inputs!$E$9=$M$2,M30,IF(Inputs!$E$9=$N$2,N30,IF(Inputs!$E$9=$O$2,O30,IF(Inputs!$E$9=$P$2,P30,""))))</f>
        <v/>
      </c>
      <c r="R30" s="3">
        <v>0</v>
      </c>
      <c r="S30" s="19"/>
      <c r="T30" s="3">
        <f t="shared" si="4"/>
        <v>0</v>
      </c>
      <c r="U30" s="8">
        <f t="shared" si="5"/>
        <v>1915960.6030346779</v>
      </c>
      <c r="V30" s="18"/>
      <c r="W30" s="31">
        <f t="shared" si="6"/>
        <v>28</v>
      </c>
      <c r="X30" s="32">
        <f>IF(ISERROR(W30),NA(),SUM(INDEX($J$4:$J$1333,AB30):INDEX($J$4:$J$1333,AC30)))</f>
        <v>0</v>
      </c>
      <c r="Y30" s="32">
        <f>IF(ISERROR(W30),NA(),SUM(INDEX($K$4:$K$1333,AB30):INDEX($K$4:$K$1333,AC30)))</f>
        <v>0</v>
      </c>
      <c r="Z30" s="32">
        <f>IF(ISERROR(W30),NA(),SUM(INDEX($L$4:$L$1333,AB30):INDEX($L$4:$L$1333,AC30)))</f>
        <v>0</v>
      </c>
      <c r="AA30" s="32" t="str">
        <f t="shared" si="12"/>
        <v/>
      </c>
      <c r="AB30" s="10">
        <f t="shared" si="7"/>
        <v>325</v>
      </c>
      <c r="AC30" s="10">
        <f t="shared" si="8"/>
        <v>336</v>
      </c>
      <c r="AG30" s="18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</row>
    <row r="31" spans="1:48" customFormat="1">
      <c r="A31" s="1"/>
      <c r="B31" s="1"/>
      <c r="C31" s="18"/>
      <c r="D31" s="26">
        <f>IF(SUM($D$2:D30)&lt;&gt;0,0,IF(ROUND(U30-L31,2)=0,E31,0))</f>
        <v>0</v>
      </c>
      <c r="E31" s="3">
        <f t="shared" si="9"/>
        <v>28</v>
      </c>
      <c r="F31" s="3">
        <f>IF(E31="","",IF(ISERROR(INDEX(Inputs!$A$10:$B$13,MATCH(E31,Inputs!$A$10:$A$13,0),2)),0,INDEX(Inputs!$A$10:$B$13,MATCH(E31,Inputs!$A$10:$A$13,0),2)))</f>
        <v>0</v>
      </c>
      <c r="G31" s="47">
        <f t="shared" si="0"/>
        <v>0.1095</v>
      </c>
      <c r="H31" s="37">
        <f t="shared" si="1"/>
        <v>0.1095</v>
      </c>
      <c r="I31" s="9">
        <f>IF(E31="",NA(),IF(Inputs!$B$6&gt;(U30*(1+rate/freq)),IF((U30*(1+rate/freq))&lt;0,0,(U30*(1+rate/freq))),Inputs!$B$6))</f>
        <v>21078.370470211899</v>
      </c>
      <c r="J31" s="8">
        <f t="shared" si="2"/>
        <v>21078.370470211899</v>
      </c>
      <c r="K31" s="9">
        <f t="shared" si="3"/>
        <v>17483.140502691436</v>
      </c>
      <c r="L31" s="8">
        <f t="shared" si="10"/>
        <v>3595.2299675204631</v>
      </c>
      <c r="M31" s="8">
        <f t="shared" si="11"/>
        <v>28</v>
      </c>
      <c r="N31" s="8">
        <f>N28+3</f>
        <v>28</v>
      </c>
      <c r="O31" s="8"/>
      <c r="P31" s="8"/>
      <c r="Q31" s="8" t="str">
        <f>IF(Inputs!$E$9=$M$2,M31,IF(Inputs!$E$9=$N$2,N31,IF(Inputs!$E$9=$O$2,O31,IF(Inputs!$E$9=$P$2,P31,""))))</f>
        <v/>
      </c>
      <c r="R31" s="3">
        <v>0</v>
      </c>
      <c r="S31" s="19"/>
      <c r="T31" s="3">
        <f t="shared" si="4"/>
        <v>0</v>
      </c>
      <c r="U31" s="8">
        <f t="shared" si="5"/>
        <v>1912365.3730671573</v>
      </c>
      <c r="V31" s="18"/>
      <c r="W31" s="31">
        <f t="shared" si="6"/>
        <v>29</v>
      </c>
      <c r="X31" s="32">
        <f>IF(ISERROR(W31),NA(),SUM(INDEX($J$4:$J$1333,AB31):INDEX($J$4:$J$1333,AC31)))</f>
        <v>0</v>
      </c>
      <c r="Y31" s="32">
        <f>IF(ISERROR(W31),NA(),SUM(INDEX($K$4:$K$1333,AB31):INDEX($K$4:$K$1333,AC31)))</f>
        <v>0</v>
      </c>
      <c r="Z31" s="32">
        <f>IF(ISERROR(W31),NA(),SUM(INDEX($L$4:$L$1333,AB31):INDEX($L$4:$L$1333,AC31)))</f>
        <v>0</v>
      </c>
      <c r="AA31" s="32" t="str">
        <f t="shared" si="12"/>
        <v/>
      </c>
      <c r="AB31" s="10">
        <f t="shared" si="7"/>
        <v>337</v>
      </c>
      <c r="AC31" s="10">
        <f t="shared" si="8"/>
        <v>348</v>
      </c>
      <c r="AG31" s="18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</row>
    <row r="32" spans="1:48" customFormat="1">
      <c r="A32" s="1"/>
      <c r="B32" s="1"/>
      <c r="C32" s="18"/>
      <c r="D32" s="26">
        <f>IF(SUM($D$2:D31)&lt;&gt;0,0,IF(ROUND(U31-L32,2)=0,E32,0))</f>
        <v>0</v>
      </c>
      <c r="E32" s="3">
        <f t="shared" si="9"/>
        <v>29</v>
      </c>
      <c r="F32" s="3">
        <f>IF(E32="","",IF(ISERROR(INDEX(Inputs!$A$10:$B$13,MATCH(E32,Inputs!$A$10:$A$13,0),2)),0,INDEX(Inputs!$A$10:$B$13,MATCH(E32,Inputs!$A$10:$A$13,0),2)))</f>
        <v>0</v>
      </c>
      <c r="G32" s="47">
        <f t="shared" si="0"/>
        <v>0.1095</v>
      </c>
      <c r="H32" s="37">
        <f t="shared" si="1"/>
        <v>0.1095</v>
      </c>
      <c r="I32" s="9">
        <f>IF(E32="",NA(),IF(Inputs!$B$6&gt;(U31*(1+rate/freq)),IF((U31*(1+rate/freq))&lt;0,0,(U31*(1+rate/freq))),Inputs!$B$6))</f>
        <v>21078.370470211899</v>
      </c>
      <c r="J32" s="8">
        <f t="shared" si="2"/>
        <v>21078.370470211899</v>
      </c>
      <c r="K32" s="9">
        <f t="shared" si="3"/>
        <v>17450.334029237809</v>
      </c>
      <c r="L32" s="8">
        <f t="shared" si="10"/>
        <v>3628.0364409740905</v>
      </c>
      <c r="M32" s="8">
        <f t="shared" si="11"/>
        <v>29</v>
      </c>
      <c r="N32" s="8"/>
      <c r="O32" s="8"/>
      <c r="P32" s="8"/>
      <c r="Q32" s="8" t="str">
        <f>IF(Inputs!$E$9=$M$2,M32,IF(Inputs!$E$9=$N$2,N32,IF(Inputs!$E$9=$O$2,O32,IF(Inputs!$E$9=$P$2,P32,""))))</f>
        <v/>
      </c>
      <c r="R32" s="3">
        <v>0</v>
      </c>
      <c r="S32" s="19"/>
      <c r="T32" s="3">
        <f t="shared" si="4"/>
        <v>0</v>
      </c>
      <c r="U32" s="8">
        <f t="shared" si="5"/>
        <v>1908737.3366261832</v>
      </c>
      <c r="V32" s="18"/>
      <c r="W32" s="31">
        <f t="shared" si="6"/>
        <v>30</v>
      </c>
      <c r="X32" s="32">
        <f>IF(ISERROR(W32),NA(),SUM(INDEX($J$4:$J$1333,AB32):INDEX($J$4:$J$1333,AC32)))</f>
        <v>0</v>
      </c>
      <c r="Y32" s="32">
        <f>IF(ISERROR(W32),NA(),SUM(INDEX($K$4:$K$1333,AB32):INDEX($K$4:$K$1333,AC32)))</f>
        <v>0</v>
      </c>
      <c r="Z32" s="32">
        <f>IF(ISERROR(W32),NA(),SUM(INDEX($L$4:$L$1333,AB32):INDEX($L$4:$L$1333,AC32)))</f>
        <v>0</v>
      </c>
      <c r="AA32" s="32" t="str">
        <f t="shared" si="12"/>
        <v/>
      </c>
      <c r="AB32" s="10">
        <f t="shared" si="7"/>
        <v>349</v>
      </c>
      <c r="AC32" s="10">
        <f t="shared" si="8"/>
        <v>360</v>
      </c>
      <c r="AG32" s="18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</row>
    <row r="33" spans="1:48" customFormat="1">
      <c r="A33" s="1"/>
      <c r="B33" s="1"/>
      <c r="C33" s="18"/>
      <c r="D33" s="26">
        <f>IF(SUM($D$2:D32)&lt;&gt;0,0,IF(ROUND(U32-L33,2)=0,E33,0))</f>
        <v>0</v>
      </c>
      <c r="E33" s="3">
        <f t="shared" si="9"/>
        <v>30</v>
      </c>
      <c r="F33" s="3">
        <f>IF(E33="","",IF(ISERROR(INDEX(Inputs!$A$10:$B$13,MATCH(E33,Inputs!$A$10:$A$13,0),2)),0,INDEX(Inputs!$A$10:$B$13,MATCH(E33,Inputs!$A$10:$A$13,0),2)))</f>
        <v>0</v>
      </c>
      <c r="G33" s="47">
        <f t="shared" si="0"/>
        <v>0.1095</v>
      </c>
      <c r="H33" s="37">
        <f t="shared" si="1"/>
        <v>0.1095</v>
      </c>
      <c r="I33" s="9">
        <f>IF(E33="",NA(),IF(Inputs!$B$6&gt;(U32*(1+rate/freq)),IF((U32*(1+rate/freq))&lt;0,0,(U32*(1+rate/freq))),Inputs!$B$6))</f>
        <v>21078.370470211899</v>
      </c>
      <c r="J33" s="8">
        <f t="shared" si="2"/>
        <v>21078.370470211899</v>
      </c>
      <c r="K33" s="9">
        <f t="shared" si="3"/>
        <v>17417.228196713924</v>
      </c>
      <c r="L33" s="8">
        <f t="shared" si="10"/>
        <v>3661.1422734979751</v>
      </c>
      <c r="M33" s="8">
        <f t="shared" si="11"/>
        <v>30</v>
      </c>
      <c r="N33" s="8"/>
      <c r="O33" s="8"/>
      <c r="P33" s="8"/>
      <c r="Q33" s="8" t="str">
        <f>IF(Inputs!$E$9=$M$2,M33,IF(Inputs!$E$9=$N$2,N33,IF(Inputs!$E$9=$O$2,O33,IF(Inputs!$E$9=$P$2,P33,""))))</f>
        <v/>
      </c>
      <c r="R33" s="3">
        <v>0</v>
      </c>
      <c r="S33" s="19"/>
      <c r="T33" s="3">
        <f t="shared" si="4"/>
        <v>0</v>
      </c>
      <c r="U33" s="8">
        <f t="shared" si="5"/>
        <v>1905076.1943526852</v>
      </c>
      <c r="V33" s="18"/>
      <c r="W33" s="31">
        <f t="shared" si="6"/>
        <v>31</v>
      </c>
      <c r="X33" s="32">
        <f>IF(ISERROR(W33),NA(),SUM(INDEX($J$4:$J$1333,AB33):INDEX($J$4:$J$1333,AC33)))</f>
        <v>0</v>
      </c>
      <c r="Y33" s="32">
        <f>IF(ISERROR(W33),NA(),SUM(INDEX($K$4:$K$1333,AB33):INDEX($K$4:$K$1333,AC33)))</f>
        <v>0</v>
      </c>
      <c r="Z33" s="32">
        <f>IF(ISERROR(W33),NA(),SUM(INDEX($L$4:$L$1333,AB33):INDEX($L$4:$L$1333,AC33)))</f>
        <v>0</v>
      </c>
      <c r="AA33" s="32" t="str">
        <f t="shared" si="12"/>
        <v/>
      </c>
      <c r="AB33" s="10">
        <f t="shared" si="7"/>
        <v>361</v>
      </c>
      <c r="AC33" s="10">
        <f t="shared" si="8"/>
        <v>372</v>
      </c>
      <c r="AG33" s="18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</row>
    <row r="34" spans="1:48" customFormat="1">
      <c r="A34" s="20"/>
      <c r="B34" s="20"/>
      <c r="C34" s="18"/>
      <c r="D34" s="26">
        <f>IF(SUM($D$2:D33)&lt;&gt;0,0,IF(ROUND(U33-L34,2)=0,E34,0))</f>
        <v>0</v>
      </c>
      <c r="E34" s="3">
        <f t="shared" si="9"/>
        <v>31</v>
      </c>
      <c r="F34" s="3">
        <f>IF(E34="","",IF(ISERROR(INDEX(Inputs!$A$10:$B$13,MATCH(E34,Inputs!$A$10:$A$13,0),2)),0,INDEX(Inputs!$A$10:$B$13,MATCH(E34,Inputs!$A$10:$A$13,0),2)))</f>
        <v>0</v>
      </c>
      <c r="G34" s="47">
        <f t="shared" si="0"/>
        <v>0.1095</v>
      </c>
      <c r="H34" s="37">
        <f t="shared" si="1"/>
        <v>0.1095</v>
      </c>
      <c r="I34" s="9">
        <f>IF(E34="",NA(),IF(Inputs!$B$6&gt;(U33*(1+rate/freq)),IF((U33*(1+rate/freq))&lt;0,0,(U33*(1+rate/freq))),Inputs!$B$6))</f>
        <v>21078.370470211899</v>
      </c>
      <c r="J34" s="8">
        <f t="shared" si="2"/>
        <v>21078.370470211899</v>
      </c>
      <c r="K34" s="9">
        <f t="shared" si="3"/>
        <v>17383.820273468253</v>
      </c>
      <c r="L34" s="8">
        <f t="shared" si="10"/>
        <v>3694.5501967436467</v>
      </c>
      <c r="M34" s="8">
        <f t="shared" si="11"/>
        <v>31</v>
      </c>
      <c r="N34" s="8">
        <f>N31+3</f>
        <v>31</v>
      </c>
      <c r="O34" s="8">
        <f>O28+6</f>
        <v>31</v>
      </c>
      <c r="P34" s="8"/>
      <c r="Q34" s="8" t="str">
        <f>IF(Inputs!$E$9=$M$2,M34,IF(Inputs!$E$9=$N$2,N34,IF(Inputs!$E$9=$O$2,O34,IF(Inputs!$E$9=$P$2,P34,""))))</f>
        <v/>
      </c>
      <c r="R34" s="3">
        <v>0</v>
      </c>
      <c r="S34" s="19"/>
      <c r="T34" s="3">
        <f t="shared" si="4"/>
        <v>0</v>
      </c>
      <c r="U34" s="8">
        <f t="shared" si="5"/>
        <v>1901381.6441559417</v>
      </c>
      <c r="V34" s="18"/>
      <c r="W34" s="31">
        <f t="shared" si="6"/>
        <v>32</v>
      </c>
      <c r="X34" s="32">
        <f>IF(ISERROR(W34),NA(),SUM(INDEX($J$4:$J$1333,AB34):INDEX($J$4:$J$1333,AC34)))</f>
        <v>0</v>
      </c>
      <c r="Y34" s="32">
        <f>IF(ISERROR(W34),NA(),SUM(INDEX($K$4:$K$1333,AB34):INDEX($K$4:$K$1333,AC34)))</f>
        <v>0</v>
      </c>
      <c r="Z34" s="32">
        <f>IF(ISERROR(W34),NA(),SUM(INDEX($L$4:$L$1333,AB34):INDEX($L$4:$L$1333,AC34)))</f>
        <v>0</v>
      </c>
      <c r="AA34" s="32" t="str">
        <f t="shared" si="12"/>
        <v/>
      </c>
      <c r="AB34" s="10">
        <f t="shared" si="7"/>
        <v>373</v>
      </c>
      <c r="AC34" s="10">
        <f t="shared" si="8"/>
        <v>384</v>
      </c>
      <c r="AG34" s="18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</row>
    <row r="35" spans="1:48" customFormat="1">
      <c r="A35" s="20"/>
      <c r="B35" s="20"/>
      <c r="C35" s="18"/>
      <c r="D35" s="26">
        <f>IF(SUM($D$2:D34)&lt;&gt;0,0,IF(ROUND(U34-L35,2)=0,E35,0))</f>
        <v>0</v>
      </c>
      <c r="E35" s="3">
        <f t="shared" si="9"/>
        <v>32</v>
      </c>
      <c r="F35" s="3">
        <f>IF(E35="","",IF(ISERROR(INDEX(Inputs!$A$10:$B$13,MATCH(E35,Inputs!$A$10:$A$13,0),2)),0,INDEX(Inputs!$A$10:$B$13,MATCH(E35,Inputs!$A$10:$A$13,0),2)))</f>
        <v>0</v>
      </c>
      <c r="G35" s="47">
        <f t="shared" si="0"/>
        <v>0.1095</v>
      </c>
      <c r="H35" s="37">
        <f t="shared" si="1"/>
        <v>0.1095</v>
      </c>
      <c r="I35" s="9">
        <f>IF(E35="",NA(),IF(Inputs!$B$6&gt;(U34*(1+rate/freq)),IF((U34*(1+rate/freq))&lt;0,0,(U34*(1+rate/freq))),Inputs!$B$6))</f>
        <v>21078.370470211899</v>
      </c>
      <c r="J35" s="8">
        <f t="shared" si="2"/>
        <v>21078.370470211899</v>
      </c>
      <c r="K35" s="9">
        <f t="shared" si="3"/>
        <v>17350.107502922969</v>
      </c>
      <c r="L35" s="8">
        <f t="shared" si="10"/>
        <v>3728.2629672889307</v>
      </c>
      <c r="M35" s="8">
        <f t="shared" si="11"/>
        <v>32</v>
      </c>
      <c r="N35" s="8"/>
      <c r="O35" s="8"/>
      <c r="P35" s="8"/>
      <c r="Q35" s="8" t="str">
        <f>IF(Inputs!$E$9=$M$2,M35,IF(Inputs!$E$9=$N$2,N35,IF(Inputs!$E$9=$O$2,O35,IF(Inputs!$E$9=$P$2,P35,""))))</f>
        <v/>
      </c>
      <c r="R35" s="3">
        <v>0</v>
      </c>
      <c r="S35" s="19"/>
      <c r="T35" s="3">
        <f t="shared" si="4"/>
        <v>0</v>
      </c>
      <c r="U35" s="8">
        <f t="shared" si="5"/>
        <v>1897653.3811886527</v>
      </c>
      <c r="V35" s="18"/>
      <c r="W35" s="31">
        <f t="shared" si="6"/>
        <v>33</v>
      </c>
      <c r="X35" s="32">
        <f>IF(ISERROR(W35),NA(),SUM(INDEX($J$4:$J$1333,AB35):INDEX($J$4:$J$1333,AC35)))</f>
        <v>0</v>
      </c>
      <c r="Y35" s="32">
        <f>IF(ISERROR(W35),NA(),SUM(INDEX($K$4:$K$1333,AB35):INDEX($K$4:$K$1333,AC35)))</f>
        <v>0</v>
      </c>
      <c r="Z35" s="32">
        <f>IF(ISERROR(W35),NA(),SUM(INDEX($L$4:$L$1333,AB35):INDEX($L$4:$L$1333,AC35)))</f>
        <v>0</v>
      </c>
      <c r="AA35" s="32" t="str">
        <f t="shared" si="12"/>
        <v/>
      </c>
      <c r="AB35" s="10">
        <f t="shared" si="7"/>
        <v>385</v>
      </c>
      <c r="AC35" s="10">
        <f t="shared" si="8"/>
        <v>396</v>
      </c>
      <c r="AG35" s="18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</row>
    <row r="36" spans="1:48" customFormat="1">
      <c r="A36" s="20"/>
      <c r="B36" s="20"/>
      <c r="C36" s="18"/>
      <c r="D36" s="26">
        <f>IF(SUM($D$2:D35)&lt;&gt;0,0,IF(ROUND(U35-L36,2)=0,E36,0))</f>
        <v>0</v>
      </c>
      <c r="E36" s="3">
        <f t="shared" si="9"/>
        <v>33</v>
      </c>
      <c r="F36" s="3">
        <f>IF(E36="","",IF(ISERROR(INDEX(Inputs!$A$10:$B$13,MATCH(E36,Inputs!$A$10:$A$13,0),2)),0,INDEX(Inputs!$A$10:$B$13,MATCH(E36,Inputs!$A$10:$A$13,0),2)))</f>
        <v>0</v>
      </c>
      <c r="G36" s="47">
        <f t="shared" si="0"/>
        <v>0.1095</v>
      </c>
      <c r="H36" s="37">
        <f t="shared" si="1"/>
        <v>0.1095</v>
      </c>
      <c r="I36" s="9">
        <f>IF(E36="",NA(),IF(Inputs!$B$6&gt;(U35*(1+rate/freq)),IF((U35*(1+rate/freq))&lt;0,0,(U35*(1+rate/freq))),Inputs!$B$6))</f>
        <v>21078.370470211899</v>
      </c>
      <c r="J36" s="8">
        <f t="shared" si="2"/>
        <v>21078.370470211899</v>
      </c>
      <c r="K36" s="9">
        <f t="shared" si="3"/>
        <v>17316.087103346454</v>
      </c>
      <c r="L36" s="8">
        <f t="shared" si="10"/>
        <v>3762.2833668654457</v>
      </c>
      <c r="M36" s="8">
        <f t="shared" si="11"/>
        <v>33</v>
      </c>
      <c r="N36" s="8"/>
      <c r="O36" s="8"/>
      <c r="P36" s="8"/>
      <c r="Q36" s="8" t="str">
        <f>IF(Inputs!$E$9=$M$2,M36,IF(Inputs!$E$9=$N$2,N36,IF(Inputs!$E$9=$O$2,O36,IF(Inputs!$E$9=$P$2,P36,""))))</f>
        <v/>
      </c>
      <c r="R36" s="3">
        <v>0</v>
      </c>
      <c r="S36" s="19"/>
      <c r="T36" s="3">
        <f t="shared" si="4"/>
        <v>0</v>
      </c>
      <c r="U36" s="8">
        <f t="shared" si="5"/>
        <v>1893891.0978217872</v>
      </c>
      <c r="V36" s="18"/>
      <c r="W36" s="31">
        <f t="shared" ref="W36:W52" si="13">IF(W35&lt;term,W35+1,NA())</f>
        <v>34</v>
      </c>
      <c r="X36" s="32">
        <f>IF(ISERROR(W36),NA(),SUM(INDEX($J$4:$J$1333,AB36):INDEX($J$4:$J$1333,AC36)))</f>
        <v>0</v>
      </c>
      <c r="Y36" s="32">
        <f>IF(ISERROR(W36),NA(),SUM(INDEX($K$4:$K$1333,AB36):INDEX($K$4:$K$1333,AC36)))</f>
        <v>0</v>
      </c>
      <c r="Z36" s="32">
        <f>IF(ISERROR(W36),NA(),SUM(INDEX($L$4:$L$1333,AB36):INDEX($L$4:$L$1333,AC36)))</f>
        <v>0</v>
      </c>
      <c r="AA36" s="32" t="str">
        <f t="shared" si="12"/>
        <v/>
      </c>
      <c r="AB36" s="10">
        <f t="shared" si="7"/>
        <v>397</v>
      </c>
      <c r="AC36" s="10">
        <f t="shared" si="8"/>
        <v>408</v>
      </c>
      <c r="AG36" s="18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</row>
    <row r="37" spans="1:48" customFormat="1">
      <c r="A37" s="20"/>
      <c r="B37" s="20"/>
      <c r="C37" s="18"/>
      <c r="D37" s="26">
        <f>IF(SUM($D$2:D36)&lt;&gt;0,0,IF(ROUND(U36-L37,2)=0,E37,0))</f>
        <v>0</v>
      </c>
      <c r="E37" s="3">
        <f t="shared" si="9"/>
        <v>34</v>
      </c>
      <c r="F37" s="3">
        <f>IF(E37="","",IF(ISERROR(INDEX(Inputs!$A$10:$B$13,MATCH(E37,Inputs!$A$10:$A$13,0),2)),0,INDEX(Inputs!$A$10:$B$13,MATCH(E37,Inputs!$A$10:$A$13,0),2)))</f>
        <v>0</v>
      </c>
      <c r="G37" s="47">
        <f t="shared" si="0"/>
        <v>0.1095</v>
      </c>
      <c r="H37" s="37">
        <f t="shared" si="1"/>
        <v>0.1095</v>
      </c>
      <c r="I37" s="9">
        <f>IF(E37="",NA(),IF(Inputs!$B$6&gt;(U36*(1+rate/freq)),IF((U36*(1+rate/freq))&lt;0,0,(U36*(1+rate/freq))),Inputs!$B$6))</f>
        <v>21078.370470211899</v>
      </c>
      <c r="J37" s="8">
        <f t="shared" si="2"/>
        <v>21078.370470211899</v>
      </c>
      <c r="K37" s="9">
        <f t="shared" si="3"/>
        <v>17281.756267623809</v>
      </c>
      <c r="L37" s="8">
        <f t="shared" si="10"/>
        <v>3796.6142025880908</v>
      </c>
      <c r="M37" s="8">
        <f t="shared" si="11"/>
        <v>34</v>
      </c>
      <c r="N37" s="8">
        <f>N34+3</f>
        <v>34</v>
      </c>
      <c r="O37" s="8"/>
      <c r="P37" s="8"/>
      <c r="Q37" s="8" t="str">
        <f>IF(Inputs!$E$9=$M$2,M37,IF(Inputs!$E$9=$N$2,N37,IF(Inputs!$E$9=$O$2,O37,IF(Inputs!$E$9=$P$2,P37,""))))</f>
        <v/>
      </c>
      <c r="R37" s="3">
        <v>0</v>
      </c>
      <c r="S37" s="19"/>
      <c r="T37" s="3">
        <f t="shared" si="4"/>
        <v>0</v>
      </c>
      <c r="U37" s="8">
        <f t="shared" si="5"/>
        <v>1890094.4836191991</v>
      </c>
      <c r="V37" s="18"/>
      <c r="W37" s="31">
        <f t="shared" si="13"/>
        <v>35</v>
      </c>
      <c r="X37" s="32">
        <f>IF(ISERROR(W37),NA(),SUM(INDEX($J$4:$J$1333,AB37):INDEX($J$4:$J$1333,AC37)))</f>
        <v>0</v>
      </c>
      <c r="Y37" s="32">
        <f>IF(ISERROR(W37),NA(),SUM(INDEX($K$4:$K$1333,AB37):INDEX($K$4:$K$1333,AC37)))</f>
        <v>0</v>
      </c>
      <c r="Z37" s="32">
        <f>IF(ISERROR(W37),NA(),SUM(INDEX($L$4:$L$1333,AB37):INDEX($L$4:$L$1333,AC37)))</f>
        <v>0</v>
      </c>
      <c r="AA37" s="32" t="str">
        <f t="shared" si="12"/>
        <v/>
      </c>
      <c r="AB37" s="10">
        <f t="shared" si="7"/>
        <v>409</v>
      </c>
      <c r="AC37" s="10">
        <f t="shared" si="8"/>
        <v>420</v>
      </c>
      <c r="AG37" s="18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</row>
    <row r="38" spans="1:48" customFormat="1">
      <c r="A38" s="20"/>
      <c r="B38" s="20"/>
      <c r="C38" s="18"/>
      <c r="D38" s="26">
        <f>IF(SUM($D$2:D37)&lt;&gt;0,0,IF(ROUND(U37-L38,2)=0,E38,0))</f>
        <v>0</v>
      </c>
      <c r="E38" s="3">
        <f t="shared" si="9"/>
        <v>35</v>
      </c>
      <c r="F38" s="3">
        <f>IF(E38="","",IF(ISERROR(INDEX(Inputs!$A$10:$B$13,MATCH(E38,Inputs!$A$10:$A$13,0),2)),0,INDEX(Inputs!$A$10:$B$13,MATCH(E38,Inputs!$A$10:$A$13,0),2)))</f>
        <v>0</v>
      </c>
      <c r="G38" s="47">
        <f t="shared" si="0"/>
        <v>0.1095</v>
      </c>
      <c r="H38" s="37">
        <f t="shared" si="1"/>
        <v>0.1095</v>
      </c>
      <c r="I38" s="9">
        <f>IF(E38="",NA(),IF(Inputs!$B$6&gt;(U37*(1+rate/freq)),IF((U37*(1+rate/freq))&lt;0,0,(U37*(1+rate/freq))),Inputs!$B$6))</f>
        <v>21078.370470211899</v>
      </c>
      <c r="J38" s="8">
        <f t="shared" si="2"/>
        <v>21078.370470211899</v>
      </c>
      <c r="K38" s="9">
        <f t="shared" si="3"/>
        <v>17247.112163025191</v>
      </c>
      <c r="L38" s="8">
        <f t="shared" si="10"/>
        <v>3831.2583071867084</v>
      </c>
      <c r="M38" s="8">
        <f t="shared" si="11"/>
        <v>35</v>
      </c>
      <c r="N38" s="8"/>
      <c r="O38" s="8"/>
      <c r="P38" s="8"/>
      <c r="Q38" s="8" t="str">
        <f>IF(Inputs!$E$9=$M$2,M38,IF(Inputs!$E$9=$N$2,N38,IF(Inputs!$E$9=$O$2,O38,IF(Inputs!$E$9=$P$2,P38,""))))</f>
        <v/>
      </c>
      <c r="R38" s="3">
        <v>0</v>
      </c>
      <c r="S38" s="19"/>
      <c r="T38" s="3">
        <f t="shared" si="4"/>
        <v>0</v>
      </c>
      <c r="U38" s="8">
        <f t="shared" si="5"/>
        <v>1886263.2253120125</v>
      </c>
      <c r="V38" s="18"/>
      <c r="W38" s="31">
        <f t="shared" si="13"/>
        <v>36</v>
      </c>
      <c r="X38" s="32">
        <f>IF(ISERROR(W38),NA(),SUM(INDEX($J$4:$J$1333,AB38):INDEX($J$4:$J$1333,AC38)))</f>
        <v>0</v>
      </c>
      <c r="Y38" s="32">
        <f>IF(ISERROR(W38),NA(),SUM(INDEX($K$4:$K$1333,AB38):INDEX($K$4:$K$1333,AC38)))</f>
        <v>0</v>
      </c>
      <c r="Z38" s="32">
        <f>IF(ISERROR(W38),NA(),SUM(INDEX($L$4:$L$1333,AB38):INDEX($L$4:$L$1333,AC38)))</f>
        <v>0</v>
      </c>
      <c r="AA38" s="32" t="str">
        <f t="shared" si="12"/>
        <v/>
      </c>
      <c r="AB38" s="10">
        <f t="shared" si="7"/>
        <v>421</v>
      </c>
      <c r="AC38" s="10">
        <f t="shared" si="8"/>
        <v>432</v>
      </c>
      <c r="AG38" s="18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</row>
    <row r="39" spans="1:48" customFormat="1">
      <c r="A39" s="20"/>
      <c r="B39" s="20"/>
      <c r="C39" s="18"/>
      <c r="D39" s="26">
        <f>IF(SUM($D$2:D38)&lt;&gt;0,0,IF(ROUND(U38-L39,2)=0,E39,0))</f>
        <v>0</v>
      </c>
      <c r="E39" s="3">
        <f t="shared" si="9"/>
        <v>36</v>
      </c>
      <c r="F39" s="3">
        <f>IF(E39="","",IF(ISERROR(INDEX(Inputs!$A$10:$B$13,MATCH(E39,Inputs!$A$10:$A$13,0),2)),0,INDEX(Inputs!$A$10:$B$13,MATCH(E39,Inputs!$A$10:$A$13,0),2)))</f>
        <v>0</v>
      </c>
      <c r="G39" s="47">
        <f t="shared" si="0"/>
        <v>0.1095</v>
      </c>
      <c r="H39" s="37">
        <f t="shared" si="1"/>
        <v>0.1095</v>
      </c>
      <c r="I39" s="9">
        <f>IF(E39="",NA(),IF(Inputs!$B$6&gt;(U38*(1+rate/freq)),IF((U38*(1+rate/freq))&lt;0,0,(U38*(1+rate/freq))),Inputs!$B$6))</f>
        <v>21078.370470211899</v>
      </c>
      <c r="J39" s="8">
        <f t="shared" si="2"/>
        <v>21078.370470211899</v>
      </c>
      <c r="K39" s="9">
        <f t="shared" si="3"/>
        <v>17212.151930972115</v>
      </c>
      <c r="L39" s="8">
        <f t="shared" si="10"/>
        <v>3866.2185392397841</v>
      </c>
      <c r="M39" s="8">
        <f t="shared" si="11"/>
        <v>36</v>
      </c>
      <c r="N39" s="8"/>
      <c r="O39" s="8"/>
      <c r="P39" s="8"/>
      <c r="Q39" s="8" t="str">
        <f>IF(Inputs!$E$9=$M$2,M39,IF(Inputs!$E$9=$N$2,N39,IF(Inputs!$E$9=$O$2,O39,IF(Inputs!$E$9=$P$2,P39,""))))</f>
        <v/>
      </c>
      <c r="R39" s="3">
        <v>0</v>
      </c>
      <c r="S39" s="19"/>
      <c r="T39" s="3">
        <f t="shared" si="4"/>
        <v>0</v>
      </c>
      <c r="U39" s="8">
        <f t="shared" si="5"/>
        <v>1882397.0067727726</v>
      </c>
      <c r="V39" s="18"/>
      <c r="W39" s="31">
        <f t="shared" si="13"/>
        <v>37</v>
      </c>
      <c r="X39" s="32">
        <f>IF(ISERROR(W39),NA(),SUM(INDEX($J$4:$J$1333,AB39):INDEX($J$4:$J$1333,AC39)))</f>
        <v>0</v>
      </c>
      <c r="Y39" s="32">
        <f>IF(ISERROR(W39),NA(),SUM(INDEX($K$4:$K$1333,AB39):INDEX($K$4:$K$1333,AC39)))</f>
        <v>0</v>
      </c>
      <c r="Z39" s="32">
        <f>IF(ISERROR(W39),NA(),SUM(INDEX($L$4:$L$1333,AB39):INDEX($L$4:$L$1333,AC39)))</f>
        <v>0</v>
      </c>
      <c r="AA39" s="32" t="str">
        <f t="shared" si="12"/>
        <v/>
      </c>
      <c r="AB39" s="10">
        <f t="shared" si="7"/>
        <v>433</v>
      </c>
      <c r="AC39" s="10">
        <f t="shared" si="8"/>
        <v>444</v>
      </c>
      <c r="AG39" s="18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</row>
    <row r="40" spans="1:48" customFormat="1">
      <c r="A40" s="20"/>
      <c r="B40" s="27"/>
      <c r="C40" s="18"/>
      <c r="D40" s="26">
        <f>IF(SUM($D$2:D39)&lt;&gt;0,0,IF(ROUND(U39-L40,2)=0,E40,0))</f>
        <v>0</v>
      </c>
      <c r="E40" s="3">
        <f t="shared" si="9"/>
        <v>37</v>
      </c>
      <c r="F40" s="3">
        <f>IF(E40="","",IF(ISERROR(INDEX(Inputs!$A$10:$B$13,MATCH(E40,Inputs!$A$10:$A$13,0),2)),0,INDEX(Inputs!$A$10:$B$13,MATCH(E40,Inputs!$A$10:$A$13,0),2)))</f>
        <v>0</v>
      </c>
      <c r="G40" s="47">
        <f t="shared" si="0"/>
        <v>0.1095</v>
      </c>
      <c r="H40" s="37">
        <f t="shared" si="1"/>
        <v>0.1095</v>
      </c>
      <c r="I40" s="9">
        <f>IF(E40="",NA(),IF(Inputs!$B$6&gt;(U39*(1+rate/freq)),IF((U39*(1+rate/freq))&lt;0,0,(U39*(1+rate/freq))),Inputs!$B$6))</f>
        <v>21078.370470211899</v>
      </c>
      <c r="J40" s="8">
        <f t="shared" si="2"/>
        <v>21078.370470211899</v>
      </c>
      <c r="K40" s="9">
        <f t="shared" si="3"/>
        <v>17176.872686801551</v>
      </c>
      <c r="L40" s="8">
        <f t="shared" si="10"/>
        <v>3901.4977834103483</v>
      </c>
      <c r="M40" s="8">
        <f t="shared" si="11"/>
        <v>37</v>
      </c>
      <c r="N40" s="8">
        <f>N37+3</f>
        <v>37</v>
      </c>
      <c r="O40" s="8">
        <f>O34+6</f>
        <v>37</v>
      </c>
      <c r="P40" s="8">
        <f>P28+12</f>
        <v>37</v>
      </c>
      <c r="Q40" s="8" t="str">
        <f>IF(Inputs!$E$9=$M$2,M40,IF(Inputs!$E$9=$N$2,N40,IF(Inputs!$E$9=$O$2,O40,IF(Inputs!$E$9=$P$2,P40,""))))</f>
        <v/>
      </c>
      <c r="R40" s="3">
        <v>0</v>
      </c>
      <c r="S40" s="19"/>
      <c r="T40" s="3">
        <f t="shared" si="4"/>
        <v>0</v>
      </c>
      <c r="U40" s="8">
        <f t="shared" si="5"/>
        <v>1878495.5089893623</v>
      </c>
      <c r="V40" s="18"/>
      <c r="W40" s="31">
        <f t="shared" si="13"/>
        <v>38</v>
      </c>
      <c r="X40" s="32">
        <f>IF(ISERROR(W40),NA(),SUM(INDEX($J$4:$J$1333,AB40):INDEX($J$4:$J$1333,AC40)))</f>
        <v>0</v>
      </c>
      <c r="Y40" s="32">
        <f>IF(ISERROR(W40),NA(),SUM(INDEX($K$4:$K$1333,AB40):INDEX($K$4:$K$1333,AC40)))</f>
        <v>0</v>
      </c>
      <c r="Z40" s="32">
        <f>IF(ISERROR(W40),NA(),SUM(INDEX($L$4:$L$1333,AB40):INDEX($L$4:$L$1333,AC40)))</f>
        <v>0</v>
      </c>
      <c r="AA40" s="32" t="str">
        <f t="shared" si="12"/>
        <v/>
      </c>
      <c r="AB40" s="10">
        <f t="shared" si="7"/>
        <v>445</v>
      </c>
      <c r="AC40" s="10">
        <f t="shared" si="8"/>
        <v>456</v>
      </c>
      <c r="AG40" s="18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</row>
    <row r="41" spans="1:48" customFormat="1">
      <c r="A41" s="20"/>
      <c r="B41" s="20"/>
      <c r="C41" s="18"/>
      <c r="D41" s="26">
        <f>IF(SUM($D$2:D40)&lt;&gt;0,0,IF(ROUND(U40-L41,2)=0,E41,0))</f>
        <v>0</v>
      </c>
      <c r="E41" s="3">
        <f t="shared" si="9"/>
        <v>38</v>
      </c>
      <c r="F41" s="3">
        <f>IF(E41="","",IF(ISERROR(INDEX(Inputs!$A$10:$B$13,MATCH(E41,Inputs!$A$10:$A$13,0),2)),0,INDEX(Inputs!$A$10:$B$13,MATCH(E41,Inputs!$A$10:$A$13,0),2)))</f>
        <v>0</v>
      </c>
      <c r="G41" s="47">
        <f t="shared" si="0"/>
        <v>0.1095</v>
      </c>
      <c r="H41" s="37">
        <f t="shared" si="1"/>
        <v>0.1095</v>
      </c>
      <c r="I41" s="9">
        <f>IF(E41="",NA(),IF(Inputs!$B$6&gt;(U40*(1+rate/freq)),IF((U40*(1+rate/freq))&lt;0,0,(U40*(1+rate/freq))),Inputs!$B$6))</f>
        <v>21078.370470211899</v>
      </c>
      <c r="J41" s="8">
        <f t="shared" si="2"/>
        <v>21078.370470211899</v>
      </c>
      <c r="K41" s="9">
        <f t="shared" si="3"/>
        <v>17141.271519527931</v>
      </c>
      <c r="L41" s="8">
        <f t="shared" si="10"/>
        <v>3937.0989506839687</v>
      </c>
      <c r="M41" s="8">
        <f t="shared" si="11"/>
        <v>38</v>
      </c>
      <c r="N41" s="8"/>
      <c r="O41" s="8"/>
      <c r="P41" s="8"/>
      <c r="Q41" s="8" t="str">
        <f>IF(Inputs!$E$9=$M$2,M41,IF(Inputs!$E$9=$N$2,N41,IF(Inputs!$E$9=$O$2,O41,IF(Inputs!$E$9=$P$2,P41,""))))</f>
        <v/>
      </c>
      <c r="R41" s="3">
        <v>0</v>
      </c>
      <c r="S41" s="19"/>
      <c r="T41" s="3">
        <f t="shared" si="4"/>
        <v>0</v>
      </c>
      <c r="U41" s="8">
        <f t="shared" si="5"/>
        <v>1874558.4100386782</v>
      </c>
      <c r="V41" s="18"/>
      <c r="W41" s="31">
        <f t="shared" si="13"/>
        <v>39</v>
      </c>
      <c r="X41" s="32">
        <f>IF(ISERROR(W41),NA(),SUM(INDEX($J$4:$J$1333,AB41):INDEX($J$4:$J$1333,AC41)))</f>
        <v>0</v>
      </c>
      <c r="Y41" s="32">
        <f>IF(ISERROR(W41),NA(),SUM(INDEX($K$4:$K$1333,AB41):INDEX($K$4:$K$1333,AC41)))</f>
        <v>0</v>
      </c>
      <c r="Z41" s="32">
        <f>IF(ISERROR(W41),NA(),SUM(INDEX($L$4:$L$1333,AB41):INDEX($L$4:$L$1333,AC41)))</f>
        <v>0</v>
      </c>
      <c r="AA41" s="32" t="str">
        <f t="shared" si="12"/>
        <v/>
      </c>
      <c r="AB41" s="10">
        <f t="shared" si="7"/>
        <v>457</v>
      </c>
      <c r="AC41" s="10">
        <f t="shared" si="8"/>
        <v>468</v>
      </c>
      <c r="AG41" s="18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</row>
    <row r="42" spans="1:48" customFormat="1">
      <c r="A42" s="20"/>
      <c r="B42" s="20"/>
      <c r="C42" s="18"/>
      <c r="D42" s="26">
        <f>IF(SUM($D$2:D41)&lt;&gt;0,0,IF(ROUND(U41-L42,2)=0,E42,0))</f>
        <v>0</v>
      </c>
      <c r="E42" s="3">
        <f t="shared" si="9"/>
        <v>39</v>
      </c>
      <c r="F42" s="3">
        <f>IF(E42="","",IF(ISERROR(INDEX(Inputs!$A$10:$B$13,MATCH(E42,Inputs!$A$10:$A$13,0),2)),0,INDEX(Inputs!$A$10:$B$13,MATCH(E42,Inputs!$A$10:$A$13,0),2)))</f>
        <v>0</v>
      </c>
      <c r="G42" s="47">
        <f t="shared" si="0"/>
        <v>0.1095</v>
      </c>
      <c r="H42" s="37">
        <f t="shared" si="1"/>
        <v>0.1095</v>
      </c>
      <c r="I42" s="9">
        <f>IF(E42="",NA(),IF(Inputs!$B$6&gt;(U41*(1+rate/freq)),IF((U41*(1+rate/freq))&lt;0,0,(U41*(1+rate/freq))),Inputs!$B$6))</f>
        <v>21078.370470211899</v>
      </c>
      <c r="J42" s="8">
        <f t="shared" si="2"/>
        <v>21078.370470211899</v>
      </c>
      <c r="K42" s="9">
        <f t="shared" si="3"/>
        <v>17105.34549160294</v>
      </c>
      <c r="L42" s="8">
        <f t="shared" si="10"/>
        <v>3973.0249786089589</v>
      </c>
      <c r="M42" s="8">
        <f t="shared" si="11"/>
        <v>39</v>
      </c>
      <c r="N42" s="8"/>
      <c r="O42" s="8"/>
      <c r="P42" s="8"/>
      <c r="Q42" s="8" t="str">
        <f>IF(Inputs!$E$9=$M$2,M42,IF(Inputs!$E$9=$N$2,N42,IF(Inputs!$E$9=$O$2,O42,IF(Inputs!$E$9=$P$2,P42,""))))</f>
        <v/>
      </c>
      <c r="R42" s="3">
        <v>0</v>
      </c>
      <c r="S42" s="19"/>
      <c r="T42" s="3">
        <f t="shared" si="4"/>
        <v>0</v>
      </c>
      <c r="U42" s="8">
        <f t="shared" si="5"/>
        <v>1870585.3850600692</v>
      </c>
      <c r="V42" s="18"/>
      <c r="W42" s="31">
        <f t="shared" si="13"/>
        <v>40</v>
      </c>
      <c r="X42" s="32">
        <f>IF(ISERROR(W42),NA(),SUM(INDEX($J$4:$J$1333,AB42):INDEX($J$4:$J$1333,AC42)))</f>
        <v>0</v>
      </c>
      <c r="Y42" s="32">
        <f>IF(ISERROR(W42),NA(),SUM(INDEX($K$4:$K$1333,AB42):INDEX($K$4:$K$1333,AC42)))</f>
        <v>0</v>
      </c>
      <c r="Z42" s="32">
        <f>IF(ISERROR(W42),NA(),SUM(INDEX($L$4:$L$1333,AB42):INDEX($L$4:$L$1333,AC42)))</f>
        <v>0</v>
      </c>
      <c r="AA42" s="32" t="str">
        <f t="shared" si="12"/>
        <v/>
      </c>
      <c r="AB42" s="10">
        <f t="shared" si="7"/>
        <v>469</v>
      </c>
      <c r="AC42" s="10">
        <f t="shared" si="8"/>
        <v>480</v>
      </c>
      <c r="AG42" s="18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</row>
    <row r="43" spans="1:48" customFormat="1">
      <c r="A43" s="20"/>
      <c r="B43" s="20"/>
      <c r="C43" s="18"/>
      <c r="D43" s="26">
        <f>IF(SUM($D$2:D42)&lt;&gt;0,0,IF(ROUND(U42-L43,2)=0,E43,0))</f>
        <v>0</v>
      </c>
      <c r="E43" s="3">
        <f t="shared" si="9"/>
        <v>40</v>
      </c>
      <c r="F43" s="3">
        <f>IF(E43="","",IF(ISERROR(INDEX(Inputs!$A$10:$B$13,MATCH(E43,Inputs!$A$10:$A$13,0),2)),0,INDEX(Inputs!$A$10:$B$13,MATCH(E43,Inputs!$A$10:$A$13,0),2)))</f>
        <v>0</v>
      </c>
      <c r="G43" s="47">
        <f t="shared" si="0"/>
        <v>0.1095</v>
      </c>
      <c r="H43" s="37">
        <f t="shared" si="1"/>
        <v>0.1095</v>
      </c>
      <c r="I43" s="9">
        <f>IF(E43="",NA(),IF(Inputs!$B$6&gt;(U42*(1+rate/freq)),IF((U42*(1+rate/freq))&lt;0,0,(U42*(1+rate/freq))),Inputs!$B$6))</f>
        <v>21078.370470211899</v>
      </c>
      <c r="J43" s="8">
        <f t="shared" si="2"/>
        <v>21078.370470211899</v>
      </c>
      <c r="K43" s="9">
        <f t="shared" si="3"/>
        <v>17069.09163867313</v>
      </c>
      <c r="L43" s="8">
        <f t="shared" si="10"/>
        <v>4009.2788315387697</v>
      </c>
      <c r="M43" s="8">
        <f t="shared" si="11"/>
        <v>40</v>
      </c>
      <c r="N43" s="8">
        <f>N40+3</f>
        <v>40</v>
      </c>
      <c r="O43" s="8"/>
      <c r="P43" s="8"/>
      <c r="Q43" s="8" t="str">
        <f>IF(Inputs!$E$9=$M$2,M43,IF(Inputs!$E$9=$N$2,N43,IF(Inputs!$E$9=$O$2,O43,IF(Inputs!$E$9=$P$2,P43,""))))</f>
        <v/>
      </c>
      <c r="R43" s="3">
        <v>0</v>
      </c>
      <c r="S43" s="19"/>
      <c r="T43" s="3">
        <f t="shared" si="4"/>
        <v>0</v>
      </c>
      <c r="U43" s="8">
        <f t="shared" si="5"/>
        <v>1866576.1062285304</v>
      </c>
      <c r="V43" s="18"/>
      <c r="W43" s="31">
        <f t="shared" si="13"/>
        <v>41</v>
      </c>
      <c r="X43" s="32">
        <f>IF(ISERROR(W43),NA(),SUM(INDEX($J$4:$J$1333,AB43):INDEX($J$4:$J$1333,AC43)))</f>
        <v>0</v>
      </c>
      <c r="Y43" s="32">
        <f>IF(ISERROR(W43),NA(),SUM(INDEX($K$4:$K$1333,AB43):INDEX($K$4:$K$1333,AC43)))</f>
        <v>0</v>
      </c>
      <c r="Z43" s="32">
        <f>IF(ISERROR(W43),NA(),SUM(INDEX($L$4:$L$1333,AB43):INDEX($L$4:$L$1333,AC43)))</f>
        <v>0</v>
      </c>
      <c r="AA43" s="32" t="str">
        <f t="shared" si="12"/>
        <v/>
      </c>
      <c r="AB43" s="10">
        <f t="shared" si="7"/>
        <v>481</v>
      </c>
      <c r="AC43" s="10">
        <f t="shared" si="8"/>
        <v>492</v>
      </c>
      <c r="AG43" s="18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</row>
    <row r="44" spans="1:48" customFormat="1">
      <c r="A44" s="20"/>
      <c r="B44" s="20"/>
      <c r="C44" s="18"/>
      <c r="D44" s="26">
        <f>IF(SUM($D$2:D43)&lt;&gt;0,0,IF(ROUND(U43-L44,2)=0,E44,0))</f>
        <v>0</v>
      </c>
      <c r="E44" s="3">
        <f t="shared" si="9"/>
        <v>41</v>
      </c>
      <c r="F44" s="3">
        <f>IF(E44="","",IF(ISERROR(INDEX(Inputs!$A$10:$B$13,MATCH(E44,Inputs!$A$10:$A$13,0),2)),0,INDEX(Inputs!$A$10:$B$13,MATCH(E44,Inputs!$A$10:$A$13,0),2)))</f>
        <v>0</v>
      </c>
      <c r="G44" s="47">
        <f t="shared" si="0"/>
        <v>0.1095</v>
      </c>
      <c r="H44" s="37">
        <f t="shared" si="1"/>
        <v>0.1095</v>
      </c>
      <c r="I44" s="9">
        <f>IF(E44="",NA(),IF(Inputs!$B$6&gt;(U43*(1+rate/freq)),IF((U43*(1+rate/freq))&lt;0,0,(U43*(1+rate/freq))),Inputs!$B$6))</f>
        <v>21078.370470211899</v>
      </c>
      <c r="J44" s="8">
        <f t="shared" si="2"/>
        <v>21078.370470211899</v>
      </c>
      <c r="K44" s="9">
        <f t="shared" si="3"/>
        <v>17032.50696933534</v>
      </c>
      <c r="L44" s="8">
        <f t="shared" si="10"/>
        <v>4045.8635008765596</v>
      </c>
      <c r="M44" s="8">
        <f t="shared" si="11"/>
        <v>41</v>
      </c>
      <c r="N44" s="8"/>
      <c r="O44" s="8"/>
      <c r="P44" s="8"/>
      <c r="Q44" s="8" t="str">
        <f>IF(Inputs!$E$9=$M$2,M44,IF(Inputs!$E$9=$N$2,N44,IF(Inputs!$E$9=$O$2,O44,IF(Inputs!$E$9=$P$2,P44,""))))</f>
        <v/>
      </c>
      <c r="R44" s="3">
        <v>0</v>
      </c>
      <c r="S44" s="19"/>
      <c r="T44" s="3">
        <f t="shared" si="4"/>
        <v>0</v>
      </c>
      <c r="U44" s="8">
        <f t="shared" si="5"/>
        <v>1862530.2427276538</v>
      </c>
      <c r="V44" s="18"/>
      <c r="W44" s="31">
        <f t="shared" si="13"/>
        <v>42</v>
      </c>
      <c r="X44" s="32">
        <f>IF(ISERROR(W44),NA(),SUM(INDEX($J$4:$J$1333,AB44):INDEX($J$4:$J$1333,AC44)))</f>
        <v>0</v>
      </c>
      <c r="Y44" s="32">
        <f>IF(ISERROR(W44),NA(),SUM(INDEX($K$4:$K$1333,AB44):INDEX($K$4:$K$1333,AC44)))</f>
        <v>0</v>
      </c>
      <c r="Z44" s="32">
        <f>IF(ISERROR(W44),NA(),SUM(INDEX($L$4:$L$1333,AB44):INDEX($L$4:$L$1333,AC44)))</f>
        <v>0</v>
      </c>
      <c r="AA44" s="32" t="str">
        <f t="shared" si="12"/>
        <v/>
      </c>
      <c r="AB44" s="10">
        <f t="shared" si="7"/>
        <v>493</v>
      </c>
      <c r="AC44" s="10">
        <f t="shared" si="8"/>
        <v>504</v>
      </c>
      <c r="AG44" s="18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</row>
    <row r="45" spans="1:48" customFormat="1">
      <c r="A45" s="20"/>
      <c r="B45" s="20"/>
      <c r="C45" s="18"/>
      <c r="D45" s="26">
        <f>IF(SUM($D$2:D44)&lt;&gt;0,0,IF(ROUND(U44-L45,2)=0,E45,0))</f>
        <v>0</v>
      </c>
      <c r="E45" s="3">
        <f t="shared" si="9"/>
        <v>42</v>
      </c>
      <c r="F45" s="3">
        <f>IF(E45="","",IF(ISERROR(INDEX(Inputs!$A$10:$B$13,MATCH(E45,Inputs!$A$10:$A$13,0),2)),0,INDEX(Inputs!$A$10:$B$13,MATCH(E45,Inputs!$A$10:$A$13,0),2)))</f>
        <v>0</v>
      </c>
      <c r="G45" s="47">
        <f t="shared" si="0"/>
        <v>0.1095</v>
      </c>
      <c r="H45" s="37">
        <f t="shared" si="1"/>
        <v>0.1095</v>
      </c>
      <c r="I45" s="9">
        <f>IF(E45="",NA(),IF(Inputs!$B$6&gt;(U44*(1+rate/freq)),IF((U44*(1+rate/freq))&lt;0,0,(U44*(1+rate/freq))),Inputs!$B$6))</f>
        <v>21078.370470211899</v>
      </c>
      <c r="J45" s="8">
        <f t="shared" si="2"/>
        <v>21078.370470211899</v>
      </c>
      <c r="K45" s="9">
        <f t="shared" si="3"/>
        <v>16995.588464889839</v>
      </c>
      <c r="L45" s="8">
        <f t="shared" si="10"/>
        <v>4082.7820053220603</v>
      </c>
      <c r="M45" s="8">
        <f t="shared" si="11"/>
        <v>42</v>
      </c>
      <c r="N45" s="8"/>
      <c r="O45" s="8"/>
      <c r="P45" s="8"/>
      <c r="Q45" s="8" t="str">
        <f>IF(Inputs!$E$9=$M$2,M45,IF(Inputs!$E$9=$N$2,N45,IF(Inputs!$E$9=$O$2,O45,IF(Inputs!$E$9=$P$2,P45,""))))</f>
        <v/>
      </c>
      <c r="R45" s="3">
        <v>0</v>
      </c>
      <c r="S45" s="19"/>
      <c r="T45" s="3">
        <f t="shared" si="4"/>
        <v>0</v>
      </c>
      <c r="U45" s="8">
        <f t="shared" si="5"/>
        <v>1858447.4607223317</v>
      </c>
      <c r="V45" s="18"/>
      <c r="W45" s="31">
        <f t="shared" si="13"/>
        <v>43</v>
      </c>
      <c r="X45" s="32">
        <f>IF(ISERROR(W45),NA(),SUM(INDEX($J$4:$J$1333,AB45):INDEX($J$4:$J$1333,AC45)))</f>
        <v>0</v>
      </c>
      <c r="Y45" s="32">
        <f>IF(ISERROR(W45),NA(),SUM(INDEX($K$4:$K$1333,AB45):INDEX($K$4:$K$1333,AC45)))</f>
        <v>0</v>
      </c>
      <c r="Z45" s="32">
        <f>IF(ISERROR(W45),NA(),SUM(INDEX($L$4:$L$1333,AB45):INDEX($L$4:$L$1333,AC45)))</f>
        <v>0</v>
      </c>
      <c r="AA45" s="32" t="str">
        <f t="shared" si="12"/>
        <v/>
      </c>
      <c r="AB45" s="10">
        <f t="shared" si="7"/>
        <v>505</v>
      </c>
      <c r="AC45" s="10">
        <f t="shared" si="8"/>
        <v>516</v>
      </c>
      <c r="AG45" s="18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</row>
    <row r="46" spans="1:48" customFormat="1">
      <c r="A46" s="20"/>
      <c r="B46" s="20"/>
      <c r="C46" s="18"/>
      <c r="D46" s="26">
        <f>IF(SUM($D$2:D45)&lt;&gt;0,0,IF(ROUND(U45-L46,2)=0,E46,0))</f>
        <v>0</v>
      </c>
      <c r="E46" s="3">
        <f t="shared" si="9"/>
        <v>43</v>
      </c>
      <c r="F46" s="3">
        <f>IF(E46="","",IF(ISERROR(INDEX(Inputs!$A$10:$B$13,MATCH(E46,Inputs!$A$10:$A$13,0),2)),0,INDEX(Inputs!$A$10:$B$13,MATCH(E46,Inputs!$A$10:$A$13,0),2)))</f>
        <v>0</v>
      </c>
      <c r="G46" s="47">
        <f t="shared" si="0"/>
        <v>0.1095</v>
      </c>
      <c r="H46" s="37">
        <f t="shared" si="1"/>
        <v>0.1095</v>
      </c>
      <c r="I46" s="9">
        <f>IF(E46="",NA(),IF(Inputs!$B$6&gt;(U45*(1+rate/freq)),IF((U45*(1+rate/freq))&lt;0,0,(U45*(1+rate/freq))),Inputs!$B$6))</f>
        <v>21078.370470211899</v>
      </c>
      <c r="J46" s="8">
        <f t="shared" si="2"/>
        <v>21078.370470211899</v>
      </c>
      <c r="K46" s="9">
        <f t="shared" si="3"/>
        <v>16958.333079091277</v>
      </c>
      <c r="L46" s="8">
        <f t="shared" si="10"/>
        <v>4120.0373911206225</v>
      </c>
      <c r="M46" s="8">
        <f t="shared" si="11"/>
        <v>43</v>
      </c>
      <c r="N46" s="8">
        <f>N43+3</f>
        <v>43</v>
      </c>
      <c r="O46" s="8">
        <f>O40+6</f>
        <v>43</v>
      </c>
      <c r="P46" s="8"/>
      <c r="Q46" s="8" t="str">
        <f>IF(Inputs!$E$9=$M$2,M46,IF(Inputs!$E$9=$N$2,N46,IF(Inputs!$E$9=$O$2,O46,IF(Inputs!$E$9=$P$2,P46,""))))</f>
        <v/>
      </c>
      <c r="R46" s="3">
        <v>0</v>
      </c>
      <c r="S46" s="19"/>
      <c r="T46" s="3">
        <f t="shared" si="4"/>
        <v>0</v>
      </c>
      <c r="U46" s="8">
        <f t="shared" si="5"/>
        <v>1854327.4233312111</v>
      </c>
      <c r="V46" s="18"/>
      <c r="W46" s="31">
        <f t="shared" si="13"/>
        <v>44</v>
      </c>
      <c r="X46" s="32">
        <f>IF(ISERROR(W46),NA(),SUM(INDEX($J$4:$J$1333,AB46):INDEX($J$4:$J$1333,AC46)))</f>
        <v>0</v>
      </c>
      <c r="Y46" s="32">
        <f>IF(ISERROR(W46),NA(),SUM(INDEX($K$4:$K$1333,AB46):INDEX($K$4:$K$1333,AC46)))</f>
        <v>0</v>
      </c>
      <c r="Z46" s="32">
        <f>IF(ISERROR(W46),NA(),SUM(INDEX($L$4:$L$1333,AB46):INDEX($L$4:$L$1333,AC46)))</f>
        <v>0</v>
      </c>
      <c r="AA46" s="32" t="str">
        <f t="shared" si="12"/>
        <v/>
      </c>
      <c r="AB46" s="10">
        <f t="shared" si="7"/>
        <v>517</v>
      </c>
      <c r="AC46" s="10">
        <f t="shared" si="8"/>
        <v>528</v>
      </c>
      <c r="AG46" s="18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</row>
    <row r="47" spans="1:48" customFormat="1">
      <c r="A47" s="20"/>
      <c r="B47" s="20"/>
      <c r="C47" s="18"/>
      <c r="D47" s="26">
        <f>IF(SUM($D$2:D46)&lt;&gt;0,0,IF(ROUND(U46-L47,2)=0,E47,0))</f>
        <v>0</v>
      </c>
      <c r="E47" s="3">
        <f t="shared" si="9"/>
        <v>44</v>
      </c>
      <c r="F47" s="3">
        <f>IF(E47="","",IF(ISERROR(INDEX(Inputs!$A$10:$B$13,MATCH(E47,Inputs!$A$10:$A$13,0),2)),0,INDEX(Inputs!$A$10:$B$13,MATCH(E47,Inputs!$A$10:$A$13,0),2)))</f>
        <v>0</v>
      </c>
      <c r="G47" s="47">
        <f t="shared" si="0"/>
        <v>0.1095</v>
      </c>
      <c r="H47" s="37">
        <f t="shared" si="1"/>
        <v>0.1095</v>
      </c>
      <c r="I47" s="9">
        <f>IF(E47="",NA(),IF(Inputs!$B$6&gt;(U46*(1+rate/freq)),IF((U46*(1+rate/freq))&lt;0,0,(U46*(1+rate/freq))),Inputs!$B$6))</f>
        <v>21078.370470211899</v>
      </c>
      <c r="J47" s="8">
        <f t="shared" si="2"/>
        <v>21078.370470211899</v>
      </c>
      <c r="K47" s="9">
        <f t="shared" si="3"/>
        <v>16920.7377378973</v>
      </c>
      <c r="L47" s="8">
        <f t="shared" si="10"/>
        <v>4157.6327323145997</v>
      </c>
      <c r="M47" s="8">
        <f t="shared" si="11"/>
        <v>44</v>
      </c>
      <c r="N47" s="8"/>
      <c r="O47" s="8"/>
      <c r="P47" s="8"/>
      <c r="Q47" s="8" t="str">
        <f>IF(Inputs!$E$9=$M$2,M47,IF(Inputs!$E$9=$N$2,N47,IF(Inputs!$E$9=$O$2,O47,IF(Inputs!$E$9=$P$2,P47,""))))</f>
        <v/>
      </c>
      <c r="R47" s="3">
        <v>0</v>
      </c>
      <c r="S47" s="19"/>
      <c r="T47" s="3">
        <f t="shared" si="4"/>
        <v>0</v>
      </c>
      <c r="U47" s="8">
        <f t="shared" si="5"/>
        <v>1850169.7905988966</v>
      </c>
      <c r="V47" s="18"/>
      <c r="W47" s="31">
        <f t="shared" si="13"/>
        <v>45</v>
      </c>
      <c r="X47" s="32">
        <f>IF(ISERROR(W47),NA(),SUM(INDEX($J$4:$J$1333,AB47):INDEX($J$4:$J$1333,AC47)))</f>
        <v>0</v>
      </c>
      <c r="Y47" s="32">
        <f>IF(ISERROR(W47),NA(),SUM(INDEX($K$4:$K$1333,AB47):INDEX($K$4:$K$1333,AC47)))</f>
        <v>0</v>
      </c>
      <c r="Z47" s="32">
        <f>IF(ISERROR(W47),NA(),SUM(INDEX($L$4:$L$1333,AB47):INDEX($L$4:$L$1333,AC47)))</f>
        <v>0</v>
      </c>
      <c r="AA47" s="32" t="str">
        <f t="shared" si="12"/>
        <v/>
      </c>
      <c r="AB47" s="10">
        <f t="shared" si="7"/>
        <v>529</v>
      </c>
      <c r="AC47" s="10">
        <f t="shared" si="8"/>
        <v>540</v>
      </c>
      <c r="AG47" s="18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</row>
    <row r="48" spans="1:48">
      <c r="A48" s="20"/>
      <c r="B48" s="20"/>
      <c r="D48" s="26">
        <f>IF(SUM($D$2:D47)&lt;&gt;0,0,IF(ROUND(U47-L48,2)=0,E48,0))</f>
        <v>0</v>
      </c>
      <c r="E48" s="3">
        <f t="shared" si="9"/>
        <v>45</v>
      </c>
      <c r="F48" s="3">
        <f>IF(E48="","",IF(ISERROR(INDEX(Inputs!$A$10:$B$13,MATCH(E48,Inputs!$A$10:$A$13,0),2)),0,INDEX(Inputs!$A$10:$B$13,MATCH(E48,Inputs!$A$10:$A$13,0),2)))</f>
        <v>0</v>
      </c>
      <c r="G48" s="47">
        <f t="shared" si="0"/>
        <v>0.1095</v>
      </c>
      <c r="H48" s="37">
        <f t="shared" si="1"/>
        <v>0.1095</v>
      </c>
      <c r="I48" s="9">
        <f>IF(E48="",NA(),IF(Inputs!$B$6&gt;(U47*(1+rate/freq)),IF((U47*(1+rate/freq))&lt;0,0,(U47*(1+rate/freq))),Inputs!$B$6))</f>
        <v>21078.370470211899</v>
      </c>
      <c r="J48" s="8">
        <f t="shared" si="2"/>
        <v>21078.370470211899</v>
      </c>
      <c r="K48" s="9">
        <f t="shared" si="3"/>
        <v>16882.799339214933</v>
      </c>
      <c r="L48" s="8">
        <f t="shared" si="10"/>
        <v>4195.5711309969665</v>
      </c>
      <c r="M48" s="8">
        <f t="shared" si="11"/>
        <v>45</v>
      </c>
      <c r="N48" s="8"/>
      <c r="O48" s="8"/>
      <c r="P48" s="8"/>
      <c r="Q48" s="8" t="str">
        <f>IF(Inputs!$E$9=$M$2,M48,IF(Inputs!$E$9=$N$2,N48,IF(Inputs!$E$9=$O$2,O48,IF(Inputs!$E$9=$P$2,P48,""))))</f>
        <v/>
      </c>
      <c r="R48" s="3">
        <v>0</v>
      </c>
      <c r="S48" s="19"/>
      <c r="T48" s="3">
        <f t="shared" si="4"/>
        <v>0</v>
      </c>
      <c r="U48" s="8">
        <f t="shared" si="5"/>
        <v>1845974.2194678995</v>
      </c>
      <c r="W48" s="31">
        <f t="shared" si="13"/>
        <v>46</v>
      </c>
      <c r="X48" s="32">
        <f>IF(ISERROR(W48),NA(),SUM(INDEX($J$4:$J$1333,AB48):INDEX($J$4:$J$1333,AC48)))</f>
        <v>0</v>
      </c>
      <c r="Y48" s="32">
        <f>IF(ISERROR(W48),NA(),SUM(INDEX($K$4:$K$1333,AB48):INDEX($K$4:$K$1333,AC48)))</f>
        <v>0</v>
      </c>
      <c r="Z48" s="32">
        <f>IF(ISERROR(W48),NA(),SUM(INDEX($L$4:$L$1333,AB48):INDEX($L$4:$L$1333,AC48)))</f>
        <v>0</v>
      </c>
      <c r="AA48" s="32" t="str">
        <f t="shared" si="12"/>
        <v/>
      </c>
      <c r="AB48" s="10">
        <f t="shared" si="7"/>
        <v>541</v>
      </c>
      <c r="AC48" s="10">
        <f t="shared" si="8"/>
        <v>552</v>
      </c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</row>
    <row r="49" spans="1:48">
      <c r="A49" s="20"/>
      <c r="B49" s="20"/>
      <c r="D49" s="26">
        <f>IF(SUM($D$2:D48)&lt;&gt;0,0,IF(ROUND(U48-L49,2)=0,E49,0))</f>
        <v>0</v>
      </c>
      <c r="E49" s="3">
        <f t="shared" si="9"/>
        <v>46</v>
      </c>
      <c r="F49" s="3">
        <f>IF(E49="","",IF(ISERROR(INDEX(Inputs!$A$10:$B$13,MATCH(E49,Inputs!$A$10:$A$13,0),2)),0,INDEX(Inputs!$A$10:$B$13,MATCH(E49,Inputs!$A$10:$A$13,0),2)))</f>
        <v>0</v>
      </c>
      <c r="G49" s="47">
        <f t="shared" si="0"/>
        <v>0.1095</v>
      </c>
      <c r="H49" s="37">
        <f t="shared" si="1"/>
        <v>0.1095</v>
      </c>
      <c r="I49" s="9">
        <f>IF(E49="",NA(),IF(Inputs!$B$6&gt;(U48*(1+rate/freq)),IF((U48*(1+rate/freq))&lt;0,0,(U48*(1+rate/freq))),Inputs!$B$6))</f>
        <v>21078.370470211899</v>
      </c>
      <c r="J49" s="8">
        <f t="shared" si="2"/>
        <v>21078.370470211899</v>
      </c>
      <c r="K49" s="9">
        <f t="shared" si="3"/>
        <v>16844.514752644583</v>
      </c>
      <c r="L49" s="8">
        <f t="shared" si="10"/>
        <v>4233.8557175673159</v>
      </c>
      <c r="M49" s="8">
        <f t="shared" si="11"/>
        <v>46</v>
      </c>
      <c r="N49" s="8">
        <f>N46+3</f>
        <v>46</v>
      </c>
      <c r="O49" s="8"/>
      <c r="P49" s="8"/>
      <c r="Q49" s="8" t="str">
        <f>IF(Inputs!$E$9=$M$2,M49,IF(Inputs!$E$9=$N$2,N49,IF(Inputs!$E$9=$O$2,O49,IF(Inputs!$E$9=$P$2,P49,""))))</f>
        <v/>
      </c>
      <c r="R49" s="3">
        <v>0</v>
      </c>
      <c r="S49" s="19"/>
      <c r="T49" s="3">
        <f t="shared" si="4"/>
        <v>0</v>
      </c>
      <c r="U49" s="8">
        <f t="shared" si="5"/>
        <v>1841740.3637503323</v>
      </c>
      <c r="W49" s="31">
        <f t="shared" si="13"/>
        <v>47</v>
      </c>
      <c r="X49" s="32">
        <f>IF(ISERROR(W49),NA(),SUM(INDEX($J$4:$J$1333,AB49):INDEX($J$4:$J$1333,AC49)))</f>
        <v>0</v>
      </c>
      <c r="Y49" s="32">
        <f>IF(ISERROR(W49),NA(),SUM(INDEX($K$4:$K$1333,AB49):INDEX($K$4:$K$1333,AC49)))</f>
        <v>0</v>
      </c>
      <c r="Z49" s="32">
        <f>IF(ISERROR(W49),NA(),SUM(INDEX($L$4:$L$1333,AB49):INDEX($L$4:$L$1333,AC49)))</f>
        <v>0</v>
      </c>
      <c r="AA49" s="32" t="str">
        <f t="shared" si="12"/>
        <v/>
      </c>
      <c r="AB49" s="10">
        <f t="shared" si="7"/>
        <v>553</v>
      </c>
      <c r="AC49" s="10">
        <f t="shared" si="8"/>
        <v>564</v>
      </c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</row>
    <row r="50" spans="1:48">
      <c r="A50" s="20"/>
      <c r="B50" s="20"/>
      <c r="D50" s="26">
        <f>IF(SUM($D$2:D49)&lt;&gt;0,0,IF(ROUND(U49-L50,2)=0,E50,0))</f>
        <v>0</v>
      </c>
      <c r="E50" s="3">
        <f t="shared" si="9"/>
        <v>47</v>
      </c>
      <c r="F50" s="3">
        <f>IF(E50="","",IF(ISERROR(INDEX(Inputs!$A$10:$B$13,MATCH(E50,Inputs!$A$10:$A$13,0),2)),0,INDEX(Inputs!$A$10:$B$13,MATCH(E50,Inputs!$A$10:$A$13,0),2)))</f>
        <v>0</v>
      </c>
      <c r="G50" s="47">
        <f t="shared" si="0"/>
        <v>0.1095</v>
      </c>
      <c r="H50" s="37">
        <f t="shared" si="1"/>
        <v>0.1095</v>
      </c>
      <c r="I50" s="9">
        <f>IF(E50="",NA(),IF(Inputs!$B$6&gt;(U49*(1+rate/freq)),IF((U49*(1+rate/freq))&lt;0,0,(U49*(1+rate/freq))),Inputs!$B$6))</f>
        <v>21078.370470211899</v>
      </c>
      <c r="J50" s="8">
        <f t="shared" si="2"/>
        <v>21078.370470211899</v>
      </c>
      <c r="K50" s="9">
        <f t="shared" si="3"/>
        <v>16805.88081922178</v>
      </c>
      <c r="L50" s="8">
        <f t="shared" si="10"/>
        <v>4272.4896509901191</v>
      </c>
      <c r="M50" s="8">
        <f t="shared" si="11"/>
        <v>47</v>
      </c>
      <c r="N50" s="8"/>
      <c r="O50" s="8"/>
      <c r="P50" s="8"/>
      <c r="Q50" s="8" t="str">
        <f>IF(Inputs!$E$9=$M$2,M50,IF(Inputs!$E$9=$N$2,N50,IF(Inputs!$E$9=$O$2,O50,IF(Inputs!$E$9=$P$2,P50,""))))</f>
        <v/>
      </c>
      <c r="R50" s="3">
        <v>0</v>
      </c>
      <c r="S50" s="19"/>
      <c r="T50" s="3">
        <f t="shared" si="4"/>
        <v>0</v>
      </c>
      <c r="U50" s="8">
        <f t="shared" si="5"/>
        <v>1837467.8740993422</v>
      </c>
      <c r="W50" s="31">
        <f t="shared" si="13"/>
        <v>48</v>
      </c>
      <c r="X50" s="32">
        <f>IF(ISERROR(W50),NA(),SUM(INDEX($J$4:$J$1333,AB50):INDEX($J$4:$J$1333,AC50)))</f>
        <v>0</v>
      </c>
      <c r="Y50" s="32">
        <f>IF(ISERROR(W50),NA(),SUM(INDEX($K$4:$K$1333,AB50):INDEX($K$4:$K$1333,AC50)))</f>
        <v>0</v>
      </c>
      <c r="Z50" s="32">
        <f>IF(ISERROR(W50),NA(),SUM(INDEX($L$4:$L$1333,AB50):INDEX($L$4:$L$1333,AC50)))</f>
        <v>0</v>
      </c>
      <c r="AA50" s="32" t="str">
        <f t="shared" si="12"/>
        <v/>
      </c>
      <c r="AB50" s="10">
        <f t="shared" si="7"/>
        <v>565</v>
      </c>
      <c r="AC50" s="10">
        <f t="shared" si="8"/>
        <v>576</v>
      </c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</row>
    <row r="51" spans="1:48">
      <c r="A51" s="20"/>
      <c r="B51" s="20"/>
      <c r="D51" s="26">
        <f>IF(SUM($D$2:D50)&lt;&gt;0,0,IF(ROUND(U50-L51,2)=0,E51,0))</f>
        <v>0</v>
      </c>
      <c r="E51" s="3">
        <f t="shared" si="9"/>
        <v>48</v>
      </c>
      <c r="F51" s="3">
        <f>IF(E51="","",IF(ISERROR(INDEX(Inputs!$A$10:$B$13,MATCH(E51,Inputs!$A$10:$A$13,0),2)),0,INDEX(Inputs!$A$10:$B$13,MATCH(E51,Inputs!$A$10:$A$13,0),2)))</f>
        <v>0</v>
      </c>
      <c r="G51" s="47">
        <f t="shared" si="0"/>
        <v>0.1095</v>
      </c>
      <c r="H51" s="37">
        <f t="shared" si="1"/>
        <v>0.1095</v>
      </c>
      <c r="I51" s="9">
        <f>IF(E51="",NA(),IF(Inputs!$B$6&gt;(U50*(1+rate/freq)),IF((U50*(1+rate/freq))&lt;0,0,(U50*(1+rate/freq))),Inputs!$B$6))</f>
        <v>21078.370470211899</v>
      </c>
      <c r="J51" s="8">
        <f t="shared" si="2"/>
        <v>21078.370470211899</v>
      </c>
      <c r="K51" s="9">
        <f t="shared" si="3"/>
        <v>16766.894351156498</v>
      </c>
      <c r="L51" s="8">
        <f t="shared" si="10"/>
        <v>4311.4761190554018</v>
      </c>
      <c r="M51" s="8">
        <f t="shared" si="11"/>
        <v>48</v>
      </c>
      <c r="N51" s="8"/>
      <c r="O51" s="8"/>
      <c r="P51" s="8"/>
      <c r="Q51" s="8" t="str">
        <f>IF(Inputs!$E$9=$M$2,M51,IF(Inputs!$E$9=$N$2,N51,IF(Inputs!$E$9=$O$2,O51,IF(Inputs!$E$9=$P$2,P51,""))))</f>
        <v/>
      </c>
      <c r="R51" s="3">
        <v>0</v>
      </c>
      <c r="S51" s="19"/>
      <c r="T51" s="3">
        <f t="shared" si="4"/>
        <v>0</v>
      </c>
      <c r="U51" s="8">
        <f t="shared" si="5"/>
        <v>1833156.3979802867</v>
      </c>
      <c r="W51" s="31">
        <f t="shared" si="13"/>
        <v>49</v>
      </c>
      <c r="X51" s="32">
        <f>IF(ISERROR(W51),NA(),SUM(INDEX($J$4:$J$1333,AB51):INDEX($J$4:$J$1333,AC51)))</f>
        <v>0</v>
      </c>
      <c r="Y51" s="32">
        <f>IF(ISERROR(W51),NA(),SUM(INDEX($K$4:$K$1333,AB51):INDEX($K$4:$K$1333,AC51)))</f>
        <v>0</v>
      </c>
      <c r="Z51" s="32">
        <f>IF(ISERROR(W51),NA(),SUM(INDEX($L$4:$L$1333,AB51):INDEX($L$4:$L$1333,AC51)))</f>
        <v>0</v>
      </c>
      <c r="AA51" s="32" t="str">
        <f t="shared" si="12"/>
        <v/>
      </c>
      <c r="AB51" s="10">
        <f t="shared" si="7"/>
        <v>577</v>
      </c>
      <c r="AC51" s="10">
        <f t="shared" si="8"/>
        <v>588</v>
      </c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</row>
    <row r="52" spans="1:48">
      <c r="A52" s="20"/>
      <c r="B52" s="20"/>
      <c r="D52" s="26">
        <f>IF(SUM($D$2:D51)&lt;&gt;0,0,IF(ROUND(U51-L52,2)=0,E52,0))</f>
        <v>0</v>
      </c>
      <c r="E52" s="3">
        <f t="shared" si="9"/>
        <v>49</v>
      </c>
      <c r="F52" s="3">
        <f>IF(E52="","",IF(ISERROR(INDEX(Inputs!$A$10:$B$13,MATCH(E52,Inputs!$A$10:$A$13,0),2)),0,INDEX(Inputs!$A$10:$B$13,MATCH(E52,Inputs!$A$10:$A$13,0),2)))</f>
        <v>0</v>
      </c>
      <c r="G52" s="47">
        <f t="shared" si="0"/>
        <v>0.1095</v>
      </c>
      <c r="H52" s="37">
        <f t="shared" si="1"/>
        <v>0.1095</v>
      </c>
      <c r="I52" s="9">
        <f>IF(E52="",NA(),IF(Inputs!$B$6&gt;(U51*(1+rate/freq)),IF((U51*(1+rate/freq))&lt;0,0,(U51*(1+rate/freq))),Inputs!$B$6))</f>
        <v>21078.370470211899</v>
      </c>
      <c r="J52" s="8">
        <f t="shared" si="2"/>
        <v>21078.370470211899</v>
      </c>
      <c r="K52" s="9">
        <f t="shared" si="3"/>
        <v>16727.552131570115</v>
      </c>
      <c r="L52" s="8">
        <f t="shared" si="10"/>
        <v>4350.8183386417841</v>
      </c>
      <c r="M52" s="8">
        <f t="shared" si="11"/>
        <v>49</v>
      </c>
      <c r="N52" s="8">
        <f>N49+3</f>
        <v>49</v>
      </c>
      <c r="O52" s="8">
        <f>O46+6</f>
        <v>49</v>
      </c>
      <c r="P52" s="8">
        <f>P40+12</f>
        <v>49</v>
      </c>
      <c r="Q52" s="8" t="str">
        <f>IF(Inputs!$E$9=$M$2,M52,IF(Inputs!$E$9=$N$2,N52,IF(Inputs!$E$9=$O$2,O52,IF(Inputs!$E$9=$P$2,P52,""))))</f>
        <v/>
      </c>
      <c r="R52" s="3">
        <v>0</v>
      </c>
      <c r="S52" s="19"/>
      <c r="T52" s="3">
        <f t="shared" si="4"/>
        <v>0</v>
      </c>
      <c r="U52" s="8">
        <f t="shared" si="5"/>
        <v>1828805.5796416448</v>
      </c>
      <c r="W52" s="31">
        <f t="shared" si="13"/>
        <v>50</v>
      </c>
      <c r="X52" s="32">
        <f>IF(ISERROR(W52),NA(),SUM(INDEX($J$4:$J$1333,AB52):INDEX($J$4:$J$1333,AC52)))</f>
        <v>0</v>
      </c>
      <c r="Y52" s="32">
        <f>IF(ISERROR(W52),NA(),SUM(INDEX($K$4:$K$1333,AB52):INDEX($K$4:$K$1333,AC52)))</f>
        <v>0</v>
      </c>
      <c r="Z52" s="32">
        <f>IF(ISERROR(W52),NA(),SUM(INDEX($L$4:$L$1333,AB52):INDEX($L$4:$L$1333,AC52)))</f>
        <v>0</v>
      </c>
      <c r="AA52" s="32" t="str">
        <f t="shared" si="12"/>
        <v/>
      </c>
      <c r="AB52" s="10">
        <f t="shared" si="7"/>
        <v>589</v>
      </c>
      <c r="AC52" s="10">
        <f t="shared" si="8"/>
        <v>600</v>
      </c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</row>
    <row r="53" spans="1:48">
      <c r="A53" s="20"/>
      <c r="B53" s="20"/>
      <c r="D53" s="26">
        <f>IF(SUM($D$2:D52)&lt;&gt;0,0,IF(ROUND(U52-L53,2)=0,E53,0))</f>
        <v>0</v>
      </c>
      <c r="E53" s="3">
        <f t="shared" si="9"/>
        <v>50</v>
      </c>
      <c r="F53" s="3">
        <f>IF(E53="","",IF(ISERROR(INDEX(Inputs!$A$10:$B$13,MATCH(E53,Inputs!$A$10:$A$13,0),2)),0,INDEX(Inputs!$A$10:$B$13,MATCH(E53,Inputs!$A$10:$A$13,0),2)))</f>
        <v>0</v>
      </c>
      <c r="G53" s="47">
        <f t="shared" si="0"/>
        <v>0.1095</v>
      </c>
      <c r="H53" s="37">
        <f t="shared" si="1"/>
        <v>0.1095</v>
      </c>
      <c r="I53" s="9">
        <f>IF(E53="",NA(),IF(Inputs!$B$6&gt;(U52*(1+rate/freq)),IF((U52*(1+rate/freq))&lt;0,0,(U52*(1+rate/freq))),Inputs!$B$6))</f>
        <v>21078.370470211899</v>
      </c>
      <c r="J53" s="8">
        <f t="shared" si="2"/>
        <v>21078.370470211899</v>
      </c>
      <c r="K53" s="9">
        <f t="shared" si="3"/>
        <v>16687.85091423001</v>
      </c>
      <c r="L53" s="8">
        <f t="shared" si="10"/>
        <v>4390.5195559818894</v>
      </c>
      <c r="M53" s="8">
        <f t="shared" si="11"/>
        <v>50</v>
      </c>
      <c r="N53" s="8"/>
      <c r="O53" s="8"/>
      <c r="P53" s="8"/>
      <c r="Q53" s="8" t="str">
        <f>IF(Inputs!$E$9=$M$2,M53,IF(Inputs!$E$9=$N$2,N53,IF(Inputs!$E$9=$O$2,O53,IF(Inputs!$E$9=$P$2,P53,""))))</f>
        <v/>
      </c>
      <c r="R53" s="3">
        <v>0</v>
      </c>
      <c r="S53" s="19"/>
      <c r="T53" s="3">
        <f t="shared" si="4"/>
        <v>0</v>
      </c>
      <c r="U53" s="8">
        <f t="shared" si="5"/>
        <v>1824415.0600856629</v>
      </c>
      <c r="W53" s="33"/>
      <c r="X53" s="33"/>
      <c r="Y53" s="33"/>
      <c r="Z53" s="33"/>
      <c r="AA53" s="33"/>
      <c r="AB53" s="11"/>
      <c r="AC53" s="11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</row>
    <row r="54" spans="1:48">
      <c r="A54" s="20"/>
      <c r="B54" s="20"/>
      <c r="D54" s="26">
        <f>IF(SUM($D$2:D53)&lt;&gt;0,0,IF(ROUND(U53-L54,2)=0,E54,0))</f>
        <v>0</v>
      </c>
      <c r="E54" s="3">
        <f t="shared" si="9"/>
        <v>51</v>
      </c>
      <c r="F54" s="3">
        <f>IF(E54="","",IF(ISERROR(INDEX(Inputs!$A$10:$B$13,MATCH(E54,Inputs!$A$10:$A$13,0),2)),0,INDEX(Inputs!$A$10:$B$13,MATCH(E54,Inputs!$A$10:$A$13,0),2)))</f>
        <v>0</v>
      </c>
      <c r="G54" s="47">
        <f t="shared" si="0"/>
        <v>0.1095</v>
      </c>
      <c r="H54" s="37">
        <f t="shared" si="1"/>
        <v>0.1095</v>
      </c>
      <c r="I54" s="9">
        <f>IF(E54="",NA(),IF(Inputs!$B$6&gt;(U53*(1+rate/freq)),IF((U53*(1+rate/freq))&lt;0,0,(U53*(1+rate/freq))),Inputs!$B$6))</f>
        <v>21078.370470211899</v>
      </c>
      <c r="J54" s="8">
        <f t="shared" si="2"/>
        <v>21078.370470211899</v>
      </c>
      <c r="K54" s="9">
        <f t="shared" si="3"/>
        <v>16647.787423281672</v>
      </c>
      <c r="L54" s="8">
        <f t="shared" si="10"/>
        <v>4430.5830469302273</v>
      </c>
      <c r="M54" s="8">
        <f t="shared" si="11"/>
        <v>51</v>
      </c>
      <c r="N54" s="8"/>
      <c r="O54" s="8"/>
      <c r="P54" s="8"/>
      <c r="Q54" s="8" t="str">
        <f>IF(Inputs!$E$9=$M$2,M54,IF(Inputs!$E$9=$N$2,N54,IF(Inputs!$E$9=$O$2,O54,IF(Inputs!$E$9=$P$2,P54,""))))</f>
        <v/>
      </c>
      <c r="R54" s="3">
        <v>0</v>
      </c>
      <c r="S54" s="19"/>
      <c r="T54" s="3">
        <f t="shared" si="4"/>
        <v>0</v>
      </c>
      <c r="U54" s="8">
        <f t="shared" si="5"/>
        <v>1819984.4770387327</v>
      </c>
      <c r="W54" s="33"/>
      <c r="X54" s="33"/>
      <c r="Y54" s="33"/>
      <c r="Z54" s="33"/>
      <c r="AA54" s="33"/>
      <c r="AB54" s="11"/>
      <c r="AC54" s="11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</row>
    <row r="55" spans="1:48">
      <c r="A55" s="20"/>
      <c r="B55" s="20"/>
      <c r="D55" s="26">
        <f>IF(SUM($D$2:D54)&lt;&gt;0,0,IF(ROUND(U54-L55,2)=0,E55,0))</f>
        <v>0</v>
      </c>
      <c r="E55" s="3">
        <f t="shared" si="9"/>
        <v>52</v>
      </c>
      <c r="F55" s="3">
        <f>IF(E55="","",IF(ISERROR(INDEX(Inputs!$A$10:$B$13,MATCH(E55,Inputs!$A$10:$A$13,0),2)),0,INDEX(Inputs!$A$10:$B$13,MATCH(E55,Inputs!$A$10:$A$13,0),2)))</f>
        <v>0</v>
      </c>
      <c r="G55" s="47">
        <f t="shared" si="0"/>
        <v>0.1095</v>
      </c>
      <c r="H55" s="37">
        <f t="shared" si="1"/>
        <v>0.1095</v>
      </c>
      <c r="I55" s="9">
        <f>IF(E55="",NA(),IF(Inputs!$B$6&gt;(U54*(1+rate/freq)),IF((U54*(1+rate/freq))&lt;0,0,(U54*(1+rate/freq))),Inputs!$B$6))</f>
        <v>21078.370470211899</v>
      </c>
      <c r="J55" s="8">
        <f t="shared" si="2"/>
        <v>21078.370470211899</v>
      </c>
      <c r="K55" s="9">
        <f t="shared" si="3"/>
        <v>16607.358352978437</v>
      </c>
      <c r="L55" s="8">
        <f t="shared" si="10"/>
        <v>4471.012117233462</v>
      </c>
      <c r="M55" s="8">
        <f t="shared" si="11"/>
        <v>52</v>
      </c>
      <c r="N55" s="8">
        <f>N52+3</f>
        <v>52</v>
      </c>
      <c r="O55" s="8"/>
      <c r="P55" s="8"/>
      <c r="Q55" s="8" t="str">
        <f>IF(Inputs!$E$9=$M$2,M55,IF(Inputs!$E$9=$N$2,N55,IF(Inputs!$E$9=$O$2,O55,IF(Inputs!$E$9=$P$2,P55,""))))</f>
        <v/>
      </c>
      <c r="R55" s="3">
        <v>0</v>
      </c>
      <c r="S55" s="19"/>
      <c r="T55" s="3">
        <f t="shared" si="4"/>
        <v>0</v>
      </c>
      <c r="U55" s="8">
        <f t="shared" si="5"/>
        <v>1815513.4649214994</v>
      </c>
      <c r="W55" s="33"/>
      <c r="X55" s="33"/>
      <c r="Y55" s="33"/>
      <c r="Z55" s="33"/>
      <c r="AA55" s="33"/>
      <c r="AB55" s="11"/>
      <c r="AC55" s="11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</row>
    <row r="56" spans="1:48">
      <c r="A56" s="20"/>
      <c r="B56" s="20"/>
      <c r="D56" s="26">
        <f>IF(SUM($D$2:D55)&lt;&gt;0,0,IF(ROUND(U55-L56,2)=0,E56,0))</f>
        <v>0</v>
      </c>
      <c r="E56" s="3">
        <f t="shared" si="9"/>
        <v>53</v>
      </c>
      <c r="F56" s="3">
        <f>IF(E56="","",IF(ISERROR(INDEX(Inputs!$A$10:$B$13,MATCH(E56,Inputs!$A$10:$A$13,0),2)),0,INDEX(Inputs!$A$10:$B$13,MATCH(E56,Inputs!$A$10:$A$13,0),2)))</f>
        <v>0</v>
      </c>
      <c r="G56" s="47">
        <f t="shared" si="0"/>
        <v>0.1095</v>
      </c>
      <c r="H56" s="37">
        <f t="shared" si="1"/>
        <v>0.1095</v>
      </c>
      <c r="I56" s="9">
        <f>IF(E56="",NA(),IF(Inputs!$B$6&gt;(U55*(1+rate/freq)),IF((U55*(1+rate/freq))&lt;0,0,(U55*(1+rate/freq))),Inputs!$B$6))</f>
        <v>21078.370470211899</v>
      </c>
      <c r="J56" s="8">
        <f t="shared" si="2"/>
        <v>21078.370470211899</v>
      </c>
      <c r="K56" s="9">
        <f t="shared" si="3"/>
        <v>16566.560367408681</v>
      </c>
      <c r="L56" s="8">
        <f t="shared" si="10"/>
        <v>4511.8101028032179</v>
      </c>
      <c r="M56" s="8">
        <f t="shared" si="11"/>
        <v>53</v>
      </c>
      <c r="N56" s="8"/>
      <c r="O56" s="8"/>
      <c r="P56" s="8"/>
      <c r="Q56" s="8" t="str">
        <f>IF(Inputs!$E$9=$M$2,M56,IF(Inputs!$E$9=$N$2,N56,IF(Inputs!$E$9=$O$2,O56,IF(Inputs!$E$9=$P$2,P56,""))))</f>
        <v/>
      </c>
      <c r="R56" s="3">
        <v>0</v>
      </c>
      <c r="S56" s="19"/>
      <c r="T56" s="3">
        <f t="shared" si="4"/>
        <v>0</v>
      </c>
      <c r="U56" s="8">
        <f t="shared" si="5"/>
        <v>1811001.6548186962</v>
      </c>
      <c r="W56" s="33"/>
      <c r="X56" s="33"/>
      <c r="Y56" s="33"/>
      <c r="Z56" s="33"/>
      <c r="AA56" s="33"/>
      <c r="AB56" s="11"/>
      <c r="AC56" s="11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</row>
    <row r="57" spans="1:48">
      <c r="A57" s="20"/>
      <c r="B57" s="20"/>
      <c r="D57" s="26">
        <f>IF(SUM($D$2:D56)&lt;&gt;0,0,IF(ROUND(U56-L57,2)=0,E57,0))</f>
        <v>0</v>
      </c>
      <c r="E57" s="3">
        <f t="shared" si="9"/>
        <v>54</v>
      </c>
      <c r="F57" s="3">
        <f>IF(E57="","",IF(ISERROR(INDEX(Inputs!$A$10:$B$13,MATCH(E57,Inputs!$A$10:$A$13,0),2)),0,INDEX(Inputs!$A$10:$B$13,MATCH(E57,Inputs!$A$10:$A$13,0),2)))</f>
        <v>0</v>
      </c>
      <c r="G57" s="47">
        <f t="shared" si="0"/>
        <v>0.1095</v>
      </c>
      <c r="H57" s="37">
        <f t="shared" si="1"/>
        <v>0.1095</v>
      </c>
      <c r="I57" s="9">
        <f>IF(E57="",NA(),IF(Inputs!$B$6&gt;(U56*(1+rate/freq)),IF((U56*(1+rate/freq))&lt;0,0,(U56*(1+rate/freq))),Inputs!$B$6))</f>
        <v>21078.370470211899</v>
      </c>
      <c r="J57" s="8">
        <f t="shared" si="2"/>
        <v>21078.370470211899</v>
      </c>
      <c r="K57" s="9">
        <f t="shared" si="3"/>
        <v>16525.390100220604</v>
      </c>
      <c r="L57" s="8">
        <f t="shared" si="10"/>
        <v>4552.9803699912954</v>
      </c>
      <c r="M57" s="8">
        <f t="shared" si="11"/>
        <v>54</v>
      </c>
      <c r="N57" s="8"/>
      <c r="O57" s="8"/>
      <c r="P57" s="8"/>
      <c r="Q57" s="8" t="str">
        <f>IF(Inputs!$E$9=$M$2,M57,IF(Inputs!$E$9=$N$2,N57,IF(Inputs!$E$9=$O$2,O57,IF(Inputs!$E$9=$P$2,P57,""))))</f>
        <v/>
      </c>
      <c r="R57" s="3">
        <v>0</v>
      </c>
      <c r="S57" s="19"/>
      <c r="T57" s="3">
        <f t="shared" si="4"/>
        <v>0</v>
      </c>
      <c r="U57" s="8">
        <f t="shared" si="5"/>
        <v>1806448.6744487048</v>
      </c>
      <c r="W57" s="33"/>
      <c r="X57" s="33"/>
      <c r="Y57" s="33"/>
      <c r="Z57" s="33"/>
      <c r="AA57" s="33"/>
      <c r="AB57" s="11"/>
      <c r="AC57" s="11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</row>
    <row r="58" spans="1:48">
      <c r="A58" s="20"/>
      <c r="B58" s="20"/>
      <c r="D58" s="26">
        <f>IF(SUM($D$2:D57)&lt;&gt;0,0,IF(ROUND(U57-L58,2)=0,E58,0))</f>
        <v>0</v>
      </c>
      <c r="E58" s="3">
        <f t="shared" si="9"/>
        <v>55</v>
      </c>
      <c r="F58" s="3">
        <f>IF(E58="","",IF(ISERROR(INDEX(Inputs!$A$10:$B$13,MATCH(E58,Inputs!$A$10:$A$13,0),2)),0,INDEX(Inputs!$A$10:$B$13,MATCH(E58,Inputs!$A$10:$A$13,0),2)))</f>
        <v>0</v>
      </c>
      <c r="G58" s="47">
        <f t="shared" si="0"/>
        <v>0.1095</v>
      </c>
      <c r="H58" s="37">
        <f t="shared" si="1"/>
        <v>0.1095</v>
      </c>
      <c r="I58" s="9">
        <f>IF(E58="",NA(),IF(Inputs!$B$6&gt;(U57*(1+rate/freq)),IF((U57*(1+rate/freq))&lt;0,0,(U57*(1+rate/freq))),Inputs!$B$6))</f>
        <v>21078.370470211899</v>
      </c>
      <c r="J58" s="8">
        <f t="shared" si="2"/>
        <v>21078.370470211899</v>
      </c>
      <c r="K58" s="9">
        <f t="shared" si="3"/>
        <v>16483.844154344431</v>
      </c>
      <c r="L58" s="8">
        <f t="shared" si="10"/>
        <v>4594.5263158674679</v>
      </c>
      <c r="M58" s="8">
        <f t="shared" si="11"/>
        <v>55</v>
      </c>
      <c r="N58" s="8">
        <f>N55+3</f>
        <v>55</v>
      </c>
      <c r="O58" s="8">
        <f>O52+6</f>
        <v>55</v>
      </c>
      <c r="P58" s="8"/>
      <c r="Q58" s="8" t="str">
        <f>IF(Inputs!$E$9=$M$2,M58,IF(Inputs!$E$9=$N$2,N58,IF(Inputs!$E$9=$O$2,O58,IF(Inputs!$E$9=$P$2,P58,""))))</f>
        <v/>
      </c>
      <c r="R58" s="3">
        <v>0</v>
      </c>
      <c r="S58" s="19"/>
      <c r="T58" s="3">
        <f t="shared" si="4"/>
        <v>0</v>
      </c>
      <c r="U58" s="8">
        <f t="shared" si="5"/>
        <v>1801854.1481328374</v>
      </c>
      <c r="W58" s="33"/>
      <c r="X58" s="33"/>
      <c r="Y58" s="33"/>
      <c r="Z58" s="33"/>
      <c r="AA58" s="33"/>
      <c r="AB58" s="11"/>
      <c r="AC58" s="11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</row>
    <row r="59" spans="1:48">
      <c r="A59" s="20"/>
      <c r="B59" s="20"/>
      <c r="D59" s="26">
        <f>IF(SUM($D$2:D58)&lt;&gt;0,0,IF(ROUND(U58-L59,2)=0,E59,0))</f>
        <v>0</v>
      </c>
      <c r="E59" s="3">
        <f t="shared" si="9"/>
        <v>56</v>
      </c>
      <c r="F59" s="3">
        <f>IF(E59="","",IF(ISERROR(INDEX(Inputs!$A$10:$B$13,MATCH(E59,Inputs!$A$10:$A$13,0),2)),0,INDEX(Inputs!$A$10:$B$13,MATCH(E59,Inputs!$A$10:$A$13,0),2)))</f>
        <v>0</v>
      </c>
      <c r="G59" s="47">
        <f t="shared" si="0"/>
        <v>0.1095</v>
      </c>
      <c r="H59" s="37">
        <f t="shared" si="1"/>
        <v>0.1095</v>
      </c>
      <c r="I59" s="9">
        <f>IF(E59="",NA(),IF(Inputs!$B$6&gt;(U58*(1+rate/freq)),IF((U58*(1+rate/freq))&lt;0,0,(U58*(1+rate/freq))),Inputs!$B$6))</f>
        <v>21078.370470211899</v>
      </c>
      <c r="J59" s="8">
        <f t="shared" si="2"/>
        <v>21078.370470211899</v>
      </c>
      <c r="K59" s="9">
        <f t="shared" si="3"/>
        <v>16441.919101712141</v>
      </c>
      <c r="L59" s="8">
        <f t="shared" si="10"/>
        <v>4636.4513684997582</v>
      </c>
      <c r="M59" s="8">
        <f t="shared" si="11"/>
        <v>56</v>
      </c>
      <c r="N59" s="8"/>
      <c r="O59" s="8"/>
      <c r="P59" s="8"/>
      <c r="Q59" s="8" t="str">
        <f>IF(Inputs!$E$9=$M$2,M59,IF(Inputs!$E$9=$N$2,N59,IF(Inputs!$E$9=$O$2,O59,IF(Inputs!$E$9=$P$2,P59,""))))</f>
        <v/>
      </c>
      <c r="R59" s="3">
        <v>0</v>
      </c>
      <c r="S59" s="19"/>
      <c r="T59" s="3">
        <f t="shared" si="4"/>
        <v>0</v>
      </c>
      <c r="U59" s="8">
        <f t="shared" si="5"/>
        <v>1797217.6967643376</v>
      </c>
      <c r="W59" s="33"/>
      <c r="X59" s="33"/>
      <c r="Y59" s="33"/>
      <c r="Z59" s="33"/>
      <c r="AA59" s="33"/>
      <c r="AB59" s="11"/>
      <c r="AC59" s="11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</row>
    <row r="60" spans="1:48">
      <c r="A60" s="20"/>
      <c r="B60" s="20"/>
      <c r="D60" s="26">
        <f>IF(SUM($D$2:D59)&lt;&gt;0,0,IF(ROUND(U59-L60,2)=0,E60,0))</f>
        <v>0</v>
      </c>
      <c r="E60" s="3">
        <f t="shared" si="9"/>
        <v>57</v>
      </c>
      <c r="F60" s="3">
        <f>IF(E60="","",IF(ISERROR(INDEX(Inputs!$A$10:$B$13,MATCH(E60,Inputs!$A$10:$A$13,0),2)),0,INDEX(Inputs!$A$10:$B$13,MATCH(E60,Inputs!$A$10:$A$13,0),2)))</f>
        <v>0</v>
      </c>
      <c r="G60" s="47">
        <f t="shared" si="0"/>
        <v>0.1095</v>
      </c>
      <c r="H60" s="37">
        <f t="shared" si="1"/>
        <v>0.1095</v>
      </c>
      <c r="I60" s="9">
        <f>IF(E60="",NA(),IF(Inputs!$B$6&gt;(U59*(1+rate/freq)),IF((U59*(1+rate/freq))&lt;0,0,(U59*(1+rate/freq))),Inputs!$B$6))</f>
        <v>21078.370470211899</v>
      </c>
      <c r="J60" s="8">
        <f t="shared" si="2"/>
        <v>21078.370470211899</v>
      </c>
      <c r="K60" s="9">
        <f t="shared" si="3"/>
        <v>16399.611482974582</v>
      </c>
      <c r="L60" s="8">
        <f t="shared" si="10"/>
        <v>4678.7589872373173</v>
      </c>
      <c r="M60" s="8">
        <f t="shared" si="11"/>
        <v>57</v>
      </c>
      <c r="N60" s="8"/>
      <c r="O60" s="8"/>
      <c r="P60" s="8"/>
      <c r="Q60" s="8" t="str">
        <f>IF(Inputs!$E$9=$M$2,M60,IF(Inputs!$E$9=$N$2,N60,IF(Inputs!$E$9=$O$2,O60,IF(Inputs!$E$9=$P$2,P60,""))))</f>
        <v/>
      </c>
      <c r="R60" s="3">
        <v>0</v>
      </c>
      <c r="S60" s="19"/>
      <c r="T60" s="3">
        <f t="shared" si="4"/>
        <v>0</v>
      </c>
      <c r="U60" s="8">
        <f t="shared" si="5"/>
        <v>1792538.9377771004</v>
      </c>
      <c r="W60" s="33"/>
      <c r="X60" s="33"/>
      <c r="Y60" s="33"/>
      <c r="Z60" s="33"/>
      <c r="AA60" s="33"/>
      <c r="AB60" s="11"/>
      <c r="AC60" s="11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</row>
    <row r="61" spans="1:48">
      <c r="A61" s="20"/>
      <c r="B61" s="20"/>
      <c r="D61" s="26">
        <f>IF(SUM($D$2:D60)&lt;&gt;0,0,IF(ROUND(U60-L61,2)=0,E61,0))</f>
        <v>0</v>
      </c>
      <c r="E61" s="3">
        <f t="shared" si="9"/>
        <v>58</v>
      </c>
      <c r="F61" s="3">
        <f>IF(E61="","",IF(ISERROR(INDEX(Inputs!$A$10:$B$13,MATCH(E61,Inputs!$A$10:$A$13,0),2)),0,INDEX(Inputs!$A$10:$B$13,MATCH(E61,Inputs!$A$10:$A$13,0),2)))</f>
        <v>0</v>
      </c>
      <c r="G61" s="47">
        <f t="shared" si="0"/>
        <v>0.1095</v>
      </c>
      <c r="H61" s="37">
        <f t="shared" si="1"/>
        <v>0.1095</v>
      </c>
      <c r="I61" s="9">
        <f>IF(E61="",NA(),IF(Inputs!$B$6&gt;(U60*(1+rate/freq)),IF((U60*(1+rate/freq))&lt;0,0,(U60*(1+rate/freq))),Inputs!$B$6))</f>
        <v>21078.370470211899</v>
      </c>
      <c r="J61" s="8">
        <f t="shared" si="2"/>
        <v>21078.370470211899</v>
      </c>
      <c r="K61" s="9">
        <f t="shared" si="3"/>
        <v>16356.917807216041</v>
      </c>
      <c r="L61" s="8">
        <f t="shared" si="10"/>
        <v>4721.4526629958582</v>
      </c>
      <c r="M61" s="8">
        <f t="shared" si="11"/>
        <v>58</v>
      </c>
      <c r="N61" s="8">
        <f>N58+3</f>
        <v>58</v>
      </c>
      <c r="O61" s="8"/>
      <c r="P61" s="8"/>
      <c r="Q61" s="8" t="str">
        <f>IF(Inputs!$E$9=$M$2,M61,IF(Inputs!$E$9=$N$2,N61,IF(Inputs!$E$9=$O$2,O61,IF(Inputs!$E$9=$P$2,P61,""))))</f>
        <v/>
      </c>
      <c r="R61" s="3">
        <v>0</v>
      </c>
      <c r="S61" s="19"/>
      <c r="T61" s="3">
        <f t="shared" si="4"/>
        <v>0</v>
      </c>
      <c r="U61" s="8">
        <f t="shared" si="5"/>
        <v>1787817.4851141046</v>
      </c>
      <c r="W61" s="33"/>
      <c r="X61" s="33"/>
      <c r="Y61" s="33"/>
      <c r="Z61" s="33"/>
      <c r="AA61" s="33"/>
      <c r="AB61" s="11"/>
      <c r="AC61" s="11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</row>
    <row r="62" spans="1:48">
      <c r="A62" s="20"/>
      <c r="B62" s="20"/>
      <c r="D62" s="26">
        <f>IF(SUM($D$2:D61)&lt;&gt;0,0,IF(ROUND(U61-L62,2)=0,E62,0))</f>
        <v>0</v>
      </c>
      <c r="E62" s="3">
        <f t="shared" si="9"/>
        <v>59</v>
      </c>
      <c r="F62" s="3">
        <f>IF(E62="","",IF(ISERROR(INDEX(Inputs!$A$10:$B$13,MATCH(E62,Inputs!$A$10:$A$13,0),2)),0,INDEX(Inputs!$A$10:$B$13,MATCH(E62,Inputs!$A$10:$A$13,0),2)))</f>
        <v>0</v>
      </c>
      <c r="G62" s="47">
        <f t="shared" si="0"/>
        <v>0.1095</v>
      </c>
      <c r="H62" s="37">
        <f t="shared" si="1"/>
        <v>0.1095</v>
      </c>
      <c r="I62" s="9">
        <f>IF(E62="",NA(),IF(Inputs!$B$6&gt;(U61*(1+rate/freq)),IF((U61*(1+rate/freq))&lt;0,0,(U61*(1+rate/freq))),Inputs!$B$6))</f>
        <v>21078.370470211899</v>
      </c>
      <c r="J62" s="8">
        <f t="shared" si="2"/>
        <v>21078.370470211899</v>
      </c>
      <c r="K62" s="9">
        <f t="shared" si="3"/>
        <v>16313.834551666203</v>
      </c>
      <c r="L62" s="8">
        <f t="shared" si="10"/>
        <v>4764.5359185456964</v>
      </c>
      <c r="M62" s="8">
        <f t="shared" si="11"/>
        <v>59</v>
      </c>
      <c r="N62" s="8"/>
      <c r="O62" s="8"/>
      <c r="P62" s="8"/>
      <c r="Q62" s="8" t="str">
        <f>IF(Inputs!$E$9=$M$2,M62,IF(Inputs!$E$9=$N$2,N62,IF(Inputs!$E$9=$O$2,O62,IF(Inputs!$E$9=$P$2,P62,""))))</f>
        <v/>
      </c>
      <c r="R62" s="3">
        <v>0</v>
      </c>
      <c r="S62" s="19"/>
      <c r="T62" s="3">
        <f t="shared" si="4"/>
        <v>0</v>
      </c>
      <c r="U62" s="8">
        <f t="shared" si="5"/>
        <v>1783052.9491955589</v>
      </c>
      <c r="W62" s="33"/>
      <c r="X62" s="33"/>
      <c r="Y62" s="33"/>
      <c r="Z62" s="33"/>
      <c r="AA62" s="33"/>
      <c r="AB62" s="11"/>
      <c r="AC62" s="11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</row>
    <row r="63" spans="1:48">
      <c r="A63" s="20"/>
      <c r="B63" s="20"/>
      <c r="D63" s="26">
        <f>IF(SUM($D$2:D62)&lt;&gt;0,0,IF(ROUND(U62-L63,2)=0,E63,0))</f>
        <v>0</v>
      </c>
      <c r="E63" s="3">
        <f t="shared" si="9"/>
        <v>60</v>
      </c>
      <c r="F63" s="3">
        <f>IF(E63="","",IF(ISERROR(INDEX(Inputs!$A$10:$B$13,MATCH(E63,Inputs!$A$10:$A$13,0),2)),0,INDEX(Inputs!$A$10:$B$13,MATCH(E63,Inputs!$A$10:$A$13,0),2)))</f>
        <v>0</v>
      </c>
      <c r="G63" s="47">
        <f t="shared" si="0"/>
        <v>0.1095</v>
      </c>
      <c r="H63" s="37">
        <f t="shared" si="1"/>
        <v>0.1095</v>
      </c>
      <c r="I63" s="9">
        <f>IF(E63="",NA(),IF(Inputs!$B$6&gt;(U62*(1+rate/freq)),IF((U62*(1+rate/freq))&lt;0,0,(U62*(1+rate/freq))),Inputs!$B$6))</f>
        <v>21078.370470211899</v>
      </c>
      <c r="J63" s="8">
        <f t="shared" si="2"/>
        <v>21078.370470211899</v>
      </c>
      <c r="K63" s="9">
        <f t="shared" si="3"/>
        <v>16270.358161409475</v>
      </c>
      <c r="L63" s="8">
        <f t="shared" si="10"/>
        <v>4808.0123088024247</v>
      </c>
      <c r="M63" s="8">
        <f t="shared" si="11"/>
        <v>60</v>
      </c>
      <c r="N63" s="8"/>
      <c r="O63" s="8"/>
      <c r="P63" s="8"/>
      <c r="Q63" s="8" t="str">
        <f>IF(Inputs!$E$9=$M$2,M63,IF(Inputs!$E$9=$N$2,N63,IF(Inputs!$E$9=$O$2,O63,IF(Inputs!$E$9=$P$2,P63,""))))</f>
        <v/>
      </c>
      <c r="R63" s="3">
        <v>0</v>
      </c>
      <c r="S63" s="19"/>
      <c r="T63" s="3">
        <f t="shared" si="4"/>
        <v>0</v>
      </c>
      <c r="U63" s="8">
        <f t="shared" si="5"/>
        <v>1778244.9368867564</v>
      </c>
      <c r="W63" s="33"/>
      <c r="X63" s="33"/>
      <c r="Y63" s="33"/>
      <c r="Z63" s="33"/>
      <c r="AA63" s="33"/>
      <c r="AB63" s="11"/>
      <c r="AC63" s="11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</row>
    <row r="64" spans="1:48">
      <c r="A64" s="20"/>
      <c r="B64" s="20"/>
      <c r="D64" s="26">
        <f>IF(SUM($D$2:D63)&lt;&gt;0,0,IF(ROUND(U63-L64,2)=0,E64,0))</f>
        <v>0</v>
      </c>
      <c r="E64" s="3">
        <f t="shared" si="9"/>
        <v>61</v>
      </c>
      <c r="F64" s="3">
        <f>IF(E64="","",IF(ISERROR(INDEX(Inputs!$A$10:$B$13,MATCH(E64,Inputs!$A$10:$A$13,0),2)),0,INDEX(Inputs!$A$10:$B$13,MATCH(E64,Inputs!$A$10:$A$13,0),2)))</f>
        <v>0</v>
      </c>
      <c r="G64" s="47">
        <f t="shared" si="0"/>
        <v>0.1095</v>
      </c>
      <c r="H64" s="37">
        <f t="shared" si="1"/>
        <v>0.1095</v>
      </c>
      <c r="I64" s="9">
        <f>IF(E64="",NA(),IF(Inputs!$B$6&gt;(U63*(1+rate/freq)),IF((U63*(1+rate/freq))&lt;0,0,(U63*(1+rate/freq))),Inputs!$B$6))</f>
        <v>21078.370470211899</v>
      </c>
      <c r="J64" s="8">
        <f t="shared" si="2"/>
        <v>21078.370470211899</v>
      </c>
      <c r="K64" s="9">
        <f t="shared" si="3"/>
        <v>16226.485049091652</v>
      </c>
      <c r="L64" s="8">
        <f t="shared" si="10"/>
        <v>4851.885421120247</v>
      </c>
      <c r="M64" s="8">
        <f t="shared" si="11"/>
        <v>61</v>
      </c>
      <c r="N64" s="8">
        <f>N61+3</f>
        <v>61</v>
      </c>
      <c r="O64" s="8">
        <f>O58+6</f>
        <v>61</v>
      </c>
      <c r="P64" s="8">
        <f>P52+12</f>
        <v>61</v>
      </c>
      <c r="Q64" s="8" t="str">
        <f>IF(Inputs!$E$9=$M$2,M64,IF(Inputs!$E$9=$N$2,N64,IF(Inputs!$E$9=$O$2,O64,IF(Inputs!$E$9=$P$2,P64,""))))</f>
        <v/>
      </c>
      <c r="R64" s="3">
        <v>0</v>
      </c>
      <c r="S64" s="19"/>
      <c r="T64" s="3">
        <f t="shared" si="4"/>
        <v>0</v>
      </c>
      <c r="U64" s="8">
        <f t="shared" si="5"/>
        <v>1773393.0514656361</v>
      </c>
      <c r="W64" s="33"/>
      <c r="X64" s="33"/>
      <c r="Y64" s="33"/>
      <c r="Z64" s="33"/>
      <c r="AA64" s="33"/>
      <c r="AB64" s="11"/>
      <c r="AC64" s="11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</row>
    <row r="65" spans="1:48">
      <c r="A65" s="20"/>
      <c r="B65" s="20"/>
      <c r="D65" s="26">
        <f>IF(SUM($D$2:D64)&lt;&gt;0,0,IF(ROUND(U64-L65,2)=0,E65,0))</f>
        <v>0</v>
      </c>
      <c r="E65" s="3">
        <f t="shared" si="9"/>
        <v>62</v>
      </c>
      <c r="F65" s="3">
        <f>IF(E65="","",IF(ISERROR(INDEX(Inputs!$A$10:$B$13,MATCH(E65,Inputs!$A$10:$A$13,0),2)),0,INDEX(Inputs!$A$10:$B$13,MATCH(E65,Inputs!$A$10:$A$13,0),2)))</f>
        <v>0</v>
      </c>
      <c r="G65" s="47">
        <f t="shared" si="0"/>
        <v>0.1095</v>
      </c>
      <c r="H65" s="37">
        <f t="shared" si="1"/>
        <v>0.1095</v>
      </c>
      <c r="I65" s="9">
        <f>IF(E65="",NA(),IF(Inputs!$B$6&gt;(U64*(1+rate/freq)),IF((U64*(1+rate/freq))&lt;0,0,(U64*(1+rate/freq))),Inputs!$B$6))</f>
        <v>21078.370470211899</v>
      </c>
      <c r="J65" s="8">
        <f t="shared" si="2"/>
        <v>21078.370470211899</v>
      </c>
      <c r="K65" s="9">
        <f t="shared" si="3"/>
        <v>16182.21159462393</v>
      </c>
      <c r="L65" s="8">
        <f t="shared" si="10"/>
        <v>4896.1588755879693</v>
      </c>
      <c r="M65" s="8">
        <f t="shared" si="11"/>
        <v>62</v>
      </c>
      <c r="N65" s="8"/>
      <c r="O65" s="8"/>
      <c r="P65" s="8"/>
      <c r="Q65" s="8" t="str">
        <f>IF(Inputs!$E$9=$M$2,M65,IF(Inputs!$E$9=$N$2,N65,IF(Inputs!$E$9=$O$2,O65,IF(Inputs!$E$9=$P$2,P65,""))))</f>
        <v/>
      </c>
      <c r="R65" s="3">
        <v>0</v>
      </c>
      <c r="S65" s="19"/>
      <c r="T65" s="3">
        <f t="shared" si="4"/>
        <v>0</v>
      </c>
      <c r="U65" s="8">
        <f t="shared" si="5"/>
        <v>1768496.8925900483</v>
      </c>
      <c r="W65" s="33"/>
      <c r="X65" s="33"/>
      <c r="Y65" s="33"/>
      <c r="Z65" s="33"/>
      <c r="AA65" s="33"/>
      <c r="AB65" s="11"/>
      <c r="AC65" s="11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</row>
    <row r="66" spans="1:48">
      <c r="A66" s="20"/>
      <c r="B66" s="20"/>
      <c r="D66" s="26">
        <f>IF(SUM($D$2:D65)&lt;&gt;0,0,IF(ROUND(U65-L66,2)=0,E66,0))</f>
        <v>0</v>
      </c>
      <c r="E66" s="3">
        <f t="shared" si="9"/>
        <v>63</v>
      </c>
      <c r="F66" s="3">
        <f>IF(E66="","",IF(ISERROR(INDEX(Inputs!$A$10:$B$13,MATCH(E66,Inputs!$A$10:$A$13,0),2)),0,INDEX(Inputs!$A$10:$B$13,MATCH(E66,Inputs!$A$10:$A$13,0),2)))</f>
        <v>0</v>
      </c>
      <c r="G66" s="47">
        <f t="shared" si="0"/>
        <v>0.1095</v>
      </c>
      <c r="H66" s="37">
        <f t="shared" si="1"/>
        <v>0.1095</v>
      </c>
      <c r="I66" s="9">
        <f>IF(E66="",NA(),IF(Inputs!$B$6&gt;(U65*(1+rate/freq)),IF((U65*(1+rate/freq))&lt;0,0,(U65*(1+rate/freq))),Inputs!$B$6))</f>
        <v>21078.370470211899</v>
      </c>
      <c r="J66" s="8">
        <f t="shared" si="2"/>
        <v>21078.370470211899</v>
      </c>
      <c r="K66" s="9">
        <f t="shared" si="3"/>
        <v>16137.534144884192</v>
      </c>
      <c r="L66" s="8">
        <f t="shared" si="10"/>
        <v>4940.8363253277075</v>
      </c>
      <c r="M66" s="8">
        <f t="shared" si="11"/>
        <v>63</v>
      </c>
      <c r="N66" s="8"/>
      <c r="O66" s="8"/>
      <c r="P66" s="8"/>
      <c r="Q66" s="8" t="str">
        <f>IF(Inputs!$E$9=$M$2,M66,IF(Inputs!$E$9=$N$2,N66,IF(Inputs!$E$9=$O$2,O66,IF(Inputs!$E$9=$P$2,P66,""))))</f>
        <v/>
      </c>
      <c r="R66" s="3">
        <v>0</v>
      </c>
      <c r="S66" s="19"/>
      <c r="T66" s="3">
        <f t="shared" si="4"/>
        <v>0</v>
      </c>
      <c r="U66" s="8">
        <f t="shared" si="5"/>
        <v>1763556.0562647206</v>
      </c>
      <c r="W66" s="33"/>
      <c r="X66" s="33"/>
      <c r="Y66" s="33"/>
      <c r="Z66" s="33"/>
      <c r="AA66" s="33"/>
      <c r="AB66" s="11"/>
      <c r="AC66" s="11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</row>
    <row r="67" spans="1:48">
      <c r="A67" s="20"/>
      <c r="B67" s="20"/>
      <c r="D67" s="26">
        <f>IF(SUM($D$2:D66)&lt;&gt;0,0,IF(ROUND(U66-L67,2)=0,E67,0))</f>
        <v>0</v>
      </c>
      <c r="E67" s="3">
        <f t="shared" si="9"/>
        <v>64</v>
      </c>
      <c r="F67" s="3">
        <f>IF(E67="","",IF(ISERROR(INDEX(Inputs!$A$10:$B$13,MATCH(E67,Inputs!$A$10:$A$13,0),2)),0,INDEX(Inputs!$A$10:$B$13,MATCH(E67,Inputs!$A$10:$A$13,0),2)))</f>
        <v>0</v>
      </c>
      <c r="G67" s="47">
        <f t="shared" si="0"/>
        <v>0.1095</v>
      </c>
      <c r="H67" s="37">
        <f t="shared" si="1"/>
        <v>0.1095</v>
      </c>
      <c r="I67" s="9">
        <f>IF(E67="",NA(),IF(Inputs!$B$6&gt;(U66*(1+rate/freq)),IF((U66*(1+rate/freq))&lt;0,0,(U66*(1+rate/freq))),Inputs!$B$6))</f>
        <v>21078.370470211899</v>
      </c>
      <c r="J67" s="8">
        <f t="shared" si="2"/>
        <v>21078.370470211899</v>
      </c>
      <c r="K67" s="9">
        <f t="shared" si="3"/>
        <v>16092.449013415577</v>
      </c>
      <c r="L67" s="8">
        <f t="shared" si="10"/>
        <v>4985.9214567963227</v>
      </c>
      <c r="M67" s="8">
        <f t="shared" si="11"/>
        <v>64</v>
      </c>
      <c r="N67" s="8">
        <f>N64+3</f>
        <v>64</v>
      </c>
      <c r="O67" s="8"/>
      <c r="P67" s="8"/>
      <c r="Q67" s="8" t="str">
        <f>IF(Inputs!$E$9=$M$2,M67,IF(Inputs!$E$9=$N$2,N67,IF(Inputs!$E$9=$O$2,O67,IF(Inputs!$E$9=$P$2,P67,""))))</f>
        <v/>
      </c>
      <c r="R67" s="3">
        <v>0</v>
      </c>
      <c r="S67" s="19"/>
      <c r="T67" s="3">
        <f t="shared" si="4"/>
        <v>0</v>
      </c>
      <c r="U67" s="8">
        <f t="shared" si="5"/>
        <v>1758570.1348079243</v>
      </c>
      <c r="W67" s="33"/>
      <c r="X67" s="33"/>
      <c r="Y67" s="33"/>
      <c r="Z67" s="33"/>
      <c r="AA67" s="33"/>
      <c r="AB67" s="11"/>
      <c r="AC67" s="11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</row>
    <row r="68" spans="1:48">
      <c r="A68" s="20"/>
      <c r="B68" s="20"/>
      <c r="D68" s="26">
        <f>IF(SUM($D$2:D67)&lt;&gt;0,0,IF(ROUND(U67-L68,2)=0,E68,0))</f>
        <v>0</v>
      </c>
      <c r="E68" s="3">
        <f t="shared" si="9"/>
        <v>65</v>
      </c>
      <c r="F68" s="3">
        <f>IF(E68="","",IF(ISERROR(INDEX(Inputs!$A$10:$B$13,MATCH(E68,Inputs!$A$10:$A$13,0),2)),0,INDEX(Inputs!$A$10:$B$13,MATCH(E68,Inputs!$A$10:$A$13,0),2)))</f>
        <v>0</v>
      </c>
      <c r="G68" s="47">
        <f t="shared" ref="G68:G131" si="14">rate</f>
        <v>0.1095</v>
      </c>
      <c r="H68" s="37">
        <f t="shared" ref="H68:H131" si="15">IF($AS$2="fixed",rate,G68)</f>
        <v>0.1095</v>
      </c>
      <c r="I68" s="9">
        <f>IF(E68="",NA(),IF(Inputs!$B$6&gt;(U67*(1+rate/freq)),IF((U67*(1+rate/freq))&lt;0,0,(U67*(1+rate/freq))),Inputs!$B$6))</f>
        <v>21078.370470211899</v>
      </c>
      <c r="J68" s="8">
        <f t="shared" ref="J68:J131" si="16">IF(E68="","",IF(emi&gt;(U67*(1+rate/freq)),IF((U67*(1+rate/freq))&lt;0,0,(U67*(1+rate/freq))),emi))</f>
        <v>21078.370470211899</v>
      </c>
      <c r="K68" s="9">
        <f t="shared" ref="K68:K131" si="17">IF(E68="","",IF(U67&lt;0,0,U67)*H68/freq)</f>
        <v>16046.952480122309</v>
      </c>
      <c r="L68" s="8">
        <f t="shared" si="10"/>
        <v>5031.4179900895906</v>
      </c>
      <c r="M68" s="8">
        <f t="shared" si="11"/>
        <v>65</v>
      </c>
      <c r="N68" s="8"/>
      <c r="O68" s="8"/>
      <c r="P68" s="8"/>
      <c r="Q68" s="8" t="str">
        <f>IF(Inputs!$E$9=$M$2,M68,IF(Inputs!$E$9=$N$2,N68,IF(Inputs!$E$9=$O$2,O68,IF(Inputs!$E$9=$P$2,P68,""))))</f>
        <v/>
      </c>
      <c r="R68" s="3">
        <v>0</v>
      </c>
      <c r="S68" s="19"/>
      <c r="T68" s="3">
        <f t="shared" ref="T68:T131" si="18">IF(U67=0,0,S68)</f>
        <v>0</v>
      </c>
      <c r="U68" s="8">
        <f t="shared" ref="U68:U131" si="19">IF(E68="","",IF(U67&lt;=0,0,IF(U67+F68-L68-R68-T68&lt;0,0,U67+F68-L68-R68-T68)))</f>
        <v>1753538.7168178346</v>
      </c>
      <c r="W68" s="33"/>
      <c r="X68" s="33"/>
      <c r="Y68" s="33"/>
      <c r="Z68" s="33"/>
      <c r="AA68" s="33"/>
      <c r="AB68" s="11"/>
      <c r="AC68" s="11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</row>
    <row r="69" spans="1:48">
      <c r="A69" s="20"/>
      <c r="B69" s="20"/>
      <c r="D69" s="26">
        <f>IF(SUM($D$2:D68)&lt;&gt;0,0,IF(ROUND(U68-L69,2)=0,E69,0))</f>
        <v>0</v>
      </c>
      <c r="E69" s="3">
        <f t="shared" ref="E69:E132" si="20">IF(E68&lt;term,E68+1,"")</f>
        <v>66</v>
      </c>
      <c r="F69" s="3">
        <f>IF(E69="","",IF(ISERROR(INDEX(Inputs!$A$10:$B$13,MATCH(E69,Inputs!$A$10:$A$13,0),2)),0,INDEX(Inputs!$A$10:$B$13,MATCH(E69,Inputs!$A$10:$A$13,0),2)))</f>
        <v>0</v>
      </c>
      <c r="G69" s="47">
        <f t="shared" si="14"/>
        <v>0.1095</v>
      </c>
      <c r="H69" s="37">
        <f t="shared" si="15"/>
        <v>0.1095</v>
      </c>
      <c r="I69" s="9">
        <f>IF(E69="",NA(),IF(Inputs!$B$6&gt;(U68*(1+rate/freq)),IF((U68*(1+rate/freq))&lt;0,0,(U68*(1+rate/freq))),Inputs!$B$6))</f>
        <v>21078.370470211899</v>
      </c>
      <c r="J69" s="8">
        <f t="shared" si="16"/>
        <v>21078.370470211899</v>
      </c>
      <c r="K69" s="9">
        <f t="shared" si="17"/>
        <v>16001.040790962741</v>
      </c>
      <c r="L69" s="8">
        <f t="shared" ref="L69:L132" si="21">IF(E69="","",I69-K69)</f>
        <v>5077.3296792491583</v>
      </c>
      <c r="M69" s="8">
        <f t="shared" ref="M69:M132" si="22">E69</f>
        <v>66</v>
      </c>
      <c r="N69" s="8"/>
      <c r="O69" s="8"/>
      <c r="P69" s="8"/>
      <c r="Q69" s="8" t="str">
        <f>IF(Inputs!$E$9=$M$2,M69,IF(Inputs!$E$9=$N$2,N69,IF(Inputs!$E$9=$O$2,O69,IF(Inputs!$E$9=$P$2,P69,""))))</f>
        <v/>
      </c>
      <c r="R69" s="3">
        <v>0</v>
      </c>
      <c r="S69" s="19"/>
      <c r="T69" s="3">
        <f t="shared" si="18"/>
        <v>0</v>
      </c>
      <c r="U69" s="8">
        <f t="shared" si="19"/>
        <v>1748461.3871385856</v>
      </c>
      <c r="W69" s="33"/>
      <c r="X69" s="33"/>
      <c r="Y69" s="33"/>
      <c r="Z69" s="33"/>
      <c r="AA69" s="33"/>
      <c r="AB69" s="11"/>
      <c r="AC69" s="11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</row>
    <row r="70" spans="1:48">
      <c r="A70" s="20"/>
      <c r="B70" s="20"/>
      <c r="D70" s="26">
        <f>IF(SUM($D$2:D69)&lt;&gt;0,0,IF(ROUND(U69-L70,2)=0,E70,0))</f>
        <v>0</v>
      </c>
      <c r="E70" s="3">
        <f t="shared" si="20"/>
        <v>67</v>
      </c>
      <c r="F70" s="3">
        <f>IF(E70="","",IF(ISERROR(INDEX(Inputs!$A$10:$B$13,MATCH(E70,Inputs!$A$10:$A$13,0),2)),0,INDEX(Inputs!$A$10:$B$13,MATCH(E70,Inputs!$A$10:$A$13,0),2)))</f>
        <v>0</v>
      </c>
      <c r="G70" s="47">
        <f t="shared" si="14"/>
        <v>0.1095</v>
      </c>
      <c r="H70" s="37">
        <f t="shared" si="15"/>
        <v>0.1095</v>
      </c>
      <c r="I70" s="9">
        <f>IF(E70="",NA(),IF(Inputs!$B$6&gt;(U69*(1+rate/freq)),IF((U69*(1+rate/freq))&lt;0,0,(U69*(1+rate/freq))),Inputs!$B$6))</f>
        <v>21078.370470211899</v>
      </c>
      <c r="J70" s="8">
        <f t="shared" si="16"/>
        <v>21078.370470211899</v>
      </c>
      <c r="K70" s="9">
        <f t="shared" si="17"/>
        <v>15954.710157639594</v>
      </c>
      <c r="L70" s="8">
        <f t="shared" si="21"/>
        <v>5123.660312572305</v>
      </c>
      <c r="M70" s="8">
        <f t="shared" si="22"/>
        <v>67</v>
      </c>
      <c r="N70" s="8">
        <f>N67+3</f>
        <v>67</v>
      </c>
      <c r="O70" s="8">
        <f>O64+6</f>
        <v>67</v>
      </c>
      <c r="P70" s="8"/>
      <c r="Q70" s="8" t="str">
        <f>IF(Inputs!$E$9=$M$2,M70,IF(Inputs!$E$9=$N$2,N70,IF(Inputs!$E$9=$O$2,O70,IF(Inputs!$E$9=$P$2,P70,""))))</f>
        <v/>
      </c>
      <c r="R70" s="3">
        <v>0</v>
      </c>
      <c r="S70" s="19"/>
      <c r="T70" s="3">
        <f t="shared" si="18"/>
        <v>0</v>
      </c>
      <c r="U70" s="8">
        <f t="shared" si="19"/>
        <v>1743337.7268260133</v>
      </c>
      <c r="W70" s="33"/>
      <c r="X70" s="33"/>
      <c r="Y70" s="33"/>
      <c r="Z70" s="33"/>
      <c r="AA70" s="33"/>
      <c r="AB70" s="11"/>
      <c r="AC70" s="11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</row>
    <row r="71" spans="1:48">
      <c r="A71" s="20"/>
      <c r="B71" s="20"/>
      <c r="D71" s="26">
        <f>IF(SUM($D$2:D70)&lt;&gt;0,0,IF(ROUND(U70-L71,2)=0,E71,0))</f>
        <v>0</v>
      </c>
      <c r="E71" s="3">
        <f t="shared" si="20"/>
        <v>68</v>
      </c>
      <c r="F71" s="3">
        <f>IF(E71="","",IF(ISERROR(INDEX(Inputs!$A$10:$B$13,MATCH(E71,Inputs!$A$10:$A$13,0),2)),0,INDEX(Inputs!$A$10:$B$13,MATCH(E71,Inputs!$A$10:$A$13,0),2)))</f>
        <v>0</v>
      </c>
      <c r="G71" s="47">
        <f t="shared" si="14"/>
        <v>0.1095</v>
      </c>
      <c r="H71" s="37">
        <f t="shared" si="15"/>
        <v>0.1095</v>
      </c>
      <c r="I71" s="9">
        <f>IF(E71="",NA(),IF(Inputs!$B$6&gt;(U70*(1+rate/freq)),IF((U70*(1+rate/freq))&lt;0,0,(U70*(1+rate/freq))),Inputs!$B$6))</f>
        <v>21078.370470211899</v>
      </c>
      <c r="J71" s="8">
        <f t="shared" si="16"/>
        <v>21078.370470211899</v>
      </c>
      <c r="K71" s="9">
        <f t="shared" si="17"/>
        <v>15907.956757287371</v>
      </c>
      <c r="L71" s="8">
        <f t="shared" si="21"/>
        <v>5170.4137129245282</v>
      </c>
      <c r="M71" s="8">
        <f t="shared" si="22"/>
        <v>68</v>
      </c>
      <c r="N71" s="8"/>
      <c r="O71" s="8"/>
      <c r="P71" s="8"/>
      <c r="Q71" s="8" t="str">
        <f>IF(Inputs!$E$9=$M$2,M71,IF(Inputs!$E$9=$N$2,N71,IF(Inputs!$E$9=$O$2,O71,IF(Inputs!$E$9=$P$2,P71,""))))</f>
        <v/>
      </c>
      <c r="R71" s="3">
        <v>0</v>
      </c>
      <c r="S71" s="19"/>
      <c r="T71" s="3">
        <f t="shared" si="18"/>
        <v>0</v>
      </c>
      <c r="U71" s="8">
        <f t="shared" si="19"/>
        <v>1738167.3131130887</v>
      </c>
      <c r="W71" s="33"/>
      <c r="X71" s="33"/>
      <c r="Y71" s="33"/>
      <c r="Z71" s="33"/>
      <c r="AA71" s="33"/>
      <c r="AB71" s="11"/>
      <c r="AC71" s="11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</row>
    <row r="72" spans="1:48">
      <c r="A72" s="20"/>
      <c r="B72" s="20"/>
      <c r="D72" s="26">
        <f>IF(SUM($D$2:D71)&lt;&gt;0,0,IF(ROUND(U71-L72,2)=0,E72,0))</f>
        <v>0</v>
      </c>
      <c r="E72" s="3">
        <f t="shared" si="20"/>
        <v>69</v>
      </c>
      <c r="F72" s="3">
        <f>IF(E72="","",IF(ISERROR(INDEX(Inputs!$A$10:$B$13,MATCH(E72,Inputs!$A$10:$A$13,0),2)),0,INDEX(Inputs!$A$10:$B$13,MATCH(E72,Inputs!$A$10:$A$13,0),2)))</f>
        <v>0</v>
      </c>
      <c r="G72" s="47">
        <f t="shared" si="14"/>
        <v>0.1095</v>
      </c>
      <c r="H72" s="37">
        <f t="shared" si="15"/>
        <v>0.1095</v>
      </c>
      <c r="I72" s="9">
        <f>IF(E72="",NA(),IF(Inputs!$B$6&gt;(U71*(1+rate/freq)),IF((U71*(1+rate/freq))&lt;0,0,(U71*(1+rate/freq))),Inputs!$B$6))</f>
        <v>21078.370470211899</v>
      </c>
      <c r="J72" s="8">
        <f t="shared" si="16"/>
        <v>21078.370470211899</v>
      </c>
      <c r="K72" s="9">
        <f t="shared" si="17"/>
        <v>15860.776732156934</v>
      </c>
      <c r="L72" s="8">
        <f t="shared" si="21"/>
        <v>5217.5937380549658</v>
      </c>
      <c r="M72" s="8">
        <f t="shared" si="22"/>
        <v>69</v>
      </c>
      <c r="N72" s="8"/>
      <c r="O72" s="8"/>
      <c r="P72" s="8"/>
      <c r="Q72" s="8" t="str">
        <f>IF(Inputs!$E$9=$M$2,M72,IF(Inputs!$E$9=$N$2,N72,IF(Inputs!$E$9=$O$2,O72,IF(Inputs!$E$9=$P$2,P72,""))))</f>
        <v/>
      </c>
      <c r="R72" s="3">
        <v>0</v>
      </c>
      <c r="S72" s="19"/>
      <c r="T72" s="3">
        <f t="shared" si="18"/>
        <v>0</v>
      </c>
      <c r="U72" s="8">
        <f t="shared" si="19"/>
        <v>1732949.7193750339</v>
      </c>
      <c r="W72" s="33"/>
      <c r="X72" s="33"/>
      <c r="Y72" s="33"/>
      <c r="Z72" s="33"/>
      <c r="AA72" s="33"/>
      <c r="AB72" s="11"/>
      <c r="AC72" s="11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</row>
    <row r="73" spans="1:48">
      <c r="A73" s="20"/>
      <c r="B73" s="20"/>
      <c r="D73" s="26">
        <f>IF(SUM($D$2:D72)&lt;&gt;0,0,IF(ROUND(U72-L73,2)=0,E73,0))</f>
        <v>0</v>
      </c>
      <c r="E73" s="3">
        <f t="shared" si="20"/>
        <v>70</v>
      </c>
      <c r="F73" s="3">
        <f>IF(E73="","",IF(ISERROR(INDEX(Inputs!$A$10:$B$13,MATCH(E73,Inputs!$A$10:$A$13,0),2)),0,INDEX(Inputs!$A$10:$B$13,MATCH(E73,Inputs!$A$10:$A$13,0),2)))</f>
        <v>0</v>
      </c>
      <c r="G73" s="47">
        <f t="shared" si="14"/>
        <v>0.1095</v>
      </c>
      <c r="H73" s="37">
        <f t="shared" si="15"/>
        <v>0.1095</v>
      </c>
      <c r="I73" s="9">
        <f>IF(E73="",NA(),IF(Inputs!$B$6&gt;(U72*(1+rate/freq)),IF((U72*(1+rate/freq))&lt;0,0,(U72*(1+rate/freq))),Inputs!$B$6))</f>
        <v>21078.370470211899</v>
      </c>
      <c r="J73" s="8">
        <f t="shared" si="16"/>
        <v>21078.370470211899</v>
      </c>
      <c r="K73" s="9">
        <f t="shared" si="17"/>
        <v>15813.166189297184</v>
      </c>
      <c r="L73" s="8">
        <f t="shared" si="21"/>
        <v>5265.2042809147151</v>
      </c>
      <c r="M73" s="8">
        <f t="shared" si="22"/>
        <v>70</v>
      </c>
      <c r="N73" s="8">
        <f>N70+3</f>
        <v>70</v>
      </c>
      <c r="O73" s="8"/>
      <c r="P73" s="8"/>
      <c r="Q73" s="8" t="str">
        <f>IF(Inputs!$E$9=$M$2,M73,IF(Inputs!$E$9=$N$2,N73,IF(Inputs!$E$9=$O$2,O73,IF(Inputs!$E$9=$P$2,P73,""))))</f>
        <v/>
      </c>
      <c r="R73" s="3">
        <v>0</v>
      </c>
      <c r="S73" s="19"/>
      <c r="T73" s="3">
        <f t="shared" si="18"/>
        <v>0</v>
      </c>
      <c r="U73" s="8">
        <f t="shared" si="19"/>
        <v>1727684.5150941191</v>
      </c>
      <c r="W73" s="33"/>
      <c r="X73" s="33"/>
      <c r="Y73" s="33"/>
      <c r="Z73" s="33"/>
      <c r="AA73" s="33"/>
      <c r="AB73" s="11"/>
      <c r="AC73" s="11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</row>
    <row r="74" spans="1:48">
      <c r="A74" s="20"/>
      <c r="B74" s="20"/>
      <c r="D74" s="26">
        <f>IF(SUM($D$2:D73)&lt;&gt;0,0,IF(ROUND(U73-L74,2)=0,E74,0))</f>
        <v>0</v>
      </c>
      <c r="E74" s="3">
        <f t="shared" si="20"/>
        <v>71</v>
      </c>
      <c r="F74" s="3">
        <f>IF(E74="","",IF(ISERROR(INDEX(Inputs!$A$10:$B$13,MATCH(E74,Inputs!$A$10:$A$13,0),2)),0,INDEX(Inputs!$A$10:$B$13,MATCH(E74,Inputs!$A$10:$A$13,0),2)))</f>
        <v>0</v>
      </c>
      <c r="G74" s="47">
        <f t="shared" si="14"/>
        <v>0.1095</v>
      </c>
      <c r="H74" s="37">
        <f t="shared" si="15"/>
        <v>0.1095</v>
      </c>
      <c r="I74" s="9">
        <f>IF(E74="",NA(),IF(Inputs!$B$6&gt;(U73*(1+rate/freq)),IF((U73*(1+rate/freq))&lt;0,0,(U73*(1+rate/freq))),Inputs!$B$6))</f>
        <v>21078.370470211899</v>
      </c>
      <c r="J74" s="8">
        <f t="shared" si="16"/>
        <v>21078.370470211899</v>
      </c>
      <c r="K74" s="9">
        <f t="shared" si="17"/>
        <v>15765.121200233836</v>
      </c>
      <c r="L74" s="8">
        <f t="shared" si="21"/>
        <v>5313.2492699780632</v>
      </c>
      <c r="M74" s="8">
        <f t="shared" si="22"/>
        <v>71</v>
      </c>
      <c r="N74" s="8"/>
      <c r="O74" s="8"/>
      <c r="P74" s="8"/>
      <c r="Q74" s="8" t="str">
        <f>IF(Inputs!$E$9=$M$2,M74,IF(Inputs!$E$9=$N$2,N74,IF(Inputs!$E$9=$O$2,O74,IF(Inputs!$E$9=$P$2,P74,""))))</f>
        <v/>
      </c>
      <c r="R74" s="3">
        <v>0</v>
      </c>
      <c r="S74" s="19"/>
      <c r="T74" s="3">
        <f t="shared" si="18"/>
        <v>0</v>
      </c>
      <c r="U74" s="8">
        <f t="shared" si="19"/>
        <v>1722371.265824141</v>
      </c>
      <c r="W74" s="33"/>
      <c r="X74" s="33"/>
      <c r="Y74" s="33"/>
      <c r="Z74" s="33"/>
      <c r="AA74" s="33"/>
      <c r="AB74" s="11"/>
      <c r="AC74" s="11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</row>
    <row r="75" spans="1:48">
      <c r="A75" s="20"/>
      <c r="B75" s="20"/>
      <c r="D75" s="26">
        <f>IF(SUM($D$2:D74)&lt;&gt;0,0,IF(ROUND(U74-L75,2)=0,E75,0))</f>
        <v>0</v>
      </c>
      <c r="E75" s="3">
        <f t="shared" si="20"/>
        <v>72</v>
      </c>
      <c r="F75" s="3">
        <f>IF(E75="","",IF(ISERROR(INDEX(Inputs!$A$10:$B$13,MATCH(E75,Inputs!$A$10:$A$13,0),2)),0,INDEX(Inputs!$A$10:$B$13,MATCH(E75,Inputs!$A$10:$A$13,0),2)))</f>
        <v>0</v>
      </c>
      <c r="G75" s="47">
        <f t="shared" si="14"/>
        <v>0.1095</v>
      </c>
      <c r="H75" s="37">
        <f t="shared" si="15"/>
        <v>0.1095</v>
      </c>
      <c r="I75" s="9">
        <f>IF(E75="",NA(),IF(Inputs!$B$6&gt;(U74*(1+rate/freq)),IF((U74*(1+rate/freq))&lt;0,0,(U74*(1+rate/freq))),Inputs!$B$6))</f>
        <v>21078.370470211899</v>
      </c>
      <c r="J75" s="8">
        <f t="shared" si="16"/>
        <v>21078.370470211899</v>
      </c>
      <c r="K75" s="9">
        <f t="shared" si="17"/>
        <v>15716.637800645287</v>
      </c>
      <c r="L75" s="8">
        <f t="shared" si="21"/>
        <v>5361.7326695666125</v>
      </c>
      <c r="M75" s="8">
        <f t="shared" si="22"/>
        <v>72</v>
      </c>
      <c r="N75" s="8"/>
      <c r="O75" s="8"/>
      <c r="P75" s="8"/>
      <c r="Q75" s="8" t="str">
        <f>IF(Inputs!$E$9=$M$2,M75,IF(Inputs!$E$9=$N$2,N75,IF(Inputs!$E$9=$O$2,O75,IF(Inputs!$E$9=$P$2,P75,""))))</f>
        <v/>
      </c>
      <c r="R75" s="3">
        <v>0</v>
      </c>
      <c r="S75" s="19"/>
      <c r="T75" s="3">
        <f t="shared" si="18"/>
        <v>0</v>
      </c>
      <c r="U75" s="8">
        <f t="shared" si="19"/>
        <v>1717009.5331545745</v>
      </c>
      <c r="W75" s="33"/>
      <c r="X75" s="33"/>
      <c r="Y75" s="33"/>
      <c r="Z75" s="33"/>
      <c r="AA75" s="33"/>
      <c r="AB75" s="11"/>
      <c r="AC75" s="11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</row>
    <row r="76" spans="1:48">
      <c r="A76" s="20"/>
      <c r="B76" s="20"/>
      <c r="D76" s="26">
        <f>IF(SUM($D$2:D75)&lt;&gt;0,0,IF(ROUND(U75-L76,2)=0,E76,0))</f>
        <v>0</v>
      </c>
      <c r="E76" s="3">
        <f t="shared" si="20"/>
        <v>73</v>
      </c>
      <c r="F76" s="3">
        <f>IF(E76="","",IF(ISERROR(INDEX(Inputs!$A$10:$B$13,MATCH(E76,Inputs!$A$10:$A$13,0),2)),0,INDEX(Inputs!$A$10:$B$13,MATCH(E76,Inputs!$A$10:$A$13,0),2)))</f>
        <v>0</v>
      </c>
      <c r="G76" s="47">
        <f t="shared" si="14"/>
        <v>0.1095</v>
      </c>
      <c r="H76" s="37">
        <f t="shared" si="15"/>
        <v>0.1095</v>
      </c>
      <c r="I76" s="9">
        <f>IF(E76="",NA(),IF(Inputs!$B$6&gt;(U75*(1+rate/freq)),IF((U75*(1+rate/freq))&lt;0,0,(U75*(1+rate/freq))),Inputs!$B$6))</f>
        <v>21078.370470211899</v>
      </c>
      <c r="J76" s="8">
        <f t="shared" si="16"/>
        <v>21078.370470211899</v>
      </c>
      <c r="K76" s="9">
        <f t="shared" si="17"/>
        <v>15667.711990035494</v>
      </c>
      <c r="L76" s="8">
        <f t="shared" si="21"/>
        <v>5410.6584801764056</v>
      </c>
      <c r="M76" s="8">
        <f t="shared" si="22"/>
        <v>73</v>
      </c>
      <c r="N76" s="8">
        <f>N73+3</f>
        <v>73</v>
      </c>
      <c r="O76" s="8">
        <f>O70+6</f>
        <v>73</v>
      </c>
      <c r="P76" s="8">
        <f>P64+12</f>
        <v>73</v>
      </c>
      <c r="Q76" s="8" t="str">
        <f>IF(Inputs!$E$9=$M$2,M76,IF(Inputs!$E$9=$N$2,N76,IF(Inputs!$E$9=$O$2,O76,IF(Inputs!$E$9=$P$2,P76,""))))</f>
        <v/>
      </c>
      <c r="R76" s="3">
        <v>0</v>
      </c>
      <c r="S76" s="19"/>
      <c r="T76" s="3">
        <f t="shared" si="18"/>
        <v>0</v>
      </c>
      <c r="U76" s="8">
        <f t="shared" si="19"/>
        <v>1711598.874674398</v>
      </c>
      <c r="W76" s="33"/>
      <c r="X76" s="33"/>
      <c r="Y76" s="33"/>
      <c r="Z76" s="33"/>
      <c r="AA76" s="33"/>
      <c r="AB76" s="11"/>
      <c r="AC76" s="11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</row>
    <row r="77" spans="1:48">
      <c r="A77" s="20"/>
      <c r="B77" s="20"/>
      <c r="D77" s="26">
        <f>IF(SUM($D$2:D76)&lt;&gt;0,0,IF(ROUND(U76-L77,2)=0,E77,0))</f>
        <v>0</v>
      </c>
      <c r="E77" s="3">
        <f t="shared" si="20"/>
        <v>74</v>
      </c>
      <c r="F77" s="3">
        <f>IF(E77="","",IF(ISERROR(INDEX(Inputs!$A$10:$B$13,MATCH(E77,Inputs!$A$10:$A$13,0),2)),0,INDEX(Inputs!$A$10:$B$13,MATCH(E77,Inputs!$A$10:$A$13,0),2)))</f>
        <v>0</v>
      </c>
      <c r="G77" s="47">
        <f t="shared" si="14"/>
        <v>0.1095</v>
      </c>
      <c r="H77" s="37">
        <f t="shared" si="15"/>
        <v>0.1095</v>
      </c>
      <c r="I77" s="9">
        <f>IF(E77="",NA(),IF(Inputs!$B$6&gt;(U76*(1+rate/freq)),IF((U76*(1+rate/freq))&lt;0,0,(U76*(1+rate/freq))),Inputs!$B$6))</f>
        <v>21078.370470211899</v>
      </c>
      <c r="J77" s="8">
        <f t="shared" si="16"/>
        <v>21078.370470211899</v>
      </c>
      <c r="K77" s="9">
        <f t="shared" si="17"/>
        <v>15618.339731403881</v>
      </c>
      <c r="L77" s="8">
        <f t="shared" si="21"/>
        <v>5460.0307388080182</v>
      </c>
      <c r="M77" s="8">
        <f t="shared" si="22"/>
        <v>74</v>
      </c>
      <c r="N77" s="8"/>
      <c r="O77" s="8"/>
      <c r="P77" s="8"/>
      <c r="Q77" s="8" t="str">
        <f>IF(Inputs!$E$9=$M$2,M77,IF(Inputs!$E$9=$N$2,N77,IF(Inputs!$E$9=$O$2,O77,IF(Inputs!$E$9=$P$2,P77,""))))</f>
        <v/>
      </c>
      <c r="R77" s="3">
        <v>0</v>
      </c>
      <c r="S77" s="19"/>
      <c r="T77" s="3">
        <f t="shared" si="18"/>
        <v>0</v>
      </c>
      <c r="U77" s="8">
        <f t="shared" si="19"/>
        <v>1706138.84393559</v>
      </c>
      <c r="W77" s="33"/>
      <c r="X77" s="33"/>
      <c r="Y77" s="33"/>
      <c r="Z77" s="33"/>
      <c r="AA77" s="33"/>
      <c r="AB77" s="11"/>
      <c r="AC77" s="11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</row>
    <row r="78" spans="1:48">
      <c r="A78" s="20"/>
      <c r="B78" s="20"/>
      <c r="D78" s="26">
        <f>IF(SUM($D$2:D77)&lt;&gt;0,0,IF(ROUND(U77-L78,2)=0,E78,0))</f>
        <v>0</v>
      </c>
      <c r="E78" s="3">
        <f t="shared" si="20"/>
        <v>75</v>
      </c>
      <c r="F78" s="3">
        <f>IF(E78="","",IF(ISERROR(INDEX(Inputs!$A$10:$B$13,MATCH(E78,Inputs!$A$10:$A$13,0),2)),0,INDEX(Inputs!$A$10:$B$13,MATCH(E78,Inputs!$A$10:$A$13,0),2)))</f>
        <v>0</v>
      </c>
      <c r="G78" s="47">
        <f t="shared" si="14"/>
        <v>0.1095</v>
      </c>
      <c r="H78" s="37">
        <f t="shared" si="15"/>
        <v>0.1095</v>
      </c>
      <c r="I78" s="9">
        <f>IF(E78="",NA(),IF(Inputs!$B$6&gt;(U77*(1+rate/freq)),IF((U77*(1+rate/freq))&lt;0,0,(U77*(1+rate/freq))),Inputs!$B$6))</f>
        <v>21078.370470211899</v>
      </c>
      <c r="J78" s="8">
        <f t="shared" si="16"/>
        <v>21078.370470211899</v>
      </c>
      <c r="K78" s="9">
        <f t="shared" si="17"/>
        <v>15568.516950912259</v>
      </c>
      <c r="L78" s="8">
        <f t="shared" si="21"/>
        <v>5509.8535192996405</v>
      </c>
      <c r="M78" s="8">
        <f t="shared" si="22"/>
        <v>75</v>
      </c>
      <c r="N78" s="8"/>
      <c r="O78" s="8"/>
      <c r="P78" s="8"/>
      <c r="Q78" s="8" t="str">
        <f>IF(Inputs!$E$9=$M$2,M78,IF(Inputs!$E$9=$N$2,N78,IF(Inputs!$E$9=$O$2,O78,IF(Inputs!$E$9=$P$2,P78,""))))</f>
        <v/>
      </c>
      <c r="R78" s="3">
        <v>0</v>
      </c>
      <c r="S78" s="19"/>
      <c r="T78" s="3">
        <f t="shared" si="18"/>
        <v>0</v>
      </c>
      <c r="U78" s="8">
        <f t="shared" si="19"/>
        <v>1700628.9904162905</v>
      </c>
      <c r="W78" s="33"/>
      <c r="X78" s="33"/>
      <c r="Y78" s="33"/>
      <c r="Z78" s="33"/>
      <c r="AA78" s="33"/>
      <c r="AB78" s="11"/>
      <c r="AC78" s="11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</row>
    <row r="79" spans="1:48">
      <c r="A79" s="20"/>
      <c r="B79" s="20"/>
      <c r="D79" s="26">
        <f>IF(SUM($D$2:D78)&lt;&gt;0,0,IF(ROUND(U78-L79,2)=0,E79,0))</f>
        <v>0</v>
      </c>
      <c r="E79" s="3">
        <f t="shared" si="20"/>
        <v>76</v>
      </c>
      <c r="F79" s="3">
        <f>IF(E79="","",IF(ISERROR(INDEX(Inputs!$A$10:$B$13,MATCH(E79,Inputs!$A$10:$A$13,0),2)),0,INDEX(Inputs!$A$10:$B$13,MATCH(E79,Inputs!$A$10:$A$13,0),2)))</f>
        <v>0</v>
      </c>
      <c r="G79" s="47">
        <f t="shared" si="14"/>
        <v>0.1095</v>
      </c>
      <c r="H79" s="37">
        <f t="shared" si="15"/>
        <v>0.1095</v>
      </c>
      <c r="I79" s="9">
        <f>IF(E79="",NA(),IF(Inputs!$B$6&gt;(U78*(1+rate/freq)),IF((U78*(1+rate/freq))&lt;0,0,(U78*(1+rate/freq))),Inputs!$B$6))</f>
        <v>21078.370470211899</v>
      </c>
      <c r="J79" s="8">
        <f t="shared" si="16"/>
        <v>21078.370470211899</v>
      </c>
      <c r="K79" s="9">
        <f t="shared" si="17"/>
        <v>15518.23953754865</v>
      </c>
      <c r="L79" s="8">
        <f t="shared" si="21"/>
        <v>5560.130932663249</v>
      </c>
      <c r="M79" s="8">
        <f t="shared" si="22"/>
        <v>76</v>
      </c>
      <c r="N79" s="8">
        <f>N76+3</f>
        <v>76</v>
      </c>
      <c r="O79" s="8"/>
      <c r="P79" s="8"/>
      <c r="Q79" s="8" t="str">
        <f>IF(Inputs!$E$9=$M$2,M79,IF(Inputs!$E$9=$N$2,N79,IF(Inputs!$E$9=$O$2,O79,IF(Inputs!$E$9=$P$2,P79,""))))</f>
        <v/>
      </c>
      <c r="R79" s="3">
        <v>0</v>
      </c>
      <c r="S79" s="19"/>
      <c r="T79" s="3">
        <f t="shared" si="18"/>
        <v>0</v>
      </c>
      <c r="U79" s="8">
        <f t="shared" si="19"/>
        <v>1695068.8594836271</v>
      </c>
      <c r="W79" s="33"/>
      <c r="X79" s="33"/>
      <c r="Y79" s="33"/>
      <c r="Z79" s="33"/>
      <c r="AA79" s="33"/>
      <c r="AB79" s="11"/>
      <c r="AC79" s="11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</row>
    <row r="80" spans="1:48">
      <c r="A80" s="20"/>
      <c r="B80" s="20"/>
      <c r="D80" s="26">
        <f>IF(SUM($D$2:D79)&lt;&gt;0,0,IF(ROUND(U79-L80,2)=0,E80,0))</f>
        <v>0</v>
      </c>
      <c r="E80" s="3">
        <f t="shared" si="20"/>
        <v>77</v>
      </c>
      <c r="F80" s="3">
        <f>IF(E80="","",IF(ISERROR(INDEX(Inputs!$A$10:$B$13,MATCH(E80,Inputs!$A$10:$A$13,0),2)),0,INDEX(Inputs!$A$10:$B$13,MATCH(E80,Inputs!$A$10:$A$13,0),2)))</f>
        <v>0</v>
      </c>
      <c r="G80" s="47">
        <f t="shared" si="14"/>
        <v>0.1095</v>
      </c>
      <c r="H80" s="37">
        <f t="shared" si="15"/>
        <v>0.1095</v>
      </c>
      <c r="I80" s="9">
        <f>IF(E80="",NA(),IF(Inputs!$B$6&gt;(U79*(1+rate/freq)),IF((U79*(1+rate/freq))&lt;0,0,(U79*(1+rate/freq))),Inputs!$B$6))</f>
        <v>21078.370470211899</v>
      </c>
      <c r="J80" s="8">
        <f t="shared" si="16"/>
        <v>21078.370470211899</v>
      </c>
      <c r="K80" s="9">
        <f t="shared" si="17"/>
        <v>15467.503342788097</v>
      </c>
      <c r="L80" s="8">
        <f t="shared" si="21"/>
        <v>5610.8671274238022</v>
      </c>
      <c r="M80" s="8">
        <f t="shared" si="22"/>
        <v>77</v>
      </c>
      <c r="N80" s="8"/>
      <c r="O80" s="8"/>
      <c r="P80" s="8"/>
      <c r="Q80" s="8" t="str">
        <f>IF(Inputs!$E$9=$M$2,M80,IF(Inputs!$E$9=$N$2,N80,IF(Inputs!$E$9=$O$2,O80,IF(Inputs!$E$9=$P$2,P80,""))))</f>
        <v/>
      </c>
      <c r="R80" s="3">
        <v>0</v>
      </c>
      <c r="S80" s="19"/>
      <c r="T80" s="3">
        <f t="shared" si="18"/>
        <v>0</v>
      </c>
      <c r="U80" s="8">
        <f t="shared" si="19"/>
        <v>1689457.9923562033</v>
      </c>
      <c r="W80" s="33"/>
      <c r="X80" s="33"/>
      <c r="Y80" s="33"/>
      <c r="Z80" s="33"/>
      <c r="AA80" s="33"/>
      <c r="AB80" s="11"/>
      <c r="AC80" s="11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</row>
    <row r="81" spans="1:48">
      <c r="A81" s="20"/>
      <c r="B81" s="20"/>
      <c r="D81" s="26">
        <f>IF(SUM($D$2:D80)&lt;&gt;0,0,IF(ROUND(U80-L81,2)=0,E81,0))</f>
        <v>0</v>
      </c>
      <c r="E81" s="3">
        <f t="shared" si="20"/>
        <v>78</v>
      </c>
      <c r="F81" s="3">
        <f>IF(E81="","",IF(ISERROR(INDEX(Inputs!$A$10:$B$13,MATCH(E81,Inputs!$A$10:$A$13,0),2)),0,INDEX(Inputs!$A$10:$B$13,MATCH(E81,Inputs!$A$10:$A$13,0),2)))</f>
        <v>0</v>
      </c>
      <c r="G81" s="47">
        <f t="shared" si="14"/>
        <v>0.1095</v>
      </c>
      <c r="H81" s="37">
        <f t="shared" si="15"/>
        <v>0.1095</v>
      </c>
      <c r="I81" s="9">
        <f>IF(E81="",NA(),IF(Inputs!$B$6&gt;(U80*(1+rate/freq)),IF((U80*(1+rate/freq))&lt;0,0,(U80*(1+rate/freq))),Inputs!$B$6))</f>
        <v>21078.370470211899</v>
      </c>
      <c r="J81" s="8">
        <f t="shared" si="16"/>
        <v>21078.370470211899</v>
      </c>
      <c r="K81" s="9">
        <f t="shared" si="17"/>
        <v>15416.304180250356</v>
      </c>
      <c r="L81" s="8">
        <f t="shared" si="21"/>
        <v>5662.0662899615436</v>
      </c>
      <c r="M81" s="8">
        <f t="shared" si="22"/>
        <v>78</v>
      </c>
      <c r="N81" s="8"/>
      <c r="O81" s="8"/>
      <c r="P81" s="8"/>
      <c r="Q81" s="8" t="str">
        <f>IF(Inputs!$E$9=$M$2,M81,IF(Inputs!$E$9=$N$2,N81,IF(Inputs!$E$9=$O$2,O81,IF(Inputs!$E$9=$P$2,P81,""))))</f>
        <v/>
      </c>
      <c r="R81" s="3">
        <v>0</v>
      </c>
      <c r="S81" s="19"/>
      <c r="T81" s="3">
        <f t="shared" si="18"/>
        <v>0</v>
      </c>
      <c r="U81" s="8">
        <f t="shared" si="19"/>
        <v>1683795.9260662417</v>
      </c>
      <c r="W81" s="33"/>
      <c r="X81" s="33"/>
      <c r="Y81" s="33"/>
      <c r="Z81" s="33"/>
      <c r="AA81" s="33"/>
      <c r="AB81" s="11"/>
      <c r="AC81" s="11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</row>
    <row r="82" spans="1:48">
      <c r="A82" s="20"/>
      <c r="B82" s="20"/>
      <c r="D82" s="26">
        <f>IF(SUM($D$2:D81)&lt;&gt;0,0,IF(ROUND(U81-L82,2)=0,E82,0))</f>
        <v>0</v>
      </c>
      <c r="E82" s="3">
        <f t="shared" si="20"/>
        <v>79</v>
      </c>
      <c r="F82" s="3">
        <f>IF(E82="","",IF(ISERROR(INDEX(Inputs!$A$10:$B$13,MATCH(E82,Inputs!$A$10:$A$13,0),2)),0,INDEX(Inputs!$A$10:$B$13,MATCH(E82,Inputs!$A$10:$A$13,0),2)))</f>
        <v>0</v>
      </c>
      <c r="G82" s="47">
        <f t="shared" si="14"/>
        <v>0.1095</v>
      </c>
      <c r="H82" s="37">
        <f t="shared" si="15"/>
        <v>0.1095</v>
      </c>
      <c r="I82" s="9">
        <f>IF(E82="",NA(),IF(Inputs!$B$6&gt;(U81*(1+rate/freq)),IF((U81*(1+rate/freq))&lt;0,0,(U81*(1+rate/freq))),Inputs!$B$6))</f>
        <v>21078.370470211899</v>
      </c>
      <c r="J82" s="8">
        <f t="shared" si="16"/>
        <v>21078.370470211899</v>
      </c>
      <c r="K82" s="9">
        <f t="shared" si="17"/>
        <v>15364.637825354455</v>
      </c>
      <c r="L82" s="8">
        <f t="shared" si="21"/>
        <v>5713.732644857444</v>
      </c>
      <c r="M82" s="8">
        <f t="shared" si="22"/>
        <v>79</v>
      </c>
      <c r="N82" s="8">
        <f>N79+3</f>
        <v>79</v>
      </c>
      <c r="O82" s="8">
        <f>O76+6</f>
        <v>79</v>
      </c>
      <c r="P82" s="8"/>
      <c r="Q82" s="8" t="str">
        <f>IF(Inputs!$E$9=$M$2,M82,IF(Inputs!$E$9=$N$2,N82,IF(Inputs!$E$9=$O$2,O82,IF(Inputs!$E$9=$P$2,P82,""))))</f>
        <v/>
      </c>
      <c r="R82" s="3">
        <v>0</v>
      </c>
      <c r="S82" s="19"/>
      <c r="T82" s="3">
        <f t="shared" si="18"/>
        <v>0</v>
      </c>
      <c r="U82" s="8">
        <f t="shared" si="19"/>
        <v>1678082.1934213843</v>
      </c>
      <c r="W82" s="33"/>
      <c r="X82" s="33"/>
      <c r="Y82" s="33"/>
      <c r="Z82" s="33"/>
      <c r="AA82" s="33"/>
      <c r="AB82" s="11"/>
      <c r="AC82" s="11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</row>
    <row r="83" spans="1:48">
      <c r="A83" s="20"/>
      <c r="B83" s="20"/>
      <c r="D83" s="26">
        <f>IF(SUM($D$2:D82)&lt;&gt;0,0,IF(ROUND(U82-L83,2)=0,E83,0))</f>
        <v>0</v>
      </c>
      <c r="E83" s="3">
        <f t="shared" si="20"/>
        <v>80</v>
      </c>
      <c r="F83" s="3">
        <f>IF(E83="","",IF(ISERROR(INDEX(Inputs!$A$10:$B$13,MATCH(E83,Inputs!$A$10:$A$13,0),2)),0,INDEX(Inputs!$A$10:$B$13,MATCH(E83,Inputs!$A$10:$A$13,0),2)))</f>
        <v>0</v>
      </c>
      <c r="G83" s="47">
        <f t="shared" si="14"/>
        <v>0.1095</v>
      </c>
      <c r="H83" s="37">
        <f t="shared" si="15"/>
        <v>0.1095</v>
      </c>
      <c r="I83" s="9">
        <f>IF(E83="",NA(),IF(Inputs!$B$6&gt;(U82*(1+rate/freq)),IF((U82*(1+rate/freq))&lt;0,0,(U82*(1+rate/freq))),Inputs!$B$6))</f>
        <v>21078.370470211899</v>
      </c>
      <c r="J83" s="8">
        <f t="shared" si="16"/>
        <v>21078.370470211899</v>
      </c>
      <c r="K83" s="9">
        <f t="shared" si="17"/>
        <v>15312.500014970132</v>
      </c>
      <c r="L83" s="8">
        <f t="shared" si="21"/>
        <v>5765.8704552417676</v>
      </c>
      <c r="M83" s="8">
        <f t="shared" si="22"/>
        <v>80</v>
      </c>
      <c r="N83" s="8"/>
      <c r="O83" s="8"/>
      <c r="P83" s="8"/>
      <c r="Q83" s="8" t="str">
        <f>IF(Inputs!$E$9=$M$2,M83,IF(Inputs!$E$9=$N$2,N83,IF(Inputs!$E$9=$O$2,O83,IF(Inputs!$E$9=$P$2,P83,""))))</f>
        <v/>
      </c>
      <c r="R83" s="3">
        <v>0</v>
      </c>
      <c r="S83" s="19"/>
      <c r="T83" s="3">
        <f t="shared" si="18"/>
        <v>0</v>
      </c>
      <c r="U83" s="8">
        <f t="shared" si="19"/>
        <v>1672316.3229661426</v>
      </c>
      <c r="W83" s="33"/>
      <c r="X83" s="33"/>
      <c r="Y83" s="33"/>
      <c r="Z83" s="33"/>
      <c r="AA83" s="33"/>
      <c r="AB83" s="11"/>
      <c r="AC83" s="11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</row>
    <row r="84" spans="1:48">
      <c r="A84" s="20"/>
      <c r="B84" s="20"/>
      <c r="D84" s="26">
        <f>IF(SUM($D$2:D83)&lt;&gt;0,0,IF(ROUND(U83-L84,2)=0,E84,0))</f>
        <v>0</v>
      </c>
      <c r="E84" s="3">
        <f t="shared" si="20"/>
        <v>81</v>
      </c>
      <c r="F84" s="3">
        <f>IF(E84="","",IF(ISERROR(INDEX(Inputs!$A$10:$B$13,MATCH(E84,Inputs!$A$10:$A$13,0),2)),0,INDEX(Inputs!$A$10:$B$13,MATCH(E84,Inputs!$A$10:$A$13,0),2)))</f>
        <v>0</v>
      </c>
      <c r="G84" s="47">
        <f t="shared" si="14"/>
        <v>0.1095</v>
      </c>
      <c r="H84" s="37">
        <f t="shared" si="15"/>
        <v>0.1095</v>
      </c>
      <c r="I84" s="9">
        <f>IF(E84="",NA(),IF(Inputs!$B$6&gt;(U83*(1+rate/freq)),IF((U83*(1+rate/freq))&lt;0,0,(U83*(1+rate/freq))),Inputs!$B$6))</f>
        <v>21078.370470211899</v>
      </c>
      <c r="J84" s="8">
        <f t="shared" si="16"/>
        <v>21078.370470211899</v>
      </c>
      <c r="K84" s="9">
        <f t="shared" si="17"/>
        <v>15259.88644706605</v>
      </c>
      <c r="L84" s="8">
        <f t="shared" si="21"/>
        <v>5818.4840231458493</v>
      </c>
      <c r="M84" s="8">
        <f t="shared" si="22"/>
        <v>81</v>
      </c>
      <c r="N84" s="8"/>
      <c r="O84" s="8"/>
      <c r="P84" s="8"/>
      <c r="Q84" s="8" t="str">
        <f>IF(Inputs!$E$9=$M$2,M84,IF(Inputs!$E$9=$N$2,N84,IF(Inputs!$E$9=$O$2,O84,IF(Inputs!$E$9=$P$2,P84,""))))</f>
        <v/>
      </c>
      <c r="R84" s="3">
        <v>0</v>
      </c>
      <c r="S84" s="19"/>
      <c r="T84" s="3">
        <f t="shared" si="18"/>
        <v>0</v>
      </c>
      <c r="U84" s="8">
        <f t="shared" si="19"/>
        <v>1666497.8389429967</v>
      </c>
      <c r="W84" s="33"/>
      <c r="X84" s="33"/>
      <c r="Y84" s="33"/>
      <c r="Z84" s="33"/>
      <c r="AA84" s="33"/>
      <c r="AB84" s="11"/>
      <c r="AC84" s="11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</row>
    <row r="85" spans="1:48">
      <c r="A85" s="20"/>
      <c r="B85" s="20"/>
      <c r="D85" s="26">
        <f>IF(SUM($D$2:D84)&lt;&gt;0,0,IF(ROUND(U84-L85,2)=0,E85,0))</f>
        <v>0</v>
      </c>
      <c r="E85" s="3">
        <f t="shared" si="20"/>
        <v>82</v>
      </c>
      <c r="F85" s="3">
        <f>IF(E85="","",IF(ISERROR(INDEX(Inputs!$A$10:$B$13,MATCH(E85,Inputs!$A$10:$A$13,0),2)),0,INDEX(Inputs!$A$10:$B$13,MATCH(E85,Inputs!$A$10:$A$13,0),2)))</f>
        <v>0</v>
      </c>
      <c r="G85" s="47">
        <f t="shared" si="14"/>
        <v>0.1095</v>
      </c>
      <c r="H85" s="37">
        <f t="shared" si="15"/>
        <v>0.1095</v>
      </c>
      <c r="I85" s="9">
        <f>IF(E85="",NA(),IF(Inputs!$B$6&gt;(U84*(1+rate/freq)),IF((U84*(1+rate/freq))&lt;0,0,(U84*(1+rate/freq))),Inputs!$B$6))</f>
        <v>21078.370470211899</v>
      </c>
      <c r="J85" s="8">
        <f t="shared" si="16"/>
        <v>21078.370470211899</v>
      </c>
      <c r="K85" s="9">
        <f t="shared" si="17"/>
        <v>15206.792780354845</v>
      </c>
      <c r="L85" s="8">
        <f t="shared" si="21"/>
        <v>5871.5776898570548</v>
      </c>
      <c r="M85" s="8">
        <f t="shared" si="22"/>
        <v>82</v>
      </c>
      <c r="N85" s="8">
        <f>N82+3</f>
        <v>82</v>
      </c>
      <c r="O85" s="8"/>
      <c r="P85" s="8"/>
      <c r="Q85" s="8" t="str">
        <f>IF(Inputs!$E$9=$M$2,M85,IF(Inputs!$E$9=$N$2,N85,IF(Inputs!$E$9=$O$2,O85,IF(Inputs!$E$9=$P$2,P85,""))))</f>
        <v/>
      </c>
      <c r="R85" s="3">
        <v>0</v>
      </c>
      <c r="S85" s="19"/>
      <c r="T85" s="3">
        <f t="shared" si="18"/>
        <v>0</v>
      </c>
      <c r="U85" s="8">
        <f t="shared" si="19"/>
        <v>1660626.2612531397</v>
      </c>
      <c r="W85" s="33"/>
      <c r="X85" s="33"/>
      <c r="Y85" s="33"/>
      <c r="Z85" s="33"/>
      <c r="AA85" s="33"/>
      <c r="AB85" s="11"/>
      <c r="AC85" s="11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</row>
    <row r="86" spans="1:48">
      <c r="A86" s="20"/>
      <c r="B86" s="20"/>
      <c r="D86" s="26">
        <f>IF(SUM($D$2:D85)&lt;&gt;0,0,IF(ROUND(U85-L86,2)=0,E86,0))</f>
        <v>0</v>
      </c>
      <c r="E86" s="3">
        <f t="shared" si="20"/>
        <v>83</v>
      </c>
      <c r="F86" s="3">
        <f>IF(E86="","",IF(ISERROR(INDEX(Inputs!$A$10:$B$13,MATCH(E86,Inputs!$A$10:$A$13,0),2)),0,INDEX(Inputs!$A$10:$B$13,MATCH(E86,Inputs!$A$10:$A$13,0),2)))</f>
        <v>0</v>
      </c>
      <c r="G86" s="47">
        <f t="shared" si="14"/>
        <v>0.1095</v>
      </c>
      <c r="H86" s="37">
        <f t="shared" si="15"/>
        <v>0.1095</v>
      </c>
      <c r="I86" s="9">
        <f>IF(E86="",NA(),IF(Inputs!$B$6&gt;(U85*(1+rate/freq)),IF((U85*(1+rate/freq))&lt;0,0,(U85*(1+rate/freq))),Inputs!$B$6))</f>
        <v>21078.370470211899</v>
      </c>
      <c r="J86" s="8">
        <f t="shared" si="16"/>
        <v>21078.370470211899</v>
      </c>
      <c r="K86" s="9">
        <f t="shared" si="17"/>
        <v>15153.2146339349</v>
      </c>
      <c r="L86" s="8">
        <f t="shared" si="21"/>
        <v>5925.1558362769993</v>
      </c>
      <c r="M86" s="8">
        <f t="shared" si="22"/>
        <v>83</v>
      </c>
      <c r="N86" s="8"/>
      <c r="O86" s="8"/>
      <c r="P86" s="8"/>
      <c r="Q86" s="8" t="str">
        <f>IF(Inputs!$E$9=$M$2,M86,IF(Inputs!$E$9=$N$2,N86,IF(Inputs!$E$9=$O$2,O86,IF(Inputs!$E$9=$P$2,P86,""))))</f>
        <v/>
      </c>
      <c r="R86" s="3">
        <v>0</v>
      </c>
      <c r="S86" s="19"/>
      <c r="T86" s="3">
        <f t="shared" si="18"/>
        <v>0</v>
      </c>
      <c r="U86" s="8">
        <f t="shared" si="19"/>
        <v>1654701.1054168628</v>
      </c>
      <c r="W86" s="33"/>
      <c r="X86" s="33"/>
      <c r="Y86" s="33"/>
      <c r="Z86" s="33"/>
      <c r="AA86" s="33"/>
      <c r="AB86" s="11"/>
      <c r="AC86" s="11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</row>
    <row r="87" spans="1:48">
      <c r="A87" s="20"/>
      <c r="B87" s="20"/>
      <c r="D87" s="26">
        <f>IF(SUM($D$2:D86)&lt;&gt;0,0,IF(ROUND(U86-L87,2)=0,E87,0))</f>
        <v>0</v>
      </c>
      <c r="E87" s="3">
        <f t="shared" si="20"/>
        <v>84</v>
      </c>
      <c r="F87" s="3">
        <f>IF(E87="","",IF(ISERROR(INDEX(Inputs!$A$10:$B$13,MATCH(E87,Inputs!$A$10:$A$13,0),2)),0,INDEX(Inputs!$A$10:$B$13,MATCH(E87,Inputs!$A$10:$A$13,0),2)))</f>
        <v>0</v>
      </c>
      <c r="G87" s="47">
        <f t="shared" si="14"/>
        <v>0.1095</v>
      </c>
      <c r="H87" s="37">
        <f t="shared" si="15"/>
        <v>0.1095</v>
      </c>
      <c r="I87" s="9">
        <f>IF(E87="",NA(),IF(Inputs!$B$6&gt;(U86*(1+rate/freq)),IF((U86*(1+rate/freq))&lt;0,0,(U86*(1+rate/freq))),Inputs!$B$6))</f>
        <v>21078.370470211899</v>
      </c>
      <c r="J87" s="8">
        <f t="shared" si="16"/>
        <v>21078.370470211899</v>
      </c>
      <c r="K87" s="9">
        <f t="shared" si="17"/>
        <v>15099.147586928872</v>
      </c>
      <c r="L87" s="8">
        <f t="shared" si="21"/>
        <v>5979.2228832830278</v>
      </c>
      <c r="M87" s="8">
        <f t="shared" si="22"/>
        <v>84</v>
      </c>
      <c r="N87" s="8"/>
      <c r="O87" s="8"/>
      <c r="P87" s="8"/>
      <c r="Q87" s="8" t="str">
        <f>IF(Inputs!$E$9=$M$2,M87,IF(Inputs!$E$9=$N$2,N87,IF(Inputs!$E$9=$O$2,O87,IF(Inputs!$E$9=$P$2,P87,""))))</f>
        <v/>
      </c>
      <c r="R87" s="3">
        <v>0</v>
      </c>
      <c r="S87" s="19"/>
      <c r="T87" s="3">
        <f t="shared" si="18"/>
        <v>0</v>
      </c>
      <c r="U87" s="8">
        <f t="shared" si="19"/>
        <v>1648721.8825335798</v>
      </c>
      <c r="W87" s="33"/>
      <c r="X87" s="33"/>
      <c r="Y87" s="33"/>
      <c r="Z87" s="33"/>
      <c r="AA87" s="33"/>
      <c r="AB87" s="11"/>
      <c r="AC87" s="11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</row>
    <row r="88" spans="1:48">
      <c r="A88" s="20"/>
      <c r="B88" s="20"/>
      <c r="D88" s="26">
        <f>IF(SUM($D$2:D87)&lt;&gt;0,0,IF(ROUND(U87-L88,2)=0,E88,0))</f>
        <v>0</v>
      </c>
      <c r="E88" s="3">
        <f t="shared" si="20"/>
        <v>85</v>
      </c>
      <c r="F88" s="3">
        <f>IF(E88="","",IF(ISERROR(INDEX(Inputs!$A$10:$B$13,MATCH(E88,Inputs!$A$10:$A$13,0),2)),0,INDEX(Inputs!$A$10:$B$13,MATCH(E88,Inputs!$A$10:$A$13,0),2)))</f>
        <v>0</v>
      </c>
      <c r="G88" s="47">
        <f t="shared" si="14"/>
        <v>0.1095</v>
      </c>
      <c r="H88" s="37">
        <f t="shared" si="15"/>
        <v>0.1095</v>
      </c>
      <c r="I88" s="9">
        <f>IF(E88="",NA(),IF(Inputs!$B$6&gt;(U87*(1+rate/freq)),IF((U87*(1+rate/freq))&lt;0,0,(U87*(1+rate/freq))),Inputs!$B$6))</f>
        <v>21078.370470211899</v>
      </c>
      <c r="J88" s="8">
        <f t="shared" si="16"/>
        <v>21078.370470211899</v>
      </c>
      <c r="K88" s="9">
        <f t="shared" si="17"/>
        <v>15044.587178118914</v>
      </c>
      <c r="L88" s="8">
        <f t="shared" si="21"/>
        <v>6033.783292092985</v>
      </c>
      <c r="M88" s="8">
        <f t="shared" si="22"/>
        <v>85</v>
      </c>
      <c r="N88" s="8">
        <f>N85+3</f>
        <v>85</v>
      </c>
      <c r="O88" s="8">
        <f>O82+6</f>
        <v>85</v>
      </c>
      <c r="P88" s="8">
        <f>P76+12</f>
        <v>85</v>
      </c>
      <c r="Q88" s="8" t="str">
        <f>IF(Inputs!$E$9=$M$2,M88,IF(Inputs!$E$9=$N$2,N88,IF(Inputs!$E$9=$O$2,O88,IF(Inputs!$E$9=$P$2,P88,""))))</f>
        <v/>
      </c>
      <c r="R88" s="3">
        <v>0</v>
      </c>
      <c r="S88" s="19"/>
      <c r="T88" s="3">
        <f t="shared" si="18"/>
        <v>0</v>
      </c>
      <c r="U88" s="8">
        <f t="shared" si="19"/>
        <v>1642688.0992414868</v>
      </c>
      <c r="W88" s="33"/>
      <c r="X88" s="33"/>
      <c r="Y88" s="33"/>
      <c r="Z88" s="33"/>
      <c r="AA88" s="33"/>
      <c r="AB88" s="11"/>
      <c r="AC88" s="11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</row>
    <row r="89" spans="1:48">
      <c r="A89" s="20"/>
      <c r="B89" s="20"/>
      <c r="D89" s="26">
        <f>IF(SUM($D$2:D88)&lt;&gt;0,0,IF(ROUND(U88-L89,2)=0,E89,0))</f>
        <v>0</v>
      </c>
      <c r="E89" s="3">
        <f t="shared" si="20"/>
        <v>86</v>
      </c>
      <c r="F89" s="3">
        <f>IF(E89="","",IF(ISERROR(INDEX(Inputs!$A$10:$B$13,MATCH(E89,Inputs!$A$10:$A$13,0),2)),0,INDEX(Inputs!$A$10:$B$13,MATCH(E89,Inputs!$A$10:$A$13,0),2)))</f>
        <v>0</v>
      </c>
      <c r="G89" s="47">
        <f t="shared" si="14"/>
        <v>0.1095</v>
      </c>
      <c r="H89" s="37">
        <f t="shared" si="15"/>
        <v>0.1095</v>
      </c>
      <c r="I89" s="9">
        <f>IF(E89="",NA(),IF(Inputs!$B$6&gt;(U88*(1+rate/freq)),IF((U88*(1+rate/freq))&lt;0,0,(U88*(1+rate/freq))),Inputs!$B$6))</f>
        <v>21078.370470211899</v>
      </c>
      <c r="J89" s="8">
        <f t="shared" si="16"/>
        <v>21078.370470211899</v>
      </c>
      <c r="K89" s="9">
        <f t="shared" si="17"/>
        <v>14989.528905578567</v>
      </c>
      <c r="L89" s="8">
        <f t="shared" si="21"/>
        <v>6088.8415646333324</v>
      </c>
      <c r="M89" s="8">
        <f t="shared" si="22"/>
        <v>86</v>
      </c>
      <c r="N89" s="8"/>
      <c r="O89" s="8"/>
      <c r="P89" s="8"/>
      <c r="Q89" s="8" t="str">
        <f>IF(Inputs!$E$9=$M$2,M89,IF(Inputs!$E$9=$N$2,N89,IF(Inputs!$E$9=$O$2,O89,IF(Inputs!$E$9=$P$2,P89,""))))</f>
        <v/>
      </c>
      <c r="R89" s="3">
        <v>0</v>
      </c>
      <c r="S89" s="19"/>
      <c r="T89" s="3">
        <f t="shared" si="18"/>
        <v>0</v>
      </c>
      <c r="U89" s="8">
        <f t="shared" si="19"/>
        <v>1636599.2576768533</v>
      </c>
      <c r="W89" s="33"/>
      <c r="X89" s="33"/>
      <c r="Y89" s="33"/>
      <c r="Z89" s="33"/>
      <c r="AA89" s="33"/>
      <c r="AB89" s="11"/>
      <c r="AC89" s="11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</row>
    <row r="90" spans="1:48">
      <c r="A90" s="20"/>
      <c r="B90" s="20"/>
      <c r="D90" s="26">
        <f>IF(SUM($D$2:D89)&lt;&gt;0,0,IF(ROUND(U89-L90,2)=0,E90,0))</f>
        <v>0</v>
      </c>
      <c r="E90" s="3">
        <f t="shared" si="20"/>
        <v>87</v>
      </c>
      <c r="F90" s="3">
        <f>IF(E90="","",IF(ISERROR(INDEX(Inputs!$A$10:$B$13,MATCH(E90,Inputs!$A$10:$A$13,0),2)),0,INDEX(Inputs!$A$10:$B$13,MATCH(E90,Inputs!$A$10:$A$13,0),2)))</f>
        <v>0</v>
      </c>
      <c r="G90" s="47">
        <f t="shared" si="14"/>
        <v>0.1095</v>
      </c>
      <c r="H90" s="37">
        <f t="shared" si="15"/>
        <v>0.1095</v>
      </c>
      <c r="I90" s="9">
        <f>IF(E90="",NA(),IF(Inputs!$B$6&gt;(U89*(1+rate/freq)),IF((U89*(1+rate/freq))&lt;0,0,(U89*(1+rate/freq))),Inputs!$B$6))</f>
        <v>21078.370470211899</v>
      </c>
      <c r="J90" s="8">
        <f t="shared" si="16"/>
        <v>21078.370470211899</v>
      </c>
      <c r="K90" s="9">
        <f t="shared" si="17"/>
        <v>14933.968226301287</v>
      </c>
      <c r="L90" s="8">
        <f t="shared" si="21"/>
        <v>6144.402243910612</v>
      </c>
      <c r="M90" s="8">
        <f t="shared" si="22"/>
        <v>87</v>
      </c>
      <c r="N90" s="8"/>
      <c r="O90" s="8"/>
      <c r="P90" s="8"/>
      <c r="Q90" s="8" t="str">
        <f>IF(Inputs!$E$9=$M$2,M90,IF(Inputs!$E$9=$N$2,N90,IF(Inputs!$E$9=$O$2,O90,IF(Inputs!$E$9=$P$2,P90,""))))</f>
        <v/>
      </c>
      <c r="R90" s="3">
        <v>0</v>
      </c>
      <c r="S90" s="19"/>
      <c r="T90" s="3">
        <f t="shared" si="18"/>
        <v>0</v>
      </c>
      <c r="U90" s="8">
        <f t="shared" si="19"/>
        <v>1630454.8554329427</v>
      </c>
      <c r="W90" s="33"/>
      <c r="X90" s="33"/>
      <c r="Y90" s="33"/>
      <c r="Z90" s="33"/>
      <c r="AA90" s="33"/>
      <c r="AB90" s="11"/>
      <c r="AC90" s="11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</row>
    <row r="91" spans="1:48">
      <c r="A91" s="20"/>
      <c r="B91" s="20"/>
      <c r="D91" s="26">
        <f>IF(SUM($D$2:D90)&lt;&gt;0,0,IF(ROUND(U90-L91,2)=0,E91,0))</f>
        <v>0</v>
      </c>
      <c r="E91" s="3">
        <f t="shared" si="20"/>
        <v>88</v>
      </c>
      <c r="F91" s="3">
        <f>IF(E91="","",IF(ISERROR(INDEX(Inputs!$A$10:$B$13,MATCH(E91,Inputs!$A$10:$A$13,0),2)),0,INDEX(Inputs!$A$10:$B$13,MATCH(E91,Inputs!$A$10:$A$13,0),2)))</f>
        <v>0</v>
      </c>
      <c r="G91" s="47">
        <f t="shared" si="14"/>
        <v>0.1095</v>
      </c>
      <c r="H91" s="37">
        <f t="shared" si="15"/>
        <v>0.1095</v>
      </c>
      <c r="I91" s="9">
        <f>IF(E91="",NA(),IF(Inputs!$B$6&gt;(U90*(1+rate/freq)),IF((U90*(1+rate/freq))&lt;0,0,(U90*(1+rate/freq))),Inputs!$B$6))</f>
        <v>21078.370470211899</v>
      </c>
      <c r="J91" s="8">
        <f t="shared" si="16"/>
        <v>21078.370470211899</v>
      </c>
      <c r="K91" s="9">
        <f t="shared" si="17"/>
        <v>14877.900555825603</v>
      </c>
      <c r="L91" s="8">
        <f t="shared" si="21"/>
        <v>6200.4699143862963</v>
      </c>
      <c r="M91" s="8">
        <f t="shared" si="22"/>
        <v>88</v>
      </c>
      <c r="N91" s="8">
        <f>N88+3</f>
        <v>88</v>
      </c>
      <c r="O91" s="8"/>
      <c r="P91" s="8"/>
      <c r="Q91" s="8" t="str">
        <f>IF(Inputs!$E$9=$M$2,M91,IF(Inputs!$E$9=$N$2,N91,IF(Inputs!$E$9=$O$2,O91,IF(Inputs!$E$9=$P$2,P91,""))))</f>
        <v/>
      </c>
      <c r="R91" s="3">
        <v>0</v>
      </c>
      <c r="S91" s="19"/>
      <c r="T91" s="3">
        <f t="shared" si="18"/>
        <v>0</v>
      </c>
      <c r="U91" s="8">
        <f t="shared" si="19"/>
        <v>1624254.3855185565</v>
      </c>
      <c r="W91" s="33"/>
      <c r="X91" s="33"/>
      <c r="Y91" s="33"/>
      <c r="Z91" s="33"/>
      <c r="AA91" s="33"/>
      <c r="AB91" s="11"/>
      <c r="AC91" s="11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</row>
    <row r="92" spans="1:48">
      <c r="A92" s="20"/>
      <c r="B92" s="20"/>
      <c r="D92" s="26">
        <f>IF(SUM($D$2:D91)&lt;&gt;0,0,IF(ROUND(U91-L92,2)=0,E92,0))</f>
        <v>0</v>
      </c>
      <c r="E92" s="3">
        <f t="shared" si="20"/>
        <v>89</v>
      </c>
      <c r="F92" s="3">
        <f>IF(E92="","",IF(ISERROR(INDEX(Inputs!$A$10:$B$13,MATCH(E92,Inputs!$A$10:$A$13,0),2)),0,INDEX(Inputs!$A$10:$B$13,MATCH(E92,Inputs!$A$10:$A$13,0),2)))</f>
        <v>0</v>
      </c>
      <c r="G92" s="47">
        <f t="shared" si="14"/>
        <v>0.1095</v>
      </c>
      <c r="H92" s="37">
        <f t="shared" si="15"/>
        <v>0.1095</v>
      </c>
      <c r="I92" s="9">
        <f>IF(E92="",NA(),IF(Inputs!$B$6&gt;(U91*(1+rate/freq)),IF((U91*(1+rate/freq))&lt;0,0,(U91*(1+rate/freq))),Inputs!$B$6))</f>
        <v>21078.370470211899</v>
      </c>
      <c r="J92" s="8">
        <f t="shared" si="16"/>
        <v>21078.370470211899</v>
      </c>
      <c r="K92" s="9">
        <f t="shared" si="17"/>
        <v>14821.321267856829</v>
      </c>
      <c r="L92" s="8">
        <f t="shared" si="21"/>
        <v>6257.0492023550705</v>
      </c>
      <c r="M92" s="8">
        <f t="shared" si="22"/>
        <v>89</v>
      </c>
      <c r="N92" s="8"/>
      <c r="O92" s="8"/>
      <c r="P92" s="8"/>
      <c r="Q92" s="8" t="str">
        <f>IF(Inputs!$E$9=$M$2,M92,IF(Inputs!$E$9=$N$2,N92,IF(Inputs!$E$9=$O$2,O92,IF(Inputs!$E$9=$P$2,P92,""))))</f>
        <v/>
      </c>
      <c r="R92" s="3">
        <v>0</v>
      </c>
      <c r="S92" s="19"/>
      <c r="T92" s="3">
        <f t="shared" si="18"/>
        <v>0</v>
      </c>
      <c r="U92" s="8">
        <f t="shared" si="19"/>
        <v>1617997.3363162014</v>
      </c>
      <c r="W92" s="33"/>
      <c r="X92" s="33"/>
      <c r="Y92" s="33"/>
      <c r="Z92" s="33"/>
      <c r="AA92" s="33"/>
      <c r="AB92" s="11"/>
      <c r="AC92" s="11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</row>
    <row r="93" spans="1:48">
      <c r="A93" s="20"/>
      <c r="B93" s="20"/>
      <c r="D93" s="26">
        <f>IF(SUM($D$2:D92)&lt;&gt;0,0,IF(ROUND(U92-L93,2)=0,E93,0))</f>
        <v>0</v>
      </c>
      <c r="E93" s="3">
        <f t="shared" si="20"/>
        <v>90</v>
      </c>
      <c r="F93" s="3">
        <f>IF(E93="","",IF(ISERROR(INDEX(Inputs!$A$10:$B$13,MATCH(E93,Inputs!$A$10:$A$13,0),2)),0,INDEX(Inputs!$A$10:$B$13,MATCH(E93,Inputs!$A$10:$A$13,0),2)))</f>
        <v>0</v>
      </c>
      <c r="G93" s="47">
        <f t="shared" si="14"/>
        <v>0.1095</v>
      </c>
      <c r="H93" s="37">
        <f t="shared" si="15"/>
        <v>0.1095</v>
      </c>
      <c r="I93" s="9">
        <f>IF(E93="",NA(),IF(Inputs!$B$6&gt;(U92*(1+rate/freq)),IF((U92*(1+rate/freq))&lt;0,0,(U92*(1+rate/freq))),Inputs!$B$6))</f>
        <v>21078.370470211899</v>
      </c>
      <c r="J93" s="8">
        <f t="shared" si="16"/>
        <v>21078.370470211899</v>
      </c>
      <c r="K93" s="9">
        <f t="shared" si="17"/>
        <v>14764.225693885337</v>
      </c>
      <c r="L93" s="8">
        <f t="shared" si="21"/>
        <v>6314.1447763265624</v>
      </c>
      <c r="M93" s="8">
        <f t="shared" si="22"/>
        <v>90</v>
      </c>
      <c r="N93" s="8"/>
      <c r="O93" s="8"/>
      <c r="P93" s="8"/>
      <c r="Q93" s="8" t="str">
        <f>IF(Inputs!$E$9=$M$2,M93,IF(Inputs!$E$9=$N$2,N93,IF(Inputs!$E$9=$O$2,O93,IF(Inputs!$E$9=$P$2,P93,""))))</f>
        <v/>
      </c>
      <c r="R93" s="3">
        <v>0</v>
      </c>
      <c r="S93" s="19"/>
      <c r="T93" s="3">
        <f t="shared" si="18"/>
        <v>0</v>
      </c>
      <c r="U93" s="8">
        <f t="shared" si="19"/>
        <v>1611683.1915398748</v>
      </c>
      <c r="W93" s="33"/>
      <c r="X93" s="33"/>
      <c r="Y93" s="33"/>
      <c r="Z93" s="33"/>
      <c r="AA93" s="33"/>
      <c r="AB93" s="11"/>
      <c r="AC93" s="11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</row>
    <row r="94" spans="1:48">
      <c r="A94" s="20"/>
      <c r="B94" s="20"/>
      <c r="D94" s="26">
        <f>IF(SUM($D$2:D93)&lt;&gt;0,0,IF(ROUND(U93-L94,2)=0,E94,0))</f>
        <v>0</v>
      </c>
      <c r="E94" s="3">
        <f t="shared" si="20"/>
        <v>91</v>
      </c>
      <c r="F94" s="3">
        <f>IF(E94="","",IF(ISERROR(INDEX(Inputs!$A$10:$B$13,MATCH(E94,Inputs!$A$10:$A$13,0),2)),0,INDEX(Inputs!$A$10:$B$13,MATCH(E94,Inputs!$A$10:$A$13,0),2)))</f>
        <v>0</v>
      </c>
      <c r="G94" s="47">
        <f t="shared" si="14"/>
        <v>0.1095</v>
      </c>
      <c r="H94" s="37">
        <f t="shared" si="15"/>
        <v>0.1095</v>
      </c>
      <c r="I94" s="9">
        <f>IF(E94="",NA(),IF(Inputs!$B$6&gt;(U93*(1+rate/freq)),IF((U93*(1+rate/freq))&lt;0,0,(U93*(1+rate/freq))),Inputs!$B$6))</f>
        <v>21078.370470211899</v>
      </c>
      <c r="J94" s="8">
        <f t="shared" si="16"/>
        <v>21078.370470211899</v>
      </c>
      <c r="K94" s="9">
        <f t="shared" si="17"/>
        <v>14706.609122801356</v>
      </c>
      <c r="L94" s="8">
        <f t="shared" si="21"/>
        <v>6371.7613474105437</v>
      </c>
      <c r="M94" s="8">
        <f t="shared" si="22"/>
        <v>91</v>
      </c>
      <c r="N94" s="8">
        <f>N91+3</f>
        <v>91</v>
      </c>
      <c r="O94" s="8">
        <f>O88+6</f>
        <v>91</v>
      </c>
      <c r="P94" s="8"/>
      <c r="Q94" s="8" t="str">
        <f>IF(Inputs!$E$9=$M$2,M94,IF(Inputs!$E$9=$N$2,N94,IF(Inputs!$E$9=$O$2,O94,IF(Inputs!$E$9=$P$2,P94,""))))</f>
        <v/>
      </c>
      <c r="R94" s="3">
        <v>0</v>
      </c>
      <c r="S94" s="19"/>
      <c r="T94" s="3">
        <f t="shared" si="18"/>
        <v>0</v>
      </c>
      <c r="U94" s="8">
        <f t="shared" si="19"/>
        <v>1605311.4301924643</v>
      </c>
      <c r="W94" s="33"/>
      <c r="X94" s="33"/>
      <c r="Y94" s="33"/>
      <c r="Z94" s="33"/>
      <c r="AA94" s="33"/>
      <c r="AB94" s="11"/>
      <c r="AC94" s="11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</row>
    <row r="95" spans="1:48">
      <c r="A95" s="20"/>
      <c r="B95" s="20"/>
      <c r="D95" s="26">
        <f>IF(SUM($D$2:D94)&lt;&gt;0,0,IF(ROUND(U94-L95,2)=0,E95,0))</f>
        <v>0</v>
      </c>
      <c r="E95" s="3">
        <f t="shared" si="20"/>
        <v>92</v>
      </c>
      <c r="F95" s="3">
        <f>IF(E95="","",IF(ISERROR(INDEX(Inputs!$A$10:$B$13,MATCH(E95,Inputs!$A$10:$A$13,0),2)),0,INDEX(Inputs!$A$10:$B$13,MATCH(E95,Inputs!$A$10:$A$13,0),2)))</f>
        <v>0</v>
      </c>
      <c r="G95" s="47">
        <f t="shared" si="14"/>
        <v>0.1095</v>
      </c>
      <c r="H95" s="37">
        <f t="shared" si="15"/>
        <v>0.1095</v>
      </c>
      <c r="I95" s="9">
        <f>IF(E95="",NA(),IF(Inputs!$B$6&gt;(U94*(1+rate/freq)),IF((U94*(1+rate/freq))&lt;0,0,(U94*(1+rate/freq))),Inputs!$B$6))</f>
        <v>21078.370470211899</v>
      </c>
      <c r="J95" s="8">
        <f t="shared" si="16"/>
        <v>21078.370470211899</v>
      </c>
      <c r="K95" s="9">
        <f t="shared" si="17"/>
        <v>14648.466800506236</v>
      </c>
      <c r="L95" s="8">
        <f t="shared" si="21"/>
        <v>6429.9036697056636</v>
      </c>
      <c r="M95" s="8">
        <f t="shared" si="22"/>
        <v>92</v>
      </c>
      <c r="N95" s="8"/>
      <c r="O95" s="8"/>
      <c r="P95" s="8"/>
      <c r="Q95" s="8" t="str">
        <f>IF(Inputs!$E$9=$M$2,M95,IF(Inputs!$E$9=$N$2,N95,IF(Inputs!$E$9=$O$2,O95,IF(Inputs!$E$9=$P$2,P95,""))))</f>
        <v/>
      </c>
      <c r="R95" s="3">
        <v>0</v>
      </c>
      <c r="S95" s="19"/>
      <c r="T95" s="3">
        <f t="shared" si="18"/>
        <v>0</v>
      </c>
      <c r="U95" s="8">
        <f t="shared" si="19"/>
        <v>1598881.5265227586</v>
      </c>
      <c r="W95" s="33"/>
      <c r="X95" s="33"/>
      <c r="Y95" s="33"/>
      <c r="Z95" s="33"/>
      <c r="AA95" s="33"/>
      <c r="AB95" s="11"/>
      <c r="AC95" s="11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</row>
    <row r="96" spans="1:48">
      <c r="A96" s="20"/>
      <c r="B96" s="20"/>
      <c r="D96" s="26">
        <f>IF(SUM($D$2:D95)&lt;&gt;0,0,IF(ROUND(U95-L96,2)=0,E96,0))</f>
        <v>0</v>
      </c>
      <c r="E96" s="3">
        <f t="shared" si="20"/>
        <v>93</v>
      </c>
      <c r="F96" s="3">
        <f>IF(E96="","",IF(ISERROR(INDEX(Inputs!$A$10:$B$13,MATCH(E96,Inputs!$A$10:$A$13,0),2)),0,INDEX(Inputs!$A$10:$B$13,MATCH(E96,Inputs!$A$10:$A$13,0),2)))</f>
        <v>0</v>
      </c>
      <c r="G96" s="47">
        <f t="shared" si="14"/>
        <v>0.1095</v>
      </c>
      <c r="H96" s="37">
        <f t="shared" si="15"/>
        <v>0.1095</v>
      </c>
      <c r="I96" s="9">
        <f>IF(E96="",NA(),IF(Inputs!$B$6&gt;(U95*(1+rate/freq)),IF((U95*(1+rate/freq))&lt;0,0,(U95*(1+rate/freq))),Inputs!$B$6))</f>
        <v>21078.370470211899</v>
      </c>
      <c r="J96" s="8">
        <f t="shared" si="16"/>
        <v>21078.370470211899</v>
      </c>
      <c r="K96" s="9">
        <f t="shared" si="17"/>
        <v>14589.793929520172</v>
      </c>
      <c r="L96" s="8">
        <f t="shared" si="21"/>
        <v>6488.5765406917271</v>
      </c>
      <c r="M96" s="8">
        <f t="shared" si="22"/>
        <v>93</v>
      </c>
      <c r="N96" s="8"/>
      <c r="O96" s="8"/>
      <c r="P96" s="8"/>
      <c r="Q96" s="8" t="str">
        <f>IF(Inputs!$E$9=$M$2,M96,IF(Inputs!$E$9=$N$2,N96,IF(Inputs!$E$9=$O$2,O96,IF(Inputs!$E$9=$P$2,P96,""))))</f>
        <v/>
      </c>
      <c r="R96" s="3">
        <v>0</v>
      </c>
      <c r="S96" s="19"/>
      <c r="T96" s="3">
        <f t="shared" si="18"/>
        <v>0</v>
      </c>
      <c r="U96" s="8">
        <f t="shared" si="19"/>
        <v>1592392.9499820669</v>
      </c>
      <c r="W96" s="33"/>
      <c r="X96" s="33"/>
      <c r="Y96" s="33"/>
      <c r="Z96" s="33"/>
      <c r="AA96" s="33"/>
      <c r="AB96" s="11"/>
      <c r="AC96" s="11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</row>
    <row r="97" spans="1:48">
      <c r="A97" s="20"/>
      <c r="B97" s="20"/>
      <c r="D97" s="26">
        <f>IF(SUM($D$2:D96)&lt;&gt;0,0,IF(ROUND(U96-L97,2)=0,E97,0))</f>
        <v>0</v>
      </c>
      <c r="E97" s="3">
        <f t="shared" si="20"/>
        <v>94</v>
      </c>
      <c r="F97" s="3">
        <f>IF(E97="","",IF(ISERROR(INDEX(Inputs!$A$10:$B$13,MATCH(E97,Inputs!$A$10:$A$13,0),2)),0,INDEX(Inputs!$A$10:$B$13,MATCH(E97,Inputs!$A$10:$A$13,0),2)))</f>
        <v>0</v>
      </c>
      <c r="G97" s="47">
        <f t="shared" si="14"/>
        <v>0.1095</v>
      </c>
      <c r="H97" s="37">
        <f t="shared" si="15"/>
        <v>0.1095</v>
      </c>
      <c r="I97" s="9">
        <f>IF(E97="",NA(),IF(Inputs!$B$6&gt;(U96*(1+rate/freq)),IF((U96*(1+rate/freq))&lt;0,0,(U96*(1+rate/freq))),Inputs!$B$6))</f>
        <v>21078.370470211899</v>
      </c>
      <c r="J97" s="8">
        <f t="shared" si="16"/>
        <v>21078.370470211899</v>
      </c>
      <c r="K97" s="9">
        <f t="shared" si="17"/>
        <v>14530.58566858636</v>
      </c>
      <c r="L97" s="8">
        <f t="shared" si="21"/>
        <v>6547.7848016255393</v>
      </c>
      <c r="M97" s="8">
        <f t="shared" si="22"/>
        <v>94</v>
      </c>
      <c r="N97" s="8">
        <f>N94+3</f>
        <v>94</v>
      </c>
      <c r="O97" s="8"/>
      <c r="P97" s="8"/>
      <c r="Q97" s="8" t="str">
        <f>IF(Inputs!$E$9=$M$2,M97,IF(Inputs!$E$9=$N$2,N97,IF(Inputs!$E$9=$O$2,O97,IF(Inputs!$E$9=$P$2,P97,""))))</f>
        <v/>
      </c>
      <c r="R97" s="3">
        <v>0</v>
      </c>
      <c r="S97" s="19"/>
      <c r="T97" s="3">
        <f t="shared" si="18"/>
        <v>0</v>
      </c>
      <c r="U97" s="8">
        <f t="shared" si="19"/>
        <v>1585845.1651804412</v>
      </c>
      <c r="W97" s="33"/>
      <c r="X97" s="33"/>
      <c r="Y97" s="33"/>
      <c r="Z97" s="33"/>
      <c r="AA97" s="33"/>
      <c r="AB97" s="11"/>
      <c r="AC97" s="11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</row>
    <row r="98" spans="1:48">
      <c r="A98" s="20"/>
      <c r="B98" s="20"/>
      <c r="D98" s="26">
        <f>IF(SUM($D$2:D97)&lt;&gt;0,0,IF(ROUND(U97-L98,2)=0,E98,0))</f>
        <v>0</v>
      </c>
      <c r="E98" s="3">
        <f t="shared" si="20"/>
        <v>95</v>
      </c>
      <c r="F98" s="3">
        <f>IF(E98="","",IF(ISERROR(INDEX(Inputs!$A$10:$B$13,MATCH(E98,Inputs!$A$10:$A$13,0),2)),0,INDEX(Inputs!$A$10:$B$13,MATCH(E98,Inputs!$A$10:$A$13,0),2)))</f>
        <v>0</v>
      </c>
      <c r="G98" s="47">
        <f t="shared" si="14"/>
        <v>0.1095</v>
      </c>
      <c r="H98" s="37">
        <f t="shared" si="15"/>
        <v>0.1095</v>
      </c>
      <c r="I98" s="9">
        <f>IF(E98="",NA(),IF(Inputs!$B$6&gt;(U97*(1+rate/freq)),IF((U97*(1+rate/freq))&lt;0,0,(U97*(1+rate/freq))),Inputs!$B$6))</f>
        <v>21078.370470211899</v>
      </c>
      <c r="J98" s="8">
        <f t="shared" si="16"/>
        <v>21078.370470211899</v>
      </c>
      <c r="K98" s="9">
        <f t="shared" si="17"/>
        <v>14470.837132271527</v>
      </c>
      <c r="L98" s="8">
        <f t="shared" si="21"/>
        <v>6607.5333379403728</v>
      </c>
      <c r="M98" s="8">
        <f t="shared" si="22"/>
        <v>95</v>
      </c>
      <c r="N98" s="8"/>
      <c r="O98" s="8"/>
      <c r="P98" s="8"/>
      <c r="Q98" s="8" t="str">
        <f>IF(Inputs!$E$9=$M$2,M98,IF(Inputs!$E$9=$N$2,N98,IF(Inputs!$E$9=$O$2,O98,IF(Inputs!$E$9=$P$2,P98,""))))</f>
        <v/>
      </c>
      <c r="R98" s="3">
        <v>0</v>
      </c>
      <c r="S98" s="19"/>
      <c r="T98" s="3">
        <f t="shared" si="18"/>
        <v>0</v>
      </c>
      <c r="U98" s="8">
        <f t="shared" si="19"/>
        <v>1579237.6318425008</v>
      </c>
      <c r="W98" s="33"/>
      <c r="X98" s="33"/>
      <c r="Y98" s="33"/>
      <c r="Z98" s="33"/>
      <c r="AA98" s="33"/>
      <c r="AB98" s="11"/>
      <c r="AC98" s="11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</row>
    <row r="99" spans="1:48">
      <c r="A99" s="20"/>
      <c r="B99" s="20"/>
      <c r="D99" s="26">
        <f>IF(SUM($D$2:D98)&lt;&gt;0,0,IF(ROUND(U98-L99,2)=0,E99,0))</f>
        <v>0</v>
      </c>
      <c r="E99" s="3">
        <f t="shared" si="20"/>
        <v>96</v>
      </c>
      <c r="F99" s="3">
        <f>IF(E99="","",IF(ISERROR(INDEX(Inputs!$A$10:$B$13,MATCH(E99,Inputs!$A$10:$A$13,0),2)),0,INDEX(Inputs!$A$10:$B$13,MATCH(E99,Inputs!$A$10:$A$13,0),2)))</f>
        <v>0</v>
      </c>
      <c r="G99" s="47">
        <f t="shared" si="14"/>
        <v>0.1095</v>
      </c>
      <c r="H99" s="37">
        <f t="shared" si="15"/>
        <v>0.1095</v>
      </c>
      <c r="I99" s="9">
        <f>IF(E99="",NA(),IF(Inputs!$B$6&gt;(U98*(1+rate/freq)),IF((U98*(1+rate/freq))&lt;0,0,(U98*(1+rate/freq))),Inputs!$B$6))</f>
        <v>21078.370470211899</v>
      </c>
      <c r="J99" s="8">
        <f t="shared" si="16"/>
        <v>21078.370470211899</v>
      </c>
      <c r="K99" s="9">
        <f t="shared" si="17"/>
        <v>14410.543390562818</v>
      </c>
      <c r="L99" s="8">
        <f t="shared" si="21"/>
        <v>6667.8270796490815</v>
      </c>
      <c r="M99" s="8">
        <f t="shared" si="22"/>
        <v>96</v>
      </c>
      <c r="N99" s="8"/>
      <c r="O99" s="8"/>
      <c r="P99" s="8"/>
      <c r="Q99" s="8" t="str">
        <f>IF(Inputs!$E$9=$M$2,M99,IF(Inputs!$E$9=$N$2,N99,IF(Inputs!$E$9=$O$2,O99,IF(Inputs!$E$9=$P$2,P99,""))))</f>
        <v/>
      </c>
      <c r="R99" s="3">
        <v>0</v>
      </c>
      <c r="S99" s="19"/>
      <c r="T99" s="3">
        <f t="shared" si="18"/>
        <v>0</v>
      </c>
      <c r="U99" s="8">
        <f t="shared" si="19"/>
        <v>1572569.8047628517</v>
      </c>
      <c r="W99" s="33"/>
      <c r="X99" s="33"/>
      <c r="Y99" s="33"/>
      <c r="Z99" s="33"/>
      <c r="AA99" s="33"/>
      <c r="AB99" s="11"/>
      <c r="AC99" s="11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</row>
    <row r="100" spans="1:48">
      <c r="A100" s="20"/>
      <c r="B100" s="20"/>
      <c r="D100" s="26">
        <f>IF(SUM($D$2:D99)&lt;&gt;0,0,IF(ROUND(U99-L100,2)=0,E100,0))</f>
        <v>0</v>
      </c>
      <c r="E100" s="3">
        <f t="shared" si="20"/>
        <v>97</v>
      </c>
      <c r="F100" s="3">
        <f>IF(E100="","",IF(ISERROR(INDEX(Inputs!$A$10:$B$13,MATCH(E100,Inputs!$A$10:$A$13,0),2)),0,INDEX(Inputs!$A$10:$B$13,MATCH(E100,Inputs!$A$10:$A$13,0),2)))</f>
        <v>0</v>
      </c>
      <c r="G100" s="47">
        <f t="shared" si="14"/>
        <v>0.1095</v>
      </c>
      <c r="H100" s="37">
        <f t="shared" si="15"/>
        <v>0.1095</v>
      </c>
      <c r="I100" s="9">
        <f>IF(E100="",NA(),IF(Inputs!$B$6&gt;(U99*(1+rate/freq)),IF((U99*(1+rate/freq))&lt;0,0,(U99*(1+rate/freq))),Inputs!$B$6))</f>
        <v>21078.370470211899</v>
      </c>
      <c r="J100" s="8">
        <f t="shared" si="16"/>
        <v>21078.370470211899</v>
      </c>
      <c r="K100" s="9">
        <f t="shared" si="17"/>
        <v>14349.69946846102</v>
      </c>
      <c r="L100" s="8">
        <f t="shared" si="21"/>
        <v>6728.6710017508794</v>
      </c>
      <c r="M100" s="8">
        <f t="shared" si="22"/>
        <v>97</v>
      </c>
      <c r="N100" s="8">
        <f>N97+3</f>
        <v>97</v>
      </c>
      <c r="O100" s="8">
        <f>O94+6</f>
        <v>97</v>
      </c>
      <c r="P100" s="8">
        <f>P88+12</f>
        <v>97</v>
      </c>
      <c r="Q100" s="8" t="str">
        <f>IF(Inputs!$E$9=$M$2,M100,IF(Inputs!$E$9=$N$2,N100,IF(Inputs!$E$9=$O$2,O100,IF(Inputs!$E$9=$P$2,P100,""))))</f>
        <v/>
      </c>
      <c r="R100" s="3">
        <v>0</v>
      </c>
      <c r="S100" s="19"/>
      <c r="T100" s="3">
        <f t="shared" si="18"/>
        <v>0</v>
      </c>
      <c r="U100" s="8">
        <f t="shared" si="19"/>
        <v>1565841.1337611007</v>
      </c>
      <c r="W100" s="33"/>
      <c r="X100" s="33"/>
      <c r="Y100" s="33"/>
      <c r="Z100" s="33"/>
      <c r="AA100" s="33"/>
      <c r="AB100" s="11"/>
      <c r="AC100" s="11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</row>
    <row r="101" spans="1:48">
      <c r="A101" s="20"/>
      <c r="B101" s="20"/>
      <c r="D101" s="26">
        <f>IF(SUM($D$2:D100)&lt;&gt;0,0,IF(ROUND(U100-L101,2)=0,E101,0))</f>
        <v>0</v>
      </c>
      <c r="E101" s="3">
        <f t="shared" si="20"/>
        <v>98</v>
      </c>
      <c r="F101" s="3">
        <f>IF(E101="","",IF(ISERROR(INDEX(Inputs!$A$10:$B$13,MATCH(E101,Inputs!$A$10:$A$13,0),2)),0,INDEX(Inputs!$A$10:$B$13,MATCH(E101,Inputs!$A$10:$A$13,0),2)))</f>
        <v>0</v>
      </c>
      <c r="G101" s="47">
        <f t="shared" si="14"/>
        <v>0.1095</v>
      </c>
      <c r="H101" s="37">
        <f t="shared" si="15"/>
        <v>0.1095</v>
      </c>
      <c r="I101" s="9">
        <f>IF(E101="",NA(),IF(Inputs!$B$6&gt;(U100*(1+rate/freq)),IF((U100*(1+rate/freq))&lt;0,0,(U100*(1+rate/freq))),Inputs!$B$6))</f>
        <v>21078.370470211899</v>
      </c>
      <c r="J101" s="8">
        <f t="shared" si="16"/>
        <v>21078.370470211899</v>
      </c>
      <c r="K101" s="9">
        <f t="shared" si="17"/>
        <v>14288.300345570044</v>
      </c>
      <c r="L101" s="8">
        <f t="shared" si="21"/>
        <v>6790.0701246418557</v>
      </c>
      <c r="M101" s="8">
        <f t="shared" si="22"/>
        <v>98</v>
      </c>
      <c r="N101" s="8"/>
      <c r="O101" s="8"/>
      <c r="P101" s="8"/>
      <c r="Q101" s="8" t="str">
        <f>IF(Inputs!$E$9=$M$2,M101,IF(Inputs!$E$9=$N$2,N101,IF(Inputs!$E$9=$O$2,O101,IF(Inputs!$E$9=$P$2,P101,""))))</f>
        <v/>
      </c>
      <c r="R101" s="3">
        <v>0</v>
      </c>
      <c r="S101" s="19"/>
      <c r="T101" s="3">
        <f t="shared" si="18"/>
        <v>0</v>
      </c>
      <c r="U101" s="8">
        <f t="shared" si="19"/>
        <v>1559051.0636364589</v>
      </c>
      <c r="W101" s="33"/>
      <c r="X101" s="33"/>
      <c r="Y101" s="33"/>
      <c r="Z101" s="33"/>
      <c r="AA101" s="33"/>
      <c r="AB101" s="11"/>
      <c r="AC101" s="11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</row>
    <row r="102" spans="1:48">
      <c r="A102" s="20"/>
      <c r="B102" s="20"/>
      <c r="D102" s="26">
        <f>IF(SUM($D$2:D101)&lt;&gt;0,0,IF(ROUND(U101-L102,2)=0,E102,0))</f>
        <v>0</v>
      </c>
      <c r="E102" s="3">
        <f t="shared" si="20"/>
        <v>99</v>
      </c>
      <c r="F102" s="3">
        <f>IF(E102="","",IF(ISERROR(INDEX(Inputs!$A$10:$B$13,MATCH(E102,Inputs!$A$10:$A$13,0),2)),0,INDEX(Inputs!$A$10:$B$13,MATCH(E102,Inputs!$A$10:$A$13,0),2)))</f>
        <v>0</v>
      </c>
      <c r="G102" s="47">
        <f t="shared" si="14"/>
        <v>0.1095</v>
      </c>
      <c r="H102" s="37">
        <f t="shared" si="15"/>
        <v>0.1095</v>
      </c>
      <c r="I102" s="9">
        <f>IF(E102="",NA(),IF(Inputs!$B$6&gt;(U101*(1+rate/freq)),IF((U101*(1+rate/freq))&lt;0,0,(U101*(1+rate/freq))),Inputs!$B$6))</f>
        <v>21078.370470211899</v>
      </c>
      <c r="J102" s="8">
        <f t="shared" si="16"/>
        <v>21078.370470211899</v>
      </c>
      <c r="K102" s="9">
        <f t="shared" si="17"/>
        <v>14226.340955682688</v>
      </c>
      <c r="L102" s="8">
        <f t="shared" si="21"/>
        <v>6852.0295145292112</v>
      </c>
      <c r="M102" s="8">
        <f t="shared" si="22"/>
        <v>99</v>
      </c>
      <c r="N102" s="8"/>
      <c r="O102" s="8"/>
      <c r="P102" s="8"/>
      <c r="Q102" s="8" t="str">
        <f>IF(Inputs!$E$9=$M$2,M102,IF(Inputs!$E$9=$N$2,N102,IF(Inputs!$E$9=$O$2,O102,IF(Inputs!$E$9=$P$2,P102,""))))</f>
        <v/>
      </c>
      <c r="R102" s="3">
        <v>0</v>
      </c>
      <c r="S102" s="19"/>
      <c r="T102" s="3">
        <f t="shared" si="18"/>
        <v>0</v>
      </c>
      <c r="U102" s="8">
        <f t="shared" si="19"/>
        <v>1552199.0341219297</v>
      </c>
      <c r="W102" s="33"/>
      <c r="X102" s="33"/>
      <c r="Y102" s="33"/>
      <c r="Z102" s="33"/>
      <c r="AA102" s="33"/>
      <c r="AB102" s="11"/>
      <c r="AC102" s="11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</row>
    <row r="103" spans="1:48">
      <c r="A103" s="20"/>
      <c r="B103" s="20"/>
      <c r="D103" s="26">
        <f>IF(SUM($D$2:D102)&lt;&gt;0,0,IF(ROUND(U102-L103,2)=0,E103,0))</f>
        <v>0</v>
      </c>
      <c r="E103" s="3">
        <f t="shared" si="20"/>
        <v>100</v>
      </c>
      <c r="F103" s="3">
        <f>IF(E103="","",IF(ISERROR(INDEX(Inputs!$A$10:$B$13,MATCH(E103,Inputs!$A$10:$A$13,0),2)),0,INDEX(Inputs!$A$10:$B$13,MATCH(E103,Inputs!$A$10:$A$13,0),2)))</f>
        <v>0</v>
      </c>
      <c r="G103" s="47">
        <f t="shared" si="14"/>
        <v>0.1095</v>
      </c>
      <c r="H103" s="37">
        <f t="shared" si="15"/>
        <v>0.1095</v>
      </c>
      <c r="I103" s="9">
        <f>IF(E103="",NA(),IF(Inputs!$B$6&gt;(U102*(1+rate/freq)),IF((U102*(1+rate/freq))&lt;0,0,(U102*(1+rate/freq))),Inputs!$B$6))</f>
        <v>21078.370470211899</v>
      </c>
      <c r="J103" s="8">
        <f t="shared" si="16"/>
        <v>21078.370470211899</v>
      </c>
      <c r="K103" s="9">
        <f t="shared" si="17"/>
        <v>14163.816186362608</v>
      </c>
      <c r="L103" s="8">
        <f t="shared" si="21"/>
        <v>6914.5542838492911</v>
      </c>
      <c r="M103" s="8">
        <f t="shared" si="22"/>
        <v>100</v>
      </c>
      <c r="N103" s="8">
        <f>N100+3</f>
        <v>100</v>
      </c>
      <c r="O103" s="8"/>
      <c r="P103" s="8"/>
      <c r="Q103" s="8" t="str">
        <f>IF(Inputs!$E$9=$M$2,M103,IF(Inputs!$E$9=$N$2,N103,IF(Inputs!$E$9=$O$2,O103,IF(Inputs!$E$9=$P$2,P103,""))))</f>
        <v/>
      </c>
      <c r="R103" s="3">
        <v>0</v>
      </c>
      <c r="S103" s="19"/>
      <c r="T103" s="3">
        <f t="shared" si="18"/>
        <v>0</v>
      </c>
      <c r="U103" s="8">
        <f t="shared" si="19"/>
        <v>1545284.4798380805</v>
      </c>
      <c r="W103" s="33"/>
      <c r="X103" s="33"/>
      <c r="Y103" s="33"/>
      <c r="Z103" s="33"/>
      <c r="AA103" s="33"/>
      <c r="AB103" s="11"/>
      <c r="AC103" s="11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</row>
    <row r="104" spans="1:48">
      <c r="A104" s="20"/>
      <c r="B104" s="20"/>
      <c r="D104" s="26">
        <f>IF(SUM($D$2:D103)&lt;&gt;0,0,IF(ROUND(U103-L104,2)=0,E104,0))</f>
        <v>0</v>
      </c>
      <c r="E104" s="3">
        <f t="shared" si="20"/>
        <v>101</v>
      </c>
      <c r="F104" s="3">
        <f>IF(E104="","",IF(ISERROR(INDEX(Inputs!$A$10:$B$13,MATCH(E104,Inputs!$A$10:$A$13,0),2)),0,INDEX(Inputs!$A$10:$B$13,MATCH(E104,Inputs!$A$10:$A$13,0),2)))</f>
        <v>0</v>
      </c>
      <c r="G104" s="47">
        <f t="shared" si="14"/>
        <v>0.1095</v>
      </c>
      <c r="H104" s="37">
        <f t="shared" si="15"/>
        <v>0.1095</v>
      </c>
      <c r="I104" s="9">
        <f>IF(E104="",NA(),IF(Inputs!$B$6&gt;(U103*(1+rate/freq)),IF((U103*(1+rate/freq))&lt;0,0,(U103*(1+rate/freq))),Inputs!$B$6))</f>
        <v>21078.370470211899</v>
      </c>
      <c r="J104" s="8">
        <f t="shared" si="16"/>
        <v>21078.370470211899</v>
      </c>
      <c r="K104" s="9">
        <f t="shared" si="17"/>
        <v>14100.720878522485</v>
      </c>
      <c r="L104" s="8">
        <f t="shared" si="21"/>
        <v>6977.6495916894146</v>
      </c>
      <c r="M104" s="8">
        <f t="shared" si="22"/>
        <v>101</v>
      </c>
      <c r="N104" s="8"/>
      <c r="O104" s="8"/>
      <c r="P104" s="8"/>
      <c r="Q104" s="8" t="str">
        <f>IF(Inputs!$E$9=$M$2,M104,IF(Inputs!$E$9=$N$2,N104,IF(Inputs!$E$9=$O$2,O104,IF(Inputs!$E$9=$P$2,P104,""))))</f>
        <v/>
      </c>
      <c r="R104" s="3">
        <v>0</v>
      </c>
      <c r="S104" s="19"/>
      <c r="T104" s="3">
        <f t="shared" si="18"/>
        <v>0</v>
      </c>
      <c r="U104" s="8">
        <f t="shared" si="19"/>
        <v>1538306.830246391</v>
      </c>
      <c r="W104" s="33"/>
      <c r="X104" s="33"/>
      <c r="Y104" s="33"/>
      <c r="Z104" s="33"/>
      <c r="AA104" s="33"/>
      <c r="AB104" s="11"/>
      <c r="AC104" s="11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</row>
    <row r="105" spans="1:48">
      <c r="A105" s="20"/>
      <c r="B105" s="20"/>
      <c r="D105" s="26">
        <f>IF(SUM($D$2:D104)&lt;&gt;0,0,IF(ROUND(U104-L105,2)=0,E105,0))</f>
        <v>0</v>
      </c>
      <c r="E105" s="3">
        <f t="shared" si="20"/>
        <v>102</v>
      </c>
      <c r="F105" s="3">
        <f>IF(E105="","",IF(ISERROR(INDEX(Inputs!$A$10:$B$13,MATCH(E105,Inputs!$A$10:$A$13,0),2)),0,INDEX(Inputs!$A$10:$B$13,MATCH(E105,Inputs!$A$10:$A$13,0),2)))</f>
        <v>0</v>
      </c>
      <c r="G105" s="47">
        <f t="shared" si="14"/>
        <v>0.1095</v>
      </c>
      <c r="H105" s="37">
        <f t="shared" si="15"/>
        <v>0.1095</v>
      </c>
      <c r="I105" s="9">
        <f>IF(E105="",NA(),IF(Inputs!$B$6&gt;(U104*(1+rate/freq)),IF((U104*(1+rate/freq))&lt;0,0,(U104*(1+rate/freq))),Inputs!$B$6))</f>
        <v>21078.370470211899</v>
      </c>
      <c r="J105" s="8">
        <f t="shared" si="16"/>
        <v>21078.370470211899</v>
      </c>
      <c r="K105" s="9">
        <f t="shared" si="17"/>
        <v>14037.04982599832</v>
      </c>
      <c r="L105" s="8">
        <f t="shared" si="21"/>
        <v>7041.3206442135797</v>
      </c>
      <c r="M105" s="8">
        <f t="shared" si="22"/>
        <v>102</v>
      </c>
      <c r="N105" s="8"/>
      <c r="O105" s="8"/>
      <c r="P105" s="8"/>
      <c r="Q105" s="8" t="str">
        <f>IF(Inputs!$E$9=$M$2,M105,IF(Inputs!$E$9=$N$2,N105,IF(Inputs!$E$9=$O$2,O105,IF(Inputs!$E$9=$P$2,P105,""))))</f>
        <v/>
      </c>
      <c r="R105" s="3">
        <v>0</v>
      </c>
      <c r="S105" s="19"/>
      <c r="T105" s="3">
        <f t="shared" si="18"/>
        <v>0</v>
      </c>
      <c r="U105" s="8">
        <f t="shared" si="19"/>
        <v>1531265.5096021774</v>
      </c>
      <c r="W105" s="33"/>
      <c r="X105" s="33"/>
      <c r="Y105" s="33"/>
      <c r="Z105" s="33"/>
      <c r="AA105" s="33"/>
      <c r="AB105" s="11"/>
      <c r="AC105" s="11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</row>
    <row r="106" spans="1:48">
      <c r="A106" s="20"/>
      <c r="B106" s="20"/>
      <c r="D106" s="26">
        <f>IF(SUM($D$2:D105)&lt;&gt;0,0,IF(ROUND(U105-L106,2)=0,E106,0))</f>
        <v>0</v>
      </c>
      <c r="E106" s="3">
        <f t="shared" si="20"/>
        <v>103</v>
      </c>
      <c r="F106" s="3">
        <f>IF(E106="","",IF(ISERROR(INDEX(Inputs!$A$10:$B$13,MATCH(E106,Inputs!$A$10:$A$13,0),2)),0,INDEX(Inputs!$A$10:$B$13,MATCH(E106,Inputs!$A$10:$A$13,0),2)))</f>
        <v>0</v>
      </c>
      <c r="G106" s="47">
        <f t="shared" si="14"/>
        <v>0.1095</v>
      </c>
      <c r="H106" s="37">
        <f t="shared" si="15"/>
        <v>0.1095</v>
      </c>
      <c r="I106" s="9">
        <f>IF(E106="",NA(),IF(Inputs!$B$6&gt;(U105*(1+rate/freq)),IF((U105*(1+rate/freq))&lt;0,0,(U105*(1+rate/freq))),Inputs!$B$6))</f>
        <v>21078.370470211899</v>
      </c>
      <c r="J106" s="8">
        <f t="shared" si="16"/>
        <v>21078.370470211899</v>
      </c>
      <c r="K106" s="9">
        <f t="shared" si="17"/>
        <v>13972.797775119869</v>
      </c>
      <c r="L106" s="8">
        <f t="shared" si="21"/>
        <v>7105.5726950920307</v>
      </c>
      <c r="M106" s="8">
        <f t="shared" si="22"/>
        <v>103</v>
      </c>
      <c r="N106" s="8">
        <f>N103+3</f>
        <v>103</v>
      </c>
      <c r="O106" s="8">
        <f>O100+6</f>
        <v>103</v>
      </c>
      <c r="P106" s="8"/>
      <c r="Q106" s="8" t="str">
        <f>IF(Inputs!$E$9=$M$2,M106,IF(Inputs!$E$9=$N$2,N106,IF(Inputs!$E$9=$O$2,O106,IF(Inputs!$E$9=$P$2,P106,""))))</f>
        <v/>
      </c>
      <c r="R106" s="3">
        <v>0</v>
      </c>
      <c r="S106" s="19"/>
      <c r="T106" s="3">
        <f t="shared" si="18"/>
        <v>0</v>
      </c>
      <c r="U106" s="8">
        <f t="shared" si="19"/>
        <v>1524159.9369070854</v>
      </c>
      <c r="W106" s="33"/>
      <c r="X106" s="33"/>
      <c r="Y106" s="33"/>
      <c r="Z106" s="33"/>
      <c r="AA106" s="33"/>
      <c r="AB106" s="11"/>
      <c r="AC106" s="11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</row>
    <row r="107" spans="1:48">
      <c r="A107" s="20"/>
      <c r="B107" s="20"/>
      <c r="D107" s="26">
        <f>IF(SUM($D$2:D106)&lt;&gt;0,0,IF(ROUND(U106-L107,2)=0,E107,0))</f>
        <v>0</v>
      </c>
      <c r="E107" s="3">
        <f t="shared" si="20"/>
        <v>104</v>
      </c>
      <c r="F107" s="3">
        <f>IF(E107="","",IF(ISERROR(INDEX(Inputs!$A$10:$B$13,MATCH(E107,Inputs!$A$10:$A$13,0),2)),0,INDEX(Inputs!$A$10:$B$13,MATCH(E107,Inputs!$A$10:$A$13,0),2)))</f>
        <v>0</v>
      </c>
      <c r="G107" s="47">
        <f t="shared" si="14"/>
        <v>0.1095</v>
      </c>
      <c r="H107" s="37">
        <f t="shared" si="15"/>
        <v>0.1095</v>
      </c>
      <c r="I107" s="9">
        <f>IF(E107="",NA(),IF(Inputs!$B$6&gt;(U106*(1+rate/freq)),IF((U106*(1+rate/freq))&lt;0,0,(U106*(1+rate/freq))),Inputs!$B$6))</f>
        <v>21078.370470211899</v>
      </c>
      <c r="J107" s="8">
        <f t="shared" si="16"/>
        <v>21078.370470211899</v>
      </c>
      <c r="K107" s="9">
        <f t="shared" si="17"/>
        <v>13907.959424277155</v>
      </c>
      <c r="L107" s="8">
        <f t="shared" si="21"/>
        <v>7170.4110459347448</v>
      </c>
      <c r="M107" s="8">
        <f t="shared" si="22"/>
        <v>104</v>
      </c>
      <c r="N107" s="8"/>
      <c r="O107" s="8"/>
      <c r="P107" s="8"/>
      <c r="Q107" s="8" t="str">
        <f>IF(Inputs!$E$9=$M$2,M107,IF(Inputs!$E$9=$N$2,N107,IF(Inputs!$E$9=$O$2,O107,IF(Inputs!$E$9=$P$2,P107,""))))</f>
        <v/>
      </c>
      <c r="R107" s="3">
        <v>0</v>
      </c>
      <c r="S107" s="19"/>
      <c r="T107" s="3">
        <f t="shared" si="18"/>
        <v>0</v>
      </c>
      <c r="U107" s="8">
        <f t="shared" si="19"/>
        <v>1516989.5258611506</v>
      </c>
      <c r="W107" s="33"/>
      <c r="X107" s="33"/>
      <c r="Y107" s="33"/>
      <c r="Z107" s="33"/>
      <c r="AA107" s="33"/>
      <c r="AB107" s="11"/>
      <c r="AC107" s="11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</row>
    <row r="108" spans="1:48">
      <c r="A108" s="20"/>
      <c r="B108" s="20"/>
      <c r="D108" s="26">
        <f>IF(SUM($D$2:D107)&lt;&gt;0,0,IF(ROUND(U107-L108,2)=0,E108,0))</f>
        <v>0</v>
      </c>
      <c r="E108" s="3">
        <f t="shared" si="20"/>
        <v>105</v>
      </c>
      <c r="F108" s="3">
        <f>IF(E108="","",IF(ISERROR(INDEX(Inputs!$A$10:$B$13,MATCH(E108,Inputs!$A$10:$A$13,0),2)),0,INDEX(Inputs!$A$10:$B$13,MATCH(E108,Inputs!$A$10:$A$13,0),2)))</f>
        <v>0</v>
      </c>
      <c r="G108" s="47">
        <f t="shared" si="14"/>
        <v>0.1095</v>
      </c>
      <c r="H108" s="37">
        <f t="shared" si="15"/>
        <v>0.1095</v>
      </c>
      <c r="I108" s="9">
        <f>IF(E108="",NA(),IF(Inputs!$B$6&gt;(U107*(1+rate/freq)),IF((U107*(1+rate/freq))&lt;0,0,(U107*(1+rate/freq))),Inputs!$B$6))</f>
        <v>21078.370470211899</v>
      </c>
      <c r="J108" s="8">
        <f t="shared" si="16"/>
        <v>21078.370470211899</v>
      </c>
      <c r="K108" s="9">
        <f t="shared" si="17"/>
        <v>13842.529423483</v>
      </c>
      <c r="L108" s="8">
        <f t="shared" si="21"/>
        <v>7235.8410467288995</v>
      </c>
      <c r="M108" s="8">
        <f t="shared" si="22"/>
        <v>105</v>
      </c>
      <c r="N108" s="8"/>
      <c r="O108" s="8"/>
      <c r="P108" s="8"/>
      <c r="Q108" s="8" t="str">
        <f>IF(Inputs!$E$9=$M$2,M108,IF(Inputs!$E$9=$N$2,N108,IF(Inputs!$E$9=$O$2,O108,IF(Inputs!$E$9=$P$2,P108,""))))</f>
        <v/>
      </c>
      <c r="R108" s="3">
        <v>0</v>
      </c>
      <c r="S108" s="19"/>
      <c r="T108" s="3">
        <f t="shared" si="18"/>
        <v>0</v>
      </c>
      <c r="U108" s="8">
        <f t="shared" si="19"/>
        <v>1509753.6848144217</v>
      </c>
      <c r="W108" s="33"/>
      <c r="X108" s="33"/>
      <c r="Y108" s="33"/>
      <c r="Z108" s="33"/>
      <c r="AA108" s="33"/>
      <c r="AB108" s="11"/>
      <c r="AC108" s="11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</row>
    <row r="109" spans="1:48">
      <c r="A109" s="20"/>
      <c r="B109" s="20"/>
      <c r="D109" s="26">
        <f>IF(SUM($D$2:D108)&lt;&gt;0,0,IF(ROUND(U108-L109,2)=0,E109,0))</f>
        <v>0</v>
      </c>
      <c r="E109" s="3">
        <f t="shared" si="20"/>
        <v>106</v>
      </c>
      <c r="F109" s="3">
        <f>IF(E109="","",IF(ISERROR(INDEX(Inputs!$A$10:$B$13,MATCH(E109,Inputs!$A$10:$A$13,0),2)),0,INDEX(Inputs!$A$10:$B$13,MATCH(E109,Inputs!$A$10:$A$13,0),2)))</f>
        <v>0</v>
      </c>
      <c r="G109" s="47">
        <f t="shared" si="14"/>
        <v>0.1095</v>
      </c>
      <c r="H109" s="37">
        <f t="shared" si="15"/>
        <v>0.1095</v>
      </c>
      <c r="I109" s="9">
        <f>IF(E109="",NA(),IF(Inputs!$B$6&gt;(U108*(1+rate/freq)),IF((U108*(1+rate/freq))&lt;0,0,(U108*(1+rate/freq))),Inputs!$B$6))</f>
        <v>21078.370470211899</v>
      </c>
      <c r="J109" s="8">
        <f t="shared" si="16"/>
        <v>21078.370470211899</v>
      </c>
      <c r="K109" s="9">
        <f t="shared" si="17"/>
        <v>13776.502373931597</v>
      </c>
      <c r="L109" s="8">
        <f t="shared" si="21"/>
        <v>7301.8680962803028</v>
      </c>
      <c r="M109" s="8">
        <f t="shared" si="22"/>
        <v>106</v>
      </c>
      <c r="N109" s="8">
        <f>N106+3</f>
        <v>106</v>
      </c>
      <c r="O109" s="8"/>
      <c r="P109" s="8"/>
      <c r="Q109" s="8" t="str">
        <f>IF(Inputs!$E$9=$M$2,M109,IF(Inputs!$E$9=$N$2,N109,IF(Inputs!$E$9=$O$2,O109,IF(Inputs!$E$9=$P$2,P109,""))))</f>
        <v/>
      </c>
      <c r="R109" s="3">
        <v>0</v>
      </c>
      <c r="S109" s="19"/>
      <c r="T109" s="3">
        <f t="shared" si="18"/>
        <v>0</v>
      </c>
      <c r="U109" s="8">
        <f t="shared" si="19"/>
        <v>1502451.8167181413</v>
      </c>
      <c r="W109" s="33"/>
      <c r="X109" s="33"/>
      <c r="Y109" s="33"/>
      <c r="Z109" s="33"/>
      <c r="AA109" s="33"/>
      <c r="AB109" s="11"/>
      <c r="AC109" s="11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</row>
    <row r="110" spans="1:48">
      <c r="A110" s="20"/>
      <c r="B110" s="20"/>
      <c r="D110" s="26">
        <f>IF(SUM($D$2:D109)&lt;&gt;0,0,IF(ROUND(U109-L110,2)=0,E110,0))</f>
        <v>0</v>
      </c>
      <c r="E110" s="3">
        <f t="shared" si="20"/>
        <v>107</v>
      </c>
      <c r="F110" s="3">
        <f>IF(E110="","",IF(ISERROR(INDEX(Inputs!$A$10:$B$13,MATCH(E110,Inputs!$A$10:$A$13,0),2)),0,INDEX(Inputs!$A$10:$B$13,MATCH(E110,Inputs!$A$10:$A$13,0),2)))</f>
        <v>0</v>
      </c>
      <c r="G110" s="47">
        <f t="shared" si="14"/>
        <v>0.1095</v>
      </c>
      <c r="H110" s="37">
        <f t="shared" si="15"/>
        <v>0.1095</v>
      </c>
      <c r="I110" s="9">
        <f>IF(E110="",NA(),IF(Inputs!$B$6&gt;(U109*(1+rate/freq)),IF((U109*(1+rate/freq))&lt;0,0,(U109*(1+rate/freq))),Inputs!$B$6))</f>
        <v>21078.370470211899</v>
      </c>
      <c r="J110" s="8">
        <f t="shared" si="16"/>
        <v>21078.370470211899</v>
      </c>
      <c r="K110" s="9">
        <f t="shared" si="17"/>
        <v>13709.872827553039</v>
      </c>
      <c r="L110" s="8">
        <f t="shared" si="21"/>
        <v>7368.4976426588601</v>
      </c>
      <c r="M110" s="8">
        <f t="shared" si="22"/>
        <v>107</v>
      </c>
      <c r="N110" s="8"/>
      <c r="O110" s="8"/>
      <c r="P110" s="8"/>
      <c r="Q110" s="8" t="str">
        <f>IF(Inputs!$E$9=$M$2,M110,IF(Inputs!$E$9=$N$2,N110,IF(Inputs!$E$9=$O$2,O110,IF(Inputs!$E$9=$P$2,P110,""))))</f>
        <v/>
      </c>
      <c r="R110" s="3">
        <v>0</v>
      </c>
      <c r="S110" s="19"/>
      <c r="T110" s="3">
        <f t="shared" si="18"/>
        <v>0</v>
      </c>
      <c r="U110" s="8">
        <f t="shared" si="19"/>
        <v>1495083.3190754824</v>
      </c>
      <c r="W110" s="33"/>
      <c r="X110" s="33"/>
      <c r="Y110" s="33"/>
      <c r="Z110" s="33"/>
      <c r="AA110" s="33"/>
      <c r="AB110" s="11"/>
      <c r="AC110" s="11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</row>
    <row r="111" spans="1:48">
      <c r="A111" s="20"/>
      <c r="B111" s="20"/>
      <c r="D111" s="26">
        <f>IF(SUM($D$2:D110)&lt;&gt;0,0,IF(ROUND(U110-L111,2)=0,E111,0))</f>
        <v>0</v>
      </c>
      <c r="E111" s="3">
        <f t="shared" si="20"/>
        <v>108</v>
      </c>
      <c r="F111" s="3">
        <f>IF(E111="","",IF(ISERROR(INDEX(Inputs!$A$10:$B$13,MATCH(E111,Inputs!$A$10:$A$13,0),2)),0,INDEX(Inputs!$A$10:$B$13,MATCH(E111,Inputs!$A$10:$A$13,0),2)))</f>
        <v>0</v>
      </c>
      <c r="G111" s="47">
        <f t="shared" si="14"/>
        <v>0.1095</v>
      </c>
      <c r="H111" s="37">
        <f t="shared" si="15"/>
        <v>0.1095</v>
      </c>
      <c r="I111" s="9">
        <f>IF(E111="",NA(),IF(Inputs!$B$6&gt;(U110*(1+rate/freq)),IF((U110*(1+rate/freq))&lt;0,0,(U110*(1+rate/freq))),Inputs!$B$6))</f>
        <v>21078.370470211899</v>
      </c>
      <c r="J111" s="8">
        <f t="shared" si="16"/>
        <v>21078.370470211899</v>
      </c>
      <c r="K111" s="9">
        <f t="shared" si="17"/>
        <v>13642.635286563776</v>
      </c>
      <c r="L111" s="8">
        <f t="shared" si="21"/>
        <v>7435.735183648123</v>
      </c>
      <c r="M111" s="8">
        <f t="shared" si="22"/>
        <v>108</v>
      </c>
      <c r="N111" s="8"/>
      <c r="O111" s="8"/>
      <c r="P111" s="8"/>
      <c r="Q111" s="8" t="str">
        <f>IF(Inputs!$E$9=$M$2,M111,IF(Inputs!$E$9=$N$2,N111,IF(Inputs!$E$9=$O$2,O111,IF(Inputs!$E$9=$P$2,P111,""))))</f>
        <v/>
      </c>
      <c r="R111" s="3">
        <v>0</v>
      </c>
      <c r="S111" s="19"/>
      <c r="T111" s="3">
        <f t="shared" si="18"/>
        <v>0</v>
      </c>
      <c r="U111" s="8">
        <f t="shared" si="19"/>
        <v>1487647.5838918344</v>
      </c>
      <c r="W111" s="33"/>
      <c r="X111" s="33"/>
      <c r="Y111" s="33"/>
      <c r="Z111" s="33"/>
      <c r="AA111" s="33"/>
      <c r="AB111" s="11"/>
      <c r="AC111" s="11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</row>
    <row r="112" spans="1:48">
      <c r="A112" s="20"/>
      <c r="B112" s="20"/>
      <c r="D112" s="26">
        <f>IF(SUM($D$2:D111)&lt;&gt;0,0,IF(ROUND(U111-L112,2)=0,E112,0))</f>
        <v>0</v>
      </c>
      <c r="E112" s="3">
        <f t="shared" si="20"/>
        <v>109</v>
      </c>
      <c r="F112" s="3">
        <f>IF(E112="","",IF(ISERROR(INDEX(Inputs!$A$10:$B$13,MATCH(E112,Inputs!$A$10:$A$13,0),2)),0,INDEX(Inputs!$A$10:$B$13,MATCH(E112,Inputs!$A$10:$A$13,0),2)))</f>
        <v>0</v>
      </c>
      <c r="G112" s="47">
        <f t="shared" si="14"/>
        <v>0.1095</v>
      </c>
      <c r="H112" s="37">
        <f t="shared" si="15"/>
        <v>0.1095</v>
      </c>
      <c r="I112" s="9">
        <f>IF(E112="",NA(),IF(Inputs!$B$6&gt;(U111*(1+rate/freq)),IF((U111*(1+rate/freq))&lt;0,0,(U111*(1+rate/freq))),Inputs!$B$6))</f>
        <v>21078.370470211899</v>
      </c>
      <c r="J112" s="8">
        <f t="shared" si="16"/>
        <v>21078.370470211899</v>
      </c>
      <c r="K112" s="9">
        <f t="shared" si="17"/>
        <v>13574.784203012989</v>
      </c>
      <c r="L112" s="8">
        <f t="shared" si="21"/>
        <v>7503.5862671989107</v>
      </c>
      <c r="M112" s="8">
        <f t="shared" si="22"/>
        <v>109</v>
      </c>
      <c r="N112" s="8">
        <f>N109+3</f>
        <v>109</v>
      </c>
      <c r="O112" s="8">
        <f>O106+6</f>
        <v>109</v>
      </c>
      <c r="P112" s="8">
        <f>P100+12</f>
        <v>109</v>
      </c>
      <c r="Q112" s="8" t="str">
        <f>IF(Inputs!$E$9=$M$2,M112,IF(Inputs!$E$9=$N$2,N112,IF(Inputs!$E$9=$O$2,O112,IF(Inputs!$E$9=$P$2,P112,""))))</f>
        <v/>
      </c>
      <c r="R112" s="3">
        <v>0</v>
      </c>
      <c r="S112" s="19"/>
      <c r="T112" s="3">
        <f t="shared" si="18"/>
        <v>0</v>
      </c>
      <c r="U112" s="8">
        <f t="shared" si="19"/>
        <v>1480143.9976246355</v>
      </c>
      <c r="W112" s="33"/>
      <c r="X112" s="33"/>
      <c r="Y112" s="33"/>
      <c r="Z112" s="33"/>
      <c r="AA112" s="33"/>
      <c r="AB112" s="11"/>
      <c r="AC112" s="11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</row>
    <row r="113" spans="1:48">
      <c r="A113" s="20"/>
      <c r="B113" s="20"/>
      <c r="D113" s="26">
        <f>IF(SUM($D$2:D112)&lt;&gt;0,0,IF(ROUND(U112-L113,2)=0,E113,0))</f>
        <v>0</v>
      </c>
      <c r="E113" s="3">
        <f t="shared" si="20"/>
        <v>110</v>
      </c>
      <c r="F113" s="3">
        <f>IF(E113="","",IF(ISERROR(INDEX(Inputs!$A$10:$B$13,MATCH(E113,Inputs!$A$10:$A$13,0),2)),0,INDEX(Inputs!$A$10:$B$13,MATCH(E113,Inputs!$A$10:$A$13,0),2)))</f>
        <v>0</v>
      </c>
      <c r="G113" s="47">
        <f t="shared" si="14"/>
        <v>0.1095</v>
      </c>
      <c r="H113" s="37">
        <f t="shared" si="15"/>
        <v>0.1095</v>
      </c>
      <c r="I113" s="9">
        <f>IF(E113="",NA(),IF(Inputs!$B$6&gt;(U112*(1+rate/freq)),IF((U112*(1+rate/freq))&lt;0,0,(U112*(1+rate/freq))),Inputs!$B$6))</f>
        <v>21078.370470211899</v>
      </c>
      <c r="J113" s="8">
        <f t="shared" si="16"/>
        <v>21078.370470211899</v>
      </c>
      <c r="K113" s="9">
        <f t="shared" si="17"/>
        <v>13506.313978324799</v>
      </c>
      <c r="L113" s="8">
        <f t="shared" si="21"/>
        <v>7572.0564918871005</v>
      </c>
      <c r="M113" s="8">
        <f t="shared" si="22"/>
        <v>110</v>
      </c>
      <c r="N113" s="8"/>
      <c r="O113" s="8"/>
      <c r="P113" s="8"/>
      <c r="Q113" s="8" t="str">
        <f>IF(Inputs!$E$9=$M$2,M113,IF(Inputs!$E$9=$N$2,N113,IF(Inputs!$E$9=$O$2,O113,IF(Inputs!$E$9=$P$2,P113,""))))</f>
        <v/>
      </c>
      <c r="R113" s="3">
        <v>0</v>
      </c>
      <c r="S113" s="19"/>
      <c r="T113" s="3">
        <f t="shared" si="18"/>
        <v>0</v>
      </c>
      <c r="U113" s="8">
        <f t="shared" si="19"/>
        <v>1472571.9411327483</v>
      </c>
      <c r="W113" s="33"/>
      <c r="X113" s="33"/>
      <c r="Y113" s="33"/>
      <c r="Z113" s="33"/>
      <c r="AA113" s="33"/>
      <c r="AB113" s="11"/>
      <c r="AC113" s="11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</row>
    <row r="114" spans="1:48">
      <c r="A114" s="20"/>
      <c r="B114" s="20"/>
      <c r="D114" s="26">
        <f>IF(SUM($D$2:D113)&lt;&gt;0,0,IF(ROUND(U113-L114,2)=0,E114,0))</f>
        <v>0</v>
      </c>
      <c r="E114" s="3">
        <f t="shared" si="20"/>
        <v>111</v>
      </c>
      <c r="F114" s="3">
        <f>IF(E114="","",IF(ISERROR(INDEX(Inputs!$A$10:$B$13,MATCH(E114,Inputs!$A$10:$A$13,0),2)),0,INDEX(Inputs!$A$10:$B$13,MATCH(E114,Inputs!$A$10:$A$13,0),2)))</f>
        <v>0</v>
      </c>
      <c r="G114" s="47">
        <f t="shared" si="14"/>
        <v>0.1095</v>
      </c>
      <c r="H114" s="37">
        <f t="shared" si="15"/>
        <v>0.1095</v>
      </c>
      <c r="I114" s="9">
        <f>IF(E114="",NA(),IF(Inputs!$B$6&gt;(U113*(1+rate/freq)),IF((U113*(1+rate/freq))&lt;0,0,(U113*(1+rate/freq))),Inputs!$B$6))</f>
        <v>21078.370470211899</v>
      </c>
      <c r="J114" s="8">
        <f t="shared" si="16"/>
        <v>21078.370470211899</v>
      </c>
      <c r="K114" s="9">
        <f t="shared" si="17"/>
        <v>13437.218962836329</v>
      </c>
      <c r="L114" s="8">
        <f t="shared" si="21"/>
        <v>7641.1515073755709</v>
      </c>
      <c r="M114" s="8">
        <f t="shared" si="22"/>
        <v>111</v>
      </c>
      <c r="N114" s="8"/>
      <c r="O114" s="8"/>
      <c r="P114" s="8"/>
      <c r="Q114" s="8" t="str">
        <f>IF(Inputs!$E$9=$M$2,M114,IF(Inputs!$E$9=$N$2,N114,IF(Inputs!$E$9=$O$2,O114,IF(Inputs!$E$9=$P$2,P114,""))))</f>
        <v/>
      </c>
      <c r="R114" s="3">
        <v>0</v>
      </c>
      <c r="S114" s="19"/>
      <c r="T114" s="3">
        <f t="shared" si="18"/>
        <v>0</v>
      </c>
      <c r="U114" s="8">
        <f t="shared" si="19"/>
        <v>1464930.7896253727</v>
      </c>
      <c r="W114" s="33"/>
      <c r="X114" s="33"/>
      <c r="Y114" s="33"/>
      <c r="Z114" s="33"/>
      <c r="AA114" s="33"/>
      <c r="AB114" s="11"/>
      <c r="AC114" s="11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</row>
    <row r="115" spans="1:48">
      <c r="A115" s="20"/>
      <c r="B115" s="20"/>
      <c r="D115" s="26">
        <f>IF(SUM($D$2:D114)&lt;&gt;0,0,IF(ROUND(U114-L115,2)=0,E115,0))</f>
        <v>0</v>
      </c>
      <c r="E115" s="3">
        <f t="shared" si="20"/>
        <v>112</v>
      </c>
      <c r="F115" s="3">
        <f>IF(E115="","",IF(ISERROR(INDEX(Inputs!$A$10:$B$13,MATCH(E115,Inputs!$A$10:$A$13,0),2)),0,INDEX(Inputs!$A$10:$B$13,MATCH(E115,Inputs!$A$10:$A$13,0),2)))</f>
        <v>0</v>
      </c>
      <c r="G115" s="47">
        <f t="shared" si="14"/>
        <v>0.1095</v>
      </c>
      <c r="H115" s="37">
        <f t="shared" si="15"/>
        <v>0.1095</v>
      </c>
      <c r="I115" s="9">
        <f>IF(E115="",NA(),IF(Inputs!$B$6&gt;(U114*(1+rate/freq)),IF((U114*(1+rate/freq))&lt;0,0,(U114*(1+rate/freq))),Inputs!$B$6))</f>
        <v>21078.370470211899</v>
      </c>
      <c r="J115" s="8">
        <f t="shared" si="16"/>
        <v>21078.370470211899</v>
      </c>
      <c r="K115" s="9">
        <f t="shared" si="17"/>
        <v>13367.493455331525</v>
      </c>
      <c r="L115" s="8">
        <f t="shared" si="21"/>
        <v>7710.8770148803742</v>
      </c>
      <c r="M115" s="8">
        <f t="shared" si="22"/>
        <v>112</v>
      </c>
      <c r="N115" s="8">
        <f>N112+3</f>
        <v>112</v>
      </c>
      <c r="O115" s="8"/>
      <c r="P115" s="8"/>
      <c r="Q115" s="8" t="str">
        <f>IF(Inputs!$E$9=$M$2,M115,IF(Inputs!$E$9=$N$2,N115,IF(Inputs!$E$9=$O$2,O115,IF(Inputs!$E$9=$P$2,P115,""))))</f>
        <v/>
      </c>
      <c r="R115" s="3">
        <v>0</v>
      </c>
      <c r="S115" s="19"/>
      <c r="T115" s="3">
        <f t="shared" si="18"/>
        <v>0</v>
      </c>
      <c r="U115" s="8">
        <f t="shared" si="19"/>
        <v>1457219.9126104924</v>
      </c>
      <c r="W115" s="33"/>
      <c r="X115" s="33"/>
      <c r="Y115" s="33"/>
      <c r="Z115" s="33"/>
      <c r="AA115" s="33"/>
      <c r="AB115" s="11"/>
      <c r="AC115" s="11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</row>
    <row r="116" spans="1:48">
      <c r="A116" s="20"/>
      <c r="B116" s="20"/>
      <c r="D116" s="26">
        <f>IF(SUM($D$2:D115)&lt;&gt;0,0,IF(ROUND(U115-L116,2)=0,E116,0))</f>
        <v>0</v>
      </c>
      <c r="E116" s="3">
        <f t="shared" si="20"/>
        <v>113</v>
      </c>
      <c r="F116" s="3">
        <f>IF(E116="","",IF(ISERROR(INDEX(Inputs!$A$10:$B$13,MATCH(E116,Inputs!$A$10:$A$13,0),2)),0,INDEX(Inputs!$A$10:$B$13,MATCH(E116,Inputs!$A$10:$A$13,0),2)))</f>
        <v>0</v>
      </c>
      <c r="G116" s="47">
        <f t="shared" si="14"/>
        <v>0.1095</v>
      </c>
      <c r="H116" s="37">
        <f t="shared" si="15"/>
        <v>0.1095</v>
      </c>
      <c r="I116" s="9">
        <f>IF(E116="",NA(),IF(Inputs!$B$6&gt;(U115*(1+rate/freq)),IF((U115*(1+rate/freq))&lt;0,0,(U115*(1+rate/freq))),Inputs!$B$6))</f>
        <v>21078.370470211899</v>
      </c>
      <c r="J116" s="8">
        <f t="shared" si="16"/>
        <v>21078.370470211899</v>
      </c>
      <c r="K116" s="9">
        <f t="shared" si="17"/>
        <v>13297.131702570745</v>
      </c>
      <c r="L116" s="8">
        <f t="shared" si="21"/>
        <v>7781.2387676411545</v>
      </c>
      <c r="M116" s="8">
        <f t="shared" si="22"/>
        <v>113</v>
      </c>
      <c r="N116" s="8"/>
      <c r="O116" s="8"/>
      <c r="P116" s="8"/>
      <c r="Q116" s="8" t="str">
        <f>IF(Inputs!$E$9=$M$2,M116,IF(Inputs!$E$9=$N$2,N116,IF(Inputs!$E$9=$O$2,O116,IF(Inputs!$E$9=$P$2,P116,""))))</f>
        <v/>
      </c>
      <c r="R116" s="3">
        <v>0</v>
      </c>
      <c r="S116" s="19"/>
      <c r="T116" s="3">
        <f t="shared" si="18"/>
        <v>0</v>
      </c>
      <c r="U116" s="8">
        <f t="shared" si="19"/>
        <v>1449438.6738428513</v>
      </c>
      <c r="W116" s="33"/>
      <c r="X116" s="33"/>
      <c r="Y116" s="33"/>
      <c r="Z116" s="33"/>
      <c r="AA116" s="33"/>
      <c r="AB116" s="11"/>
      <c r="AC116" s="11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</row>
    <row r="117" spans="1:48">
      <c r="A117" s="20"/>
      <c r="B117" s="20"/>
      <c r="D117" s="26">
        <f>IF(SUM($D$2:D116)&lt;&gt;0,0,IF(ROUND(U116-L117,2)=0,E117,0))</f>
        <v>0</v>
      </c>
      <c r="E117" s="3">
        <f t="shared" si="20"/>
        <v>114</v>
      </c>
      <c r="F117" s="3">
        <f>IF(E117="","",IF(ISERROR(INDEX(Inputs!$A$10:$B$13,MATCH(E117,Inputs!$A$10:$A$13,0),2)),0,INDEX(Inputs!$A$10:$B$13,MATCH(E117,Inputs!$A$10:$A$13,0),2)))</f>
        <v>0</v>
      </c>
      <c r="G117" s="47">
        <f t="shared" si="14"/>
        <v>0.1095</v>
      </c>
      <c r="H117" s="37">
        <f t="shared" si="15"/>
        <v>0.1095</v>
      </c>
      <c r="I117" s="9">
        <f>IF(E117="",NA(),IF(Inputs!$B$6&gt;(U116*(1+rate/freq)),IF((U116*(1+rate/freq))&lt;0,0,(U116*(1+rate/freq))),Inputs!$B$6))</f>
        <v>21078.370470211899</v>
      </c>
      <c r="J117" s="8">
        <f t="shared" si="16"/>
        <v>21078.370470211899</v>
      </c>
      <c r="K117" s="9">
        <f t="shared" si="17"/>
        <v>13226.127898816019</v>
      </c>
      <c r="L117" s="8">
        <f t="shared" si="21"/>
        <v>7852.2425713958801</v>
      </c>
      <c r="M117" s="8">
        <f t="shared" si="22"/>
        <v>114</v>
      </c>
      <c r="N117" s="8"/>
      <c r="O117" s="8"/>
      <c r="P117" s="8"/>
      <c r="Q117" s="8" t="str">
        <f>IF(Inputs!$E$9=$M$2,M117,IF(Inputs!$E$9=$N$2,N117,IF(Inputs!$E$9=$O$2,O117,IF(Inputs!$E$9=$P$2,P117,""))))</f>
        <v/>
      </c>
      <c r="R117" s="3">
        <v>0</v>
      </c>
      <c r="S117" s="19"/>
      <c r="T117" s="3">
        <f t="shared" si="18"/>
        <v>0</v>
      </c>
      <c r="U117" s="8">
        <f t="shared" si="19"/>
        <v>1441586.4312714555</v>
      </c>
      <c r="W117" s="33"/>
      <c r="X117" s="33"/>
      <c r="Y117" s="33"/>
      <c r="Z117" s="33"/>
      <c r="AA117" s="33"/>
      <c r="AB117" s="11"/>
      <c r="AC117" s="11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</row>
    <row r="118" spans="1:48">
      <c r="A118" s="20"/>
      <c r="B118" s="20"/>
      <c r="D118" s="26">
        <f>IF(SUM($D$2:D117)&lt;&gt;0,0,IF(ROUND(U117-L118,2)=0,E118,0))</f>
        <v>0</v>
      </c>
      <c r="E118" s="3">
        <f t="shared" si="20"/>
        <v>115</v>
      </c>
      <c r="F118" s="3">
        <f>IF(E118="","",IF(ISERROR(INDEX(Inputs!$A$10:$B$13,MATCH(E118,Inputs!$A$10:$A$13,0),2)),0,INDEX(Inputs!$A$10:$B$13,MATCH(E118,Inputs!$A$10:$A$13,0),2)))</f>
        <v>0</v>
      </c>
      <c r="G118" s="47">
        <f t="shared" si="14"/>
        <v>0.1095</v>
      </c>
      <c r="H118" s="37">
        <f t="shared" si="15"/>
        <v>0.1095</v>
      </c>
      <c r="I118" s="9">
        <f>IF(E118="",NA(),IF(Inputs!$B$6&gt;(U117*(1+rate/freq)),IF((U117*(1+rate/freq))&lt;0,0,(U117*(1+rate/freq))),Inputs!$B$6))</f>
        <v>21078.370470211899</v>
      </c>
      <c r="J118" s="8">
        <f t="shared" si="16"/>
        <v>21078.370470211899</v>
      </c>
      <c r="K118" s="9">
        <f t="shared" si="17"/>
        <v>13154.476185352032</v>
      </c>
      <c r="L118" s="8">
        <f t="shared" si="21"/>
        <v>7923.8942848598672</v>
      </c>
      <c r="M118" s="8">
        <f t="shared" si="22"/>
        <v>115</v>
      </c>
      <c r="N118" s="8">
        <f>N115+3</f>
        <v>115</v>
      </c>
      <c r="O118" s="8">
        <f>O112+6</f>
        <v>115</v>
      </c>
      <c r="P118" s="8"/>
      <c r="Q118" s="8" t="str">
        <f>IF(Inputs!$E$9=$M$2,M118,IF(Inputs!$E$9=$N$2,N118,IF(Inputs!$E$9=$O$2,O118,IF(Inputs!$E$9=$P$2,P118,""))))</f>
        <v/>
      </c>
      <c r="R118" s="3">
        <v>0</v>
      </c>
      <c r="S118" s="19"/>
      <c r="T118" s="3">
        <f t="shared" si="18"/>
        <v>0</v>
      </c>
      <c r="U118" s="8">
        <f t="shared" si="19"/>
        <v>1433662.5369865957</v>
      </c>
      <c r="W118" s="33"/>
      <c r="X118" s="33"/>
      <c r="Y118" s="33"/>
      <c r="Z118" s="33"/>
      <c r="AA118" s="33"/>
      <c r="AB118" s="11"/>
      <c r="AC118" s="11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</row>
    <row r="119" spans="1:48">
      <c r="A119" s="20"/>
      <c r="B119" s="20"/>
      <c r="D119" s="26">
        <f>IF(SUM($D$2:D118)&lt;&gt;0,0,IF(ROUND(U118-L119,2)=0,E119,0))</f>
        <v>0</v>
      </c>
      <c r="E119" s="3">
        <f t="shared" si="20"/>
        <v>116</v>
      </c>
      <c r="F119" s="3">
        <f>IF(E119="","",IF(ISERROR(INDEX(Inputs!$A$10:$B$13,MATCH(E119,Inputs!$A$10:$A$13,0),2)),0,INDEX(Inputs!$A$10:$B$13,MATCH(E119,Inputs!$A$10:$A$13,0),2)))</f>
        <v>0</v>
      </c>
      <c r="G119" s="47">
        <f t="shared" si="14"/>
        <v>0.1095</v>
      </c>
      <c r="H119" s="37">
        <f t="shared" si="15"/>
        <v>0.1095</v>
      </c>
      <c r="I119" s="9">
        <f>IF(E119="",NA(),IF(Inputs!$B$6&gt;(U118*(1+rate/freq)),IF((U118*(1+rate/freq))&lt;0,0,(U118*(1+rate/freq))),Inputs!$B$6))</f>
        <v>21078.370470211899</v>
      </c>
      <c r="J119" s="8">
        <f t="shared" si="16"/>
        <v>21078.370470211899</v>
      </c>
      <c r="K119" s="9">
        <f t="shared" si="17"/>
        <v>13082.170650002685</v>
      </c>
      <c r="L119" s="8">
        <f t="shared" si="21"/>
        <v>7996.1998202092145</v>
      </c>
      <c r="M119" s="8">
        <f t="shared" si="22"/>
        <v>116</v>
      </c>
      <c r="N119" s="8"/>
      <c r="O119" s="8"/>
      <c r="P119" s="8"/>
      <c r="Q119" s="8" t="str">
        <f>IF(Inputs!$E$9=$M$2,M119,IF(Inputs!$E$9=$N$2,N119,IF(Inputs!$E$9=$O$2,O119,IF(Inputs!$E$9=$P$2,P119,""))))</f>
        <v/>
      </c>
      <c r="R119" s="3">
        <v>0</v>
      </c>
      <c r="S119" s="19"/>
      <c r="T119" s="3">
        <f t="shared" si="18"/>
        <v>0</v>
      </c>
      <c r="U119" s="8">
        <f t="shared" si="19"/>
        <v>1425666.3371663864</v>
      </c>
      <c r="W119" s="33"/>
      <c r="X119" s="33"/>
      <c r="Y119" s="33"/>
      <c r="Z119" s="33"/>
      <c r="AA119" s="33"/>
      <c r="AB119" s="11"/>
      <c r="AC119" s="11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</row>
    <row r="120" spans="1:48">
      <c r="A120" s="20"/>
      <c r="B120" s="20"/>
      <c r="D120" s="26">
        <f>IF(SUM($D$2:D119)&lt;&gt;0,0,IF(ROUND(U119-L120,2)=0,E120,0))</f>
        <v>0</v>
      </c>
      <c r="E120" s="3">
        <f t="shared" si="20"/>
        <v>117</v>
      </c>
      <c r="F120" s="3">
        <f>IF(E120="","",IF(ISERROR(INDEX(Inputs!$A$10:$B$13,MATCH(E120,Inputs!$A$10:$A$13,0),2)),0,INDEX(Inputs!$A$10:$B$13,MATCH(E120,Inputs!$A$10:$A$13,0),2)))</f>
        <v>0</v>
      </c>
      <c r="G120" s="47">
        <f t="shared" si="14"/>
        <v>0.1095</v>
      </c>
      <c r="H120" s="37">
        <f t="shared" si="15"/>
        <v>0.1095</v>
      </c>
      <c r="I120" s="9">
        <f>IF(E120="",NA(),IF(Inputs!$B$6&gt;(U119*(1+rate/freq)),IF((U119*(1+rate/freq))&lt;0,0,(U119*(1+rate/freq))),Inputs!$B$6))</f>
        <v>21078.370470211899</v>
      </c>
      <c r="J120" s="8">
        <f t="shared" si="16"/>
        <v>21078.370470211899</v>
      </c>
      <c r="K120" s="9">
        <f t="shared" si="17"/>
        <v>13009.205326643276</v>
      </c>
      <c r="L120" s="8">
        <f t="shared" si="21"/>
        <v>8069.1651435686235</v>
      </c>
      <c r="M120" s="8">
        <f t="shared" si="22"/>
        <v>117</v>
      </c>
      <c r="N120" s="8"/>
      <c r="O120" s="8"/>
      <c r="P120" s="8"/>
      <c r="Q120" s="8" t="str">
        <f>IF(Inputs!$E$9=$M$2,M120,IF(Inputs!$E$9=$N$2,N120,IF(Inputs!$E$9=$O$2,O120,IF(Inputs!$E$9=$P$2,P120,""))))</f>
        <v/>
      </c>
      <c r="R120" s="3">
        <v>0</v>
      </c>
      <c r="S120" s="19"/>
      <c r="T120" s="3">
        <f t="shared" si="18"/>
        <v>0</v>
      </c>
      <c r="U120" s="8">
        <f t="shared" si="19"/>
        <v>1417597.1720228179</v>
      </c>
      <c r="W120" s="33"/>
      <c r="X120" s="33"/>
      <c r="Y120" s="33"/>
      <c r="Z120" s="33"/>
      <c r="AA120" s="33"/>
      <c r="AB120" s="11"/>
      <c r="AC120" s="11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</row>
    <row r="121" spans="1:48">
      <c r="A121" s="20"/>
      <c r="B121" s="20"/>
      <c r="D121" s="26">
        <f>IF(SUM($D$2:D120)&lt;&gt;0,0,IF(ROUND(U120-L121,2)=0,E121,0))</f>
        <v>0</v>
      </c>
      <c r="E121" s="3">
        <f t="shared" si="20"/>
        <v>118</v>
      </c>
      <c r="F121" s="3">
        <f>IF(E121="","",IF(ISERROR(INDEX(Inputs!$A$10:$B$13,MATCH(E121,Inputs!$A$10:$A$13,0),2)),0,INDEX(Inputs!$A$10:$B$13,MATCH(E121,Inputs!$A$10:$A$13,0),2)))</f>
        <v>0</v>
      </c>
      <c r="G121" s="47">
        <f t="shared" si="14"/>
        <v>0.1095</v>
      </c>
      <c r="H121" s="37">
        <f t="shared" si="15"/>
        <v>0.1095</v>
      </c>
      <c r="I121" s="9">
        <f>IF(E121="",NA(),IF(Inputs!$B$6&gt;(U120*(1+rate/freq)),IF((U120*(1+rate/freq))&lt;0,0,(U120*(1+rate/freq))),Inputs!$B$6))</f>
        <v>21078.370470211899</v>
      </c>
      <c r="J121" s="8">
        <f t="shared" si="16"/>
        <v>21078.370470211899</v>
      </c>
      <c r="K121" s="9">
        <f t="shared" si="17"/>
        <v>12935.574194708213</v>
      </c>
      <c r="L121" s="8">
        <f t="shared" si="21"/>
        <v>8142.796275503686</v>
      </c>
      <c r="M121" s="8">
        <f t="shared" si="22"/>
        <v>118</v>
      </c>
      <c r="N121" s="8">
        <f>N118+3</f>
        <v>118</v>
      </c>
      <c r="O121" s="8"/>
      <c r="P121" s="8"/>
      <c r="Q121" s="8" t="str">
        <f>IF(Inputs!$E$9=$M$2,M121,IF(Inputs!$E$9=$N$2,N121,IF(Inputs!$E$9=$O$2,O121,IF(Inputs!$E$9=$P$2,P121,""))))</f>
        <v/>
      </c>
      <c r="R121" s="3">
        <v>0</v>
      </c>
      <c r="S121" s="19"/>
      <c r="T121" s="3">
        <f t="shared" si="18"/>
        <v>0</v>
      </c>
      <c r="U121" s="8">
        <f t="shared" si="19"/>
        <v>1409454.3757473142</v>
      </c>
      <c r="W121" s="33"/>
      <c r="X121" s="33"/>
      <c r="Y121" s="33"/>
      <c r="Z121" s="33"/>
      <c r="AA121" s="33"/>
      <c r="AB121" s="11"/>
      <c r="AC121" s="11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</row>
    <row r="122" spans="1:48">
      <c r="A122" s="20"/>
      <c r="B122" s="20"/>
      <c r="D122" s="26">
        <f>IF(SUM($D$2:D121)&lt;&gt;0,0,IF(ROUND(U121-L122,2)=0,E122,0))</f>
        <v>0</v>
      </c>
      <c r="E122" s="3">
        <f t="shared" si="20"/>
        <v>119</v>
      </c>
      <c r="F122" s="3">
        <f>IF(E122="","",IF(ISERROR(INDEX(Inputs!$A$10:$B$13,MATCH(E122,Inputs!$A$10:$A$13,0),2)),0,INDEX(Inputs!$A$10:$B$13,MATCH(E122,Inputs!$A$10:$A$13,0),2)))</f>
        <v>0</v>
      </c>
      <c r="G122" s="47">
        <f t="shared" si="14"/>
        <v>0.1095</v>
      </c>
      <c r="H122" s="37">
        <f t="shared" si="15"/>
        <v>0.1095</v>
      </c>
      <c r="I122" s="9">
        <f>IF(E122="",NA(),IF(Inputs!$B$6&gt;(U121*(1+rate/freq)),IF((U121*(1+rate/freq))&lt;0,0,(U121*(1+rate/freq))),Inputs!$B$6))</f>
        <v>21078.370470211899</v>
      </c>
      <c r="J122" s="8">
        <f t="shared" si="16"/>
        <v>21078.370470211899</v>
      </c>
      <c r="K122" s="9">
        <f t="shared" si="17"/>
        <v>12861.271178694244</v>
      </c>
      <c r="L122" s="8">
        <f t="shared" si="21"/>
        <v>8217.0992915176557</v>
      </c>
      <c r="M122" s="8">
        <f t="shared" si="22"/>
        <v>119</v>
      </c>
      <c r="N122" s="8"/>
      <c r="O122" s="8"/>
      <c r="P122" s="8"/>
      <c r="Q122" s="8" t="str">
        <f>IF(Inputs!$E$9=$M$2,M122,IF(Inputs!$E$9=$N$2,N122,IF(Inputs!$E$9=$O$2,O122,IF(Inputs!$E$9=$P$2,P122,""))))</f>
        <v/>
      </c>
      <c r="R122" s="3">
        <v>0</v>
      </c>
      <c r="S122" s="19"/>
      <c r="T122" s="3">
        <f t="shared" si="18"/>
        <v>0</v>
      </c>
      <c r="U122" s="8">
        <f t="shared" si="19"/>
        <v>1401237.2764557966</v>
      </c>
      <c r="W122" s="33"/>
      <c r="X122" s="33"/>
      <c r="Y122" s="33"/>
      <c r="Z122" s="33"/>
      <c r="AA122" s="33"/>
      <c r="AB122" s="11"/>
      <c r="AC122" s="11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</row>
    <row r="123" spans="1:48">
      <c r="A123" s="20"/>
      <c r="B123" s="20"/>
      <c r="D123" s="26">
        <f>IF(SUM($D$2:D122)&lt;&gt;0,0,IF(ROUND(U122-L123,2)=0,E123,0))</f>
        <v>0</v>
      </c>
      <c r="E123" s="3">
        <f t="shared" si="20"/>
        <v>120</v>
      </c>
      <c r="F123" s="3">
        <f>IF(E123="","",IF(ISERROR(INDEX(Inputs!$A$10:$B$13,MATCH(E123,Inputs!$A$10:$A$13,0),2)),0,INDEX(Inputs!$A$10:$B$13,MATCH(E123,Inputs!$A$10:$A$13,0),2)))</f>
        <v>0</v>
      </c>
      <c r="G123" s="47">
        <f t="shared" si="14"/>
        <v>0.1095</v>
      </c>
      <c r="H123" s="37">
        <f t="shared" si="15"/>
        <v>0.1095</v>
      </c>
      <c r="I123" s="9">
        <f>IF(E123="",NA(),IF(Inputs!$B$6&gt;(U122*(1+rate/freq)),IF((U122*(1+rate/freq))&lt;0,0,(U122*(1+rate/freq))),Inputs!$B$6))</f>
        <v>21078.370470211899</v>
      </c>
      <c r="J123" s="8">
        <f t="shared" si="16"/>
        <v>21078.370470211899</v>
      </c>
      <c r="K123" s="9">
        <f t="shared" si="17"/>
        <v>12786.290147659143</v>
      </c>
      <c r="L123" s="8">
        <f t="shared" si="21"/>
        <v>8292.0803225527561</v>
      </c>
      <c r="M123" s="8">
        <f t="shared" si="22"/>
        <v>120</v>
      </c>
      <c r="N123" s="8"/>
      <c r="O123" s="8"/>
      <c r="P123" s="8"/>
      <c r="Q123" s="8" t="str">
        <f>IF(Inputs!$E$9=$M$2,M123,IF(Inputs!$E$9=$N$2,N123,IF(Inputs!$E$9=$O$2,O123,IF(Inputs!$E$9=$P$2,P123,""))))</f>
        <v/>
      </c>
      <c r="R123" s="3">
        <v>0</v>
      </c>
      <c r="S123" s="19"/>
      <c r="T123" s="3">
        <f t="shared" si="18"/>
        <v>0</v>
      </c>
      <c r="U123" s="8">
        <f t="shared" si="19"/>
        <v>1392945.1961332439</v>
      </c>
      <c r="W123" s="33"/>
      <c r="X123" s="33"/>
      <c r="Y123" s="33"/>
      <c r="Z123" s="33"/>
      <c r="AA123" s="33"/>
      <c r="AB123" s="11"/>
      <c r="AC123" s="11"/>
      <c r="AH123" s="65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</row>
    <row r="124" spans="1:48">
      <c r="A124" s="20"/>
      <c r="B124" s="20"/>
      <c r="D124" s="26">
        <f>IF(SUM($D$2:D123)&lt;&gt;0,0,IF(ROUND(U123-L124,2)=0,E124,0))</f>
        <v>0</v>
      </c>
      <c r="E124" s="3">
        <f t="shared" si="20"/>
        <v>121</v>
      </c>
      <c r="F124" s="3">
        <f>IF(E124="","",IF(ISERROR(INDEX(Inputs!$A$10:$B$13,MATCH(E124,Inputs!$A$10:$A$13,0),2)),0,INDEX(Inputs!$A$10:$B$13,MATCH(E124,Inputs!$A$10:$A$13,0),2)))</f>
        <v>0</v>
      </c>
      <c r="G124" s="47">
        <f t="shared" si="14"/>
        <v>0.1095</v>
      </c>
      <c r="H124" s="37">
        <f t="shared" si="15"/>
        <v>0.1095</v>
      </c>
      <c r="I124" s="9">
        <f>IF(E124="",NA(),IF(Inputs!$B$6&gt;(U123*(1+rate/freq)),IF((U123*(1+rate/freq))&lt;0,0,(U123*(1+rate/freq))),Inputs!$B$6))</f>
        <v>21078.370470211899</v>
      </c>
      <c r="J124" s="8">
        <f t="shared" si="16"/>
        <v>21078.370470211899</v>
      </c>
      <c r="K124" s="9">
        <f t="shared" si="17"/>
        <v>12710.624914715851</v>
      </c>
      <c r="L124" s="8">
        <f t="shared" si="21"/>
        <v>8367.7455554960488</v>
      </c>
      <c r="M124" s="8">
        <f t="shared" si="22"/>
        <v>121</v>
      </c>
      <c r="N124" s="8">
        <f>N121+3</f>
        <v>121</v>
      </c>
      <c r="O124" s="8">
        <f>O118+6</f>
        <v>121</v>
      </c>
      <c r="P124" s="8">
        <f>P112+12</f>
        <v>121</v>
      </c>
      <c r="Q124" s="8" t="str">
        <f>IF(Inputs!$E$9=$M$2,M124,IF(Inputs!$E$9=$N$2,N124,IF(Inputs!$E$9=$O$2,O124,IF(Inputs!$E$9=$P$2,P124,""))))</f>
        <v/>
      </c>
      <c r="R124" s="3">
        <v>0</v>
      </c>
      <c r="S124" s="19"/>
      <c r="T124" s="3">
        <f t="shared" si="18"/>
        <v>0</v>
      </c>
      <c r="U124" s="8">
        <f t="shared" si="19"/>
        <v>1384577.4505777478</v>
      </c>
      <c r="W124" s="33"/>
      <c r="X124" s="33"/>
      <c r="Y124" s="33"/>
      <c r="Z124" s="33"/>
      <c r="AA124" s="33"/>
      <c r="AB124" s="11"/>
      <c r="AC124" s="11"/>
      <c r="AH124" s="66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</row>
    <row r="125" spans="1:48">
      <c r="A125" s="20"/>
      <c r="B125" s="20"/>
      <c r="D125" s="26">
        <f>IF(SUM($D$2:D124)&lt;&gt;0,0,IF(ROUND(U124-L125,2)=0,E125,0))</f>
        <v>0</v>
      </c>
      <c r="E125" s="3">
        <f t="shared" si="20"/>
        <v>122</v>
      </c>
      <c r="F125" s="3">
        <f>IF(E125="","",IF(ISERROR(INDEX(Inputs!$A$10:$B$13,MATCH(E125,Inputs!$A$10:$A$13,0),2)),0,INDEX(Inputs!$A$10:$B$13,MATCH(E125,Inputs!$A$10:$A$13,0),2)))</f>
        <v>0</v>
      </c>
      <c r="G125" s="47">
        <f t="shared" si="14"/>
        <v>0.1095</v>
      </c>
      <c r="H125" s="37">
        <f t="shared" si="15"/>
        <v>0.1095</v>
      </c>
      <c r="I125" s="9">
        <f>IF(E125="",NA(),IF(Inputs!$B$6&gt;(U124*(1+rate/freq)),IF((U124*(1+rate/freq))&lt;0,0,(U124*(1+rate/freq))),Inputs!$B$6))</f>
        <v>21078.370470211899</v>
      </c>
      <c r="J125" s="8">
        <f t="shared" si="16"/>
        <v>21078.370470211899</v>
      </c>
      <c r="K125" s="9">
        <f t="shared" si="17"/>
        <v>12634.269236521948</v>
      </c>
      <c r="L125" s="8">
        <f t="shared" si="21"/>
        <v>8444.1012336899512</v>
      </c>
      <c r="M125" s="8">
        <f t="shared" si="22"/>
        <v>122</v>
      </c>
      <c r="N125" s="8"/>
      <c r="O125" s="8"/>
      <c r="P125" s="8"/>
      <c r="Q125" s="8" t="str">
        <f>IF(Inputs!$E$9=$M$2,M125,IF(Inputs!$E$9=$N$2,N125,IF(Inputs!$E$9=$O$2,O125,IF(Inputs!$E$9=$P$2,P125,""))))</f>
        <v/>
      </c>
      <c r="R125" s="3">
        <v>0</v>
      </c>
      <c r="S125" s="19"/>
      <c r="T125" s="3">
        <f t="shared" si="18"/>
        <v>0</v>
      </c>
      <c r="U125" s="8">
        <f t="shared" si="19"/>
        <v>1376133.3493440577</v>
      </c>
      <c r="W125" s="33"/>
      <c r="X125" s="33"/>
      <c r="Y125" s="33"/>
      <c r="Z125" s="33"/>
      <c r="AA125" s="33"/>
      <c r="AB125" s="11"/>
      <c r="AC125" s="11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</row>
    <row r="126" spans="1:48">
      <c r="A126" s="20"/>
      <c r="B126" s="20"/>
      <c r="D126" s="26">
        <f>IF(SUM($D$2:D125)&lt;&gt;0,0,IF(ROUND(U125-L126,2)=0,E126,0))</f>
        <v>0</v>
      </c>
      <c r="E126" s="3">
        <f t="shared" si="20"/>
        <v>123</v>
      </c>
      <c r="F126" s="3">
        <f>IF(E126="","",IF(ISERROR(INDEX(Inputs!$A$10:$B$13,MATCH(E126,Inputs!$A$10:$A$13,0),2)),0,INDEX(Inputs!$A$10:$B$13,MATCH(E126,Inputs!$A$10:$A$13,0),2)))</f>
        <v>0</v>
      </c>
      <c r="G126" s="47">
        <f t="shared" si="14"/>
        <v>0.1095</v>
      </c>
      <c r="H126" s="37">
        <f t="shared" si="15"/>
        <v>0.1095</v>
      </c>
      <c r="I126" s="9">
        <f>IF(E126="",NA(),IF(Inputs!$B$6&gt;(U125*(1+rate/freq)),IF((U125*(1+rate/freq))&lt;0,0,(U125*(1+rate/freq))),Inputs!$B$6))</f>
        <v>21078.370470211899</v>
      </c>
      <c r="J126" s="8">
        <f t="shared" si="16"/>
        <v>21078.370470211899</v>
      </c>
      <c r="K126" s="9">
        <f t="shared" si="17"/>
        <v>12557.216812764527</v>
      </c>
      <c r="L126" s="8">
        <f t="shared" si="21"/>
        <v>8521.1536574473721</v>
      </c>
      <c r="M126" s="8">
        <f t="shared" si="22"/>
        <v>123</v>
      </c>
      <c r="N126" s="8"/>
      <c r="O126" s="8"/>
      <c r="P126" s="8"/>
      <c r="Q126" s="8" t="str">
        <f>IF(Inputs!$E$9=$M$2,M126,IF(Inputs!$E$9=$N$2,N126,IF(Inputs!$E$9=$O$2,O126,IF(Inputs!$E$9=$P$2,P126,""))))</f>
        <v/>
      </c>
      <c r="R126" s="3">
        <v>0</v>
      </c>
      <c r="S126" s="19"/>
      <c r="T126" s="3">
        <f t="shared" si="18"/>
        <v>0</v>
      </c>
      <c r="U126" s="8">
        <f t="shared" si="19"/>
        <v>1367612.1956866104</v>
      </c>
      <c r="W126" s="33"/>
      <c r="X126" s="33"/>
      <c r="Y126" s="33"/>
      <c r="Z126" s="33"/>
      <c r="AA126" s="33"/>
      <c r="AB126" s="11"/>
      <c r="AC126" s="11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</row>
    <row r="127" spans="1:48">
      <c r="A127" s="20"/>
      <c r="B127" s="20"/>
      <c r="D127" s="26">
        <f>IF(SUM($D$2:D126)&lt;&gt;0,0,IF(ROUND(U126-L127,2)=0,E127,0))</f>
        <v>0</v>
      </c>
      <c r="E127" s="3">
        <f t="shared" si="20"/>
        <v>124</v>
      </c>
      <c r="F127" s="3">
        <f>IF(E127="","",IF(ISERROR(INDEX(Inputs!$A$10:$B$13,MATCH(E127,Inputs!$A$10:$A$13,0),2)),0,INDEX(Inputs!$A$10:$B$13,MATCH(E127,Inputs!$A$10:$A$13,0),2)))</f>
        <v>0</v>
      </c>
      <c r="G127" s="47">
        <f t="shared" si="14"/>
        <v>0.1095</v>
      </c>
      <c r="H127" s="37">
        <f t="shared" si="15"/>
        <v>0.1095</v>
      </c>
      <c r="I127" s="9">
        <f>IF(E127="",NA(),IF(Inputs!$B$6&gt;(U126*(1+rate/freq)),IF((U126*(1+rate/freq))&lt;0,0,(U126*(1+rate/freq))),Inputs!$B$6))</f>
        <v>21078.370470211899</v>
      </c>
      <c r="J127" s="8">
        <f t="shared" si="16"/>
        <v>21078.370470211899</v>
      </c>
      <c r="K127" s="9">
        <f t="shared" si="17"/>
        <v>12479.46128564032</v>
      </c>
      <c r="L127" s="8">
        <f t="shared" si="21"/>
        <v>8598.9091845715793</v>
      </c>
      <c r="M127" s="8">
        <f t="shared" si="22"/>
        <v>124</v>
      </c>
      <c r="N127" s="8">
        <f>N124+3</f>
        <v>124</v>
      </c>
      <c r="O127" s="8"/>
      <c r="P127" s="8"/>
      <c r="Q127" s="8" t="str">
        <f>IF(Inputs!$E$9=$M$2,M127,IF(Inputs!$E$9=$N$2,N127,IF(Inputs!$E$9=$O$2,O127,IF(Inputs!$E$9=$P$2,P127,""))))</f>
        <v/>
      </c>
      <c r="R127" s="3">
        <v>0</v>
      </c>
      <c r="S127" s="19"/>
      <c r="T127" s="3">
        <f t="shared" si="18"/>
        <v>0</v>
      </c>
      <c r="U127" s="8">
        <f t="shared" si="19"/>
        <v>1359013.2865020388</v>
      </c>
      <c r="W127" s="33"/>
      <c r="X127" s="33"/>
      <c r="Y127" s="33"/>
      <c r="Z127" s="33"/>
      <c r="AA127" s="33"/>
      <c r="AB127" s="11"/>
      <c r="AC127" s="11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</row>
    <row r="128" spans="1:48">
      <c r="A128" s="20"/>
      <c r="B128" s="20"/>
      <c r="D128" s="26">
        <f>IF(SUM($D$2:D127)&lt;&gt;0,0,IF(ROUND(U127-L128,2)=0,E128,0))</f>
        <v>0</v>
      </c>
      <c r="E128" s="3">
        <f t="shared" si="20"/>
        <v>125</v>
      </c>
      <c r="F128" s="3">
        <f>IF(E128="","",IF(ISERROR(INDEX(Inputs!$A$10:$B$13,MATCH(E128,Inputs!$A$10:$A$13,0),2)),0,INDEX(Inputs!$A$10:$B$13,MATCH(E128,Inputs!$A$10:$A$13,0),2)))</f>
        <v>0</v>
      </c>
      <c r="G128" s="47">
        <f t="shared" si="14"/>
        <v>0.1095</v>
      </c>
      <c r="H128" s="37">
        <f t="shared" si="15"/>
        <v>0.1095</v>
      </c>
      <c r="I128" s="9">
        <f>IF(E128="",NA(),IF(Inputs!$B$6&gt;(U127*(1+rate/freq)),IF((U127*(1+rate/freq))&lt;0,0,(U127*(1+rate/freq))),Inputs!$B$6))</f>
        <v>21078.370470211899</v>
      </c>
      <c r="J128" s="8">
        <f t="shared" si="16"/>
        <v>21078.370470211899</v>
      </c>
      <c r="K128" s="9">
        <f t="shared" si="17"/>
        <v>12400.996239331105</v>
      </c>
      <c r="L128" s="8">
        <f t="shared" si="21"/>
        <v>8677.3742308807941</v>
      </c>
      <c r="M128" s="8">
        <f t="shared" si="22"/>
        <v>125</v>
      </c>
      <c r="N128" s="8"/>
      <c r="O128" s="8"/>
      <c r="P128" s="8"/>
      <c r="Q128" s="8" t="str">
        <f>IF(Inputs!$E$9=$M$2,M128,IF(Inputs!$E$9=$N$2,N128,IF(Inputs!$E$9=$O$2,O128,IF(Inputs!$E$9=$P$2,P128,""))))</f>
        <v/>
      </c>
      <c r="R128" s="3">
        <v>0</v>
      </c>
      <c r="S128" s="19"/>
      <c r="T128" s="3">
        <f t="shared" si="18"/>
        <v>0</v>
      </c>
      <c r="U128" s="8">
        <f t="shared" si="19"/>
        <v>1350335.9122711581</v>
      </c>
      <c r="W128" s="33"/>
      <c r="X128" s="33"/>
      <c r="Y128" s="33"/>
      <c r="Z128" s="33"/>
      <c r="AA128" s="33"/>
      <c r="AB128" s="11"/>
      <c r="AC128" s="11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</row>
    <row r="129" spans="1:48">
      <c r="A129" s="20"/>
      <c r="B129" s="20"/>
      <c r="D129" s="26">
        <f>IF(SUM($D$2:D128)&lt;&gt;0,0,IF(ROUND(U128-L129,2)=0,E129,0))</f>
        <v>0</v>
      </c>
      <c r="E129" s="3">
        <f t="shared" si="20"/>
        <v>126</v>
      </c>
      <c r="F129" s="3">
        <f>IF(E129="","",IF(ISERROR(INDEX(Inputs!$A$10:$B$13,MATCH(E129,Inputs!$A$10:$A$13,0),2)),0,INDEX(Inputs!$A$10:$B$13,MATCH(E129,Inputs!$A$10:$A$13,0),2)))</f>
        <v>0</v>
      </c>
      <c r="G129" s="47">
        <f t="shared" si="14"/>
        <v>0.1095</v>
      </c>
      <c r="H129" s="37">
        <f t="shared" si="15"/>
        <v>0.1095</v>
      </c>
      <c r="I129" s="9">
        <f>IF(E129="",NA(),IF(Inputs!$B$6&gt;(U128*(1+rate/freq)),IF((U128*(1+rate/freq))&lt;0,0,(U128*(1+rate/freq))),Inputs!$B$6))</f>
        <v>21078.370470211899</v>
      </c>
      <c r="J129" s="8">
        <f t="shared" si="16"/>
        <v>21078.370470211899</v>
      </c>
      <c r="K129" s="9">
        <f t="shared" si="17"/>
        <v>12321.815199474317</v>
      </c>
      <c r="L129" s="8">
        <f t="shared" si="21"/>
        <v>8756.5552707375828</v>
      </c>
      <c r="M129" s="8">
        <f t="shared" si="22"/>
        <v>126</v>
      </c>
      <c r="N129" s="8"/>
      <c r="O129" s="8"/>
      <c r="P129" s="8"/>
      <c r="Q129" s="8" t="str">
        <f>IF(Inputs!$E$9=$M$2,M129,IF(Inputs!$E$9=$N$2,N129,IF(Inputs!$E$9=$O$2,O129,IF(Inputs!$E$9=$P$2,P129,""))))</f>
        <v/>
      </c>
      <c r="R129" s="3">
        <v>0</v>
      </c>
      <c r="S129" s="19"/>
      <c r="T129" s="3">
        <f t="shared" si="18"/>
        <v>0</v>
      </c>
      <c r="U129" s="8">
        <f t="shared" si="19"/>
        <v>1341579.3570004206</v>
      </c>
      <c r="W129" s="33"/>
      <c r="X129" s="33"/>
      <c r="Y129" s="33"/>
      <c r="Z129" s="33"/>
      <c r="AA129" s="33"/>
      <c r="AB129" s="11"/>
      <c r="AC129" s="11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</row>
    <row r="130" spans="1:48">
      <c r="A130" s="20"/>
      <c r="B130" s="20"/>
      <c r="D130" s="26">
        <f>IF(SUM($D$2:D129)&lt;&gt;0,0,IF(ROUND(U129-L130,2)=0,E130,0))</f>
        <v>0</v>
      </c>
      <c r="E130" s="3">
        <f t="shared" si="20"/>
        <v>127</v>
      </c>
      <c r="F130" s="3">
        <f>IF(E130="","",IF(ISERROR(INDEX(Inputs!$A$10:$B$13,MATCH(E130,Inputs!$A$10:$A$13,0),2)),0,INDEX(Inputs!$A$10:$B$13,MATCH(E130,Inputs!$A$10:$A$13,0),2)))</f>
        <v>0</v>
      </c>
      <c r="G130" s="47">
        <f t="shared" si="14"/>
        <v>0.1095</v>
      </c>
      <c r="H130" s="37">
        <f t="shared" si="15"/>
        <v>0.1095</v>
      </c>
      <c r="I130" s="9">
        <f>IF(E130="",NA(),IF(Inputs!$B$6&gt;(U129*(1+rate/freq)),IF((U129*(1+rate/freq))&lt;0,0,(U129*(1+rate/freq))),Inputs!$B$6))</f>
        <v>21078.370470211899</v>
      </c>
      <c r="J130" s="8">
        <f t="shared" si="16"/>
        <v>21078.370470211899</v>
      </c>
      <c r="K130" s="9">
        <f t="shared" si="17"/>
        <v>12241.911632628837</v>
      </c>
      <c r="L130" s="8">
        <f t="shared" si="21"/>
        <v>8836.4588375830626</v>
      </c>
      <c r="M130" s="8">
        <f t="shared" si="22"/>
        <v>127</v>
      </c>
      <c r="N130" s="8">
        <f>N127+3</f>
        <v>127</v>
      </c>
      <c r="O130" s="8">
        <f>O124+6</f>
        <v>127</v>
      </c>
      <c r="P130" s="8"/>
      <c r="Q130" s="8" t="str">
        <f>IF(Inputs!$E$9=$M$2,M130,IF(Inputs!$E$9=$N$2,N130,IF(Inputs!$E$9=$O$2,O130,IF(Inputs!$E$9=$P$2,P130,""))))</f>
        <v/>
      </c>
      <c r="R130" s="3">
        <v>0</v>
      </c>
      <c r="S130" s="19"/>
      <c r="T130" s="3">
        <f t="shared" si="18"/>
        <v>0</v>
      </c>
      <c r="U130" s="8">
        <f t="shared" si="19"/>
        <v>1332742.8981628376</v>
      </c>
      <c r="W130" s="33"/>
      <c r="X130" s="33"/>
      <c r="Y130" s="33"/>
      <c r="Z130" s="33"/>
      <c r="AA130" s="33"/>
      <c r="AB130" s="11"/>
      <c r="AC130" s="11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</row>
    <row r="131" spans="1:48">
      <c r="A131" s="20"/>
      <c r="B131" s="20"/>
      <c r="D131" s="26">
        <f>IF(SUM($D$2:D130)&lt;&gt;0,0,IF(ROUND(U130-L131,2)=0,E131,0))</f>
        <v>0</v>
      </c>
      <c r="E131" s="3">
        <f t="shared" si="20"/>
        <v>128</v>
      </c>
      <c r="F131" s="3">
        <f>IF(E131="","",IF(ISERROR(INDEX(Inputs!$A$10:$B$13,MATCH(E131,Inputs!$A$10:$A$13,0),2)),0,INDEX(Inputs!$A$10:$B$13,MATCH(E131,Inputs!$A$10:$A$13,0),2)))</f>
        <v>0</v>
      </c>
      <c r="G131" s="47">
        <f t="shared" si="14"/>
        <v>0.1095</v>
      </c>
      <c r="H131" s="37">
        <f t="shared" si="15"/>
        <v>0.1095</v>
      </c>
      <c r="I131" s="9">
        <f>IF(E131="",NA(),IF(Inputs!$B$6&gt;(U130*(1+rate/freq)),IF((U130*(1+rate/freq))&lt;0,0,(U130*(1+rate/freq))),Inputs!$B$6))</f>
        <v>21078.370470211899</v>
      </c>
      <c r="J131" s="8">
        <f t="shared" si="16"/>
        <v>21078.370470211899</v>
      </c>
      <c r="K131" s="9">
        <f t="shared" si="17"/>
        <v>12161.278945735894</v>
      </c>
      <c r="L131" s="8">
        <f t="shared" si="21"/>
        <v>8917.0915244760054</v>
      </c>
      <c r="M131" s="8">
        <f t="shared" si="22"/>
        <v>128</v>
      </c>
      <c r="N131" s="8"/>
      <c r="O131" s="8"/>
      <c r="P131" s="8"/>
      <c r="Q131" s="8" t="str">
        <f>IF(Inputs!$E$9=$M$2,M131,IF(Inputs!$E$9=$N$2,N131,IF(Inputs!$E$9=$O$2,O131,IF(Inputs!$E$9=$P$2,P131,""))))</f>
        <v/>
      </c>
      <c r="R131" s="3">
        <v>0</v>
      </c>
      <c r="S131" s="19"/>
      <c r="T131" s="3">
        <f t="shared" si="18"/>
        <v>0</v>
      </c>
      <c r="U131" s="8">
        <f t="shared" si="19"/>
        <v>1323825.8066383617</v>
      </c>
      <c r="W131" s="33"/>
      <c r="X131" s="33"/>
      <c r="Y131" s="33"/>
      <c r="Z131" s="33"/>
      <c r="AA131" s="33"/>
      <c r="AB131" s="11"/>
      <c r="AC131" s="11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</row>
    <row r="132" spans="1:48">
      <c r="A132" s="20"/>
      <c r="B132" s="20"/>
      <c r="D132" s="26">
        <f>IF(SUM($D$2:D131)&lt;&gt;0,0,IF(ROUND(U131-L132,2)=0,E132,0))</f>
        <v>0</v>
      </c>
      <c r="E132" s="3">
        <f t="shared" si="20"/>
        <v>129</v>
      </c>
      <c r="F132" s="3">
        <f>IF(E132="","",IF(ISERROR(INDEX(Inputs!$A$10:$B$13,MATCH(E132,Inputs!$A$10:$A$13,0),2)),0,INDEX(Inputs!$A$10:$B$13,MATCH(E132,Inputs!$A$10:$A$13,0),2)))</f>
        <v>0</v>
      </c>
      <c r="G132" s="47">
        <f t="shared" ref="G132:G195" si="23">rate</f>
        <v>0.1095</v>
      </c>
      <c r="H132" s="37">
        <f t="shared" ref="H132:H195" si="24">IF($AS$2="fixed",rate,G132)</f>
        <v>0.1095</v>
      </c>
      <c r="I132" s="9">
        <f>IF(E132="",NA(),IF(Inputs!$B$6&gt;(U131*(1+rate/freq)),IF((U131*(1+rate/freq))&lt;0,0,(U131*(1+rate/freq))),Inputs!$B$6))</f>
        <v>21078.370470211899</v>
      </c>
      <c r="J132" s="8">
        <f t="shared" ref="J132:J195" si="25">IF(E132="","",IF(emi&gt;(U131*(1+rate/freq)),IF((U131*(1+rate/freq))&lt;0,0,(U131*(1+rate/freq))),emi))</f>
        <v>21078.370470211899</v>
      </c>
      <c r="K132" s="9">
        <f t="shared" ref="K132:K195" si="26">IF(E132="","",IF(U131&lt;0,0,U131)*H132/freq)</f>
        <v>12079.91048557505</v>
      </c>
      <c r="L132" s="8">
        <f t="shared" si="21"/>
        <v>8998.4599846368492</v>
      </c>
      <c r="M132" s="8">
        <f t="shared" si="22"/>
        <v>129</v>
      </c>
      <c r="N132" s="8"/>
      <c r="O132" s="8"/>
      <c r="P132" s="8"/>
      <c r="Q132" s="8" t="str">
        <f>IF(Inputs!$E$9=$M$2,M132,IF(Inputs!$E$9=$N$2,N132,IF(Inputs!$E$9=$O$2,O132,IF(Inputs!$E$9=$P$2,P132,""))))</f>
        <v/>
      </c>
      <c r="R132" s="3">
        <v>0</v>
      </c>
      <c r="S132" s="19"/>
      <c r="T132" s="3">
        <f t="shared" ref="T132:T195" si="27">IF(U131=0,0,S132)</f>
        <v>0</v>
      </c>
      <c r="U132" s="8">
        <f t="shared" ref="U132:U195" si="28">IF(E132="","",IF(U131&lt;=0,0,IF(U131+F132-L132-R132-T132&lt;0,0,U131+F132-L132-R132-T132)))</f>
        <v>1314827.3466537248</v>
      </c>
      <c r="W132" s="33"/>
      <c r="X132" s="33"/>
      <c r="Y132" s="33"/>
      <c r="Z132" s="33"/>
      <c r="AA132" s="33"/>
      <c r="AB132" s="11"/>
      <c r="AC132" s="11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</row>
    <row r="133" spans="1:48">
      <c r="A133" s="20"/>
      <c r="B133" s="20"/>
      <c r="D133" s="26">
        <f>IF(SUM($D$2:D132)&lt;&gt;0,0,IF(ROUND(U132-L133,2)=0,E133,0))</f>
        <v>0</v>
      </c>
      <c r="E133" s="3">
        <f t="shared" ref="E133:E196" si="29">IF(E132&lt;term,E132+1,"")</f>
        <v>130</v>
      </c>
      <c r="F133" s="3">
        <f>IF(E133="","",IF(ISERROR(INDEX(Inputs!$A$10:$B$13,MATCH(E133,Inputs!$A$10:$A$13,0),2)),0,INDEX(Inputs!$A$10:$B$13,MATCH(E133,Inputs!$A$10:$A$13,0),2)))</f>
        <v>0</v>
      </c>
      <c r="G133" s="47">
        <f t="shared" si="23"/>
        <v>0.1095</v>
      </c>
      <c r="H133" s="37">
        <f t="shared" si="24"/>
        <v>0.1095</v>
      </c>
      <c r="I133" s="9">
        <f>IF(E133="",NA(),IF(Inputs!$B$6&gt;(U132*(1+rate/freq)),IF((U132*(1+rate/freq))&lt;0,0,(U132*(1+rate/freq))),Inputs!$B$6))</f>
        <v>21078.370470211899</v>
      </c>
      <c r="J133" s="8">
        <f t="shared" si="25"/>
        <v>21078.370470211899</v>
      </c>
      <c r="K133" s="9">
        <f t="shared" si="26"/>
        <v>11997.799538215238</v>
      </c>
      <c r="L133" s="8">
        <f t="shared" ref="L133:L196" si="30">IF(E133="","",I133-K133)</f>
        <v>9080.5709319966609</v>
      </c>
      <c r="M133" s="8">
        <f t="shared" ref="M133:M196" si="31">E133</f>
        <v>130</v>
      </c>
      <c r="N133" s="8">
        <f>N130+3</f>
        <v>130</v>
      </c>
      <c r="O133" s="8"/>
      <c r="P133" s="8"/>
      <c r="Q133" s="8" t="str">
        <f>IF(Inputs!$E$9=$M$2,M133,IF(Inputs!$E$9=$N$2,N133,IF(Inputs!$E$9=$O$2,O133,IF(Inputs!$E$9=$P$2,P133,""))))</f>
        <v/>
      </c>
      <c r="R133" s="3">
        <v>0</v>
      </c>
      <c r="S133" s="19"/>
      <c r="T133" s="3">
        <f t="shared" si="27"/>
        <v>0</v>
      </c>
      <c r="U133" s="8">
        <f t="shared" si="28"/>
        <v>1305746.7757217281</v>
      </c>
      <c r="W133" s="33"/>
      <c r="X133" s="33"/>
      <c r="Y133" s="33"/>
      <c r="Z133" s="33"/>
      <c r="AA133" s="33"/>
      <c r="AB133" s="11"/>
      <c r="AC133" s="11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</row>
    <row r="134" spans="1:48">
      <c r="A134" s="20"/>
      <c r="B134" s="20"/>
      <c r="D134" s="26">
        <f>IF(SUM($D$2:D133)&lt;&gt;0,0,IF(ROUND(U133-L134,2)=0,E134,0))</f>
        <v>0</v>
      </c>
      <c r="E134" s="3">
        <f t="shared" si="29"/>
        <v>131</v>
      </c>
      <c r="F134" s="3">
        <f>IF(E134="","",IF(ISERROR(INDEX(Inputs!$A$10:$B$13,MATCH(E134,Inputs!$A$10:$A$13,0),2)),0,INDEX(Inputs!$A$10:$B$13,MATCH(E134,Inputs!$A$10:$A$13,0),2)))</f>
        <v>0</v>
      </c>
      <c r="G134" s="47">
        <f t="shared" si="23"/>
        <v>0.1095</v>
      </c>
      <c r="H134" s="37">
        <f t="shared" si="24"/>
        <v>0.1095</v>
      </c>
      <c r="I134" s="9">
        <f>IF(E134="",NA(),IF(Inputs!$B$6&gt;(U133*(1+rate/freq)),IF((U133*(1+rate/freq))&lt;0,0,(U133*(1+rate/freq))),Inputs!$B$6))</f>
        <v>21078.370470211899</v>
      </c>
      <c r="J134" s="8">
        <f t="shared" si="25"/>
        <v>21078.370470211899</v>
      </c>
      <c r="K134" s="9">
        <f t="shared" si="26"/>
        <v>11914.93932846077</v>
      </c>
      <c r="L134" s="8">
        <f t="shared" si="30"/>
        <v>9163.431141751129</v>
      </c>
      <c r="M134" s="8">
        <f t="shared" si="31"/>
        <v>131</v>
      </c>
      <c r="N134" s="8"/>
      <c r="O134" s="8"/>
      <c r="P134" s="8"/>
      <c r="Q134" s="8" t="str">
        <f>IF(Inputs!$E$9=$M$2,M134,IF(Inputs!$E$9=$N$2,N134,IF(Inputs!$E$9=$O$2,O134,IF(Inputs!$E$9=$P$2,P134,""))))</f>
        <v/>
      </c>
      <c r="R134" s="3">
        <v>0</v>
      </c>
      <c r="S134" s="19"/>
      <c r="T134" s="3">
        <f t="shared" si="27"/>
        <v>0</v>
      </c>
      <c r="U134" s="8">
        <f t="shared" si="28"/>
        <v>1296583.344579977</v>
      </c>
      <c r="W134" s="33"/>
      <c r="X134" s="33"/>
      <c r="Y134" s="33"/>
      <c r="Z134" s="33"/>
      <c r="AA134" s="33"/>
      <c r="AB134" s="11"/>
      <c r="AC134" s="11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</row>
    <row r="135" spans="1:48">
      <c r="A135" s="20"/>
      <c r="B135" s="20"/>
      <c r="D135" s="26">
        <f>IF(SUM($D$2:D134)&lt;&gt;0,0,IF(ROUND(U134-L135,2)=0,E135,0))</f>
        <v>0</v>
      </c>
      <c r="E135" s="3">
        <f t="shared" si="29"/>
        <v>132</v>
      </c>
      <c r="F135" s="3">
        <f>IF(E135="","",IF(ISERROR(INDEX(Inputs!$A$10:$B$13,MATCH(E135,Inputs!$A$10:$A$13,0),2)),0,INDEX(Inputs!$A$10:$B$13,MATCH(E135,Inputs!$A$10:$A$13,0),2)))</f>
        <v>0</v>
      </c>
      <c r="G135" s="47">
        <f t="shared" si="23"/>
        <v>0.1095</v>
      </c>
      <c r="H135" s="37">
        <f t="shared" si="24"/>
        <v>0.1095</v>
      </c>
      <c r="I135" s="9">
        <f>IF(E135="",NA(),IF(Inputs!$B$6&gt;(U134*(1+rate/freq)),IF((U134*(1+rate/freq))&lt;0,0,(U134*(1+rate/freq))),Inputs!$B$6))</f>
        <v>21078.370470211899</v>
      </c>
      <c r="J135" s="8">
        <f t="shared" si="25"/>
        <v>21078.370470211899</v>
      </c>
      <c r="K135" s="9">
        <f t="shared" si="26"/>
        <v>11831.323019292291</v>
      </c>
      <c r="L135" s="8">
        <f t="shared" si="30"/>
        <v>9247.0474509196083</v>
      </c>
      <c r="M135" s="8">
        <f t="shared" si="31"/>
        <v>132</v>
      </c>
      <c r="N135" s="8"/>
      <c r="O135" s="8"/>
      <c r="P135" s="8"/>
      <c r="Q135" s="8" t="str">
        <f>IF(Inputs!$E$9=$M$2,M135,IF(Inputs!$E$9=$N$2,N135,IF(Inputs!$E$9=$O$2,O135,IF(Inputs!$E$9=$P$2,P135,""))))</f>
        <v/>
      </c>
      <c r="R135" s="3">
        <v>0</v>
      </c>
      <c r="S135" s="19"/>
      <c r="T135" s="3">
        <f t="shared" si="27"/>
        <v>0</v>
      </c>
      <c r="U135" s="8">
        <f t="shared" si="28"/>
        <v>1287336.2971290573</v>
      </c>
      <c r="W135" s="33"/>
      <c r="X135" s="33"/>
      <c r="Y135" s="33"/>
      <c r="Z135" s="33"/>
      <c r="AA135" s="33"/>
      <c r="AB135" s="11"/>
      <c r="AC135" s="11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</row>
    <row r="136" spans="1:48">
      <c r="A136" s="20"/>
      <c r="B136" s="20"/>
      <c r="D136" s="26">
        <f>IF(SUM($D$2:D135)&lt;&gt;0,0,IF(ROUND(U135-L136,2)=0,E136,0))</f>
        <v>0</v>
      </c>
      <c r="E136" s="3">
        <f t="shared" si="29"/>
        <v>133</v>
      </c>
      <c r="F136" s="3">
        <f>IF(E136="","",IF(ISERROR(INDEX(Inputs!$A$10:$B$13,MATCH(E136,Inputs!$A$10:$A$13,0),2)),0,INDEX(Inputs!$A$10:$B$13,MATCH(E136,Inputs!$A$10:$A$13,0),2)))</f>
        <v>0</v>
      </c>
      <c r="G136" s="47">
        <f t="shared" si="23"/>
        <v>0.1095</v>
      </c>
      <c r="H136" s="37">
        <f t="shared" si="24"/>
        <v>0.1095</v>
      </c>
      <c r="I136" s="9">
        <f>IF(E136="",NA(),IF(Inputs!$B$6&gt;(U135*(1+rate/freq)),IF((U135*(1+rate/freq))&lt;0,0,(U135*(1+rate/freq))),Inputs!$B$6))</f>
        <v>21078.370470211899</v>
      </c>
      <c r="J136" s="8">
        <f t="shared" si="25"/>
        <v>21078.370470211899</v>
      </c>
      <c r="K136" s="9">
        <f t="shared" si="26"/>
        <v>11746.943711302649</v>
      </c>
      <c r="L136" s="8">
        <f t="shared" si="30"/>
        <v>9331.4267589092506</v>
      </c>
      <c r="M136" s="8">
        <f t="shared" si="31"/>
        <v>133</v>
      </c>
      <c r="N136" s="8">
        <f>N133+3</f>
        <v>133</v>
      </c>
      <c r="O136" s="8">
        <f>O130+6</f>
        <v>133</v>
      </c>
      <c r="P136" s="8">
        <f>P124+12</f>
        <v>133</v>
      </c>
      <c r="Q136" s="8" t="str">
        <f>IF(Inputs!$E$9=$M$2,M136,IF(Inputs!$E$9=$N$2,N136,IF(Inputs!$E$9=$O$2,O136,IF(Inputs!$E$9=$P$2,P136,""))))</f>
        <v/>
      </c>
      <c r="R136" s="3">
        <v>0</v>
      </c>
      <c r="S136" s="19"/>
      <c r="T136" s="3">
        <f t="shared" si="27"/>
        <v>0</v>
      </c>
      <c r="U136" s="8">
        <f t="shared" si="28"/>
        <v>1278004.870370148</v>
      </c>
      <c r="W136" s="33"/>
      <c r="X136" s="33"/>
      <c r="Y136" s="33"/>
      <c r="Z136" s="33"/>
      <c r="AA136" s="33"/>
      <c r="AB136" s="11"/>
      <c r="AC136" s="11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4"/>
      <c r="AV136" s="34"/>
    </row>
    <row r="137" spans="1:48">
      <c r="A137" s="20"/>
      <c r="B137" s="20"/>
      <c r="D137" s="26">
        <f>IF(SUM($D$2:D136)&lt;&gt;0,0,IF(ROUND(U136-L137,2)=0,E137,0))</f>
        <v>0</v>
      </c>
      <c r="E137" s="3">
        <f t="shared" si="29"/>
        <v>134</v>
      </c>
      <c r="F137" s="3">
        <f>IF(E137="","",IF(ISERROR(INDEX(Inputs!$A$10:$B$13,MATCH(E137,Inputs!$A$10:$A$13,0),2)),0,INDEX(Inputs!$A$10:$B$13,MATCH(E137,Inputs!$A$10:$A$13,0),2)))</f>
        <v>0</v>
      </c>
      <c r="G137" s="47">
        <f t="shared" si="23"/>
        <v>0.1095</v>
      </c>
      <c r="H137" s="37">
        <f t="shared" si="24"/>
        <v>0.1095</v>
      </c>
      <c r="I137" s="9">
        <f>IF(E137="",NA(),IF(Inputs!$B$6&gt;(U136*(1+rate/freq)),IF((U136*(1+rate/freq))&lt;0,0,(U136*(1+rate/freq))),Inputs!$B$6))</f>
        <v>21078.370470211899</v>
      </c>
      <c r="J137" s="8">
        <f t="shared" si="25"/>
        <v>21078.370470211899</v>
      </c>
      <c r="K137" s="9">
        <f t="shared" si="26"/>
        <v>11661.794442127599</v>
      </c>
      <c r="L137" s="8">
        <f t="shared" si="30"/>
        <v>9416.5760280843006</v>
      </c>
      <c r="M137" s="8">
        <f t="shared" si="31"/>
        <v>134</v>
      </c>
      <c r="N137" s="8"/>
      <c r="O137" s="8"/>
      <c r="P137" s="8"/>
      <c r="Q137" s="8" t="str">
        <f>IF(Inputs!$E$9=$M$2,M137,IF(Inputs!$E$9=$N$2,N137,IF(Inputs!$E$9=$O$2,O137,IF(Inputs!$E$9=$P$2,P137,""))))</f>
        <v/>
      </c>
      <c r="R137" s="3">
        <v>0</v>
      </c>
      <c r="S137" s="19"/>
      <c r="T137" s="3">
        <f t="shared" si="27"/>
        <v>0</v>
      </c>
      <c r="U137" s="8">
        <f t="shared" si="28"/>
        <v>1268588.2943420636</v>
      </c>
      <c r="W137" s="33"/>
      <c r="X137" s="33"/>
      <c r="Y137" s="33"/>
      <c r="Z137" s="33"/>
      <c r="AA137" s="33"/>
      <c r="AB137" s="11"/>
      <c r="AC137" s="11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34"/>
      <c r="AV137" s="34"/>
    </row>
    <row r="138" spans="1:48">
      <c r="A138" s="20"/>
      <c r="B138" s="20"/>
      <c r="D138" s="26">
        <f>IF(SUM($D$2:D137)&lt;&gt;0,0,IF(ROUND(U137-L138,2)=0,E138,0))</f>
        <v>0</v>
      </c>
      <c r="E138" s="3">
        <f t="shared" si="29"/>
        <v>135</v>
      </c>
      <c r="F138" s="3">
        <f>IF(E138="","",IF(ISERROR(INDEX(Inputs!$A$10:$B$13,MATCH(E138,Inputs!$A$10:$A$13,0),2)),0,INDEX(Inputs!$A$10:$B$13,MATCH(E138,Inputs!$A$10:$A$13,0),2)))</f>
        <v>0</v>
      </c>
      <c r="G138" s="47">
        <f t="shared" si="23"/>
        <v>0.1095</v>
      </c>
      <c r="H138" s="37">
        <f t="shared" si="24"/>
        <v>0.1095</v>
      </c>
      <c r="I138" s="9">
        <f>IF(E138="",NA(),IF(Inputs!$B$6&gt;(U137*(1+rate/freq)),IF((U137*(1+rate/freq))&lt;0,0,(U137*(1+rate/freq))),Inputs!$B$6))</f>
        <v>21078.370470211899</v>
      </c>
      <c r="J138" s="8">
        <f t="shared" si="25"/>
        <v>21078.370470211899</v>
      </c>
      <c r="K138" s="9">
        <f t="shared" si="26"/>
        <v>11575.86818587133</v>
      </c>
      <c r="L138" s="8">
        <f t="shared" si="30"/>
        <v>9502.5022843405695</v>
      </c>
      <c r="M138" s="8">
        <f t="shared" si="31"/>
        <v>135</v>
      </c>
      <c r="N138" s="8"/>
      <c r="O138" s="8"/>
      <c r="P138" s="8"/>
      <c r="Q138" s="8" t="str">
        <f>IF(Inputs!$E$9=$M$2,M138,IF(Inputs!$E$9=$N$2,N138,IF(Inputs!$E$9=$O$2,O138,IF(Inputs!$E$9=$P$2,P138,""))))</f>
        <v/>
      </c>
      <c r="R138" s="3">
        <v>0</v>
      </c>
      <c r="S138" s="19"/>
      <c r="T138" s="3">
        <f t="shared" si="27"/>
        <v>0</v>
      </c>
      <c r="U138" s="8">
        <f t="shared" si="28"/>
        <v>1259085.792057723</v>
      </c>
      <c r="W138" s="33"/>
      <c r="X138" s="33"/>
      <c r="Y138" s="33"/>
      <c r="Z138" s="33"/>
      <c r="AA138" s="33"/>
      <c r="AB138" s="11"/>
      <c r="AC138" s="11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  <c r="AR138" s="34"/>
      <c r="AS138" s="34"/>
      <c r="AT138" s="34"/>
      <c r="AU138" s="34"/>
      <c r="AV138" s="34"/>
    </row>
    <row r="139" spans="1:48">
      <c r="A139" s="20"/>
      <c r="B139" s="20"/>
      <c r="D139" s="26">
        <f>IF(SUM($D$2:D138)&lt;&gt;0,0,IF(ROUND(U138-L139,2)=0,E139,0))</f>
        <v>0</v>
      </c>
      <c r="E139" s="3">
        <f t="shared" si="29"/>
        <v>136</v>
      </c>
      <c r="F139" s="3">
        <f>IF(E139="","",IF(ISERROR(INDEX(Inputs!$A$10:$B$13,MATCH(E139,Inputs!$A$10:$A$13,0),2)),0,INDEX(Inputs!$A$10:$B$13,MATCH(E139,Inputs!$A$10:$A$13,0),2)))</f>
        <v>0</v>
      </c>
      <c r="G139" s="47">
        <f t="shared" si="23"/>
        <v>0.1095</v>
      </c>
      <c r="H139" s="37">
        <f t="shared" si="24"/>
        <v>0.1095</v>
      </c>
      <c r="I139" s="9">
        <f>IF(E139="",NA(),IF(Inputs!$B$6&gt;(U138*(1+rate/freq)),IF((U138*(1+rate/freq))&lt;0,0,(U138*(1+rate/freq))),Inputs!$B$6))</f>
        <v>21078.370470211899</v>
      </c>
      <c r="J139" s="8">
        <f t="shared" si="25"/>
        <v>21078.370470211899</v>
      </c>
      <c r="K139" s="9">
        <f t="shared" si="26"/>
        <v>11489.157852526723</v>
      </c>
      <c r="L139" s="8">
        <f t="shared" si="30"/>
        <v>9589.2126176851762</v>
      </c>
      <c r="M139" s="8">
        <f t="shared" si="31"/>
        <v>136</v>
      </c>
      <c r="N139" s="8">
        <f>N136+3</f>
        <v>136</v>
      </c>
      <c r="O139" s="8"/>
      <c r="P139" s="8"/>
      <c r="Q139" s="8" t="str">
        <f>IF(Inputs!$E$9=$M$2,M139,IF(Inputs!$E$9=$N$2,N139,IF(Inputs!$E$9=$O$2,O139,IF(Inputs!$E$9=$P$2,P139,""))))</f>
        <v/>
      </c>
      <c r="R139" s="3">
        <v>0</v>
      </c>
      <c r="S139" s="19"/>
      <c r="T139" s="3">
        <f t="shared" si="27"/>
        <v>0</v>
      </c>
      <c r="U139" s="8">
        <f t="shared" si="28"/>
        <v>1249496.579440038</v>
      </c>
      <c r="W139" s="33"/>
      <c r="X139" s="33"/>
      <c r="Y139" s="33"/>
      <c r="Z139" s="33"/>
      <c r="AA139" s="33"/>
      <c r="AB139" s="11"/>
      <c r="AC139" s="11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34"/>
      <c r="AV139" s="34"/>
    </row>
    <row r="140" spans="1:48">
      <c r="A140" s="20"/>
      <c r="B140" s="20"/>
      <c r="D140" s="26">
        <f>IF(SUM($D$2:D139)&lt;&gt;0,0,IF(ROUND(U139-L140,2)=0,E140,0))</f>
        <v>0</v>
      </c>
      <c r="E140" s="3">
        <f t="shared" si="29"/>
        <v>137</v>
      </c>
      <c r="F140" s="3">
        <f>IF(E140="","",IF(ISERROR(INDEX(Inputs!$A$10:$B$13,MATCH(E140,Inputs!$A$10:$A$13,0),2)),0,INDEX(Inputs!$A$10:$B$13,MATCH(E140,Inputs!$A$10:$A$13,0),2)))</f>
        <v>0</v>
      </c>
      <c r="G140" s="47">
        <f t="shared" si="23"/>
        <v>0.1095</v>
      </c>
      <c r="H140" s="37">
        <f t="shared" si="24"/>
        <v>0.1095</v>
      </c>
      <c r="I140" s="9">
        <f>IF(E140="",NA(),IF(Inputs!$B$6&gt;(U139*(1+rate/freq)),IF((U139*(1+rate/freq))&lt;0,0,(U139*(1+rate/freq))),Inputs!$B$6))</f>
        <v>21078.370470211899</v>
      </c>
      <c r="J140" s="8">
        <f t="shared" si="25"/>
        <v>21078.370470211899</v>
      </c>
      <c r="K140" s="9">
        <f t="shared" si="26"/>
        <v>11401.656287390346</v>
      </c>
      <c r="L140" s="8">
        <f t="shared" si="30"/>
        <v>9676.7141828215535</v>
      </c>
      <c r="M140" s="8">
        <f t="shared" si="31"/>
        <v>137</v>
      </c>
      <c r="N140" s="8"/>
      <c r="O140" s="8"/>
      <c r="P140" s="8"/>
      <c r="Q140" s="8" t="str">
        <f>IF(Inputs!$E$9=$M$2,M140,IF(Inputs!$E$9=$N$2,N140,IF(Inputs!$E$9=$O$2,O140,IF(Inputs!$E$9=$P$2,P140,""))))</f>
        <v/>
      </c>
      <c r="R140" s="3">
        <v>0</v>
      </c>
      <c r="S140" s="19"/>
      <c r="T140" s="3">
        <f t="shared" si="27"/>
        <v>0</v>
      </c>
      <c r="U140" s="8">
        <f t="shared" si="28"/>
        <v>1239819.8652572164</v>
      </c>
      <c r="W140" s="33"/>
      <c r="X140" s="33"/>
      <c r="Y140" s="33"/>
      <c r="Z140" s="33"/>
      <c r="AA140" s="33"/>
      <c r="AB140" s="11"/>
      <c r="AC140" s="11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</row>
    <row r="141" spans="1:48">
      <c r="A141" s="20"/>
      <c r="B141" s="20"/>
      <c r="D141" s="26">
        <f>IF(SUM($D$2:D140)&lt;&gt;0,0,IF(ROUND(U140-L141,2)=0,E141,0))</f>
        <v>0</v>
      </c>
      <c r="E141" s="3">
        <f t="shared" si="29"/>
        <v>138</v>
      </c>
      <c r="F141" s="3">
        <f>IF(E141="","",IF(ISERROR(INDEX(Inputs!$A$10:$B$13,MATCH(E141,Inputs!$A$10:$A$13,0),2)),0,INDEX(Inputs!$A$10:$B$13,MATCH(E141,Inputs!$A$10:$A$13,0),2)))</f>
        <v>0</v>
      </c>
      <c r="G141" s="47">
        <f t="shared" si="23"/>
        <v>0.1095</v>
      </c>
      <c r="H141" s="37">
        <f t="shared" si="24"/>
        <v>0.1095</v>
      </c>
      <c r="I141" s="9">
        <f>IF(E141="",NA(),IF(Inputs!$B$6&gt;(U140*(1+rate/freq)),IF((U140*(1+rate/freq))&lt;0,0,(U140*(1+rate/freq))),Inputs!$B$6))</f>
        <v>21078.370470211899</v>
      </c>
      <c r="J141" s="8">
        <f t="shared" si="25"/>
        <v>21078.370470211899</v>
      </c>
      <c r="K141" s="9">
        <f t="shared" si="26"/>
        <v>11313.356270472099</v>
      </c>
      <c r="L141" s="8">
        <f t="shared" si="30"/>
        <v>9765.0141997398005</v>
      </c>
      <c r="M141" s="8">
        <f t="shared" si="31"/>
        <v>138</v>
      </c>
      <c r="N141" s="8"/>
      <c r="O141" s="8"/>
      <c r="P141" s="8"/>
      <c r="Q141" s="8" t="str">
        <f>IF(Inputs!$E$9=$M$2,M141,IF(Inputs!$E$9=$N$2,N141,IF(Inputs!$E$9=$O$2,O141,IF(Inputs!$E$9=$P$2,P141,""))))</f>
        <v/>
      </c>
      <c r="R141" s="3">
        <v>0</v>
      </c>
      <c r="S141" s="19"/>
      <c r="T141" s="3">
        <f t="shared" si="27"/>
        <v>0</v>
      </c>
      <c r="U141" s="8">
        <f t="shared" si="28"/>
        <v>1230054.8510574766</v>
      </c>
      <c r="W141" s="33"/>
      <c r="X141" s="33"/>
      <c r="Y141" s="33"/>
      <c r="Z141" s="33"/>
      <c r="AA141" s="33"/>
      <c r="AB141" s="11"/>
      <c r="AC141" s="11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  <c r="AS141" s="34"/>
      <c r="AT141" s="34"/>
      <c r="AU141" s="34"/>
      <c r="AV141" s="34"/>
    </row>
    <row r="142" spans="1:48">
      <c r="A142" s="20"/>
      <c r="B142" s="20"/>
      <c r="D142" s="26">
        <f>IF(SUM($D$2:D141)&lt;&gt;0,0,IF(ROUND(U141-L142,2)=0,E142,0))</f>
        <v>0</v>
      </c>
      <c r="E142" s="3">
        <f t="shared" si="29"/>
        <v>139</v>
      </c>
      <c r="F142" s="3">
        <f>IF(E142="","",IF(ISERROR(INDEX(Inputs!$A$10:$B$13,MATCH(E142,Inputs!$A$10:$A$13,0),2)),0,INDEX(Inputs!$A$10:$B$13,MATCH(E142,Inputs!$A$10:$A$13,0),2)))</f>
        <v>0</v>
      </c>
      <c r="G142" s="47">
        <f t="shared" si="23"/>
        <v>0.1095</v>
      </c>
      <c r="H142" s="37">
        <f t="shared" si="24"/>
        <v>0.1095</v>
      </c>
      <c r="I142" s="9">
        <f>IF(E142="",NA(),IF(Inputs!$B$6&gt;(U141*(1+rate/freq)),IF((U141*(1+rate/freq))&lt;0,0,(U141*(1+rate/freq))),Inputs!$B$6))</f>
        <v>21078.370470211899</v>
      </c>
      <c r="J142" s="8">
        <f t="shared" si="25"/>
        <v>21078.370470211899</v>
      </c>
      <c r="K142" s="9">
        <f t="shared" si="26"/>
        <v>11224.250515899474</v>
      </c>
      <c r="L142" s="8">
        <f t="shared" si="30"/>
        <v>9854.1199543124258</v>
      </c>
      <c r="M142" s="8">
        <f t="shared" si="31"/>
        <v>139</v>
      </c>
      <c r="N142" s="8">
        <f>N139+3</f>
        <v>139</v>
      </c>
      <c r="O142" s="8">
        <f>O136+6</f>
        <v>139</v>
      </c>
      <c r="P142" s="8"/>
      <c r="Q142" s="8" t="str">
        <f>IF(Inputs!$E$9=$M$2,M142,IF(Inputs!$E$9=$N$2,N142,IF(Inputs!$E$9=$O$2,O142,IF(Inputs!$E$9=$P$2,P142,""))))</f>
        <v/>
      </c>
      <c r="R142" s="3">
        <v>0</v>
      </c>
      <c r="S142" s="19"/>
      <c r="T142" s="3">
        <f t="shared" si="27"/>
        <v>0</v>
      </c>
      <c r="U142" s="8">
        <f t="shared" si="28"/>
        <v>1220200.7311031641</v>
      </c>
      <c r="W142" s="33"/>
      <c r="X142" s="33"/>
      <c r="Y142" s="33"/>
      <c r="Z142" s="33"/>
      <c r="AA142" s="33"/>
      <c r="AB142" s="11"/>
      <c r="AC142" s="11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  <c r="AS142" s="34"/>
      <c r="AT142" s="34"/>
      <c r="AU142" s="34"/>
      <c r="AV142" s="34"/>
    </row>
    <row r="143" spans="1:48">
      <c r="A143" s="20"/>
      <c r="B143" s="20"/>
      <c r="D143" s="26">
        <f>IF(SUM($D$2:D142)&lt;&gt;0,0,IF(ROUND(U142-L143,2)=0,E143,0))</f>
        <v>0</v>
      </c>
      <c r="E143" s="3">
        <f t="shared" si="29"/>
        <v>140</v>
      </c>
      <c r="F143" s="3">
        <f>IF(E143="","",IF(ISERROR(INDEX(Inputs!$A$10:$B$13,MATCH(E143,Inputs!$A$10:$A$13,0),2)),0,INDEX(Inputs!$A$10:$B$13,MATCH(E143,Inputs!$A$10:$A$13,0),2)))</f>
        <v>0</v>
      </c>
      <c r="G143" s="47">
        <f t="shared" si="23"/>
        <v>0.1095</v>
      </c>
      <c r="H143" s="37">
        <f t="shared" si="24"/>
        <v>0.1095</v>
      </c>
      <c r="I143" s="9">
        <f>IF(E143="",NA(),IF(Inputs!$B$6&gt;(U142*(1+rate/freq)),IF((U142*(1+rate/freq))&lt;0,0,(U142*(1+rate/freq))),Inputs!$B$6))</f>
        <v>21078.370470211899</v>
      </c>
      <c r="J143" s="8">
        <f t="shared" si="25"/>
        <v>21078.370470211899</v>
      </c>
      <c r="K143" s="9">
        <f t="shared" si="26"/>
        <v>11134.331671316373</v>
      </c>
      <c r="L143" s="8">
        <f t="shared" si="30"/>
        <v>9944.0387988955263</v>
      </c>
      <c r="M143" s="8">
        <f t="shared" si="31"/>
        <v>140</v>
      </c>
      <c r="N143" s="8"/>
      <c r="O143" s="8"/>
      <c r="P143" s="8"/>
      <c r="Q143" s="8" t="str">
        <f>IF(Inputs!$E$9=$M$2,M143,IF(Inputs!$E$9=$N$2,N143,IF(Inputs!$E$9=$O$2,O143,IF(Inputs!$E$9=$P$2,P143,""))))</f>
        <v/>
      </c>
      <c r="R143" s="3">
        <v>0</v>
      </c>
      <c r="S143" s="19"/>
      <c r="T143" s="3">
        <f t="shared" si="27"/>
        <v>0</v>
      </c>
      <c r="U143" s="8">
        <f t="shared" si="28"/>
        <v>1210256.6923042687</v>
      </c>
      <c r="W143" s="33"/>
      <c r="X143" s="33"/>
      <c r="Y143" s="33"/>
      <c r="Z143" s="33"/>
      <c r="AA143" s="33"/>
      <c r="AB143" s="11"/>
      <c r="AC143" s="11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34"/>
      <c r="AV143" s="34"/>
    </row>
    <row r="144" spans="1:48">
      <c r="A144" s="20"/>
      <c r="B144" s="20"/>
      <c r="D144" s="26">
        <f>IF(SUM($D$2:D143)&lt;&gt;0,0,IF(ROUND(U143-L144,2)=0,E144,0))</f>
        <v>0</v>
      </c>
      <c r="E144" s="3">
        <f t="shared" si="29"/>
        <v>141</v>
      </c>
      <c r="F144" s="3">
        <f>IF(E144="","",IF(ISERROR(INDEX(Inputs!$A$10:$B$13,MATCH(E144,Inputs!$A$10:$A$13,0),2)),0,INDEX(Inputs!$A$10:$B$13,MATCH(E144,Inputs!$A$10:$A$13,0),2)))</f>
        <v>0</v>
      </c>
      <c r="G144" s="47">
        <f t="shared" si="23"/>
        <v>0.1095</v>
      </c>
      <c r="H144" s="37">
        <f t="shared" si="24"/>
        <v>0.1095</v>
      </c>
      <c r="I144" s="9">
        <f>IF(E144="",NA(),IF(Inputs!$B$6&gt;(U143*(1+rate/freq)),IF((U143*(1+rate/freq))&lt;0,0,(U143*(1+rate/freq))),Inputs!$B$6))</f>
        <v>21078.370470211899</v>
      </c>
      <c r="J144" s="8">
        <f t="shared" si="25"/>
        <v>21078.370470211899</v>
      </c>
      <c r="K144" s="9">
        <f t="shared" si="26"/>
        <v>11043.592317276452</v>
      </c>
      <c r="L144" s="8">
        <f t="shared" si="30"/>
        <v>10034.778152935447</v>
      </c>
      <c r="M144" s="8">
        <f t="shared" si="31"/>
        <v>141</v>
      </c>
      <c r="N144" s="8"/>
      <c r="O144" s="8"/>
      <c r="P144" s="8"/>
      <c r="Q144" s="8" t="str">
        <f>IF(Inputs!$E$9=$M$2,M144,IF(Inputs!$E$9=$N$2,N144,IF(Inputs!$E$9=$O$2,O144,IF(Inputs!$E$9=$P$2,P144,""))))</f>
        <v/>
      </c>
      <c r="R144" s="3">
        <v>0</v>
      </c>
      <c r="S144" s="19"/>
      <c r="T144" s="3">
        <f t="shared" si="27"/>
        <v>0</v>
      </c>
      <c r="U144" s="8">
        <f t="shared" si="28"/>
        <v>1200221.9141513333</v>
      </c>
      <c r="W144" s="33"/>
      <c r="X144" s="33"/>
      <c r="Y144" s="33"/>
      <c r="Z144" s="33"/>
      <c r="AA144" s="33"/>
      <c r="AB144" s="11"/>
      <c r="AC144" s="11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  <c r="AS144" s="34"/>
      <c r="AT144" s="34"/>
      <c r="AU144" s="34"/>
      <c r="AV144" s="34"/>
    </row>
    <row r="145" spans="1:48">
      <c r="A145" s="20"/>
      <c r="B145" s="20"/>
      <c r="D145" s="26">
        <f>IF(SUM($D$2:D144)&lt;&gt;0,0,IF(ROUND(U144-L145,2)=0,E145,0))</f>
        <v>0</v>
      </c>
      <c r="E145" s="3">
        <f t="shared" si="29"/>
        <v>142</v>
      </c>
      <c r="F145" s="3">
        <f>IF(E145="","",IF(ISERROR(INDEX(Inputs!$A$10:$B$13,MATCH(E145,Inputs!$A$10:$A$13,0),2)),0,INDEX(Inputs!$A$10:$B$13,MATCH(E145,Inputs!$A$10:$A$13,0),2)))</f>
        <v>0</v>
      </c>
      <c r="G145" s="47">
        <f t="shared" si="23"/>
        <v>0.1095</v>
      </c>
      <c r="H145" s="37">
        <f t="shared" si="24"/>
        <v>0.1095</v>
      </c>
      <c r="I145" s="9">
        <f>IF(E145="",NA(),IF(Inputs!$B$6&gt;(U144*(1+rate/freq)),IF((U144*(1+rate/freq))&lt;0,0,(U144*(1+rate/freq))),Inputs!$B$6))</f>
        <v>21078.370470211899</v>
      </c>
      <c r="J145" s="8">
        <f t="shared" si="25"/>
        <v>21078.370470211899</v>
      </c>
      <c r="K145" s="9">
        <f t="shared" si="26"/>
        <v>10952.024966630917</v>
      </c>
      <c r="L145" s="8">
        <f t="shared" si="30"/>
        <v>10126.345503580982</v>
      </c>
      <c r="M145" s="8">
        <f t="shared" si="31"/>
        <v>142</v>
      </c>
      <c r="N145" s="8">
        <f>N142+3</f>
        <v>142</v>
      </c>
      <c r="O145" s="8"/>
      <c r="P145" s="8"/>
      <c r="Q145" s="8" t="str">
        <f>IF(Inputs!$E$9=$M$2,M145,IF(Inputs!$E$9=$N$2,N145,IF(Inputs!$E$9=$O$2,O145,IF(Inputs!$E$9=$P$2,P145,""))))</f>
        <v/>
      </c>
      <c r="R145" s="3">
        <v>0</v>
      </c>
      <c r="S145" s="19"/>
      <c r="T145" s="3">
        <f t="shared" si="27"/>
        <v>0</v>
      </c>
      <c r="U145" s="8">
        <f t="shared" si="28"/>
        <v>1190095.5686477523</v>
      </c>
      <c r="W145" s="33"/>
      <c r="X145" s="33"/>
      <c r="Y145" s="33"/>
      <c r="Z145" s="33"/>
      <c r="AA145" s="33"/>
      <c r="AB145" s="11"/>
      <c r="AC145" s="11"/>
      <c r="AH145" s="34"/>
      <c r="AI145" s="34"/>
      <c r="AJ145" s="34"/>
      <c r="AK145" s="34"/>
      <c r="AL145" s="34"/>
      <c r="AM145" s="34"/>
      <c r="AN145" s="34"/>
      <c r="AO145" s="34"/>
      <c r="AP145" s="34"/>
      <c r="AQ145" s="34"/>
      <c r="AR145" s="34"/>
      <c r="AS145" s="34"/>
      <c r="AT145" s="34"/>
      <c r="AU145" s="34"/>
      <c r="AV145" s="34"/>
    </row>
    <row r="146" spans="1:48">
      <c r="A146" s="20"/>
      <c r="B146" s="20"/>
      <c r="D146" s="26">
        <f>IF(SUM($D$2:D145)&lt;&gt;0,0,IF(ROUND(U145-L146,2)=0,E146,0))</f>
        <v>0</v>
      </c>
      <c r="E146" s="3">
        <f t="shared" si="29"/>
        <v>143</v>
      </c>
      <c r="F146" s="3">
        <f>IF(E146="","",IF(ISERROR(INDEX(Inputs!$A$10:$B$13,MATCH(E146,Inputs!$A$10:$A$13,0),2)),0,INDEX(Inputs!$A$10:$B$13,MATCH(E146,Inputs!$A$10:$A$13,0),2)))</f>
        <v>0</v>
      </c>
      <c r="G146" s="47">
        <f t="shared" si="23"/>
        <v>0.1095</v>
      </c>
      <c r="H146" s="37">
        <f t="shared" si="24"/>
        <v>0.1095</v>
      </c>
      <c r="I146" s="9">
        <f>IF(E146="",NA(),IF(Inputs!$B$6&gt;(U145*(1+rate/freq)),IF((U145*(1+rate/freq))&lt;0,0,(U145*(1+rate/freq))),Inputs!$B$6))</f>
        <v>21078.370470211899</v>
      </c>
      <c r="J146" s="8">
        <f t="shared" si="25"/>
        <v>21078.370470211899</v>
      </c>
      <c r="K146" s="9">
        <f t="shared" si="26"/>
        <v>10859.62206391074</v>
      </c>
      <c r="L146" s="8">
        <f t="shared" si="30"/>
        <v>10218.74840630116</v>
      </c>
      <c r="M146" s="8">
        <f t="shared" si="31"/>
        <v>143</v>
      </c>
      <c r="N146" s="8"/>
      <c r="O146" s="8"/>
      <c r="P146" s="8"/>
      <c r="Q146" s="8" t="str">
        <f>IF(Inputs!$E$9=$M$2,M146,IF(Inputs!$E$9=$N$2,N146,IF(Inputs!$E$9=$O$2,O146,IF(Inputs!$E$9=$P$2,P146,""))))</f>
        <v/>
      </c>
      <c r="R146" s="3">
        <v>0</v>
      </c>
      <c r="S146" s="19"/>
      <c r="T146" s="3">
        <f t="shared" si="27"/>
        <v>0</v>
      </c>
      <c r="U146" s="8">
        <f t="shared" si="28"/>
        <v>1179876.820241451</v>
      </c>
      <c r="W146" s="33"/>
      <c r="X146" s="33"/>
      <c r="Y146" s="33"/>
      <c r="Z146" s="33"/>
      <c r="AA146" s="33"/>
      <c r="AB146" s="11"/>
      <c r="AC146" s="11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34"/>
      <c r="AV146" s="34"/>
    </row>
    <row r="147" spans="1:48">
      <c r="A147" s="20"/>
      <c r="B147" s="20"/>
      <c r="D147" s="26">
        <f>IF(SUM($D$2:D146)&lt;&gt;0,0,IF(ROUND(U146-L147,2)=0,E147,0))</f>
        <v>0</v>
      </c>
      <c r="E147" s="3">
        <f t="shared" si="29"/>
        <v>144</v>
      </c>
      <c r="F147" s="3">
        <f>IF(E147="","",IF(ISERROR(INDEX(Inputs!$A$10:$B$13,MATCH(E147,Inputs!$A$10:$A$13,0),2)),0,INDEX(Inputs!$A$10:$B$13,MATCH(E147,Inputs!$A$10:$A$13,0),2)))</f>
        <v>0</v>
      </c>
      <c r="G147" s="47">
        <f t="shared" si="23"/>
        <v>0.1095</v>
      </c>
      <c r="H147" s="37">
        <f t="shared" si="24"/>
        <v>0.1095</v>
      </c>
      <c r="I147" s="9">
        <f>IF(E147="",NA(),IF(Inputs!$B$6&gt;(U146*(1+rate/freq)),IF((U146*(1+rate/freq))&lt;0,0,(U146*(1+rate/freq))),Inputs!$B$6))</f>
        <v>21078.370470211899</v>
      </c>
      <c r="J147" s="8">
        <f t="shared" si="25"/>
        <v>21078.370470211899</v>
      </c>
      <c r="K147" s="9">
        <f t="shared" si="26"/>
        <v>10766.37598470324</v>
      </c>
      <c r="L147" s="8">
        <f t="shared" si="30"/>
        <v>10311.99448550866</v>
      </c>
      <c r="M147" s="8">
        <f t="shared" si="31"/>
        <v>144</v>
      </c>
      <c r="N147" s="8"/>
      <c r="O147" s="8"/>
      <c r="P147" s="8"/>
      <c r="Q147" s="8" t="str">
        <f>IF(Inputs!$E$9=$M$2,M147,IF(Inputs!$E$9=$N$2,N147,IF(Inputs!$E$9=$O$2,O147,IF(Inputs!$E$9=$P$2,P147,""))))</f>
        <v/>
      </c>
      <c r="R147" s="3">
        <v>0</v>
      </c>
      <c r="S147" s="19"/>
      <c r="T147" s="3">
        <f t="shared" si="27"/>
        <v>0</v>
      </c>
      <c r="U147" s="8">
        <f t="shared" si="28"/>
        <v>1169564.8257559424</v>
      </c>
      <c r="W147" s="33"/>
      <c r="X147" s="33"/>
      <c r="Y147" s="33"/>
      <c r="Z147" s="33"/>
      <c r="AA147" s="33"/>
      <c r="AB147" s="11"/>
      <c r="AC147" s="11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</row>
    <row r="148" spans="1:48">
      <c r="A148" s="20"/>
      <c r="B148" s="20"/>
      <c r="D148" s="26">
        <f>IF(SUM($D$2:D147)&lt;&gt;0,0,IF(ROUND(U147-L148,2)=0,E148,0))</f>
        <v>0</v>
      </c>
      <c r="E148" s="3">
        <f t="shared" si="29"/>
        <v>145</v>
      </c>
      <c r="F148" s="3">
        <f>IF(E148="","",IF(ISERROR(INDEX(Inputs!$A$10:$B$13,MATCH(E148,Inputs!$A$10:$A$13,0),2)),0,INDEX(Inputs!$A$10:$B$13,MATCH(E148,Inputs!$A$10:$A$13,0),2)))</f>
        <v>0</v>
      </c>
      <c r="G148" s="47">
        <f t="shared" si="23"/>
        <v>0.1095</v>
      </c>
      <c r="H148" s="37">
        <f t="shared" si="24"/>
        <v>0.1095</v>
      </c>
      <c r="I148" s="9">
        <f>IF(E148="",NA(),IF(Inputs!$B$6&gt;(U147*(1+rate/freq)),IF((U147*(1+rate/freq))&lt;0,0,(U147*(1+rate/freq))),Inputs!$B$6))</f>
        <v>21078.370470211899</v>
      </c>
      <c r="J148" s="8">
        <f t="shared" si="25"/>
        <v>21078.370470211899</v>
      </c>
      <c r="K148" s="9">
        <f t="shared" si="26"/>
        <v>10672.279035022975</v>
      </c>
      <c r="L148" s="8">
        <f t="shared" si="30"/>
        <v>10406.091435188924</v>
      </c>
      <c r="M148" s="8">
        <f t="shared" si="31"/>
        <v>145</v>
      </c>
      <c r="N148" s="8">
        <f>N145+3</f>
        <v>145</v>
      </c>
      <c r="O148" s="8">
        <f>O142+6</f>
        <v>145</v>
      </c>
      <c r="P148" s="8">
        <f>P136+12</f>
        <v>145</v>
      </c>
      <c r="Q148" s="8" t="str">
        <f>IF(Inputs!$E$9=$M$2,M148,IF(Inputs!$E$9=$N$2,N148,IF(Inputs!$E$9=$O$2,O148,IF(Inputs!$E$9=$P$2,P148,""))))</f>
        <v/>
      </c>
      <c r="R148" s="3">
        <v>0</v>
      </c>
      <c r="S148" s="19"/>
      <c r="T148" s="3">
        <f t="shared" si="27"/>
        <v>0</v>
      </c>
      <c r="U148" s="8">
        <f t="shared" si="28"/>
        <v>1159158.7343207535</v>
      </c>
      <c r="W148" s="33"/>
      <c r="X148" s="33"/>
      <c r="Y148" s="33"/>
      <c r="Z148" s="33"/>
      <c r="AA148" s="33"/>
      <c r="AB148" s="11"/>
      <c r="AC148" s="11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  <c r="AR148" s="34"/>
      <c r="AS148" s="34"/>
      <c r="AT148" s="34"/>
      <c r="AU148" s="34"/>
      <c r="AV148" s="34"/>
    </row>
    <row r="149" spans="1:48">
      <c r="A149" s="20"/>
      <c r="B149" s="20"/>
      <c r="D149" s="26">
        <f>IF(SUM($D$2:D148)&lt;&gt;0,0,IF(ROUND(U148-L149,2)=0,E149,0))</f>
        <v>0</v>
      </c>
      <c r="E149" s="3">
        <f t="shared" si="29"/>
        <v>146</v>
      </c>
      <c r="F149" s="3">
        <f>IF(E149="","",IF(ISERROR(INDEX(Inputs!$A$10:$B$13,MATCH(E149,Inputs!$A$10:$A$13,0),2)),0,INDEX(Inputs!$A$10:$B$13,MATCH(E149,Inputs!$A$10:$A$13,0),2)))</f>
        <v>0</v>
      </c>
      <c r="G149" s="47">
        <f t="shared" si="23"/>
        <v>0.1095</v>
      </c>
      <c r="H149" s="37">
        <f t="shared" si="24"/>
        <v>0.1095</v>
      </c>
      <c r="I149" s="9">
        <f>IF(E149="",NA(),IF(Inputs!$B$6&gt;(U148*(1+rate/freq)),IF((U148*(1+rate/freq))&lt;0,0,(U148*(1+rate/freq))),Inputs!$B$6))</f>
        <v>21078.370470211899</v>
      </c>
      <c r="J149" s="8">
        <f t="shared" si="25"/>
        <v>21078.370470211899</v>
      </c>
      <c r="K149" s="9">
        <f t="shared" si="26"/>
        <v>10577.323450676877</v>
      </c>
      <c r="L149" s="8">
        <f t="shared" si="30"/>
        <v>10501.047019535023</v>
      </c>
      <c r="M149" s="8">
        <f t="shared" si="31"/>
        <v>146</v>
      </c>
      <c r="N149" s="8"/>
      <c r="O149" s="8"/>
      <c r="P149" s="8"/>
      <c r="Q149" s="8" t="str">
        <f>IF(Inputs!$E$9=$M$2,M149,IF(Inputs!$E$9=$N$2,N149,IF(Inputs!$E$9=$O$2,O149,IF(Inputs!$E$9=$P$2,P149,""))))</f>
        <v/>
      </c>
      <c r="R149" s="3">
        <v>0</v>
      </c>
      <c r="S149" s="19"/>
      <c r="T149" s="3">
        <f t="shared" si="27"/>
        <v>0</v>
      </c>
      <c r="U149" s="8">
        <f t="shared" si="28"/>
        <v>1148657.6873012185</v>
      </c>
      <c r="W149" s="33"/>
      <c r="X149" s="33"/>
      <c r="Y149" s="33"/>
      <c r="Z149" s="33"/>
      <c r="AA149" s="33"/>
      <c r="AB149" s="11"/>
      <c r="AC149" s="11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34"/>
      <c r="AV149" s="34"/>
    </row>
    <row r="150" spans="1:48">
      <c r="A150" s="20"/>
      <c r="B150" s="20"/>
      <c r="D150" s="26">
        <f>IF(SUM($D$2:D149)&lt;&gt;0,0,IF(ROUND(U149-L150,2)=0,E150,0))</f>
        <v>0</v>
      </c>
      <c r="E150" s="3">
        <f t="shared" si="29"/>
        <v>147</v>
      </c>
      <c r="F150" s="3">
        <f>IF(E150="","",IF(ISERROR(INDEX(Inputs!$A$10:$B$13,MATCH(E150,Inputs!$A$10:$A$13,0),2)),0,INDEX(Inputs!$A$10:$B$13,MATCH(E150,Inputs!$A$10:$A$13,0),2)))</f>
        <v>0</v>
      </c>
      <c r="G150" s="47">
        <f t="shared" si="23"/>
        <v>0.1095</v>
      </c>
      <c r="H150" s="37">
        <f t="shared" si="24"/>
        <v>0.1095</v>
      </c>
      <c r="I150" s="9">
        <f>IF(E150="",NA(),IF(Inputs!$B$6&gt;(U149*(1+rate/freq)),IF((U149*(1+rate/freq))&lt;0,0,(U149*(1+rate/freq))),Inputs!$B$6))</f>
        <v>21078.370470211899</v>
      </c>
      <c r="J150" s="8">
        <f t="shared" si="25"/>
        <v>21078.370470211899</v>
      </c>
      <c r="K150" s="9">
        <f t="shared" si="26"/>
        <v>10481.501396623618</v>
      </c>
      <c r="L150" s="8">
        <f t="shared" si="30"/>
        <v>10596.869073588281</v>
      </c>
      <c r="M150" s="8">
        <f t="shared" si="31"/>
        <v>147</v>
      </c>
      <c r="N150" s="8"/>
      <c r="O150" s="8"/>
      <c r="P150" s="8"/>
      <c r="Q150" s="8" t="str">
        <f>IF(Inputs!$E$9=$M$2,M150,IF(Inputs!$E$9=$N$2,N150,IF(Inputs!$E$9=$O$2,O150,IF(Inputs!$E$9=$P$2,P150,""))))</f>
        <v/>
      </c>
      <c r="R150" s="3">
        <v>0</v>
      </c>
      <c r="S150" s="19"/>
      <c r="T150" s="3">
        <f t="shared" si="27"/>
        <v>0</v>
      </c>
      <c r="U150" s="8">
        <f t="shared" si="28"/>
        <v>1138060.8182276303</v>
      </c>
      <c r="W150" s="33"/>
      <c r="X150" s="33"/>
      <c r="Y150" s="33"/>
      <c r="Z150" s="33"/>
      <c r="AA150" s="33"/>
      <c r="AB150" s="11"/>
      <c r="AC150" s="11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34"/>
      <c r="AV150" s="34"/>
    </row>
    <row r="151" spans="1:48">
      <c r="A151" s="20"/>
      <c r="B151" s="20"/>
      <c r="D151" s="26">
        <f>IF(SUM($D$2:D150)&lt;&gt;0,0,IF(ROUND(U150-L151,2)=0,E151,0))</f>
        <v>0</v>
      </c>
      <c r="E151" s="3">
        <f t="shared" si="29"/>
        <v>148</v>
      </c>
      <c r="F151" s="3">
        <f>IF(E151="","",IF(ISERROR(INDEX(Inputs!$A$10:$B$13,MATCH(E151,Inputs!$A$10:$A$13,0),2)),0,INDEX(Inputs!$A$10:$B$13,MATCH(E151,Inputs!$A$10:$A$13,0),2)))</f>
        <v>0</v>
      </c>
      <c r="G151" s="47">
        <f t="shared" si="23"/>
        <v>0.1095</v>
      </c>
      <c r="H151" s="37">
        <f t="shared" si="24"/>
        <v>0.1095</v>
      </c>
      <c r="I151" s="9">
        <f>IF(E151="",NA(),IF(Inputs!$B$6&gt;(U150*(1+rate/freq)),IF((U150*(1+rate/freq))&lt;0,0,(U150*(1+rate/freq))),Inputs!$B$6))</f>
        <v>21078.370470211899</v>
      </c>
      <c r="J151" s="8">
        <f t="shared" si="25"/>
        <v>21078.370470211899</v>
      </c>
      <c r="K151" s="9">
        <f t="shared" si="26"/>
        <v>10384.804966327127</v>
      </c>
      <c r="L151" s="8">
        <f t="shared" si="30"/>
        <v>10693.565503884773</v>
      </c>
      <c r="M151" s="8">
        <f t="shared" si="31"/>
        <v>148</v>
      </c>
      <c r="N151" s="8">
        <f>N148+3</f>
        <v>148</v>
      </c>
      <c r="O151" s="8"/>
      <c r="P151" s="8"/>
      <c r="Q151" s="8" t="str">
        <f>IF(Inputs!$E$9=$M$2,M151,IF(Inputs!$E$9=$N$2,N151,IF(Inputs!$E$9=$O$2,O151,IF(Inputs!$E$9=$P$2,P151,""))))</f>
        <v/>
      </c>
      <c r="R151" s="3">
        <v>0</v>
      </c>
      <c r="S151" s="19"/>
      <c r="T151" s="3">
        <f t="shared" si="27"/>
        <v>0</v>
      </c>
      <c r="U151" s="8">
        <f t="shared" si="28"/>
        <v>1127367.2527237455</v>
      </c>
      <c r="W151" s="33"/>
      <c r="X151" s="33"/>
      <c r="Y151" s="33"/>
      <c r="Z151" s="33"/>
      <c r="AA151" s="33"/>
      <c r="AB151" s="11"/>
      <c r="AC151" s="11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</row>
    <row r="152" spans="1:48">
      <c r="A152" s="20"/>
      <c r="B152" s="20"/>
      <c r="D152" s="26">
        <f>IF(SUM($D$2:D151)&lt;&gt;0,0,IF(ROUND(U151-L152,2)=0,E152,0))</f>
        <v>0</v>
      </c>
      <c r="E152" s="3">
        <f t="shared" si="29"/>
        <v>149</v>
      </c>
      <c r="F152" s="3">
        <f>IF(E152="","",IF(ISERROR(INDEX(Inputs!$A$10:$B$13,MATCH(E152,Inputs!$A$10:$A$13,0),2)),0,INDEX(Inputs!$A$10:$B$13,MATCH(E152,Inputs!$A$10:$A$13,0),2)))</f>
        <v>0</v>
      </c>
      <c r="G152" s="47">
        <f t="shared" si="23"/>
        <v>0.1095</v>
      </c>
      <c r="H152" s="37">
        <f t="shared" si="24"/>
        <v>0.1095</v>
      </c>
      <c r="I152" s="9">
        <f>IF(E152="",NA(),IF(Inputs!$B$6&gt;(U151*(1+rate/freq)),IF((U151*(1+rate/freq))&lt;0,0,(U151*(1+rate/freq))),Inputs!$B$6))</f>
        <v>21078.370470211899</v>
      </c>
      <c r="J152" s="8">
        <f t="shared" si="25"/>
        <v>21078.370470211899</v>
      </c>
      <c r="K152" s="9">
        <f t="shared" si="26"/>
        <v>10287.226181104177</v>
      </c>
      <c r="L152" s="8">
        <f t="shared" si="30"/>
        <v>10791.144289107722</v>
      </c>
      <c r="M152" s="8">
        <f t="shared" si="31"/>
        <v>149</v>
      </c>
      <c r="N152" s="8"/>
      <c r="O152" s="8"/>
      <c r="P152" s="8"/>
      <c r="Q152" s="8" t="str">
        <f>IF(Inputs!$E$9=$M$2,M152,IF(Inputs!$E$9=$N$2,N152,IF(Inputs!$E$9=$O$2,O152,IF(Inputs!$E$9=$P$2,P152,""))))</f>
        <v/>
      </c>
      <c r="R152" s="3">
        <v>0</v>
      </c>
      <c r="S152" s="19"/>
      <c r="T152" s="3">
        <f t="shared" si="27"/>
        <v>0</v>
      </c>
      <c r="U152" s="8">
        <f t="shared" si="28"/>
        <v>1116576.1084346378</v>
      </c>
      <c r="W152" s="33"/>
      <c r="X152" s="33"/>
      <c r="Y152" s="33"/>
      <c r="Z152" s="33"/>
      <c r="AA152" s="33"/>
      <c r="AB152" s="11"/>
      <c r="AC152" s="11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34"/>
      <c r="AV152" s="34"/>
    </row>
    <row r="153" spans="1:48">
      <c r="A153" s="20"/>
      <c r="B153" s="20"/>
      <c r="D153" s="26">
        <f>IF(SUM($D$2:D152)&lt;&gt;0,0,IF(ROUND(U152-L153,2)=0,E153,0))</f>
        <v>0</v>
      </c>
      <c r="E153" s="3">
        <f t="shared" si="29"/>
        <v>150</v>
      </c>
      <c r="F153" s="3">
        <f>IF(E153="","",IF(ISERROR(INDEX(Inputs!$A$10:$B$13,MATCH(E153,Inputs!$A$10:$A$13,0),2)),0,INDEX(Inputs!$A$10:$B$13,MATCH(E153,Inputs!$A$10:$A$13,0),2)))</f>
        <v>0</v>
      </c>
      <c r="G153" s="47">
        <f t="shared" si="23"/>
        <v>0.1095</v>
      </c>
      <c r="H153" s="37">
        <f t="shared" si="24"/>
        <v>0.1095</v>
      </c>
      <c r="I153" s="9">
        <f>IF(E153="",NA(),IF(Inputs!$B$6&gt;(U152*(1+rate/freq)),IF((U152*(1+rate/freq))&lt;0,0,(U152*(1+rate/freq))),Inputs!$B$6))</f>
        <v>21078.370470211899</v>
      </c>
      <c r="J153" s="8">
        <f t="shared" si="25"/>
        <v>21078.370470211899</v>
      </c>
      <c r="K153" s="9">
        <f t="shared" si="26"/>
        <v>10188.75698946607</v>
      </c>
      <c r="L153" s="8">
        <f t="shared" si="30"/>
        <v>10889.613480745829</v>
      </c>
      <c r="M153" s="8">
        <f t="shared" si="31"/>
        <v>150</v>
      </c>
      <c r="N153" s="8"/>
      <c r="O153" s="8"/>
      <c r="P153" s="8"/>
      <c r="Q153" s="8" t="str">
        <f>IF(Inputs!$E$9=$M$2,M153,IF(Inputs!$E$9=$N$2,N153,IF(Inputs!$E$9=$O$2,O153,IF(Inputs!$E$9=$P$2,P153,""))))</f>
        <v/>
      </c>
      <c r="R153" s="3">
        <v>0</v>
      </c>
      <c r="S153" s="19"/>
      <c r="T153" s="3">
        <f t="shared" si="27"/>
        <v>0</v>
      </c>
      <c r="U153" s="8">
        <f t="shared" si="28"/>
        <v>1105686.494953892</v>
      </c>
      <c r="W153" s="33"/>
      <c r="X153" s="33"/>
      <c r="Y153" s="33"/>
      <c r="Z153" s="33"/>
      <c r="AA153" s="33"/>
      <c r="AB153" s="11"/>
      <c r="AC153" s="11"/>
      <c r="AH153" s="34"/>
      <c r="AI153" s="34"/>
      <c r="AJ153" s="34"/>
      <c r="AK153" s="34"/>
      <c r="AL153" s="34"/>
      <c r="AM153" s="34"/>
      <c r="AN153" s="34"/>
      <c r="AO153" s="34"/>
      <c r="AP153" s="34"/>
      <c r="AQ153" s="34"/>
      <c r="AR153" s="34"/>
      <c r="AS153" s="34"/>
      <c r="AT153" s="34"/>
      <c r="AU153" s="34"/>
      <c r="AV153" s="34"/>
    </row>
    <row r="154" spans="1:48">
      <c r="A154" s="20"/>
      <c r="B154" s="20"/>
      <c r="D154" s="26">
        <f>IF(SUM($D$2:D153)&lt;&gt;0,0,IF(ROUND(U153-L154,2)=0,E154,0))</f>
        <v>0</v>
      </c>
      <c r="E154" s="3">
        <f t="shared" si="29"/>
        <v>151</v>
      </c>
      <c r="F154" s="3">
        <f>IF(E154="","",IF(ISERROR(INDEX(Inputs!$A$10:$B$13,MATCH(E154,Inputs!$A$10:$A$13,0),2)),0,INDEX(Inputs!$A$10:$B$13,MATCH(E154,Inputs!$A$10:$A$13,0),2)))</f>
        <v>0</v>
      </c>
      <c r="G154" s="47">
        <f t="shared" si="23"/>
        <v>0.1095</v>
      </c>
      <c r="H154" s="37">
        <f t="shared" si="24"/>
        <v>0.1095</v>
      </c>
      <c r="I154" s="9">
        <f>IF(E154="",NA(),IF(Inputs!$B$6&gt;(U153*(1+rate/freq)),IF((U153*(1+rate/freq))&lt;0,0,(U153*(1+rate/freq))),Inputs!$B$6))</f>
        <v>21078.370470211899</v>
      </c>
      <c r="J154" s="8">
        <f t="shared" si="25"/>
        <v>21078.370470211899</v>
      </c>
      <c r="K154" s="9">
        <f t="shared" si="26"/>
        <v>10089.389266454264</v>
      </c>
      <c r="L154" s="8">
        <f t="shared" si="30"/>
        <v>10988.981203757636</v>
      </c>
      <c r="M154" s="8">
        <f t="shared" si="31"/>
        <v>151</v>
      </c>
      <c r="N154" s="8">
        <f>N151+3</f>
        <v>151</v>
      </c>
      <c r="O154" s="8">
        <f>O148+6</f>
        <v>151</v>
      </c>
      <c r="P154" s="8"/>
      <c r="Q154" s="8" t="str">
        <f>IF(Inputs!$E$9=$M$2,M154,IF(Inputs!$E$9=$N$2,N154,IF(Inputs!$E$9=$O$2,O154,IF(Inputs!$E$9=$P$2,P154,""))))</f>
        <v/>
      </c>
      <c r="R154" s="3">
        <v>0</v>
      </c>
      <c r="S154" s="19"/>
      <c r="T154" s="3">
        <f t="shared" si="27"/>
        <v>0</v>
      </c>
      <c r="U154" s="8">
        <f t="shared" si="28"/>
        <v>1094697.5137501343</v>
      </c>
      <c r="W154" s="33"/>
      <c r="X154" s="33"/>
      <c r="Y154" s="33"/>
      <c r="Z154" s="33"/>
      <c r="AA154" s="33"/>
      <c r="AB154" s="11"/>
      <c r="AC154" s="11"/>
      <c r="AH154" s="34"/>
      <c r="AI154" s="34"/>
      <c r="AJ154" s="34"/>
      <c r="AK154" s="34"/>
      <c r="AL154" s="34"/>
      <c r="AM154" s="34"/>
      <c r="AN154" s="34"/>
      <c r="AO154" s="34"/>
      <c r="AP154" s="34"/>
      <c r="AQ154" s="34"/>
      <c r="AR154" s="34"/>
      <c r="AS154" s="34"/>
      <c r="AT154" s="34"/>
      <c r="AU154" s="34"/>
      <c r="AV154" s="34"/>
    </row>
    <row r="155" spans="1:48">
      <c r="A155" s="20"/>
      <c r="B155" s="20"/>
      <c r="D155" s="26">
        <f>IF(SUM($D$2:D154)&lt;&gt;0,0,IF(ROUND(U154-L155,2)=0,E155,0))</f>
        <v>0</v>
      </c>
      <c r="E155" s="3">
        <f t="shared" si="29"/>
        <v>152</v>
      </c>
      <c r="F155" s="3">
        <f>IF(E155="","",IF(ISERROR(INDEX(Inputs!$A$10:$B$13,MATCH(E155,Inputs!$A$10:$A$13,0),2)),0,INDEX(Inputs!$A$10:$B$13,MATCH(E155,Inputs!$A$10:$A$13,0),2)))</f>
        <v>0</v>
      </c>
      <c r="G155" s="47">
        <f t="shared" si="23"/>
        <v>0.1095</v>
      </c>
      <c r="H155" s="37">
        <f t="shared" si="24"/>
        <v>0.1095</v>
      </c>
      <c r="I155" s="9">
        <f>IF(E155="",NA(),IF(Inputs!$B$6&gt;(U154*(1+rate/freq)),IF((U154*(1+rate/freq))&lt;0,0,(U154*(1+rate/freq))),Inputs!$B$6))</f>
        <v>21078.370470211899</v>
      </c>
      <c r="J155" s="8">
        <f t="shared" si="25"/>
        <v>21078.370470211899</v>
      </c>
      <c r="K155" s="9">
        <f t="shared" si="26"/>
        <v>9989.1148129699741</v>
      </c>
      <c r="L155" s="8">
        <f t="shared" si="30"/>
        <v>11089.255657241925</v>
      </c>
      <c r="M155" s="8">
        <f t="shared" si="31"/>
        <v>152</v>
      </c>
      <c r="N155" s="8"/>
      <c r="O155" s="8"/>
      <c r="P155" s="8"/>
      <c r="Q155" s="8" t="str">
        <f>IF(Inputs!$E$9=$M$2,M155,IF(Inputs!$E$9=$N$2,N155,IF(Inputs!$E$9=$O$2,O155,IF(Inputs!$E$9=$P$2,P155,""))))</f>
        <v/>
      </c>
      <c r="R155" s="3">
        <v>0</v>
      </c>
      <c r="S155" s="19"/>
      <c r="T155" s="3">
        <f t="shared" si="27"/>
        <v>0</v>
      </c>
      <c r="U155" s="8">
        <f t="shared" si="28"/>
        <v>1083608.2580928924</v>
      </c>
      <c r="W155" s="33"/>
      <c r="X155" s="33"/>
      <c r="Y155" s="33"/>
      <c r="Z155" s="33"/>
      <c r="AA155" s="33"/>
      <c r="AB155" s="11"/>
      <c r="AC155" s="11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</row>
    <row r="156" spans="1:48">
      <c r="A156" s="20"/>
      <c r="B156" s="20"/>
      <c r="D156" s="26">
        <f>IF(SUM($D$2:D155)&lt;&gt;0,0,IF(ROUND(U155-L156,2)=0,E156,0))</f>
        <v>0</v>
      </c>
      <c r="E156" s="3">
        <f t="shared" si="29"/>
        <v>153</v>
      </c>
      <c r="F156" s="3">
        <f>IF(E156="","",IF(ISERROR(INDEX(Inputs!$A$10:$B$13,MATCH(E156,Inputs!$A$10:$A$13,0),2)),0,INDEX(Inputs!$A$10:$B$13,MATCH(E156,Inputs!$A$10:$A$13,0),2)))</f>
        <v>0</v>
      </c>
      <c r="G156" s="47">
        <f t="shared" si="23"/>
        <v>0.1095</v>
      </c>
      <c r="H156" s="37">
        <f t="shared" si="24"/>
        <v>0.1095</v>
      </c>
      <c r="I156" s="9">
        <f>IF(E156="",NA(),IF(Inputs!$B$6&gt;(U155*(1+rate/freq)),IF((U155*(1+rate/freq))&lt;0,0,(U155*(1+rate/freq))),Inputs!$B$6))</f>
        <v>21078.370470211899</v>
      </c>
      <c r="J156" s="8">
        <f t="shared" si="25"/>
        <v>21078.370470211899</v>
      </c>
      <c r="K156" s="9">
        <f t="shared" si="26"/>
        <v>9887.9253550976428</v>
      </c>
      <c r="L156" s="8">
        <f t="shared" si="30"/>
        <v>11190.445115114257</v>
      </c>
      <c r="M156" s="8">
        <f t="shared" si="31"/>
        <v>153</v>
      </c>
      <c r="N156" s="8"/>
      <c r="O156" s="8"/>
      <c r="P156" s="8"/>
      <c r="Q156" s="8" t="str">
        <f>IF(Inputs!$E$9=$M$2,M156,IF(Inputs!$E$9=$N$2,N156,IF(Inputs!$E$9=$O$2,O156,IF(Inputs!$E$9=$P$2,P156,""))))</f>
        <v/>
      </c>
      <c r="R156" s="3">
        <v>0</v>
      </c>
      <c r="S156" s="19"/>
      <c r="T156" s="3">
        <f t="shared" si="27"/>
        <v>0</v>
      </c>
      <c r="U156" s="8">
        <f t="shared" si="28"/>
        <v>1072417.812977778</v>
      </c>
      <c r="W156" s="33"/>
      <c r="X156" s="33"/>
      <c r="Y156" s="33"/>
      <c r="Z156" s="33"/>
      <c r="AA156" s="33"/>
      <c r="AB156" s="11"/>
      <c r="AC156" s="11"/>
      <c r="AH156" s="34"/>
      <c r="AI156" s="34"/>
      <c r="AJ156" s="34"/>
      <c r="AK156" s="34"/>
      <c r="AL156" s="34"/>
      <c r="AM156" s="34"/>
      <c r="AN156" s="34"/>
      <c r="AO156" s="34"/>
      <c r="AP156" s="34"/>
      <c r="AQ156" s="34"/>
      <c r="AR156" s="34"/>
      <c r="AS156" s="34"/>
      <c r="AT156" s="34"/>
      <c r="AU156" s="34"/>
      <c r="AV156" s="34"/>
    </row>
    <row r="157" spans="1:48">
      <c r="A157" s="20"/>
      <c r="B157" s="20"/>
      <c r="D157" s="26">
        <f>IF(SUM($D$2:D156)&lt;&gt;0,0,IF(ROUND(U156-L157,2)=0,E157,0))</f>
        <v>0</v>
      </c>
      <c r="E157" s="3">
        <f t="shared" si="29"/>
        <v>154</v>
      </c>
      <c r="F157" s="3">
        <f>IF(E157="","",IF(ISERROR(INDEX(Inputs!$A$10:$B$13,MATCH(E157,Inputs!$A$10:$A$13,0),2)),0,INDEX(Inputs!$A$10:$B$13,MATCH(E157,Inputs!$A$10:$A$13,0),2)))</f>
        <v>0</v>
      </c>
      <c r="G157" s="47">
        <f t="shared" si="23"/>
        <v>0.1095</v>
      </c>
      <c r="H157" s="37">
        <f t="shared" si="24"/>
        <v>0.1095</v>
      </c>
      <c r="I157" s="9">
        <f>IF(E157="",NA(),IF(Inputs!$B$6&gt;(U156*(1+rate/freq)),IF((U156*(1+rate/freq))&lt;0,0,(U156*(1+rate/freq))),Inputs!$B$6))</f>
        <v>21078.370470211899</v>
      </c>
      <c r="J157" s="8">
        <f t="shared" si="25"/>
        <v>21078.370470211899</v>
      </c>
      <c r="K157" s="9">
        <f t="shared" si="26"/>
        <v>9785.8125434222256</v>
      </c>
      <c r="L157" s="8">
        <f t="shared" si="30"/>
        <v>11292.557926789674</v>
      </c>
      <c r="M157" s="8">
        <f t="shared" si="31"/>
        <v>154</v>
      </c>
      <c r="N157" s="8">
        <f>N154+3</f>
        <v>154</v>
      </c>
      <c r="O157" s="8"/>
      <c r="P157" s="8"/>
      <c r="Q157" s="8" t="str">
        <f>IF(Inputs!$E$9=$M$2,M157,IF(Inputs!$E$9=$N$2,N157,IF(Inputs!$E$9=$O$2,O157,IF(Inputs!$E$9=$P$2,P157,""))))</f>
        <v/>
      </c>
      <c r="R157" s="3">
        <v>0</v>
      </c>
      <c r="S157" s="19"/>
      <c r="T157" s="3">
        <f t="shared" si="27"/>
        <v>0</v>
      </c>
      <c r="U157" s="8">
        <f t="shared" si="28"/>
        <v>1061125.2550509884</v>
      </c>
      <c r="W157" s="33"/>
      <c r="X157" s="33"/>
      <c r="Y157" s="33"/>
      <c r="Z157" s="33"/>
      <c r="AA157" s="33"/>
      <c r="AB157" s="11"/>
      <c r="AC157" s="11"/>
      <c r="AH157" s="34"/>
      <c r="AI157" s="34"/>
      <c r="AJ157" s="34"/>
      <c r="AK157" s="34"/>
      <c r="AL157" s="34"/>
      <c r="AM157" s="34"/>
      <c r="AN157" s="34"/>
      <c r="AO157" s="34"/>
      <c r="AP157" s="34"/>
      <c r="AQ157" s="34"/>
      <c r="AR157" s="34"/>
      <c r="AS157" s="34"/>
      <c r="AT157" s="34"/>
      <c r="AU157" s="34"/>
      <c r="AV157" s="34"/>
    </row>
    <row r="158" spans="1:48">
      <c r="A158" s="20"/>
      <c r="B158" s="20"/>
      <c r="D158" s="26">
        <f>IF(SUM($D$2:D157)&lt;&gt;0,0,IF(ROUND(U157-L158,2)=0,E158,0))</f>
        <v>0</v>
      </c>
      <c r="E158" s="3">
        <f t="shared" si="29"/>
        <v>155</v>
      </c>
      <c r="F158" s="3">
        <f>IF(E158="","",IF(ISERROR(INDEX(Inputs!$A$10:$B$13,MATCH(E158,Inputs!$A$10:$A$13,0),2)),0,INDEX(Inputs!$A$10:$B$13,MATCH(E158,Inputs!$A$10:$A$13,0),2)))</f>
        <v>0</v>
      </c>
      <c r="G158" s="47">
        <f t="shared" si="23"/>
        <v>0.1095</v>
      </c>
      <c r="H158" s="37">
        <f t="shared" si="24"/>
        <v>0.1095</v>
      </c>
      <c r="I158" s="9">
        <f>IF(E158="",NA(),IF(Inputs!$B$6&gt;(U157*(1+rate/freq)),IF((U157*(1+rate/freq))&lt;0,0,(U157*(1+rate/freq))),Inputs!$B$6))</f>
        <v>21078.370470211899</v>
      </c>
      <c r="J158" s="8">
        <f t="shared" si="25"/>
        <v>21078.370470211899</v>
      </c>
      <c r="K158" s="9">
        <f t="shared" si="26"/>
        <v>9682.7679523402694</v>
      </c>
      <c r="L158" s="8">
        <f t="shared" si="30"/>
        <v>11395.60251787163</v>
      </c>
      <c r="M158" s="8">
        <f t="shared" si="31"/>
        <v>155</v>
      </c>
      <c r="N158" s="8"/>
      <c r="O158" s="8"/>
      <c r="P158" s="8"/>
      <c r="Q158" s="8" t="str">
        <f>IF(Inputs!$E$9=$M$2,M158,IF(Inputs!$E$9=$N$2,N158,IF(Inputs!$E$9=$O$2,O158,IF(Inputs!$E$9=$P$2,P158,""))))</f>
        <v/>
      </c>
      <c r="R158" s="3">
        <v>0</v>
      </c>
      <c r="S158" s="19"/>
      <c r="T158" s="3">
        <f t="shared" si="27"/>
        <v>0</v>
      </c>
      <c r="U158" s="8">
        <f t="shared" si="28"/>
        <v>1049729.6525331168</v>
      </c>
      <c r="W158" s="33"/>
      <c r="X158" s="33"/>
      <c r="Y158" s="33"/>
      <c r="Z158" s="33"/>
      <c r="AA158" s="33"/>
      <c r="AB158" s="11"/>
      <c r="AC158" s="11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34"/>
      <c r="AV158" s="34"/>
    </row>
    <row r="159" spans="1:48">
      <c r="A159" s="20"/>
      <c r="B159" s="20"/>
      <c r="D159" s="26">
        <f>IF(SUM($D$2:D158)&lt;&gt;0,0,IF(ROUND(U158-L159,2)=0,E159,0))</f>
        <v>0</v>
      </c>
      <c r="E159" s="3">
        <f t="shared" si="29"/>
        <v>156</v>
      </c>
      <c r="F159" s="3">
        <f>IF(E159="","",IF(ISERROR(INDEX(Inputs!$A$10:$B$13,MATCH(E159,Inputs!$A$10:$A$13,0),2)),0,INDEX(Inputs!$A$10:$B$13,MATCH(E159,Inputs!$A$10:$A$13,0),2)))</f>
        <v>0</v>
      </c>
      <c r="G159" s="47">
        <f t="shared" si="23"/>
        <v>0.1095</v>
      </c>
      <c r="H159" s="37">
        <f t="shared" si="24"/>
        <v>0.1095</v>
      </c>
      <c r="I159" s="9">
        <f>IF(E159="",NA(),IF(Inputs!$B$6&gt;(U158*(1+rate/freq)),IF((U158*(1+rate/freq))&lt;0,0,(U158*(1+rate/freq))),Inputs!$B$6))</f>
        <v>21078.370470211899</v>
      </c>
      <c r="J159" s="8">
        <f t="shared" si="25"/>
        <v>21078.370470211899</v>
      </c>
      <c r="K159" s="9">
        <f t="shared" si="26"/>
        <v>9578.7830793646899</v>
      </c>
      <c r="L159" s="8">
        <f t="shared" si="30"/>
        <v>11499.587390847209</v>
      </c>
      <c r="M159" s="8">
        <f t="shared" si="31"/>
        <v>156</v>
      </c>
      <c r="N159" s="8"/>
      <c r="O159" s="8"/>
      <c r="P159" s="8"/>
      <c r="Q159" s="8" t="str">
        <f>IF(Inputs!$E$9=$M$2,M159,IF(Inputs!$E$9=$N$2,N159,IF(Inputs!$E$9=$O$2,O159,IF(Inputs!$E$9=$P$2,P159,""))))</f>
        <v/>
      </c>
      <c r="R159" s="3">
        <v>0</v>
      </c>
      <c r="S159" s="19"/>
      <c r="T159" s="3">
        <f t="shared" si="27"/>
        <v>0</v>
      </c>
      <c r="U159" s="8">
        <f t="shared" si="28"/>
        <v>1038230.0651422696</v>
      </c>
      <c r="W159" s="33"/>
      <c r="X159" s="33"/>
      <c r="Y159" s="33"/>
      <c r="Z159" s="33"/>
      <c r="AA159" s="33"/>
      <c r="AB159" s="11"/>
      <c r="AC159" s="11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</row>
    <row r="160" spans="1:48">
      <c r="A160" s="20"/>
      <c r="B160" s="20"/>
      <c r="D160" s="26">
        <f>IF(SUM($D$2:D159)&lt;&gt;0,0,IF(ROUND(U159-L160,2)=0,E160,0))</f>
        <v>0</v>
      </c>
      <c r="E160" s="3">
        <f t="shared" si="29"/>
        <v>157</v>
      </c>
      <c r="F160" s="3">
        <f>IF(E160="","",IF(ISERROR(INDEX(Inputs!$A$10:$B$13,MATCH(E160,Inputs!$A$10:$A$13,0),2)),0,INDEX(Inputs!$A$10:$B$13,MATCH(E160,Inputs!$A$10:$A$13,0),2)))</f>
        <v>0</v>
      </c>
      <c r="G160" s="47">
        <f t="shared" si="23"/>
        <v>0.1095</v>
      </c>
      <c r="H160" s="37">
        <f t="shared" si="24"/>
        <v>0.1095</v>
      </c>
      <c r="I160" s="9">
        <f>IF(E160="",NA(),IF(Inputs!$B$6&gt;(U159*(1+rate/freq)),IF((U159*(1+rate/freq))&lt;0,0,(U159*(1+rate/freq))),Inputs!$B$6))</f>
        <v>21078.370470211899</v>
      </c>
      <c r="J160" s="8">
        <f t="shared" si="25"/>
        <v>21078.370470211899</v>
      </c>
      <c r="K160" s="9">
        <f t="shared" si="26"/>
        <v>9473.8493444232099</v>
      </c>
      <c r="L160" s="8">
        <f t="shared" si="30"/>
        <v>11604.521125788689</v>
      </c>
      <c r="M160" s="8">
        <f t="shared" si="31"/>
        <v>157</v>
      </c>
      <c r="N160" s="8">
        <f>N157+3</f>
        <v>157</v>
      </c>
      <c r="O160" s="8">
        <f>O154+6</f>
        <v>157</v>
      </c>
      <c r="P160" s="8">
        <f>P148+12</f>
        <v>157</v>
      </c>
      <c r="Q160" s="8" t="str">
        <f>IF(Inputs!$E$9=$M$2,M160,IF(Inputs!$E$9=$N$2,N160,IF(Inputs!$E$9=$O$2,O160,IF(Inputs!$E$9=$P$2,P160,""))))</f>
        <v/>
      </c>
      <c r="R160" s="3">
        <v>0</v>
      </c>
      <c r="S160" s="19"/>
      <c r="T160" s="3">
        <f t="shared" si="27"/>
        <v>0</v>
      </c>
      <c r="U160" s="8">
        <f t="shared" si="28"/>
        <v>1026625.5440164809</v>
      </c>
      <c r="W160" s="33"/>
      <c r="X160" s="33"/>
      <c r="Y160" s="33"/>
      <c r="Z160" s="33"/>
      <c r="AA160" s="33"/>
      <c r="AB160" s="11"/>
      <c r="AC160" s="11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</row>
    <row r="161" spans="1:48">
      <c r="A161" s="20"/>
      <c r="B161" s="20"/>
      <c r="D161" s="26">
        <f>IF(SUM($D$2:D160)&lt;&gt;0,0,IF(ROUND(U160-L161,2)=0,E161,0))</f>
        <v>0</v>
      </c>
      <c r="E161" s="3">
        <f t="shared" si="29"/>
        <v>158</v>
      </c>
      <c r="F161" s="3">
        <f>IF(E161="","",IF(ISERROR(INDEX(Inputs!$A$10:$B$13,MATCH(E161,Inputs!$A$10:$A$13,0),2)),0,INDEX(Inputs!$A$10:$B$13,MATCH(E161,Inputs!$A$10:$A$13,0),2)))</f>
        <v>0</v>
      </c>
      <c r="G161" s="47">
        <f t="shared" si="23"/>
        <v>0.1095</v>
      </c>
      <c r="H161" s="37">
        <f t="shared" si="24"/>
        <v>0.1095</v>
      </c>
      <c r="I161" s="9">
        <f>IF(E161="",NA(),IF(Inputs!$B$6&gt;(U160*(1+rate/freq)),IF((U160*(1+rate/freq))&lt;0,0,(U160*(1+rate/freq))),Inputs!$B$6))</f>
        <v>21078.370470211899</v>
      </c>
      <c r="J161" s="8">
        <f t="shared" si="25"/>
        <v>21078.370470211899</v>
      </c>
      <c r="K161" s="9">
        <f t="shared" si="26"/>
        <v>9367.9580891503883</v>
      </c>
      <c r="L161" s="8">
        <f t="shared" si="30"/>
        <v>11710.412381061511</v>
      </c>
      <c r="M161" s="8">
        <f t="shared" si="31"/>
        <v>158</v>
      </c>
      <c r="N161" s="8"/>
      <c r="O161" s="8"/>
      <c r="P161" s="8"/>
      <c r="Q161" s="8" t="str">
        <f>IF(Inputs!$E$9=$M$2,M161,IF(Inputs!$E$9=$N$2,N161,IF(Inputs!$E$9=$O$2,O161,IF(Inputs!$E$9=$P$2,P161,""))))</f>
        <v/>
      </c>
      <c r="R161" s="3">
        <v>0</v>
      </c>
      <c r="S161" s="19"/>
      <c r="T161" s="3">
        <f t="shared" si="27"/>
        <v>0</v>
      </c>
      <c r="U161" s="8">
        <f t="shared" si="28"/>
        <v>1014915.1316354194</v>
      </c>
      <c r="W161" s="33"/>
      <c r="X161" s="33"/>
      <c r="Y161" s="33"/>
      <c r="Z161" s="33"/>
      <c r="AA161" s="33"/>
      <c r="AB161" s="11"/>
      <c r="AC161" s="11"/>
      <c r="AH161" s="34"/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  <c r="AS161" s="34"/>
      <c r="AT161" s="34"/>
      <c r="AU161" s="34"/>
      <c r="AV161" s="34"/>
    </row>
    <row r="162" spans="1:48">
      <c r="A162" s="20"/>
      <c r="B162" s="20"/>
      <c r="D162" s="26">
        <f>IF(SUM($D$2:D161)&lt;&gt;0,0,IF(ROUND(U161-L162,2)=0,E162,0))</f>
        <v>0</v>
      </c>
      <c r="E162" s="3">
        <f t="shared" si="29"/>
        <v>159</v>
      </c>
      <c r="F162" s="3">
        <f>IF(E162="","",IF(ISERROR(INDEX(Inputs!$A$10:$B$13,MATCH(E162,Inputs!$A$10:$A$13,0),2)),0,INDEX(Inputs!$A$10:$B$13,MATCH(E162,Inputs!$A$10:$A$13,0),2)))</f>
        <v>0</v>
      </c>
      <c r="G162" s="47">
        <f t="shared" si="23"/>
        <v>0.1095</v>
      </c>
      <c r="H162" s="37">
        <f t="shared" si="24"/>
        <v>0.1095</v>
      </c>
      <c r="I162" s="9">
        <f>IF(E162="",NA(),IF(Inputs!$B$6&gt;(U161*(1+rate/freq)),IF((U161*(1+rate/freq))&lt;0,0,(U161*(1+rate/freq))),Inputs!$B$6))</f>
        <v>21078.370470211899</v>
      </c>
      <c r="J162" s="8">
        <f t="shared" si="25"/>
        <v>21078.370470211899</v>
      </c>
      <c r="K162" s="9">
        <f t="shared" si="26"/>
        <v>9261.1005761732031</v>
      </c>
      <c r="L162" s="8">
        <f t="shared" si="30"/>
        <v>11817.269894038696</v>
      </c>
      <c r="M162" s="8">
        <f t="shared" si="31"/>
        <v>159</v>
      </c>
      <c r="N162" s="8"/>
      <c r="O162" s="8"/>
      <c r="P162" s="8"/>
      <c r="Q162" s="8" t="str">
        <f>IF(Inputs!$E$9=$M$2,M162,IF(Inputs!$E$9=$N$2,N162,IF(Inputs!$E$9=$O$2,O162,IF(Inputs!$E$9=$P$2,P162,""))))</f>
        <v/>
      </c>
      <c r="R162" s="3">
        <v>0</v>
      </c>
      <c r="S162" s="19"/>
      <c r="T162" s="3">
        <f t="shared" si="27"/>
        <v>0</v>
      </c>
      <c r="U162" s="8">
        <f t="shared" si="28"/>
        <v>1003097.8617413808</v>
      </c>
      <c r="W162" s="33"/>
      <c r="X162" s="33"/>
      <c r="Y162" s="33"/>
      <c r="Z162" s="33"/>
      <c r="AA162" s="33"/>
      <c r="AB162" s="11"/>
      <c r="AC162" s="11"/>
      <c r="AH162" s="34"/>
      <c r="AI162" s="34"/>
      <c r="AJ162" s="34"/>
      <c r="AK162" s="34"/>
      <c r="AL162" s="34"/>
      <c r="AM162" s="34"/>
      <c r="AN162" s="34"/>
      <c r="AO162" s="34"/>
      <c r="AP162" s="34"/>
      <c r="AQ162" s="34"/>
      <c r="AR162" s="34"/>
      <c r="AS162" s="34"/>
      <c r="AT162" s="34"/>
      <c r="AU162" s="34"/>
      <c r="AV162" s="34"/>
    </row>
    <row r="163" spans="1:48">
      <c r="A163" s="20"/>
      <c r="B163" s="20"/>
      <c r="D163" s="26">
        <f>IF(SUM($D$2:D162)&lt;&gt;0,0,IF(ROUND(U162-L163,2)=0,E163,0))</f>
        <v>0</v>
      </c>
      <c r="E163" s="3">
        <f t="shared" si="29"/>
        <v>160</v>
      </c>
      <c r="F163" s="3">
        <f>IF(E163="","",IF(ISERROR(INDEX(Inputs!$A$10:$B$13,MATCH(E163,Inputs!$A$10:$A$13,0),2)),0,INDEX(Inputs!$A$10:$B$13,MATCH(E163,Inputs!$A$10:$A$13,0),2)))</f>
        <v>0</v>
      </c>
      <c r="G163" s="47">
        <f t="shared" si="23"/>
        <v>0.1095</v>
      </c>
      <c r="H163" s="37">
        <f t="shared" si="24"/>
        <v>0.1095</v>
      </c>
      <c r="I163" s="9">
        <f>IF(E163="",NA(),IF(Inputs!$B$6&gt;(U162*(1+rate/freq)),IF((U162*(1+rate/freq))&lt;0,0,(U162*(1+rate/freq))),Inputs!$B$6))</f>
        <v>21078.370470211899</v>
      </c>
      <c r="J163" s="8">
        <f t="shared" si="25"/>
        <v>21078.370470211899</v>
      </c>
      <c r="K163" s="9">
        <f t="shared" si="26"/>
        <v>9153.2679883901001</v>
      </c>
      <c r="L163" s="8">
        <f t="shared" si="30"/>
        <v>11925.102481821799</v>
      </c>
      <c r="M163" s="8">
        <f t="shared" si="31"/>
        <v>160</v>
      </c>
      <c r="N163" s="8">
        <f>N160+3</f>
        <v>160</v>
      </c>
      <c r="O163" s="8"/>
      <c r="P163" s="8"/>
      <c r="Q163" s="8" t="str">
        <f>IF(Inputs!$E$9=$M$2,M163,IF(Inputs!$E$9=$N$2,N163,IF(Inputs!$E$9=$O$2,O163,IF(Inputs!$E$9=$P$2,P163,""))))</f>
        <v/>
      </c>
      <c r="R163" s="3">
        <v>0</v>
      </c>
      <c r="S163" s="19"/>
      <c r="T163" s="3">
        <f t="shared" si="27"/>
        <v>0</v>
      </c>
      <c r="U163" s="8">
        <f t="shared" si="28"/>
        <v>991172.75925955898</v>
      </c>
      <c r="W163" s="33"/>
      <c r="X163" s="33"/>
      <c r="Y163" s="33"/>
      <c r="Z163" s="33"/>
      <c r="AA163" s="33"/>
      <c r="AB163" s="11"/>
      <c r="AC163" s="11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34"/>
      <c r="AV163" s="34"/>
    </row>
    <row r="164" spans="1:48">
      <c r="A164" s="20"/>
      <c r="B164" s="20"/>
      <c r="D164" s="26">
        <f>IF(SUM($D$2:D163)&lt;&gt;0,0,IF(ROUND(U163-L164,2)=0,E164,0))</f>
        <v>0</v>
      </c>
      <c r="E164" s="3">
        <f t="shared" si="29"/>
        <v>161</v>
      </c>
      <c r="F164" s="3">
        <f>IF(E164="","",IF(ISERROR(INDEX(Inputs!$A$10:$B$13,MATCH(E164,Inputs!$A$10:$A$13,0),2)),0,INDEX(Inputs!$A$10:$B$13,MATCH(E164,Inputs!$A$10:$A$13,0),2)))</f>
        <v>0</v>
      </c>
      <c r="G164" s="47">
        <f t="shared" si="23"/>
        <v>0.1095</v>
      </c>
      <c r="H164" s="37">
        <f t="shared" si="24"/>
        <v>0.1095</v>
      </c>
      <c r="I164" s="9">
        <f>IF(E164="",NA(),IF(Inputs!$B$6&gt;(U163*(1+rate/freq)),IF((U163*(1+rate/freq))&lt;0,0,(U163*(1+rate/freq))),Inputs!$B$6))</f>
        <v>21078.370470211899</v>
      </c>
      <c r="J164" s="8">
        <f t="shared" si="25"/>
        <v>21078.370470211899</v>
      </c>
      <c r="K164" s="9">
        <f t="shared" si="26"/>
        <v>9044.4514282434757</v>
      </c>
      <c r="L164" s="8">
        <f t="shared" si="30"/>
        <v>12033.919041968424</v>
      </c>
      <c r="M164" s="8">
        <f t="shared" si="31"/>
        <v>161</v>
      </c>
      <c r="N164" s="8"/>
      <c r="O164" s="8"/>
      <c r="P164" s="8"/>
      <c r="Q164" s="8" t="str">
        <f>IF(Inputs!$E$9=$M$2,M164,IF(Inputs!$E$9=$N$2,N164,IF(Inputs!$E$9=$O$2,O164,IF(Inputs!$E$9=$P$2,P164,""))))</f>
        <v/>
      </c>
      <c r="R164" s="3">
        <v>0</v>
      </c>
      <c r="S164" s="19"/>
      <c r="T164" s="3">
        <f t="shared" si="27"/>
        <v>0</v>
      </c>
      <c r="U164" s="8">
        <f t="shared" si="28"/>
        <v>979138.84021759056</v>
      </c>
      <c r="W164" s="33"/>
      <c r="X164" s="33"/>
      <c r="Y164" s="33"/>
      <c r="Z164" s="33"/>
      <c r="AA164" s="33"/>
      <c r="AB164" s="11"/>
      <c r="AC164" s="11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  <c r="AT164" s="34"/>
      <c r="AU164" s="34"/>
      <c r="AV164" s="34"/>
    </row>
    <row r="165" spans="1:48">
      <c r="A165" s="20"/>
      <c r="B165" s="20"/>
      <c r="D165" s="26">
        <f>IF(SUM($D$2:D164)&lt;&gt;0,0,IF(ROUND(U164-L165,2)=0,E165,0))</f>
        <v>0</v>
      </c>
      <c r="E165" s="3">
        <f t="shared" si="29"/>
        <v>162</v>
      </c>
      <c r="F165" s="3">
        <f>IF(E165="","",IF(ISERROR(INDEX(Inputs!$A$10:$B$13,MATCH(E165,Inputs!$A$10:$A$13,0),2)),0,INDEX(Inputs!$A$10:$B$13,MATCH(E165,Inputs!$A$10:$A$13,0),2)))</f>
        <v>0</v>
      </c>
      <c r="G165" s="47">
        <f t="shared" si="23"/>
        <v>0.1095</v>
      </c>
      <c r="H165" s="37">
        <f t="shared" si="24"/>
        <v>0.1095</v>
      </c>
      <c r="I165" s="9">
        <f>IF(E165="",NA(),IF(Inputs!$B$6&gt;(U164*(1+rate/freq)),IF((U164*(1+rate/freq))&lt;0,0,(U164*(1+rate/freq))),Inputs!$B$6))</f>
        <v>21078.370470211899</v>
      </c>
      <c r="J165" s="8">
        <f t="shared" si="25"/>
        <v>21078.370470211899</v>
      </c>
      <c r="K165" s="9">
        <f t="shared" si="26"/>
        <v>8934.6419169855144</v>
      </c>
      <c r="L165" s="8">
        <f t="shared" si="30"/>
        <v>12143.728553226385</v>
      </c>
      <c r="M165" s="8">
        <f t="shared" si="31"/>
        <v>162</v>
      </c>
      <c r="N165" s="8"/>
      <c r="O165" s="8"/>
      <c r="P165" s="8"/>
      <c r="Q165" s="8" t="str">
        <f>IF(Inputs!$E$9=$M$2,M165,IF(Inputs!$E$9=$N$2,N165,IF(Inputs!$E$9=$O$2,O165,IF(Inputs!$E$9=$P$2,P165,""))))</f>
        <v/>
      </c>
      <c r="R165" s="3">
        <v>0</v>
      </c>
      <c r="S165" s="19"/>
      <c r="T165" s="3">
        <f t="shared" si="27"/>
        <v>0</v>
      </c>
      <c r="U165" s="8">
        <f t="shared" si="28"/>
        <v>966995.11166436423</v>
      </c>
      <c r="W165" s="33"/>
      <c r="X165" s="33"/>
      <c r="Y165" s="33"/>
      <c r="Z165" s="33"/>
      <c r="AA165" s="33"/>
      <c r="AB165" s="11"/>
      <c r="AC165" s="11"/>
      <c r="AH165" s="34"/>
      <c r="AI165" s="34"/>
      <c r="AJ165" s="34"/>
      <c r="AK165" s="34"/>
      <c r="AL165" s="34"/>
      <c r="AM165" s="34"/>
      <c r="AN165" s="34"/>
      <c r="AO165" s="34"/>
      <c r="AP165" s="34"/>
      <c r="AQ165" s="34"/>
      <c r="AR165" s="34"/>
      <c r="AS165" s="34"/>
      <c r="AT165" s="34"/>
      <c r="AU165" s="34"/>
      <c r="AV165" s="34"/>
    </row>
    <row r="166" spans="1:48">
      <c r="A166" s="20"/>
      <c r="B166" s="20"/>
      <c r="D166" s="26">
        <f>IF(SUM($D$2:D165)&lt;&gt;0,0,IF(ROUND(U165-L166,2)=0,E166,0))</f>
        <v>0</v>
      </c>
      <c r="E166" s="3">
        <f t="shared" si="29"/>
        <v>163</v>
      </c>
      <c r="F166" s="3">
        <f>IF(E166="","",IF(ISERROR(INDEX(Inputs!$A$10:$B$13,MATCH(E166,Inputs!$A$10:$A$13,0),2)),0,INDEX(Inputs!$A$10:$B$13,MATCH(E166,Inputs!$A$10:$A$13,0),2)))</f>
        <v>0</v>
      </c>
      <c r="G166" s="47">
        <f t="shared" si="23"/>
        <v>0.1095</v>
      </c>
      <c r="H166" s="37">
        <f t="shared" si="24"/>
        <v>0.1095</v>
      </c>
      <c r="I166" s="9">
        <f>IF(E166="",NA(),IF(Inputs!$B$6&gt;(U165*(1+rate/freq)),IF((U165*(1+rate/freq))&lt;0,0,(U165*(1+rate/freq))),Inputs!$B$6))</f>
        <v>21078.370470211899</v>
      </c>
      <c r="J166" s="8">
        <f t="shared" si="25"/>
        <v>21078.370470211899</v>
      </c>
      <c r="K166" s="9">
        <f t="shared" si="26"/>
        <v>8823.8303939373236</v>
      </c>
      <c r="L166" s="8">
        <f t="shared" si="30"/>
        <v>12254.540076274576</v>
      </c>
      <c r="M166" s="8">
        <f t="shared" si="31"/>
        <v>163</v>
      </c>
      <c r="N166" s="8">
        <f>N163+3</f>
        <v>163</v>
      </c>
      <c r="O166" s="8">
        <f>O160+6</f>
        <v>163</v>
      </c>
      <c r="P166" s="8"/>
      <c r="Q166" s="8" t="str">
        <f>IF(Inputs!$E$9=$M$2,M166,IF(Inputs!$E$9=$N$2,N166,IF(Inputs!$E$9=$O$2,O166,IF(Inputs!$E$9=$P$2,P166,""))))</f>
        <v/>
      </c>
      <c r="R166" s="3">
        <v>0</v>
      </c>
      <c r="S166" s="19"/>
      <c r="T166" s="3">
        <f t="shared" si="27"/>
        <v>0</v>
      </c>
      <c r="U166" s="8">
        <f t="shared" si="28"/>
        <v>954740.57158808969</v>
      </c>
      <c r="W166" s="33"/>
      <c r="X166" s="33"/>
      <c r="Y166" s="33"/>
      <c r="Z166" s="33"/>
      <c r="AA166" s="33"/>
      <c r="AB166" s="11"/>
      <c r="AC166" s="11"/>
      <c r="AH166" s="34"/>
      <c r="AI166" s="34"/>
      <c r="AJ166" s="34"/>
      <c r="AK166" s="34"/>
      <c r="AL166" s="34"/>
      <c r="AM166" s="34"/>
      <c r="AN166" s="34"/>
      <c r="AO166" s="34"/>
      <c r="AP166" s="34"/>
      <c r="AQ166" s="34"/>
      <c r="AR166" s="34"/>
      <c r="AS166" s="34"/>
      <c r="AT166" s="34"/>
      <c r="AU166" s="34"/>
      <c r="AV166" s="34"/>
    </row>
    <row r="167" spans="1:48">
      <c r="D167" s="26">
        <f>IF(SUM($D$2:D166)&lt;&gt;0,0,IF(ROUND(U166-L167,2)=0,E167,0))</f>
        <v>0</v>
      </c>
      <c r="E167" s="3">
        <f t="shared" si="29"/>
        <v>164</v>
      </c>
      <c r="F167" s="3">
        <f>IF(E167="","",IF(ISERROR(INDEX(Inputs!$A$10:$B$13,MATCH(E167,Inputs!$A$10:$A$13,0),2)),0,INDEX(Inputs!$A$10:$B$13,MATCH(E167,Inputs!$A$10:$A$13,0),2)))</f>
        <v>0</v>
      </c>
      <c r="G167" s="47">
        <f t="shared" si="23"/>
        <v>0.1095</v>
      </c>
      <c r="H167" s="37">
        <f t="shared" si="24"/>
        <v>0.1095</v>
      </c>
      <c r="I167" s="9">
        <f>IF(E167="",NA(),IF(Inputs!$B$6&gt;(U166*(1+rate/freq)),IF((U166*(1+rate/freq))&lt;0,0,(U166*(1+rate/freq))),Inputs!$B$6))</f>
        <v>21078.370470211899</v>
      </c>
      <c r="J167" s="8">
        <f t="shared" si="25"/>
        <v>21078.370470211899</v>
      </c>
      <c r="K167" s="9">
        <f t="shared" si="26"/>
        <v>8712.007715741318</v>
      </c>
      <c r="L167" s="8">
        <f t="shared" si="30"/>
        <v>12366.362754470581</v>
      </c>
      <c r="M167" s="8">
        <f t="shared" si="31"/>
        <v>164</v>
      </c>
      <c r="N167" s="8"/>
      <c r="O167" s="8"/>
      <c r="P167" s="8"/>
      <c r="Q167" s="8" t="str">
        <f>IF(Inputs!$E$9=$M$2,M167,IF(Inputs!$E$9=$N$2,N167,IF(Inputs!$E$9=$O$2,O167,IF(Inputs!$E$9=$P$2,P167,""))))</f>
        <v/>
      </c>
      <c r="R167" s="3">
        <v>0</v>
      </c>
      <c r="S167" s="19"/>
      <c r="T167" s="3">
        <f t="shared" si="27"/>
        <v>0</v>
      </c>
      <c r="U167" s="8">
        <f t="shared" si="28"/>
        <v>942374.20883361914</v>
      </c>
      <c r="W167" s="33"/>
      <c r="X167" s="33"/>
      <c r="Y167" s="33"/>
      <c r="Z167" s="33"/>
      <c r="AA167" s="33"/>
      <c r="AB167" s="11"/>
      <c r="AC167" s="11"/>
      <c r="AH167" s="34"/>
      <c r="AI167" s="34"/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4"/>
      <c r="AV167" s="34"/>
    </row>
    <row r="168" spans="1:48">
      <c r="D168" s="26">
        <f>IF(SUM($D$2:D167)&lt;&gt;0,0,IF(ROUND(U167-L168,2)=0,E168,0))</f>
        <v>0</v>
      </c>
      <c r="E168" s="3">
        <f t="shared" si="29"/>
        <v>165</v>
      </c>
      <c r="F168" s="3">
        <f>IF(E168="","",IF(ISERROR(INDEX(Inputs!$A$10:$B$13,MATCH(E168,Inputs!$A$10:$A$13,0),2)),0,INDEX(Inputs!$A$10:$B$13,MATCH(E168,Inputs!$A$10:$A$13,0),2)))</f>
        <v>0</v>
      </c>
      <c r="G168" s="47">
        <f t="shared" si="23"/>
        <v>0.1095</v>
      </c>
      <c r="H168" s="37">
        <f t="shared" si="24"/>
        <v>0.1095</v>
      </c>
      <c r="I168" s="9">
        <f>IF(E168="",NA(),IF(Inputs!$B$6&gt;(U167*(1+rate/freq)),IF((U167*(1+rate/freq))&lt;0,0,(U167*(1+rate/freq))),Inputs!$B$6))</f>
        <v>21078.370470211899</v>
      </c>
      <c r="J168" s="8">
        <f t="shared" si="25"/>
        <v>21078.370470211899</v>
      </c>
      <c r="K168" s="9">
        <f t="shared" si="26"/>
        <v>8599.1646556067735</v>
      </c>
      <c r="L168" s="8">
        <f t="shared" si="30"/>
        <v>12479.205814605126</v>
      </c>
      <c r="M168" s="8">
        <f t="shared" si="31"/>
        <v>165</v>
      </c>
      <c r="N168" s="8"/>
      <c r="O168" s="8"/>
      <c r="P168" s="8"/>
      <c r="Q168" s="8" t="str">
        <f>IF(Inputs!$E$9=$M$2,M168,IF(Inputs!$E$9=$N$2,N168,IF(Inputs!$E$9=$O$2,O168,IF(Inputs!$E$9=$P$2,P168,""))))</f>
        <v/>
      </c>
      <c r="R168" s="3">
        <v>0</v>
      </c>
      <c r="S168" s="19"/>
      <c r="T168" s="3">
        <f t="shared" si="27"/>
        <v>0</v>
      </c>
      <c r="U168" s="8">
        <f t="shared" si="28"/>
        <v>929895.00301901402</v>
      </c>
      <c r="W168" s="33"/>
      <c r="X168" s="33"/>
      <c r="Y168" s="33"/>
      <c r="Z168" s="33"/>
      <c r="AA168" s="33"/>
      <c r="AB168" s="11"/>
      <c r="AC168" s="11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  <c r="AT168" s="34"/>
      <c r="AU168" s="34"/>
      <c r="AV168" s="34"/>
    </row>
    <row r="169" spans="1:48">
      <c r="D169" s="26">
        <f>IF(SUM($D$2:D168)&lt;&gt;0,0,IF(ROUND(U168-L169,2)=0,E169,0))</f>
        <v>0</v>
      </c>
      <c r="E169" s="3">
        <f t="shared" si="29"/>
        <v>166</v>
      </c>
      <c r="F169" s="3">
        <f>IF(E169="","",IF(ISERROR(INDEX(Inputs!$A$10:$B$13,MATCH(E169,Inputs!$A$10:$A$13,0),2)),0,INDEX(Inputs!$A$10:$B$13,MATCH(E169,Inputs!$A$10:$A$13,0),2)))</f>
        <v>0</v>
      </c>
      <c r="G169" s="47">
        <f t="shared" si="23"/>
        <v>0.1095</v>
      </c>
      <c r="H169" s="37">
        <f t="shared" si="24"/>
        <v>0.1095</v>
      </c>
      <c r="I169" s="9">
        <f>IF(E169="",NA(),IF(Inputs!$B$6&gt;(U168*(1+rate/freq)),IF((U168*(1+rate/freq))&lt;0,0,(U168*(1+rate/freq))),Inputs!$B$6))</f>
        <v>21078.370470211899</v>
      </c>
      <c r="J169" s="8">
        <f t="shared" si="25"/>
        <v>21078.370470211899</v>
      </c>
      <c r="K169" s="9">
        <f t="shared" si="26"/>
        <v>8485.2919025485025</v>
      </c>
      <c r="L169" s="8">
        <f t="shared" si="30"/>
        <v>12593.078567663397</v>
      </c>
      <c r="M169" s="8">
        <f t="shared" si="31"/>
        <v>166</v>
      </c>
      <c r="N169" s="8">
        <f>N166+3</f>
        <v>166</v>
      </c>
      <c r="O169" s="8"/>
      <c r="P169" s="8"/>
      <c r="Q169" s="8" t="str">
        <f>IF(Inputs!$E$9=$M$2,M169,IF(Inputs!$E$9=$N$2,N169,IF(Inputs!$E$9=$O$2,O169,IF(Inputs!$E$9=$P$2,P169,""))))</f>
        <v/>
      </c>
      <c r="R169" s="3">
        <v>0</v>
      </c>
      <c r="S169" s="19"/>
      <c r="T169" s="3">
        <f t="shared" si="27"/>
        <v>0</v>
      </c>
      <c r="U169" s="8">
        <f t="shared" si="28"/>
        <v>917301.92445135058</v>
      </c>
      <c r="W169" s="33"/>
      <c r="X169" s="33"/>
      <c r="Y169" s="33"/>
      <c r="Z169" s="33"/>
      <c r="AA169" s="33"/>
      <c r="AB169" s="11"/>
      <c r="AC169" s="11"/>
      <c r="AH169" s="34"/>
      <c r="AI169" s="34"/>
      <c r="AJ169" s="34"/>
      <c r="AK169" s="34"/>
      <c r="AL169" s="34"/>
      <c r="AM169" s="34"/>
      <c r="AN169" s="34"/>
      <c r="AO169" s="34"/>
      <c r="AP169" s="34"/>
      <c r="AQ169" s="34"/>
      <c r="AR169" s="34"/>
      <c r="AS169" s="34"/>
      <c r="AT169" s="34"/>
      <c r="AU169" s="34"/>
      <c r="AV169" s="34"/>
    </row>
    <row r="170" spans="1:48">
      <c r="D170" s="26">
        <f>IF(SUM($D$2:D169)&lt;&gt;0,0,IF(ROUND(U169-L170,2)=0,E170,0))</f>
        <v>0</v>
      </c>
      <c r="E170" s="3">
        <f t="shared" si="29"/>
        <v>167</v>
      </c>
      <c r="F170" s="3">
        <f>IF(E170="","",IF(ISERROR(INDEX(Inputs!$A$10:$B$13,MATCH(E170,Inputs!$A$10:$A$13,0),2)),0,INDEX(Inputs!$A$10:$B$13,MATCH(E170,Inputs!$A$10:$A$13,0),2)))</f>
        <v>0</v>
      </c>
      <c r="G170" s="47">
        <f t="shared" si="23"/>
        <v>0.1095</v>
      </c>
      <c r="H170" s="37">
        <f t="shared" si="24"/>
        <v>0.1095</v>
      </c>
      <c r="I170" s="9">
        <f>IF(E170="",NA(),IF(Inputs!$B$6&gt;(U169*(1+rate/freq)),IF((U169*(1+rate/freq))&lt;0,0,(U169*(1+rate/freq))),Inputs!$B$6))</f>
        <v>21078.370470211899</v>
      </c>
      <c r="J170" s="8">
        <f t="shared" si="25"/>
        <v>21078.370470211899</v>
      </c>
      <c r="K170" s="9">
        <f t="shared" si="26"/>
        <v>8370.3800606185741</v>
      </c>
      <c r="L170" s="8">
        <f t="shared" si="30"/>
        <v>12707.990409593325</v>
      </c>
      <c r="M170" s="8">
        <f t="shared" si="31"/>
        <v>167</v>
      </c>
      <c r="N170" s="8"/>
      <c r="O170" s="8"/>
      <c r="P170" s="8"/>
      <c r="Q170" s="8" t="str">
        <f>IF(Inputs!$E$9=$M$2,M170,IF(Inputs!$E$9=$N$2,N170,IF(Inputs!$E$9=$O$2,O170,IF(Inputs!$E$9=$P$2,P170,""))))</f>
        <v/>
      </c>
      <c r="R170" s="3">
        <v>0</v>
      </c>
      <c r="S170" s="19"/>
      <c r="T170" s="3">
        <f t="shared" si="27"/>
        <v>0</v>
      </c>
      <c r="U170" s="8">
        <f t="shared" si="28"/>
        <v>904593.93404175725</v>
      </c>
      <c r="W170" s="33"/>
      <c r="X170" s="33"/>
      <c r="Y170" s="33"/>
      <c r="Z170" s="33"/>
      <c r="AA170" s="33"/>
      <c r="AB170" s="11"/>
      <c r="AC170" s="11"/>
    </row>
    <row r="171" spans="1:48">
      <c r="D171" s="26">
        <f>IF(SUM($D$2:D170)&lt;&gt;0,0,IF(ROUND(U170-L171,2)=0,E171,0))</f>
        <v>0</v>
      </c>
      <c r="E171" s="3">
        <f t="shared" si="29"/>
        <v>168</v>
      </c>
      <c r="F171" s="3">
        <f>IF(E171="","",IF(ISERROR(INDEX(Inputs!$A$10:$B$13,MATCH(E171,Inputs!$A$10:$A$13,0),2)),0,INDEX(Inputs!$A$10:$B$13,MATCH(E171,Inputs!$A$10:$A$13,0),2)))</f>
        <v>0</v>
      </c>
      <c r="G171" s="47">
        <f t="shared" si="23"/>
        <v>0.1095</v>
      </c>
      <c r="H171" s="37">
        <f t="shared" si="24"/>
        <v>0.1095</v>
      </c>
      <c r="I171" s="9">
        <f>IF(E171="",NA(),IF(Inputs!$B$6&gt;(U170*(1+rate/freq)),IF((U170*(1+rate/freq))&lt;0,0,(U170*(1+rate/freq))),Inputs!$B$6))</f>
        <v>21078.370470211899</v>
      </c>
      <c r="J171" s="8">
        <f t="shared" si="25"/>
        <v>21078.370470211899</v>
      </c>
      <c r="K171" s="9">
        <f t="shared" si="26"/>
        <v>8254.4196481310355</v>
      </c>
      <c r="L171" s="8">
        <f t="shared" si="30"/>
        <v>12823.950822080864</v>
      </c>
      <c r="M171" s="8">
        <f t="shared" si="31"/>
        <v>168</v>
      </c>
      <c r="N171" s="8"/>
      <c r="O171" s="8"/>
      <c r="P171" s="8"/>
      <c r="Q171" s="8" t="str">
        <f>IF(Inputs!$E$9=$M$2,M171,IF(Inputs!$E$9=$N$2,N171,IF(Inputs!$E$9=$O$2,O171,IF(Inputs!$E$9=$P$2,P171,""))))</f>
        <v/>
      </c>
      <c r="R171" s="3">
        <v>0</v>
      </c>
      <c r="S171" s="19"/>
      <c r="T171" s="3">
        <f t="shared" si="27"/>
        <v>0</v>
      </c>
      <c r="U171" s="8">
        <f t="shared" si="28"/>
        <v>891769.98321967642</v>
      </c>
      <c r="W171" s="33"/>
      <c r="X171" s="33"/>
      <c r="Y171" s="33"/>
      <c r="Z171" s="33"/>
      <c r="AA171" s="33"/>
      <c r="AB171" s="11"/>
      <c r="AC171" s="11"/>
    </row>
    <row r="172" spans="1:48">
      <c r="D172" s="26">
        <f>IF(SUM($D$2:D171)&lt;&gt;0,0,IF(ROUND(U171-L172,2)=0,E172,0))</f>
        <v>0</v>
      </c>
      <c r="E172" s="3">
        <f t="shared" si="29"/>
        <v>169</v>
      </c>
      <c r="F172" s="3">
        <f>IF(E172="","",IF(ISERROR(INDEX(Inputs!$A$10:$B$13,MATCH(E172,Inputs!$A$10:$A$13,0),2)),0,INDEX(Inputs!$A$10:$B$13,MATCH(E172,Inputs!$A$10:$A$13,0),2)))</f>
        <v>0</v>
      </c>
      <c r="G172" s="47">
        <f t="shared" si="23"/>
        <v>0.1095</v>
      </c>
      <c r="H172" s="37">
        <f t="shared" si="24"/>
        <v>0.1095</v>
      </c>
      <c r="I172" s="9">
        <f>IF(E172="",NA(),IF(Inputs!$B$6&gt;(U171*(1+rate/freq)),IF((U171*(1+rate/freq))&lt;0,0,(U171*(1+rate/freq))),Inputs!$B$6))</f>
        <v>21078.370470211899</v>
      </c>
      <c r="J172" s="8">
        <f t="shared" si="25"/>
        <v>21078.370470211899</v>
      </c>
      <c r="K172" s="9">
        <f t="shared" si="26"/>
        <v>8137.4010968795474</v>
      </c>
      <c r="L172" s="8">
        <f t="shared" si="30"/>
        <v>12940.969373332351</v>
      </c>
      <c r="M172" s="8">
        <f t="shared" si="31"/>
        <v>169</v>
      </c>
      <c r="N172" s="8">
        <f>N169+3</f>
        <v>169</v>
      </c>
      <c r="O172" s="8">
        <f>O166+6</f>
        <v>169</v>
      </c>
      <c r="P172" s="8">
        <f>P160+12</f>
        <v>169</v>
      </c>
      <c r="Q172" s="8" t="str">
        <f>IF(Inputs!$E$9=$M$2,M172,IF(Inputs!$E$9=$N$2,N172,IF(Inputs!$E$9=$O$2,O172,IF(Inputs!$E$9=$P$2,P172,""))))</f>
        <v/>
      </c>
      <c r="R172" s="3">
        <v>0</v>
      </c>
      <c r="S172" s="19"/>
      <c r="T172" s="3">
        <f t="shared" si="27"/>
        <v>0</v>
      </c>
      <c r="U172" s="8">
        <f t="shared" si="28"/>
        <v>878829.01384634408</v>
      </c>
      <c r="W172" s="33"/>
      <c r="X172" s="33"/>
      <c r="Y172" s="33"/>
      <c r="Z172" s="33"/>
      <c r="AA172" s="33"/>
      <c r="AB172" s="11"/>
      <c r="AC172" s="11"/>
    </row>
    <row r="173" spans="1:48">
      <c r="D173" s="26">
        <f>IF(SUM($D$2:D172)&lt;&gt;0,0,IF(ROUND(U172-L173,2)=0,E173,0))</f>
        <v>0</v>
      </c>
      <c r="E173" s="3">
        <f t="shared" si="29"/>
        <v>170</v>
      </c>
      <c r="F173" s="3">
        <f>IF(E173="","",IF(ISERROR(INDEX(Inputs!$A$10:$B$13,MATCH(E173,Inputs!$A$10:$A$13,0),2)),0,INDEX(Inputs!$A$10:$B$13,MATCH(E173,Inputs!$A$10:$A$13,0),2)))</f>
        <v>0</v>
      </c>
      <c r="G173" s="47">
        <f t="shared" si="23"/>
        <v>0.1095</v>
      </c>
      <c r="H173" s="37">
        <f t="shared" si="24"/>
        <v>0.1095</v>
      </c>
      <c r="I173" s="9">
        <f>IF(E173="",NA(),IF(Inputs!$B$6&gt;(U172*(1+rate/freq)),IF((U172*(1+rate/freq))&lt;0,0,(U172*(1+rate/freq))),Inputs!$B$6))</f>
        <v>21078.370470211899</v>
      </c>
      <c r="J173" s="8">
        <f t="shared" si="25"/>
        <v>21078.370470211899</v>
      </c>
      <c r="K173" s="9">
        <f t="shared" si="26"/>
        <v>8019.3147513478898</v>
      </c>
      <c r="L173" s="8">
        <f t="shared" si="30"/>
        <v>13059.055718864009</v>
      </c>
      <c r="M173" s="8">
        <f t="shared" si="31"/>
        <v>170</v>
      </c>
      <c r="N173" s="8"/>
      <c r="O173" s="8"/>
      <c r="P173" s="8"/>
      <c r="Q173" s="8" t="str">
        <f>IF(Inputs!$E$9=$M$2,M173,IF(Inputs!$E$9=$N$2,N173,IF(Inputs!$E$9=$O$2,O173,IF(Inputs!$E$9=$P$2,P173,""))))</f>
        <v/>
      </c>
      <c r="R173" s="3">
        <v>0</v>
      </c>
      <c r="S173" s="19"/>
      <c r="T173" s="3">
        <f t="shared" si="27"/>
        <v>0</v>
      </c>
      <c r="U173" s="8">
        <f t="shared" si="28"/>
        <v>865769.95812748012</v>
      </c>
      <c r="W173" s="33"/>
      <c r="X173" s="33"/>
      <c r="Y173" s="33"/>
      <c r="Z173" s="33"/>
      <c r="AA173" s="33"/>
      <c r="AB173" s="11"/>
      <c r="AC173" s="11"/>
    </row>
    <row r="174" spans="1:48">
      <c r="D174" s="26">
        <f>IF(SUM($D$2:D173)&lt;&gt;0,0,IF(ROUND(U173-L174,2)=0,E174,0))</f>
        <v>0</v>
      </c>
      <c r="E174" s="3">
        <f t="shared" si="29"/>
        <v>171</v>
      </c>
      <c r="F174" s="3">
        <f>IF(E174="","",IF(ISERROR(INDEX(Inputs!$A$10:$B$13,MATCH(E174,Inputs!$A$10:$A$13,0),2)),0,INDEX(Inputs!$A$10:$B$13,MATCH(E174,Inputs!$A$10:$A$13,0),2)))</f>
        <v>0</v>
      </c>
      <c r="G174" s="47">
        <f t="shared" si="23"/>
        <v>0.1095</v>
      </c>
      <c r="H174" s="37">
        <f t="shared" si="24"/>
        <v>0.1095</v>
      </c>
      <c r="I174" s="9">
        <f>IF(E174="",NA(),IF(Inputs!$B$6&gt;(U173*(1+rate/freq)),IF((U173*(1+rate/freq))&lt;0,0,(U173*(1+rate/freq))),Inputs!$B$6))</f>
        <v>21078.370470211899</v>
      </c>
      <c r="J174" s="8">
        <f t="shared" si="25"/>
        <v>21078.370470211899</v>
      </c>
      <c r="K174" s="9">
        <f t="shared" si="26"/>
        <v>7900.1508679132567</v>
      </c>
      <c r="L174" s="8">
        <f t="shared" si="30"/>
        <v>13178.219602298643</v>
      </c>
      <c r="M174" s="8">
        <f t="shared" si="31"/>
        <v>171</v>
      </c>
      <c r="N174" s="8"/>
      <c r="O174" s="8"/>
      <c r="P174" s="8"/>
      <c r="Q174" s="8" t="str">
        <f>IF(Inputs!$E$9=$M$2,M174,IF(Inputs!$E$9=$N$2,N174,IF(Inputs!$E$9=$O$2,O174,IF(Inputs!$E$9=$P$2,P174,""))))</f>
        <v/>
      </c>
      <c r="R174" s="3">
        <v>0</v>
      </c>
      <c r="S174" s="19"/>
      <c r="T174" s="3">
        <f t="shared" si="27"/>
        <v>0</v>
      </c>
      <c r="U174" s="8">
        <f t="shared" si="28"/>
        <v>852591.73852518143</v>
      </c>
      <c r="W174" s="33"/>
      <c r="X174" s="33"/>
      <c r="Y174" s="33"/>
      <c r="Z174" s="33"/>
      <c r="AA174" s="33"/>
      <c r="AB174" s="11"/>
      <c r="AC174" s="11"/>
    </row>
    <row r="175" spans="1:48">
      <c r="D175" s="26">
        <f>IF(SUM($D$2:D174)&lt;&gt;0,0,IF(ROUND(U174-L175,2)=0,E175,0))</f>
        <v>0</v>
      </c>
      <c r="E175" s="3">
        <f t="shared" si="29"/>
        <v>172</v>
      </c>
      <c r="F175" s="3">
        <f>IF(E175="","",IF(ISERROR(INDEX(Inputs!$A$10:$B$13,MATCH(E175,Inputs!$A$10:$A$13,0),2)),0,INDEX(Inputs!$A$10:$B$13,MATCH(E175,Inputs!$A$10:$A$13,0),2)))</f>
        <v>0</v>
      </c>
      <c r="G175" s="47">
        <f t="shared" si="23"/>
        <v>0.1095</v>
      </c>
      <c r="H175" s="37">
        <f t="shared" si="24"/>
        <v>0.1095</v>
      </c>
      <c r="I175" s="9">
        <f>IF(E175="",NA(),IF(Inputs!$B$6&gt;(U174*(1+rate/freq)),IF((U174*(1+rate/freq))&lt;0,0,(U174*(1+rate/freq))),Inputs!$B$6))</f>
        <v>21078.370470211899</v>
      </c>
      <c r="J175" s="8">
        <f t="shared" si="25"/>
        <v>21078.370470211899</v>
      </c>
      <c r="K175" s="9">
        <f t="shared" si="26"/>
        <v>7779.8996140422814</v>
      </c>
      <c r="L175" s="8">
        <f t="shared" si="30"/>
        <v>13298.470856169617</v>
      </c>
      <c r="M175" s="8">
        <f t="shared" si="31"/>
        <v>172</v>
      </c>
      <c r="N175" s="8">
        <f>N172+3</f>
        <v>172</v>
      </c>
      <c r="O175" s="8"/>
      <c r="P175" s="8"/>
      <c r="Q175" s="8" t="str">
        <f>IF(Inputs!$E$9=$M$2,M175,IF(Inputs!$E$9=$N$2,N175,IF(Inputs!$E$9=$O$2,O175,IF(Inputs!$E$9=$P$2,P175,""))))</f>
        <v/>
      </c>
      <c r="R175" s="3">
        <v>0</v>
      </c>
      <c r="S175" s="19"/>
      <c r="T175" s="3">
        <f t="shared" si="27"/>
        <v>0</v>
      </c>
      <c r="U175" s="8">
        <f t="shared" si="28"/>
        <v>839293.26766901184</v>
      </c>
      <c r="W175" s="33"/>
      <c r="X175" s="33"/>
      <c r="Y175" s="33"/>
      <c r="Z175" s="33"/>
      <c r="AA175" s="33"/>
      <c r="AB175" s="11"/>
      <c r="AC175" s="11"/>
    </row>
    <row r="176" spans="1:48">
      <c r="D176" s="26">
        <f>IF(SUM($D$2:D175)&lt;&gt;0,0,IF(ROUND(U175-L176,2)=0,E176,0))</f>
        <v>0</v>
      </c>
      <c r="E176" s="3">
        <f t="shared" si="29"/>
        <v>173</v>
      </c>
      <c r="F176" s="3">
        <f>IF(E176="","",IF(ISERROR(INDEX(Inputs!$A$10:$B$13,MATCH(E176,Inputs!$A$10:$A$13,0),2)),0,INDEX(Inputs!$A$10:$B$13,MATCH(E176,Inputs!$A$10:$A$13,0),2)))</f>
        <v>0</v>
      </c>
      <c r="G176" s="47">
        <f t="shared" si="23"/>
        <v>0.1095</v>
      </c>
      <c r="H176" s="37">
        <f t="shared" si="24"/>
        <v>0.1095</v>
      </c>
      <c r="I176" s="9">
        <f>IF(E176="",NA(),IF(Inputs!$B$6&gt;(U175*(1+rate/freq)),IF((U175*(1+rate/freq))&lt;0,0,(U175*(1+rate/freq))),Inputs!$B$6))</f>
        <v>21078.370470211899</v>
      </c>
      <c r="J176" s="8">
        <f t="shared" si="25"/>
        <v>21078.370470211899</v>
      </c>
      <c r="K176" s="9">
        <f t="shared" si="26"/>
        <v>7658.5510674797333</v>
      </c>
      <c r="L176" s="8">
        <f t="shared" si="30"/>
        <v>13419.819402732166</v>
      </c>
      <c r="M176" s="8">
        <f t="shared" si="31"/>
        <v>173</v>
      </c>
      <c r="N176" s="8"/>
      <c r="O176" s="8"/>
      <c r="P176" s="8"/>
      <c r="Q176" s="8" t="str">
        <f>IF(Inputs!$E$9=$M$2,M176,IF(Inputs!$E$9=$N$2,N176,IF(Inputs!$E$9=$O$2,O176,IF(Inputs!$E$9=$P$2,P176,""))))</f>
        <v/>
      </c>
      <c r="R176" s="3">
        <v>0</v>
      </c>
      <c r="S176" s="19"/>
      <c r="T176" s="3">
        <f t="shared" si="27"/>
        <v>0</v>
      </c>
      <c r="U176" s="8">
        <f t="shared" si="28"/>
        <v>825873.44826627965</v>
      </c>
      <c r="W176" s="33"/>
      <c r="X176" s="33"/>
      <c r="Y176" s="33"/>
      <c r="Z176" s="33"/>
      <c r="AA176" s="33"/>
      <c r="AB176" s="11"/>
      <c r="AC176" s="11"/>
    </row>
    <row r="177" spans="4:29">
      <c r="D177" s="26">
        <f>IF(SUM($D$2:D176)&lt;&gt;0,0,IF(ROUND(U176-L177,2)=0,E177,0))</f>
        <v>0</v>
      </c>
      <c r="E177" s="3">
        <f t="shared" si="29"/>
        <v>174</v>
      </c>
      <c r="F177" s="3">
        <f>IF(E177="","",IF(ISERROR(INDEX(Inputs!$A$10:$B$13,MATCH(E177,Inputs!$A$10:$A$13,0),2)),0,INDEX(Inputs!$A$10:$B$13,MATCH(E177,Inputs!$A$10:$A$13,0),2)))</f>
        <v>0</v>
      </c>
      <c r="G177" s="47">
        <f t="shared" si="23"/>
        <v>0.1095</v>
      </c>
      <c r="H177" s="37">
        <f t="shared" si="24"/>
        <v>0.1095</v>
      </c>
      <c r="I177" s="9">
        <f>IF(E177="",NA(),IF(Inputs!$B$6&gt;(U176*(1+rate/freq)),IF((U176*(1+rate/freq))&lt;0,0,(U176*(1+rate/freq))),Inputs!$B$6))</f>
        <v>21078.370470211899</v>
      </c>
      <c r="J177" s="8">
        <f t="shared" si="25"/>
        <v>21078.370470211899</v>
      </c>
      <c r="K177" s="9">
        <f t="shared" si="26"/>
        <v>7536.095215429802</v>
      </c>
      <c r="L177" s="8">
        <f t="shared" si="30"/>
        <v>13542.275254782096</v>
      </c>
      <c r="M177" s="8">
        <f t="shared" si="31"/>
        <v>174</v>
      </c>
      <c r="N177" s="8"/>
      <c r="O177" s="8"/>
      <c r="P177" s="8"/>
      <c r="Q177" s="8" t="str">
        <f>IF(Inputs!$E$9=$M$2,M177,IF(Inputs!$E$9=$N$2,N177,IF(Inputs!$E$9=$O$2,O177,IF(Inputs!$E$9=$P$2,P177,""))))</f>
        <v/>
      </c>
      <c r="R177" s="3">
        <v>0</v>
      </c>
      <c r="S177" s="19"/>
      <c r="T177" s="3">
        <f t="shared" si="27"/>
        <v>0</v>
      </c>
      <c r="U177" s="8">
        <f t="shared" si="28"/>
        <v>812331.17301149759</v>
      </c>
      <c r="W177" s="33"/>
      <c r="X177" s="33"/>
      <c r="Y177" s="33"/>
      <c r="Z177" s="33"/>
      <c r="AA177" s="33"/>
      <c r="AB177" s="11"/>
      <c r="AC177" s="11"/>
    </row>
    <row r="178" spans="4:29">
      <c r="D178" s="26">
        <f>IF(SUM($D$2:D177)&lt;&gt;0,0,IF(ROUND(U177-L178,2)=0,E178,0))</f>
        <v>0</v>
      </c>
      <c r="E178" s="3">
        <f t="shared" si="29"/>
        <v>175</v>
      </c>
      <c r="F178" s="3">
        <f>IF(E178="","",IF(ISERROR(INDEX(Inputs!$A$10:$B$13,MATCH(E178,Inputs!$A$10:$A$13,0),2)),0,INDEX(Inputs!$A$10:$B$13,MATCH(E178,Inputs!$A$10:$A$13,0),2)))</f>
        <v>0</v>
      </c>
      <c r="G178" s="47">
        <f t="shared" si="23"/>
        <v>0.1095</v>
      </c>
      <c r="H178" s="37">
        <f t="shared" si="24"/>
        <v>0.1095</v>
      </c>
      <c r="I178" s="9">
        <f>IF(E178="",NA(),IF(Inputs!$B$6&gt;(U177*(1+rate/freq)),IF((U177*(1+rate/freq))&lt;0,0,(U177*(1+rate/freq))),Inputs!$B$6))</f>
        <v>21078.370470211899</v>
      </c>
      <c r="J178" s="8">
        <f t="shared" si="25"/>
        <v>21078.370470211899</v>
      </c>
      <c r="K178" s="9">
        <f t="shared" si="26"/>
        <v>7412.5219537299154</v>
      </c>
      <c r="L178" s="8">
        <f t="shared" si="30"/>
        <v>13665.848516481983</v>
      </c>
      <c r="M178" s="8">
        <f t="shared" si="31"/>
        <v>175</v>
      </c>
      <c r="N178" s="8">
        <f>N175+3</f>
        <v>175</v>
      </c>
      <c r="O178" s="8">
        <f>O172+6</f>
        <v>175</v>
      </c>
      <c r="P178" s="8"/>
      <c r="Q178" s="8" t="str">
        <f>IF(Inputs!$E$9=$M$2,M178,IF(Inputs!$E$9=$N$2,N178,IF(Inputs!$E$9=$O$2,O178,IF(Inputs!$E$9=$P$2,P178,""))))</f>
        <v/>
      </c>
      <c r="R178" s="3">
        <v>0</v>
      </c>
      <c r="S178" s="19"/>
      <c r="T178" s="3">
        <f t="shared" si="27"/>
        <v>0</v>
      </c>
      <c r="U178" s="8">
        <f t="shared" si="28"/>
        <v>798665.32449501567</v>
      </c>
      <c r="W178" s="33"/>
      <c r="X178" s="33"/>
      <c r="Y178" s="33"/>
      <c r="Z178" s="33"/>
      <c r="AA178" s="33"/>
      <c r="AB178" s="11"/>
      <c r="AC178" s="11"/>
    </row>
    <row r="179" spans="4:29">
      <c r="D179" s="26">
        <f>IF(SUM($D$2:D178)&lt;&gt;0,0,IF(ROUND(U178-L179,2)=0,E179,0))</f>
        <v>0</v>
      </c>
      <c r="E179" s="3">
        <f t="shared" si="29"/>
        <v>176</v>
      </c>
      <c r="F179" s="3">
        <f>IF(E179="","",IF(ISERROR(INDEX(Inputs!$A$10:$B$13,MATCH(E179,Inputs!$A$10:$A$13,0),2)),0,INDEX(Inputs!$A$10:$B$13,MATCH(E179,Inputs!$A$10:$A$13,0),2)))</f>
        <v>0</v>
      </c>
      <c r="G179" s="47">
        <f t="shared" si="23"/>
        <v>0.1095</v>
      </c>
      <c r="H179" s="37">
        <f t="shared" si="24"/>
        <v>0.1095</v>
      </c>
      <c r="I179" s="9">
        <f>IF(E179="",NA(),IF(Inputs!$B$6&gt;(U178*(1+rate/freq)),IF((U178*(1+rate/freq))&lt;0,0,(U178*(1+rate/freq))),Inputs!$B$6))</f>
        <v>21078.370470211899</v>
      </c>
      <c r="J179" s="8">
        <f t="shared" si="25"/>
        <v>21078.370470211899</v>
      </c>
      <c r="K179" s="9">
        <f t="shared" si="26"/>
        <v>7287.8210860170184</v>
      </c>
      <c r="L179" s="8">
        <f t="shared" si="30"/>
        <v>13790.549384194881</v>
      </c>
      <c r="M179" s="8">
        <f t="shared" si="31"/>
        <v>176</v>
      </c>
      <c r="N179" s="8"/>
      <c r="O179" s="8"/>
      <c r="P179" s="8"/>
      <c r="Q179" s="8" t="str">
        <f>IF(Inputs!$E$9=$M$2,M179,IF(Inputs!$E$9=$N$2,N179,IF(Inputs!$E$9=$O$2,O179,IF(Inputs!$E$9=$P$2,P179,""))))</f>
        <v/>
      </c>
      <c r="R179" s="3">
        <v>0</v>
      </c>
      <c r="S179" s="19"/>
      <c r="T179" s="3">
        <f t="shared" si="27"/>
        <v>0</v>
      </c>
      <c r="U179" s="8">
        <f t="shared" si="28"/>
        <v>784874.77511082077</v>
      </c>
      <c r="W179" s="33"/>
      <c r="X179" s="33"/>
      <c r="Y179" s="33"/>
      <c r="Z179" s="33"/>
      <c r="AA179" s="33"/>
      <c r="AB179" s="11"/>
      <c r="AC179" s="11"/>
    </row>
    <row r="180" spans="4:29">
      <c r="D180" s="26">
        <f>IF(SUM($D$2:D179)&lt;&gt;0,0,IF(ROUND(U179-L180,2)=0,E180,0))</f>
        <v>0</v>
      </c>
      <c r="E180" s="3">
        <f t="shared" si="29"/>
        <v>177</v>
      </c>
      <c r="F180" s="3">
        <f>IF(E180="","",IF(ISERROR(INDEX(Inputs!$A$10:$B$13,MATCH(E180,Inputs!$A$10:$A$13,0),2)),0,INDEX(Inputs!$A$10:$B$13,MATCH(E180,Inputs!$A$10:$A$13,0),2)))</f>
        <v>0</v>
      </c>
      <c r="G180" s="47">
        <f t="shared" si="23"/>
        <v>0.1095</v>
      </c>
      <c r="H180" s="37">
        <f t="shared" si="24"/>
        <v>0.1095</v>
      </c>
      <c r="I180" s="9">
        <f>IF(E180="",NA(),IF(Inputs!$B$6&gt;(U179*(1+rate/freq)),IF((U179*(1+rate/freq))&lt;0,0,(U179*(1+rate/freq))),Inputs!$B$6))</f>
        <v>21078.370470211899</v>
      </c>
      <c r="J180" s="8">
        <f t="shared" si="25"/>
        <v>21078.370470211899</v>
      </c>
      <c r="K180" s="9">
        <f t="shared" si="26"/>
        <v>7161.9823228862397</v>
      </c>
      <c r="L180" s="8">
        <f t="shared" si="30"/>
        <v>13916.388147325659</v>
      </c>
      <c r="M180" s="8">
        <f t="shared" si="31"/>
        <v>177</v>
      </c>
      <c r="N180" s="8"/>
      <c r="O180" s="8"/>
      <c r="P180" s="8"/>
      <c r="Q180" s="8" t="str">
        <f>IF(Inputs!$E$9=$M$2,M180,IF(Inputs!$E$9=$N$2,N180,IF(Inputs!$E$9=$O$2,O180,IF(Inputs!$E$9=$P$2,P180,""))))</f>
        <v/>
      </c>
      <c r="R180" s="3">
        <v>0</v>
      </c>
      <c r="S180" s="19"/>
      <c r="T180" s="3">
        <f t="shared" si="27"/>
        <v>0</v>
      </c>
      <c r="U180" s="8">
        <f t="shared" si="28"/>
        <v>770958.38696349517</v>
      </c>
      <c r="W180" s="33"/>
      <c r="X180" s="33"/>
      <c r="Y180" s="33"/>
      <c r="Z180" s="33"/>
      <c r="AA180" s="33"/>
      <c r="AB180" s="11"/>
      <c r="AC180" s="11"/>
    </row>
    <row r="181" spans="4:29">
      <c r="D181" s="26">
        <f>IF(SUM($D$2:D180)&lt;&gt;0,0,IF(ROUND(U180-L181,2)=0,E181,0))</f>
        <v>0</v>
      </c>
      <c r="E181" s="3">
        <f t="shared" si="29"/>
        <v>178</v>
      </c>
      <c r="F181" s="3">
        <f>IF(E181="","",IF(ISERROR(INDEX(Inputs!$A$10:$B$13,MATCH(E181,Inputs!$A$10:$A$13,0),2)),0,INDEX(Inputs!$A$10:$B$13,MATCH(E181,Inputs!$A$10:$A$13,0),2)))</f>
        <v>0</v>
      </c>
      <c r="G181" s="47">
        <f t="shared" si="23"/>
        <v>0.1095</v>
      </c>
      <c r="H181" s="37">
        <f t="shared" si="24"/>
        <v>0.1095</v>
      </c>
      <c r="I181" s="9">
        <f>IF(E181="",NA(),IF(Inputs!$B$6&gt;(U180*(1+rate/freq)),IF((U180*(1+rate/freq))&lt;0,0,(U180*(1+rate/freq))),Inputs!$B$6))</f>
        <v>21078.370470211899</v>
      </c>
      <c r="J181" s="8">
        <f t="shared" si="25"/>
        <v>21078.370470211899</v>
      </c>
      <c r="K181" s="9">
        <f t="shared" si="26"/>
        <v>7034.9952810418936</v>
      </c>
      <c r="L181" s="8">
        <f t="shared" si="30"/>
        <v>14043.375189170005</v>
      </c>
      <c r="M181" s="8">
        <f t="shared" si="31"/>
        <v>178</v>
      </c>
      <c r="N181" s="8">
        <f>N178+3</f>
        <v>178</v>
      </c>
      <c r="O181" s="8"/>
      <c r="P181" s="8"/>
      <c r="Q181" s="8" t="str">
        <f>IF(Inputs!$E$9=$M$2,M181,IF(Inputs!$E$9=$N$2,N181,IF(Inputs!$E$9=$O$2,O181,IF(Inputs!$E$9=$P$2,P181,""))))</f>
        <v/>
      </c>
      <c r="R181" s="3">
        <v>0</v>
      </c>
      <c r="S181" s="19"/>
      <c r="T181" s="3">
        <f t="shared" si="27"/>
        <v>0</v>
      </c>
      <c r="U181" s="8">
        <f t="shared" si="28"/>
        <v>756915.01177432516</v>
      </c>
      <c r="W181" s="33"/>
      <c r="X181" s="33"/>
      <c r="Y181" s="33"/>
      <c r="Z181" s="33"/>
      <c r="AA181" s="33"/>
      <c r="AB181" s="11"/>
      <c r="AC181" s="11"/>
    </row>
    <row r="182" spans="4:29">
      <c r="D182" s="26">
        <f>IF(SUM($D$2:D181)&lt;&gt;0,0,IF(ROUND(U181-L182,2)=0,E182,0))</f>
        <v>0</v>
      </c>
      <c r="E182" s="3">
        <f t="shared" si="29"/>
        <v>179</v>
      </c>
      <c r="F182" s="3">
        <f>IF(E182="","",IF(ISERROR(INDEX(Inputs!$A$10:$B$13,MATCH(E182,Inputs!$A$10:$A$13,0),2)),0,INDEX(Inputs!$A$10:$B$13,MATCH(E182,Inputs!$A$10:$A$13,0),2)))</f>
        <v>0</v>
      </c>
      <c r="G182" s="47">
        <f t="shared" si="23"/>
        <v>0.1095</v>
      </c>
      <c r="H182" s="37">
        <f t="shared" si="24"/>
        <v>0.1095</v>
      </c>
      <c r="I182" s="9">
        <f>IF(E182="",NA(),IF(Inputs!$B$6&gt;(U181*(1+rate/freq)),IF((U181*(1+rate/freq))&lt;0,0,(U181*(1+rate/freq))),Inputs!$B$6))</f>
        <v>21078.370470211899</v>
      </c>
      <c r="J182" s="8">
        <f t="shared" si="25"/>
        <v>21078.370470211899</v>
      </c>
      <c r="K182" s="9">
        <f t="shared" si="26"/>
        <v>6906.8494824407171</v>
      </c>
      <c r="L182" s="8">
        <f t="shared" si="30"/>
        <v>14171.520987771182</v>
      </c>
      <c r="M182" s="8">
        <f t="shared" si="31"/>
        <v>179</v>
      </c>
      <c r="N182" s="8"/>
      <c r="O182" s="8"/>
      <c r="P182" s="8"/>
      <c r="Q182" s="8" t="str">
        <f>IF(Inputs!$E$9=$M$2,M182,IF(Inputs!$E$9=$N$2,N182,IF(Inputs!$E$9=$O$2,O182,IF(Inputs!$E$9=$P$2,P182,""))))</f>
        <v/>
      </c>
      <c r="R182" s="3">
        <v>0</v>
      </c>
      <c r="S182" s="19"/>
      <c r="T182" s="3">
        <f t="shared" si="27"/>
        <v>0</v>
      </c>
      <c r="U182" s="8">
        <f t="shared" si="28"/>
        <v>742743.49078655394</v>
      </c>
      <c r="W182" s="33"/>
      <c r="X182" s="33"/>
      <c r="Y182" s="33"/>
      <c r="Z182" s="33"/>
      <c r="AA182" s="33"/>
      <c r="AB182" s="11"/>
      <c r="AC182" s="11"/>
    </row>
    <row r="183" spans="4:29">
      <c r="D183" s="26">
        <f>IF(SUM($D$2:D182)&lt;&gt;0,0,IF(ROUND(U182-L183,2)=0,E183,0))</f>
        <v>0</v>
      </c>
      <c r="E183" s="3">
        <f t="shared" si="29"/>
        <v>180</v>
      </c>
      <c r="F183" s="3">
        <f>IF(E183="","",IF(ISERROR(INDEX(Inputs!$A$10:$B$13,MATCH(E183,Inputs!$A$10:$A$13,0),2)),0,INDEX(Inputs!$A$10:$B$13,MATCH(E183,Inputs!$A$10:$A$13,0),2)))</f>
        <v>0</v>
      </c>
      <c r="G183" s="47">
        <f t="shared" si="23"/>
        <v>0.1095</v>
      </c>
      <c r="H183" s="37">
        <f t="shared" si="24"/>
        <v>0.1095</v>
      </c>
      <c r="I183" s="9">
        <f>IF(E183="",NA(),IF(Inputs!$B$6&gt;(U182*(1+rate/freq)),IF((U182*(1+rate/freq))&lt;0,0,(U182*(1+rate/freq))),Inputs!$B$6))</f>
        <v>21078.370470211899</v>
      </c>
      <c r="J183" s="8">
        <f t="shared" si="25"/>
        <v>21078.370470211899</v>
      </c>
      <c r="K183" s="9">
        <f t="shared" si="26"/>
        <v>6777.5343534273052</v>
      </c>
      <c r="L183" s="8">
        <f t="shared" si="30"/>
        <v>14300.836116784594</v>
      </c>
      <c r="M183" s="8">
        <f t="shared" si="31"/>
        <v>180</v>
      </c>
      <c r="N183" s="8"/>
      <c r="O183" s="8"/>
      <c r="P183" s="8"/>
      <c r="Q183" s="8" t="str">
        <f>IF(Inputs!$E$9=$M$2,M183,IF(Inputs!$E$9=$N$2,N183,IF(Inputs!$E$9=$O$2,O183,IF(Inputs!$E$9=$P$2,P183,""))))</f>
        <v/>
      </c>
      <c r="R183" s="3">
        <v>0</v>
      </c>
      <c r="S183" s="19"/>
      <c r="T183" s="3">
        <f t="shared" si="27"/>
        <v>0</v>
      </c>
      <c r="U183" s="8">
        <f t="shared" si="28"/>
        <v>728442.65466976934</v>
      </c>
      <c r="W183" s="33"/>
      <c r="X183" s="33"/>
      <c r="Y183" s="33"/>
      <c r="Z183" s="33"/>
      <c r="AA183" s="33"/>
      <c r="AB183" s="11"/>
      <c r="AC183" s="11"/>
    </row>
    <row r="184" spans="4:29">
      <c r="D184" s="26">
        <f>IF(SUM($D$2:D183)&lt;&gt;0,0,IF(ROUND(U183-L184,2)=0,E184,0))</f>
        <v>0</v>
      </c>
      <c r="E184" s="3">
        <f t="shared" si="29"/>
        <v>181</v>
      </c>
      <c r="F184" s="3">
        <f>IF(E184="","",IF(ISERROR(INDEX(Inputs!$A$10:$B$13,MATCH(E184,Inputs!$A$10:$A$13,0),2)),0,INDEX(Inputs!$A$10:$B$13,MATCH(E184,Inputs!$A$10:$A$13,0),2)))</f>
        <v>0</v>
      </c>
      <c r="G184" s="47">
        <f t="shared" si="23"/>
        <v>0.1095</v>
      </c>
      <c r="H184" s="37">
        <f t="shared" si="24"/>
        <v>0.1095</v>
      </c>
      <c r="I184" s="9">
        <f>IF(E184="",NA(),IF(Inputs!$B$6&gt;(U183*(1+rate/freq)),IF((U183*(1+rate/freq))&lt;0,0,(U183*(1+rate/freq))),Inputs!$B$6))</f>
        <v>21078.370470211899</v>
      </c>
      <c r="J184" s="8">
        <f t="shared" si="25"/>
        <v>21078.370470211899</v>
      </c>
      <c r="K184" s="9">
        <f t="shared" si="26"/>
        <v>6647.039223861645</v>
      </c>
      <c r="L184" s="8">
        <f t="shared" si="30"/>
        <v>14431.331246350255</v>
      </c>
      <c r="M184" s="8">
        <f t="shared" si="31"/>
        <v>181</v>
      </c>
      <c r="N184" s="8">
        <f>N181+3</f>
        <v>181</v>
      </c>
      <c r="O184" s="8">
        <f>O178+6</f>
        <v>181</v>
      </c>
      <c r="P184" s="8">
        <f>P172+12</f>
        <v>181</v>
      </c>
      <c r="Q184" s="8" t="str">
        <f>IF(Inputs!$E$9=$M$2,M184,IF(Inputs!$E$9=$N$2,N184,IF(Inputs!$E$9=$O$2,O184,IF(Inputs!$E$9=$P$2,P184,""))))</f>
        <v/>
      </c>
      <c r="R184" s="3">
        <v>0</v>
      </c>
      <c r="S184" s="19"/>
      <c r="T184" s="3">
        <f t="shared" si="27"/>
        <v>0</v>
      </c>
      <c r="U184" s="8">
        <f t="shared" si="28"/>
        <v>714011.32342341903</v>
      </c>
      <c r="W184" s="33"/>
      <c r="X184" s="33"/>
      <c r="Y184" s="33"/>
      <c r="Z184" s="33"/>
      <c r="AA184" s="33"/>
      <c r="AB184" s="11"/>
      <c r="AC184" s="11"/>
    </row>
    <row r="185" spans="4:29">
      <c r="D185" s="26">
        <f>IF(SUM($D$2:D184)&lt;&gt;0,0,IF(ROUND(U184-L185,2)=0,E185,0))</f>
        <v>0</v>
      </c>
      <c r="E185" s="3">
        <f t="shared" si="29"/>
        <v>182</v>
      </c>
      <c r="F185" s="3">
        <f>IF(E185="","",IF(ISERROR(INDEX(Inputs!$A$10:$B$13,MATCH(E185,Inputs!$A$10:$A$13,0),2)),0,INDEX(Inputs!$A$10:$B$13,MATCH(E185,Inputs!$A$10:$A$13,0),2)))</f>
        <v>0</v>
      </c>
      <c r="G185" s="47">
        <f t="shared" si="23"/>
        <v>0.1095</v>
      </c>
      <c r="H185" s="37">
        <f t="shared" si="24"/>
        <v>0.1095</v>
      </c>
      <c r="I185" s="9">
        <f>IF(E185="",NA(),IF(Inputs!$B$6&gt;(U184*(1+rate/freq)),IF((U184*(1+rate/freq))&lt;0,0,(U184*(1+rate/freq))),Inputs!$B$6))</f>
        <v>21078.370470211899</v>
      </c>
      <c r="J185" s="8">
        <f t="shared" si="25"/>
        <v>21078.370470211899</v>
      </c>
      <c r="K185" s="9">
        <f t="shared" si="26"/>
        <v>6515.3533262386991</v>
      </c>
      <c r="L185" s="8">
        <f t="shared" si="30"/>
        <v>14563.0171439732</v>
      </c>
      <c r="M185" s="8">
        <f t="shared" si="31"/>
        <v>182</v>
      </c>
      <c r="N185" s="8"/>
      <c r="O185" s="8"/>
      <c r="P185" s="8"/>
      <c r="Q185" s="8" t="str">
        <f>IF(Inputs!$E$9=$M$2,M185,IF(Inputs!$E$9=$N$2,N185,IF(Inputs!$E$9=$O$2,O185,IF(Inputs!$E$9=$P$2,P185,""))))</f>
        <v/>
      </c>
      <c r="R185" s="3">
        <v>0</v>
      </c>
      <c r="S185" s="19"/>
      <c r="T185" s="3">
        <f t="shared" si="27"/>
        <v>0</v>
      </c>
      <c r="U185" s="8">
        <f t="shared" si="28"/>
        <v>699448.30627944588</v>
      </c>
      <c r="W185" s="33"/>
      <c r="X185" s="33"/>
      <c r="Y185" s="33"/>
      <c r="Z185" s="33"/>
      <c r="AA185" s="33"/>
      <c r="AB185" s="11"/>
      <c r="AC185" s="11"/>
    </row>
    <row r="186" spans="4:29">
      <c r="D186" s="26">
        <f>IF(SUM($D$2:D185)&lt;&gt;0,0,IF(ROUND(U185-L186,2)=0,E186,0))</f>
        <v>0</v>
      </c>
      <c r="E186" s="3">
        <f t="shared" si="29"/>
        <v>183</v>
      </c>
      <c r="F186" s="3">
        <f>IF(E186="","",IF(ISERROR(INDEX(Inputs!$A$10:$B$13,MATCH(E186,Inputs!$A$10:$A$13,0),2)),0,INDEX(Inputs!$A$10:$B$13,MATCH(E186,Inputs!$A$10:$A$13,0),2)))</f>
        <v>0</v>
      </c>
      <c r="G186" s="47">
        <f t="shared" si="23"/>
        <v>0.1095</v>
      </c>
      <c r="H186" s="37">
        <f t="shared" si="24"/>
        <v>0.1095</v>
      </c>
      <c r="I186" s="9">
        <f>IF(E186="",NA(),IF(Inputs!$B$6&gt;(U185*(1+rate/freq)),IF((U185*(1+rate/freq))&lt;0,0,(U185*(1+rate/freq))),Inputs!$B$6))</f>
        <v>21078.370470211899</v>
      </c>
      <c r="J186" s="8">
        <f t="shared" si="25"/>
        <v>21078.370470211899</v>
      </c>
      <c r="K186" s="9">
        <f t="shared" si="26"/>
        <v>6382.465794799944</v>
      </c>
      <c r="L186" s="8">
        <f t="shared" si="30"/>
        <v>14695.904675411955</v>
      </c>
      <c r="M186" s="8">
        <f t="shared" si="31"/>
        <v>183</v>
      </c>
      <c r="N186" s="8"/>
      <c r="O186" s="8"/>
      <c r="P186" s="8"/>
      <c r="Q186" s="8" t="str">
        <f>IF(Inputs!$E$9=$M$2,M186,IF(Inputs!$E$9=$N$2,N186,IF(Inputs!$E$9=$O$2,O186,IF(Inputs!$E$9=$P$2,P186,""))))</f>
        <v/>
      </c>
      <c r="R186" s="3">
        <v>0</v>
      </c>
      <c r="S186" s="19"/>
      <c r="T186" s="3">
        <f t="shared" si="27"/>
        <v>0</v>
      </c>
      <c r="U186" s="8">
        <f t="shared" si="28"/>
        <v>684752.40160403389</v>
      </c>
      <c r="W186" s="33"/>
      <c r="X186" s="33"/>
      <c r="Y186" s="33"/>
      <c r="Z186" s="33"/>
      <c r="AA186" s="33"/>
      <c r="AB186" s="11"/>
      <c r="AC186" s="11"/>
    </row>
    <row r="187" spans="4:29">
      <c r="D187" s="26">
        <f>IF(SUM($D$2:D186)&lt;&gt;0,0,IF(ROUND(U186-L187,2)=0,E187,0))</f>
        <v>0</v>
      </c>
      <c r="E187" s="3">
        <f t="shared" si="29"/>
        <v>184</v>
      </c>
      <c r="F187" s="3">
        <f>IF(E187="","",IF(ISERROR(INDEX(Inputs!$A$10:$B$13,MATCH(E187,Inputs!$A$10:$A$13,0),2)),0,INDEX(Inputs!$A$10:$B$13,MATCH(E187,Inputs!$A$10:$A$13,0),2)))</f>
        <v>0</v>
      </c>
      <c r="G187" s="47">
        <f t="shared" si="23"/>
        <v>0.1095</v>
      </c>
      <c r="H187" s="37">
        <f t="shared" si="24"/>
        <v>0.1095</v>
      </c>
      <c r="I187" s="9">
        <f>IF(E187="",NA(),IF(Inputs!$B$6&gt;(U186*(1+rate/freq)),IF((U186*(1+rate/freq))&lt;0,0,(U186*(1+rate/freq))),Inputs!$B$6))</f>
        <v>21078.370470211899</v>
      </c>
      <c r="J187" s="8">
        <f t="shared" si="25"/>
        <v>21078.370470211899</v>
      </c>
      <c r="K187" s="9">
        <f t="shared" si="26"/>
        <v>6248.3656646368099</v>
      </c>
      <c r="L187" s="8">
        <f t="shared" si="30"/>
        <v>14830.004805575089</v>
      </c>
      <c r="M187" s="8">
        <f t="shared" si="31"/>
        <v>184</v>
      </c>
      <c r="N187" s="8">
        <f>N184+3</f>
        <v>184</v>
      </c>
      <c r="O187" s="8"/>
      <c r="P187" s="8"/>
      <c r="Q187" s="8" t="str">
        <f>IF(Inputs!$E$9=$M$2,M187,IF(Inputs!$E$9=$N$2,N187,IF(Inputs!$E$9=$O$2,O187,IF(Inputs!$E$9=$P$2,P187,""))))</f>
        <v/>
      </c>
      <c r="R187" s="3">
        <v>0</v>
      </c>
      <c r="S187" s="19"/>
      <c r="T187" s="3">
        <f t="shared" si="27"/>
        <v>0</v>
      </c>
      <c r="U187" s="8">
        <f t="shared" si="28"/>
        <v>669922.39679845877</v>
      </c>
      <c r="W187" s="33"/>
      <c r="X187" s="33"/>
      <c r="Y187" s="33"/>
      <c r="Z187" s="33"/>
      <c r="AA187" s="33"/>
      <c r="AB187" s="11"/>
      <c r="AC187" s="11"/>
    </row>
    <row r="188" spans="4:29">
      <c r="D188" s="26">
        <f>IF(SUM($D$2:D187)&lt;&gt;0,0,IF(ROUND(U187-L188,2)=0,E188,0))</f>
        <v>0</v>
      </c>
      <c r="E188" s="3">
        <f t="shared" si="29"/>
        <v>185</v>
      </c>
      <c r="F188" s="3">
        <f>IF(E188="","",IF(ISERROR(INDEX(Inputs!$A$10:$B$13,MATCH(E188,Inputs!$A$10:$A$13,0),2)),0,INDEX(Inputs!$A$10:$B$13,MATCH(E188,Inputs!$A$10:$A$13,0),2)))</f>
        <v>0</v>
      </c>
      <c r="G188" s="47">
        <f t="shared" si="23"/>
        <v>0.1095</v>
      </c>
      <c r="H188" s="37">
        <f t="shared" si="24"/>
        <v>0.1095</v>
      </c>
      <c r="I188" s="9">
        <f>IF(E188="",NA(),IF(Inputs!$B$6&gt;(U187*(1+rate/freq)),IF((U187*(1+rate/freq))&lt;0,0,(U187*(1+rate/freq))),Inputs!$B$6))</f>
        <v>21078.370470211899</v>
      </c>
      <c r="J188" s="8">
        <f t="shared" si="25"/>
        <v>21078.370470211899</v>
      </c>
      <c r="K188" s="9">
        <f t="shared" si="26"/>
        <v>6113.0418707859362</v>
      </c>
      <c r="L188" s="8">
        <f t="shared" si="30"/>
        <v>14965.328599425964</v>
      </c>
      <c r="M188" s="8">
        <f t="shared" si="31"/>
        <v>185</v>
      </c>
      <c r="N188" s="8"/>
      <c r="O188" s="8"/>
      <c r="P188" s="8"/>
      <c r="Q188" s="8" t="str">
        <f>IF(Inputs!$E$9=$M$2,M188,IF(Inputs!$E$9=$N$2,N188,IF(Inputs!$E$9=$O$2,O188,IF(Inputs!$E$9=$P$2,P188,""))))</f>
        <v/>
      </c>
      <c r="R188" s="3">
        <v>0</v>
      </c>
      <c r="S188" s="19"/>
      <c r="T188" s="3">
        <f t="shared" si="27"/>
        <v>0</v>
      </c>
      <c r="U188" s="8">
        <f t="shared" si="28"/>
        <v>654957.0681990328</v>
      </c>
      <c r="W188" s="33"/>
      <c r="X188" s="33"/>
      <c r="Y188" s="33"/>
      <c r="Z188" s="33"/>
      <c r="AA188" s="33"/>
      <c r="AB188" s="11"/>
      <c r="AC188" s="11"/>
    </row>
    <row r="189" spans="4:29">
      <c r="D189" s="26">
        <f>IF(SUM($D$2:D188)&lt;&gt;0,0,IF(ROUND(U188-L189,2)=0,E189,0))</f>
        <v>0</v>
      </c>
      <c r="E189" s="3">
        <f t="shared" si="29"/>
        <v>186</v>
      </c>
      <c r="F189" s="3">
        <f>IF(E189="","",IF(ISERROR(INDEX(Inputs!$A$10:$B$13,MATCH(E189,Inputs!$A$10:$A$13,0),2)),0,INDEX(Inputs!$A$10:$B$13,MATCH(E189,Inputs!$A$10:$A$13,0),2)))</f>
        <v>0</v>
      </c>
      <c r="G189" s="47">
        <f t="shared" si="23"/>
        <v>0.1095</v>
      </c>
      <c r="H189" s="37">
        <f t="shared" si="24"/>
        <v>0.1095</v>
      </c>
      <c r="I189" s="9">
        <f>IF(E189="",NA(),IF(Inputs!$B$6&gt;(U188*(1+rate/freq)),IF((U188*(1+rate/freq))&lt;0,0,(U188*(1+rate/freq))),Inputs!$B$6))</f>
        <v>21078.370470211899</v>
      </c>
      <c r="J189" s="8">
        <f t="shared" si="25"/>
        <v>21078.370470211899</v>
      </c>
      <c r="K189" s="9">
        <f t="shared" si="26"/>
        <v>5976.4832473161741</v>
      </c>
      <c r="L189" s="8">
        <f t="shared" si="30"/>
        <v>15101.887222895726</v>
      </c>
      <c r="M189" s="8">
        <f t="shared" si="31"/>
        <v>186</v>
      </c>
      <c r="N189" s="8"/>
      <c r="O189" s="8"/>
      <c r="P189" s="8"/>
      <c r="Q189" s="8" t="str">
        <f>IF(Inputs!$E$9=$M$2,M189,IF(Inputs!$E$9=$N$2,N189,IF(Inputs!$E$9=$O$2,O189,IF(Inputs!$E$9=$P$2,P189,""))))</f>
        <v/>
      </c>
      <c r="R189" s="3">
        <v>0</v>
      </c>
      <c r="S189" s="19"/>
      <c r="T189" s="3">
        <f t="shared" si="27"/>
        <v>0</v>
      </c>
      <c r="U189" s="8">
        <f t="shared" si="28"/>
        <v>639855.18097613705</v>
      </c>
      <c r="W189" s="33"/>
      <c r="X189" s="33"/>
      <c r="Y189" s="33"/>
      <c r="Z189" s="33"/>
      <c r="AA189" s="33"/>
      <c r="AB189" s="11"/>
      <c r="AC189" s="11"/>
    </row>
    <row r="190" spans="4:29">
      <c r="D190" s="26">
        <f>IF(SUM($D$2:D189)&lt;&gt;0,0,IF(ROUND(U189-L190,2)=0,E190,0))</f>
        <v>0</v>
      </c>
      <c r="E190" s="3">
        <f t="shared" si="29"/>
        <v>187</v>
      </c>
      <c r="F190" s="3">
        <f>IF(E190="","",IF(ISERROR(INDEX(Inputs!$A$10:$B$13,MATCH(E190,Inputs!$A$10:$A$13,0),2)),0,INDEX(Inputs!$A$10:$B$13,MATCH(E190,Inputs!$A$10:$A$13,0),2)))</f>
        <v>0</v>
      </c>
      <c r="G190" s="47">
        <f t="shared" si="23"/>
        <v>0.1095</v>
      </c>
      <c r="H190" s="37">
        <f t="shared" si="24"/>
        <v>0.1095</v>
      </c>
      <c r="I190" s="9">
        <f>IF(E190="",NA(),IF(Inputs!$B$6&gt;(U189*(1+rate/freq)),IF((U189*(1+rate/freq))&lt;0,0,(U189*(1+rate/freq))),Inputs!$B$6))</f>
        <v>21078.370470211899</v>
      </c>
      <c r="J190" s="8">
        <f t="shared" si="25"/>
        <v>21078.370470211899</v>
      </c>
      <c r="K190" s="9">
        <f t="shared" si="26"/>
        <v>5838.6785264072505</v>
      </c>
      <c r="L190" s="8">
        <f t="shared" si="30"/>
        <v>15239.69194380465</v>
      </c>
      <c r="M190" s="8">
        <f t="shared" si="31"/>
        <v>187</v>
      </c>
      <c r="N190" s="8">
        <f>N187+3</f>
        <v>187</v>
      </c>
      <c r="O190" s="8">
        <f>O184+6</f>
        <v>187</v>
      </c>
      <c r="P190" s="8"/>
      <c r="Q190" s="8" t="str">
        <f>IF(Inputs!$E$9=$M$2,M190,IF(Inputs!$E$9=$N$2,N190,IF(Inputs!$E$9=$O$2,O190,IF(Inputs!$E$9=$P$2,P190,""))))</f>
        <v/>
      </c>
      <c r="R190" s="3">
        <v>0</v>
      </c>
      <c r="S190" s="19"/>
      <c r="T190" s="3">
        <f t="shared" si="27"/>
        <v>0</v>
      </c>
      <c r="U190" s="8">
        <f t="shared" si="28"/>
        <v>624615.48903233244</v>
      </c>
      <c r="W190" s="33"/>
      <c r="X190" s="33"/>
      <c r="Y190" s="33"/>
      <c r="Z190" s="33"/>
      <c r="AA190" s="33"/>
      <c r="AB190" s="11"/>
      <c r="AC190" s="11"/>
    </row>
    <row r="191" spans="4:29">
      <c r="D191" s="26">
        <f>IF(SUM($D$2:D190)&lt;&gt;0,0,IF(ROUND(U190-L191,2)=0,E191,0))</f>
        <v>0</v>
      </c>
      <c r="E191" s="3">
        <f t="shared" si="29"/>
        <v>188</v>
      </c>
      <c r="F191" s="3">
        <f>IF(E191="","",IF(ISERROR(INDEX(Inputs!$A$10:$B$13,MATCH(E191,Inputs!$A$10:$A$13,0),2)),0,INDEX(Inputs!$A$10:$B$13,MATCH(E191,Inputs!$A$10:$A$13,0),2)))</f>
        <v>0</v>
      </c>
      <c r="G191" s="47">
        <f t="shared" si="23"/>
        <v>0.1095</v>
      </c>
      <c r="H191" s="37">
        <f t="shared" si="24"/>
        <v>0.1095</v>
      </c>
      <c r="I191" s="9">
        <f>IF(E191="",NA(),IF(Inputs!$B$6&gt;(U190*(1+rate/freq)),IF((U190*(1+rate/freq))&lt;0,0,(U190*(1+rate/freq))),Inputs!$B$6))</f>
        <v>21078.370470211899</v>
      </c>
      <c r="J191" s="8">
        <f t="shared" si="25"/>
        <v>21078.370470211899</v>
      </c>
      <c r="K191" s="9">
        <f t="shared" si="26"/>
        <v>5699.6163374200332</v>
      </c>
      <c r="L191" s="8">
        <f t="shared" si="30"/>
        <v>15378.754132791866</v>
      </c>
      <c r="M191" s="8">
        <f t="shared" si="31"/>
        <v>188</v>
      </c>
      <c r="N191" s="8"/>
      <c r="O191" s="8"/>
      <c r="P191" s="8"/>
      <c r="Q191" s="8" t="str">
        <f>IF(Inputs!$E$9=$M$2,M191,IF(Inputs!$E$9=$N$2,N191,IF(Inputs!$E$9=$O$2,O191,IF(Inputs!$E$9=$P$2,P191,""))))</f>
        <v/>
      </c>
      <c r="R191" s="3">
        <v>0</v>
      </c>
      <c r="S191" s="19"/>
      <c r="T191" s="3">
        <f t="shared" si="27"/>
        <v>0</v>
      </c>
      <c r="U191" s="8">
        <f t="shared" si="28"/>
        <v>609236.73489954055</v>
      </c>
      <c r="W191" s="33"/>
      <c r="X191" s="33"/>
      <c r="Y191" s="33"/>
      <c r="Z191" s="33"/>
      <c r="AA191" s="33"/>
      <c r="AB191" s="11"/>
      <c r="AC191" s="11"/>
    </row>
    <row r="192" spans="4:29">
      <c r="D192" s="26">
        <f>IF(SUM($D$2:D191)&lt;&gt;0,0,IF(ROUND(U191-L192,2)=0,E192,0))</f>
        <v>0</v>
      </c>
      <c r="E192" s="3">
        <f t="shared" si="29"/>
        <v>189</v>
      </c>
      <c r="F192" s="3">
        <f>IF(E192="","",IF(ISERROR(INDEX(Inputs!$A$10:$B$13,MATCH(E192,Inputs!$A$10:$A$13,0),2)),0,INDEX(Inputs!$A$10:$B$13,MATCH(E192,Inputs!$A$10:$A$13,0),2)))</f>
        <v>0</v>
      </c>
      <c r="G192" s="47">
        <f t="shared" si="23"/>
        <v>0.1095</v>
      </c>
      <c r="H192" s="37">
        <f t="shared" si="24"/>
        <v>0.1095</v>
      </c>
      <c r="I192" s="9">
        <f>IF(E192="",NA(),IF(Inputs!$B$6&gt;(U191*(1+rate/freq)),IF((U191*(1+rate/freq))&lt;0,0,(U191*(1+rate/freq))),Inputs!$B$6))</f>
        <v>21078.370470211899</v>
      </c>
      <c r="J192" s="8">
        <f t="shared" si="25"/>
        <v>21078.370470211899</v>
      </c>
      <c r="K192" s="9">
        <f t="shared" si="26"/>
        <v>5559.2852059583083</v>
      </c>
      <c r="L192" s="8">
        <f t="shared" si="30"/>
        <v>15519.08526425359</v>
      </c>
      <c r="M192" s="8">
        <f t="shared" si="31"/>
        <v>189</v>
      </c>
      <c r="N192" s="8"/>
      <c r="O192" s="8"/>
      <c r="P192" s="8"/>
      <c r="Q192" s="8" t="str">
        <f>IF(Inputs!$E$9=$M$2,M192,IF(Inputs!$E$9=$N$2,N192,IF(Inputs!$E$9=$O$2,O192,IF(Inputs!$E$9=$P$2,P192,""))))</f>
        <v/>
      </c>
      <c r="R192" s="3">
        <v>0</v>
      </c>
      <c r="S192" s="19"/>
      <c r="T192" s="3">
        <f t="shared" si="27"/>
        <v>0</v>
      </c>
      <c r="U192" s="8">
        <f t="shared" si="28"/>
        <v>593717.649635287</v>
      </c>
      <c r="W192" s="33"/>
      <c r="X192" s="33"/>
      <c r="Y192" s="33"/>
      <c r="Z192" s="33"/>
      <c r="AA192" s="33"/>
      <c r="AB192" s="11"/>
      <c r="AC192" s="11"/>
    </row>
    <row r="193" spans="4:29">
      <c r="D193" s="26">
        <f>IF(SUM($D$2:D192)&lt;&gt;0,0,IF(ROUND(U192-L193,2)=0,E193,0))</f>
        <v>0</v>
      </c>
      <c r="E193" s="3">
        <f t="shared" si="29"/>
        <v>190</v>
      </c>
      <c r="F193" s="3">
        <f>IF(E193="","",IF(ISERROR(INDEX(Inputs!$A$10:$B$13,MATCH(E193,Inputs!$A$10:$A$13,0),2)),0,INDEX(Inputs!$A$10:$B$13,MATCH(E193,Inputs!$A$10:$A$13,0),2)))</f>
        <v>0</v>
      </c>
      <c r="G193" s="47">
        <f t="shared" si="23"/>
        <v>0.1095</v>
      </c>
      <c r="H193" s="37">
        <f t="shared" si="24"/>
        <v>0.1095</v>
      </c>
      <c r="I193" s="9">
        <f>IF(E193="",NA(),IF(Inputs!$B$6&gt;(U192*(1+rate/freq)),IF((U192*(1+rate/freq))&lt;0,0,(U192*(1+rate/freq))),Inputs!$B$6))</f>
        <v>21078.370470211899</v>
      </c>
      <c r="J193" s="8">
        <f t="shared" si="25"/>
        <v>21078.370470211899</v>
      </c>
      <c r="K193" s="9">
        <f t="shared" si="26"/>
        <v>5417.6735529219941</v>
      </c>
      <c r="L193" s="8">
        <f t="shared" si="30"/>
        <v>15660.696917289904</v>
      </c>
      <c r="M193" s="8">
        <f t="shared" si="31"/>
        <v>190</v>
      </c>
      <c r="N193" s="8">
        <f>N190+3</f>
        <v>190</v>
      </c>
      <c r="O193" s="8"/>
      <c r="P193" s="8"/>
      <c r="Q193" s="8" t="str">
        <f>IF(Inputs!$E$9=$M$2,M193,IF(Inputs!$E$9=$N$2,N193,IF(Inputs!$E$9=$O$2,O193,IF(Inputs!$E$9=$P$2,P193,""))))</f>
        <v/>
      </c>
      <c r="R193" s="3">
        <v>0</v>
      </c>
      <c r="S193" s="19"/>
      <c r="T193" s="3">
        <f t="shared" si="27"/>
        <v>0</v>
      </c>
      <c r="U193" s="8">
        <f t="shared" si="28"/>
        <v>578056.95271799713</v>
      </c>
      <c r="W193" s="33"/>
      <c r="X193" s="33"/>
      <c r="Y193" s="33"/>
      <c r="Z193" s="33"/>
      <c r="AA193" s="33"/>
      <c r="AB193" s="11"/>
      <c r="AC193" s="11"/>
    </row>
    <row r="194" spans="4:29">
      <c r="D194" s="26">
        <f>IF(SUM($D$2:D193)&lt;&gt;0,0,IF(ROUND(U193-L194,2)=0,E194,0))</f>
        <v>0</v>
      </c>
      <c r="E194" s="3">
        <f t="shared" si="29"/>
        <v>191</v>
      </c>
      <c r="F194" s="3">
        <f>IF(E194="","",IF(ISERROR(INDEX(Inputs!$A$10:$B$13,MATCH(E194,Inputs!$A$10:$A$13,0),2)),0,INDEX(Inputs!$A$10:$B$13,MATCH(E194,Inputs!$A$10:$A$13,0),2)))</f>
        <v>0</v>
      </c>
      <c r="G194" s="47">
        <f t="shared" si="23"/>
        <v>0.1095</v>
      </c>
      <c r="H194" s="37">
        <f t="shared" si="24"/>
        <v>0.1095</v>
      </c>
      <c r="I194" s="9">
        <f>IF(E194="",NA(),IF(Inputs!$B$6&gt;(U193*(1+rate/freq)),IF((U193*(1+rate/freq))&lt;0,0,(U193*(1+rate/freq))),Inputs!$B$6))</f>
        <v>21078.370470211899</v>
      </c>
      <c r="J194" s="8">
        <f t="shared" si="25"/>
        <v>21078.370470211899</v>
      </c>
      <c r="K194" s="9">
        <f t="shared" si="26"/>
        <v>5274.7696935517242</v>
      </c>
      <c r="L194" s="8">
        <f t="shared" si="30"/>
        <v>15803.600776660176</v>
      </c>
      <c r="M194" s="8">
        <f t="shared" si="31"/>
        <v>191</v>
      </c>
      <c r="N194" s="8"/>
      <c r="O194" s="8"/>
      <c r="P194" s="8"/>
      <c r="Q194" s="8" t="str">
        <f>IF(Inputs!$E$9=$M$2,M194,IF(Inputs!$E$9=$N$2,N194,IF(Inputs!$E$9=$O$2,O194,IF(Inputs!$E$9=$P$2,P194,""))))</f>
        <v/>
      </c>
      <c r="R194" s="3">
        <v>0</v>
      </c>
      <c r="S194" s="19"/>
      <c r="T194" s="3">
        <f t="shared" si="27"/>
        <v>0</v>
      </c>
      <c r="U194" s="8">
        <f t="shared" si="28"/>
        <v>562253.35194133699</v>
      </c>
      <c r="W194" s="33"/>
      <c r="X194" s="33"/>
      <c r="Y194" s="33"/>
      <c r="Z194" s="33"/>
      <c r="AA194" s="33"/>
      <c r="AB194" s="11"/>
      <c r="AC194" s="11"/>
    </row>
    <row r="195" spans="4:29">
      <c r="D195" s="26">
        <f>IF(SUM($D$2:D194)&lt;&gt;0,0,IF(ROUND(U194-L195,2)=0,E195,0))</f>
        <v>0</v>
      </c>
      <c r="E195" s="3">
        <f t="shared" si="29"/>
        <v>192</v>
      </c>
      <c r="F195" s="3">
        <f>IF(E195="","",IF(ISERROR(INDEX(Inputs!$A$10:$B$13,MATCH(E195,Inputs!$A$10:$A$13,0),2)),0,INDEX(Inputs!$A$10:$B$13,MATCH(E195,Inputs!$A$10:$A$13,0),2)))</f>
        <v>0</v>
      </c>
      <c r="G195" s="47">
        <f t="shared" si="23"/>
        <v>0.1095</v>
      </c>
      <c r="H195" s="37">
        <f t="shared" si="24"/>
        <v>0.1095</v>
      </c>
      <c r="I195" s="9">
        <f>IF(E195="",NA(),IF(Inputs!$B$6&gt;(U194*(1+rate/freq)),IF((U194*(1+rate/freq))&lt;0,0,(U194*(1+rate/freq))),Inputs!$B$6))</f>
        <v>21078.370470211899</v>
      </c>
      <c r="J195" s="8">
        <f t="shared" si="25"/>
        <v>21078.370470211899</v>
      </c>
      <c r="K195" s="9">
        <f t="shared" si="26"/>
        <v>5130.5618364646998</v>
      </c>
      <c r="L195" s="8">
        <f t="shared" si="30"/>
        <v>15947.8086337472</v>
      </c>
      <c r="M195" s="8">
        <f t="shared" si="31"/>
        <v>192</v>
      </c>
      <c r="N195" s="8"/>
      <c r="O195" s="8"/>
      <c r="P195" s="8"/>
      <c r="Q195" s="8" t="str">
        <f>IF(Inputs!$E$9=$M$2,M195,IF(Inputs!$E$9=$N$2,N195,IF(Inputs!$E$9=$O$2,O195,IF(Inputs!$E$9=$P$2,P195,""))))</f>
        <v/>
      </c>
      <c r="R195" s="3">
        <v>0</v>
      </c>
      <c r="S195" s="19"/>
      <c r="T195" s="3">
        <f t="shared" si="27"/>
        <v>0</v>
      </c>
      <c r="U195" s="8">
        <f t="shared" si="28"/>
        <v>546305.54330758983</v>
      </c>
      <c r="W195" s="33"/>
      <c r="X195" s="33"/>
      <c r="Y195" s="33"/>
      <c r="Z195" s="33"/>
      <c r="AA195" s="33"/>
      <c r="AB195" s="11"/>
      <c r="AC195" s="11"/>
    </row>
    <row r="196" spans="4:29">
      <c r="D196" s="26">
        <f>IF(SUM($D$2:D195)&lt;&gt;0,0,IF(ROUND(U195-L196,2)=0,E196,0))</f>
        <v>0</v>
      </c>
      <c r="E196" s="3">
        <f t="shared" si="29"/>
        <v>193</v>
      </c>
      <c r="F196" s="3">
        <f>IF(E196="","",IF(ISERROR(INDEX(Inputs!$A$10:$B$13,MATCH(E196,Inputs!$A$10:$A$13,0),2)),0,INDEX(Inputs!$A$10:$B$13,MATCH(E196,Inputs!$A$10:$A$13,0),2)))</f>
        <v>0</v>
      </c>
      <c r="G196" s="47">
        <f t="shared" ref="G196:G259" si="32">rate</f>
        <v>0.1095</v>
      </c>
      <c r="H196" s="37">
        <f t="shared" ref="H196:H259" si="33">IF($AS$2="fixed",rate,G196)</f>
        <v>0.1095</v>
      </c>
      <c r="I196" s="9">
        <f>IF(E196="",NA(),IF(Inputs!$B$6&gt;(U195*(1+rate/freq)),IF((U195*(1+rate/freq))&lt;0,0,(U195*(1+rate/freq))),Inputs!$B$6))</f>
        <v>21078.370470211899</v>
      </c>
      <c r="J196" s="8">
        <f t="shared" ref="J196:J259" si="34">IF(E196="","",IF(emi&gt;(U195*(1+rate/freq)),IF((U195*(1+rate/freq))&lt;0,0,(U195*(1+rate/freq))),emi))</f>
        <v>21078.370470211899</v>
      </c>
      <c r="K196" s="9">
        <f t="shared" ref="K196:K259" si="35">IF(E196="","",IF(U195&lt;0,0,U195)*H196/freq)</f>
        <v>4985.0380826817573</v>
      </c>
      <c r="L196" s="8">
        <f t="shared" si="30"/>
        <v>16093.332387530143</v>
      </c>
      <c r="M196" s="8">
        <f t="shared" si="31"/>
        <v>193</v>
      </c>
      <c r="N196" s="8">
        <f>N193+3</f>
        <v>193</v>
      </c>
      <c r="O196" s="8">
        <f>O190+6</f>
        <v>193</v>
      </c>
      <c r="P196" s="8">
        <f>P184+12</f>
        <v>193</v>
      </c>
      <c r="Q196" s="8" t="str">
        <f>IF(Inputs!$E$9=$M$2,M196,IF(Inputs!$E$9=$N$2,N196,IF(Inputs!$E$9=$O$2,O196,IF(Inputs!$E$9=$P$2,P196,""))))</f>
        <v/>
      </c>
      <c r="R196" s="3">
        <v>0</v>
      </c>
      <c r="S196" s="19"/>
      <c r="T196" s="3">
        <f t="shared" ref="T196:T259" si="36">IF(U195=0,0,S196)</f>
        <v>0</v>
      </c>
      <c r="U196" s="8">
        <f t="shared" ref="U196:U259" si="37">IF(E196="","",IF(U195&lt;=0,0,IF(U195+F196-L196-R196-T196&lt;0,0,U195+F196-L196-R196-T196)))</f>
        <v>530212.2109200597</v>
      </c>
      <c r="W196" s="33"/>
      <c r="X196" s="33"/>
      <c r="Y196" s="33"/>
      <c r="Z196" s="33"/>
      <c r="AA196" s="33"/>
      <c r="AB196" s="11"/>
      <c r="AC196" s="11"/>
    </row>
    <row r="197" spans="4:29">
      <c r="D197" s="26">
        <f>IF(SUM($D$2:D196)&lt;&gt;0,0,IF(ROUND(U196-L197,2)=0,E197,0))</f>
        <v>0</v>
      </c>
      <c r="E197" s="3">
        <f t="shared" ref="E197:E260" si="38">IF(E196&lt;term,E196+1,"")</f>
        <v>194</v>
      </c>
      <c r="F197" s="3">
        <f>IF(E197="","",IF(ISERROR(INDEX(Inputs!$A$10:$B$13,MATCH(E197,Inputs!$A$10:$A$13,0),2)),0,INDEX(Inputs!$A$10:$B$13,MATCH(E197,Inputs!$A$10:$A$13,0),2)))</f>
        <v>0</v>
      </c>
      <c r="G197" s="47">
        <f t="shared" si="32"/>
        <v>0.1095</v>
      </c>
      <c r="H197" s="37">
        <f t="shared" si="33"/>
        <v>0.1095</v>
      </c>
      <c r="I197" s="9">
        <f>IF(E197="",NA(),IF(Inputs!$B$6&gt;(U196*(1+rate/freq)),IF((U196*(1+rate/freq))&lt;0,0,(U196*(1+rate/freq))),Inputs!$B$6))</f>
        <v>21078.370470211899</v>
      </c>
      <c r="J197" s="8">
        <f t="shared" si="34"/>
        <v>21078.370470211899</v>
      </c>
      <c r="K197" s="9">
        <f t="shared" si="35"/>
        <v>4838.1864246455452</v>
      </c>
      <c r="L197" s="8">
        <f t="shared" ref="L197:L260" si="39">IF(E197="","",I197-K197)</f>
        <v>16240.184045566355</v>
      </c>
      <c r="M197" s="8">
        <f t="shared" ref="M197:M260" si="40">E197</f>
        <v>194</v>
      </c>
      <c r="N197" s="8"/>
      <c r="O197" s="8"/>
      <c r="P197" s="8"/>
      <c r="Q197" s="8" t="str">
        <f>IF(Inputs!$E$9=$M$2,M197,IF(Inputs!$E$9=$N$2,N197,IF(Inputs!$E$9=$O$2,O197,IF(Inputs!$E$9=$P$2,P197,""))))</f>
        <v/>
      </c>
      <c r="R197" s="3">
        <v>0</v>
      </c>
      <c r="S197" s="19"/>
      <c r="T197" s="3">
        <f t="shared" si="36"/>
        <v>0</v>
      </c>
      <c r="U197" s="8">
        <f t="shared" si="37"/>
        <v>513972.02687449334</v>
      </c>
      <c r="W197" s="33"/>
      <c r="X197" s="33"/>
      <c r="Y197" s="33"/>
      <c r="Z197" s="33"/>
      <c r="AA197" s="33"/>
      <c r="AB197" s="11"/>
      <c r="AC197" s="11"/>
    </row>
    <row r="198" spans="4:29">
      <c r="D198" s="26">
        <f>IF(SUM($D$2:D197)&lt;&gt;0,0,IF(ROUND(U197-L198,2)=0,E198,0))</f>
        <v>0</v>
      </c>
      <c r="E198" s="3">
        <f t="shared" si="38"/>
        <v>195</v>
      </c>
      <c r="F198" s="3">
        <f>IF(E198="","",IF(ISERROR(INDEX(Inputs!$A$10:$B$13,MATCH(E198,Inputs!$A$10:$A$13,0),2)),0,INDEX(Inputs!$A$10:$B$13,MATCH(E198,Inputs!$A$10:$A$13,0),2)))</f>
        <v>0</v>
      </c>
      <c r="G198" s="47">
        <f t="shared" si="32"/>
        <v>0.1095</v>
      </c>
      <c r="H198" s="37">
        <f t="shared" si="33"/>
        <v>0.1095</v>
      </c>
      <c r="I198" s="9">
        <f>IF(E198="",NA(),IF(Inputs!$B$6&gt;(U197*(1+rate/freq)),IF((U197*(1+rate/freq))&lt;0,0,(U197*(1+rate/freq))),Inputs!$B$6))</f>
        <v>21078.370470211899</v>
      </c>
      <c r="J198" s="8">
        <f t="shared" si="34"/>
        <v>21078.370470211899</v>
      </c>
      <c r="K198" s="9">
        <f t="shared" si="35"/>
        <v>4689.994745229752</v>
      </c>
      <c r="L198" s="8">
        <f t="shared" si="39"/>
        <v>16388.375724982146</v>
      </c>
      <c r="M198" s="8">
        <f t="shared" si="40"/>
        <v>195</v>
      </c>
      <c r="N198" s="8"/>
      <c r="O198" s="8"/>
      <c r="P198" s="8"/>
      <c r="Q198" s="8" t="str">
        <f>IF(Inputs!$E$9=$M$2,M198,IF(Inputs!$E$9=$N$2,N198,IF(Inputs!$E$9=$O$2,O198,IF(Inputs!$E$9=$P$2,P198,""))))</f>
        <v/>
      </c>
      <c r="R198" s="3">
        <v>0</v>
      </c>
      <c r="S198" s="19"/>
      <c r="T198" s="3">
        <f t="shared" si="36"/>
        <v>0</v>
      </c>
      <c r="U198" s="8">
        <f t="shared" si="37"/>
        <v>497583.65114951122</v>
      </c>
      <c r="W198" s="33"/>
      <c r="X198" s="33"/>
      <c r="Y198" s="33"/>
      <c r="Z198" s="33"/>
      <c r="AA198" s="33"/>
      <c r="AB198" s="11"/>
      <c r="AC198" s="11"/>
    </row>
    <row r="199" spans="4:29">
      <c r="D199" s="26">
        <f>IF(SUM($D$2:D198)&lt;&gt;0,0,IF(ROUND(U198-L199,2)=0,E199,0))</f>
        <v>0</v>
      </c>
      <c r="E199" s="3">
        <f t="shared" si="38"/>
        <v>196</v>
      </c>
      <c r="F199" s="3">
        <f>IF(E199="","",IF(ISERROR(INDEX(Inputs!$A$10:$B$13,MATCH(E199,Inputs!$A$10:$A$13,0),2)),0,INDEX(Inputs!$A$10:$B$13,MATCH(E199,Inputs!$A$10:$A$13,0),2)))</f>
        <v>0</v>
      </c>
      <c r="G199" s="47">
        <f t="shared" si="32"/>
        <v>0.1095</v>
      </c>
      <c r="H199" s="37">
        <f t="shared" si="33"/>
        <v>0.1095</v>
      </c>
      <c r="I199" s="9">
        <f>IF(E199="",NA(),IF(Inputs!$B$6&gt;(U198*(1+rate/freq)),IF((U198*(1+rate/freq))&lt;0,0,(U198*(1+rate/freq))),Inputs!$B$6))</f>
        <v>21078.370470211899</v>
      </c>
      <c r="J199" s="8">
        <f t="shared" si="34"/>
        <v>21078.370470211899</v>
      </c>
      <c r="K199" s="9">
        <f t="shared" si="35"/>
        <v>4540.4508167392896</v>
      </c>
      <c r="L199" s="8">
        <f t="shared" si="39"/>
        <v>16537.919653472611</v>
      </c>
      <c r="M199" s="8">
        <f t="shared" si="40"/>
        <v>196</v>
      </c>
      <c r="N199" s="8">
        <f>N196+3</f>
        <v>196</v>
      </c>
      <c r="O199" s="8"/>
      <c r="P199" s="8"/>
      <c r="Q199" s="8" t="str">
        <f>IF(Inputs!$E$9=$M$2,M199,IF(Inputs!$E$9=$N$2,N199,IF(Inputs!$E$9=$O$2,O199,IF(Inputs!$E$9=$P$2,P199,""))))</f>
        <v/>
      </c>
      <c r="R199" s="3">
        <v>0</v>
      </c>
      <c r="S199" s="19"/>
      <c r="T199" s="3">
        <f t="shared" si="36"/>
        <v>0</v>
      </c>
      <c r="U199" s="8">
        <f t="shared" si="37"/>
        <v>481045.73149603861</v>
      </c>
      <c r="W199" s="33"/>
      <c r="X199" s="33"/>
      <c r="Y199" s="33"/>
      <c r="Z199" s="33"/>
      <c r="AA199" s="33"/>
      <c r="AB199" s="11"/>
      <c r="AC199" s="11"/>
    </row>
    <row r="200" spans="4:29">
      <c r="D200" s="26">
        <f>IF(SUM($D$2:D199)&lt;&gt;0,0,IF(ROUND(U199-L200,2)=0,E200,0))</f>
        <v>0</v>
      </c>
      <c r="E200" s="3">
        <f t="shared" si="38"/>
        <v>197</v>
      </c>
      <c r="F200" s="3">
        <f>IF(E200="","",IF(ISERROR(INDEX(Inputs!$A$10:$B$13,MATCH(E200,Inputs!$A$10:$A$13,0),2)),0,INDEX(Inputs!$A$10:$B$13,MATCH(E200,Inputs!$A$10:$A$13,0),2)))</f>
        <v>0</v>
      </c>
      <c r="G200" s="47">
        <f t="shared" si="32"/>
        <v>0.1095</v>
      </c>
      <c r="H200" s="37">
        <f t="shared" si="33"/>
        <v>0.1095</v>
      </c>
      <c r="I200" s="9">
        <f>IF(E200="",NA(),IF(Inputs!$B$6&gt;(U199*(1+rate/freq)),IF((U199*(1+rate/freq))&lt;0,0,(U199*(1+rate/freq))),Inputs!$B$6))</f>
        <v>21078.370470211899</v>
      </c>
      <c r="J200" s="8">
        <f t="shared" si="34"/>
        <v>21078.370470211899</v>
      </c>
      <c r="K200" s="9">
        <f t="shared" si="35"/>
        <v>4389.5422999013526</v>
      </c>
      <c r="L200" s="8">
        <f t="shared" si="39"/>
        <v>16688.828170310546</v>
      </c>
      <c r="M200" s="8">
        <f t="shared" si="40"/>
        <v>197</v>
      </c>
      <c r="N200" s="8"/>
      <c r="O200" s="8"/>
      <c r="P200" s="8"/>
      <c r="Q200" s="8" t="str">
        <f>IF(Inputs!$E$9=$M$2,M200,IF(Inputs!$E$9=$N$2,N200,IF(Inputs!$E$9=$O$2,O200,IF(Inputs!$E$9=$P$2,P200,""))))</f>
        <v/>
      </c>
      <c r="R200" s="3">
        <v>0</v>
      </c>
      <c r="S200" s="19"/>
      <c r="T200" s="3">
        <f t="shared" si="36"/>
        <v>0</v>
      </c>
      <c r="U200" s="8">
        <f t="shared" si="37"/>
        <v>464356.90332572808</v>
      </c>
      <c r="W200" s="33"/>
      <c r="X200" s="33"/>
      <c r="Y200" s="33"/>
      <c r="Z200" s="33"/>
      <c r="AA200" s="33"/>
      <c r="AB200" s="11"/>
      <c r="AC200" s="11"/>
    </row>
    <row r="201" spans="4:29">
      <c r="D201" s="26">
        <f>IF(SUM($D$2:D200)&lt;&gt;0,0,IF(ROUND(U200-L201,2)=0,E201,0))</f>
        <v>0</v>
      </c>
      <c r="E201" s="3">
        <f t="shared" si="38"/>
        <v>198</v>
      </c>
      <c r="F201" s="3">
        <f>IF(E201="","",IF(ISERROR(INDEX(Inputs!$A$10:$B$13,MATCH(E201,Inputs!$A$10:$A$13,0),2)),0,INDEX(Inputs!$A$10:$B$13,MATCH(E201,Inputs!$A$10:$A$13,0),2)))</f>
        <v>0</v>
      </c>
      <c r="G201" s="47">
        <f t="shared" si="32"/>
        <v>0.1095</v>
      </c>
      <c r="H201" s="37">
        <f t="shared" si="33"/>
        <v>0.1095</v>
      </c>
      <c r="I201" s="9">
        <f>IF(E201="",NA(),IF(Inputs!$B$6&gt;(U200*(1+rate/freq)),IF((U200*(1+rate/freq))&lt;0,0,(U200*(1+rate/freq))),Inputs!$B$6))</f>
        <v>21078.370470211899</v>
      </c>
      <c r="J201" s="8">
        <f t="shared" si="34"/>
        <v>21078.370470211899</v>
      </c>
      <c r="K201" s="9">
        <f t="shared" si="35"/>
        <v>4237.2567428472685</v>
      </c>
      <c r="L201" s="8">
        <f t="shared" si="39"/>
        <v>16841.113727364631</v>
      </c>
      <c r="M201" s="8">
        <f t="shared" si="40"/>
        <v>198</v>
      </c>
      <c r="N201" s="8"/>
      <c r="O201" s="8"/>
      <c r="P201" s="8"/>
      <c r="Q201" s="8" t="str">
        <f>IF(Inputs!$E$9=$M$2,M201,IF(Inputs!$E$9=$N$2,N201,IF(Inputs!$E$9=$O$2,O201,IF(Inputs!$E$9=$P$2,P201,""))))</f>
        <v/>
      </c>
      <c r="R201" s="3">
        <v>0</v>
      </c>
      <c r="S201" s="19"/>
      <c r="T201" s="3">
        <f t="shared" si="36"/>
        <v>0</v>
      </c>
      <c r="U201" s="8">
        <f t="shared" si="37"/>
        <v>447515.78959836345</v>
      </c>
      <c r="W201" s="33"/>
      <c r="X201" s="33"/>
      <c r="Y201" s="33"/>
      <c r="Z201" s="33"/>
      <c r="AA201" s="33"/>
      <c r="AB201" s="11"/>
      <c r="AC201" s="11"/>
    </row>
    <row r="202" spans="4:29">
      <c r="D202" s="26">
        <f>IF(SUM($D$2:D201)&lt;&gt;0,0,IF(ROUND(U201-L202,2)=0,E202,0))</f>
        <v>0</v>
      </c>
      <c r="E202" s="3">
        <f t="shared" si="38"/>
        <v>199</v>
      </c>
      <c r="F202" s="3">
        <f>IF(E202="","",IF(ISERROR(INDEX(Inputs!$A$10:$B$13,MATCH(E202,Inputs!$A$10:$A$13,0),2)),0,INDEX(Inputs!$A$10:$B$13,MATCH(E202,Inputs!$A$10:$A$13,0),2)))</f>
        <v>0</v>
      </c>
      <c r="G202" s="47">
        <f t="shared" si="32"/>
        <v>0.1095</v>
      </c>
      <c r="H202" s="37">
        <f t="shared" si="33"/>
        <v>0.1095</v>
      </c>
      <c r="I202" s="9">
        <f>IF(E202="",NA(),IF(Inputs!$B$6&gt;(U201*(1+rate/freq)),IF((U201*(1+rate/freq))&lt;0,0,(U201*(1+rate/freq))),Inputs!$B$6))</f>
        <v>21078.370470211899</v>
      </c>
      <c r="J202" s="8">
        <f t="shared" si="34"/>
        <v>21078.370470211899</v>
      </c>
      <c r="K202" s="9">
        <f t="shared" si="35"/>
        <v>4083.5815800850664</v>
      </c>
      <c r="L202" s="8">
        <f t="shared" si="39"/>
        <v>16994.788890126834</v>
      </c>
      <c r="M202" s="8">
        <f t="shared" si="40"/>
        <v>199</v>
      </c>
      <c r="N202" s="8">
        <f>N199+3</f>
        <v>199</v>
      </c>
      <c r="O202" s="8">
        <f>O196+6</f>
        <v>199</v>
      </c>
      <c r="P202" s="8"/>
      <c r="Q202" s="8" t="str">
        <f>IF(Inputs!$E$9=$M$2,M202,IF(Inputs!$E$9=$N$2,N202,IF(Inputs!$E$9=$O$2,O202,IF(Inputs!$E$9=$P$2,P202,""))))</f>
        <v/>
      </c>
      <c r="R202" s="3">
        <v>0</v>
      </c>
      <c r="S202" s="19"/>
      <c r="T202" s="3">
        <f t="shared" si="36"/>
        <v>0</v>
      </c>
      <c r="U202" s="8">
        <f t="shared" si="37"/>
        <v>430521.00070823659</v>
      </c>
      <c r="W202" s="33"/>
      <c r="X202" s="33"/>
      <c r="Y202" s="33"/>
      <c r="Z202" s="33"/>
      <c r="AA202" s="33"/>
      <c r="AB202" s="11"/>
      <c r="AC202" s="11"/>
    </row>
    <row r="203" spans="4:29">
      <c r="D203" s="26">
        <f>IF(SUM($D$2:D202)&lt;&gt;0,0,IF(ROUND(U202-L203,2)=0,E203,0))</f>
        <v>0</v>
      </c>
      <c r="E203" s="3">
        <f t="shared" si="38"/>
        <v>200</v>
      </c>
      <c r="F203" s="3">
        <f>IF(E203="","",IF(ISERROR(INDEX(Inputs!$A$10:$B$13,MATCH(E203,Inputs!$A$10:$A$13,0),2)),0,INDEX(Inputs!$A$10:$B$13,MATCH(E203,Inputs!$A$10:$A$13,0),2)))</f>
        <v>0</v>
      </c>
      <c r="G203" s="47">
        <f t="shared" si="32"/>
        <v>0.1095</v>
      </c>
      <c r="H203" s="37">
        <f t="shared" si="33"/>
        <v>0.1095</v>
      </c>
      <c r="I203" s="9">
        <f>IF(E203="",NA(),IF(Inputs!$B$6&gt;(U202*(1+rate/freq)),IF((U202*(1+rate/freq))&lt;0,0,(U202*(1+rate/freq))),Inputs!$B$6))</f>
        <v>21078.370470211899</v>
      </c>
      <c r="J203" s="8">
        <f t="shared" si="34"/>
        <v>21078.370470211899</v>
      </c>
      <c r="K203" s="9">
        <f t="shared" si="35"/>
        <v>3928.5041314626592</v>
      </c>
      <c r="L203" s="8">
        <f t="shared" si="39"/>
        <v>17149.866338749242</v>
      </c>
      <c r="M203" s="8">
        <f t="shared" si="40"/>
        <v>200</v>
      </c>
      <c r="N203" s="8"/>
      <c r="O203" s="8"/>
      <c r="P203" s="8"/>
      <c r="Q203" s="8" t="str">
        <f>IF(Inputs!$E$9=$M$2,M203,IF(Inputs!$E$9=$N$2,N203,IF(Inputs!$E$9=$O$2,O203,IF(Inputs!$E$9=$P$2,P203,""))))</f>
        <v/>
      </c>
      <c r="R203" s="3">
        <v>0</v>
      </c>
      <c r="S203" s="19"/>
      <c r="T203" s="3">
        <f t="shared" si="36"/>
        <v>0</v>
      </c>
      <c r="U203" s="8">
        <f t="shared" si="37"/>
        <v>413371.13436948735</v>
      </c>
      <c r="W203" s="33"/>
      <c r="X203" s="33"/>
      <c r="Y203" s="33"/>
      <c r="Z203" s="33"/>
      <c r="AA203" s="33"/>
      <c r="AB203" s="11"/>
      <c r="AC203" s="11"/>
    </row>
    <row r="204" spans="4:29">
      <c r="D204" s="26">
        <f>IF(SUM($D$2:D203)&lt;&gt;0,0,IF(ROUND(U203-L204,2)=0,E204,0))</f>
        <v>0</v>
      </c>
      <c r="E204" s="3">
        <f t="shared" si="38"/>
        <v>201</v>
      </c>
      <c r="F204" s="3">
        <f>IF(E204="","",IF(ISERROR(INDEX(Inputs!$A$10:$B$13,MATCH(E204,Inputs!$A$10:$A$13,0),2)),0,INDEX(Inputs!$A$10:$B$13,MATCH(E204,Inputs!$A$10:$A$13,0),2)))</f>
        <v>0</v>
      </c>
      <c r="G204" s="47">
        <f t="shared" si="32"/>
        <v>0.1095</v>
      </c>
      <c r="H204" s="37">
        <f t="shared" si="33"/>
        <v>0.1095</v>
      </c>
      <c r="I204" s="9">
        <f>IF(E204="",NA(),IF(Inputs!$B$6&gt;(U203*(1+rate/freq)),IF((U203*(1+rate/freq))&lt;0,0,(U203*(1+rate/freq))),Inputs!$B$6))</f>
        <v>21078.370470211899</v>
      </c>
      <c r="J204" s="8">
        <f t="shared" si="34"/>
        <v>21078.370470211899</v>
      </c>
      <c r="K204" s="9">
        <f t="shared" si="35"/>
        <v>3772.0116011215723</v>
      </c>
      <c r="L204" s="8">
        <f t="shared" si="39"/>
        <v>17306.358869090327</v>
      </c>
      <c r="M204" s="8">
        <f t="shared" si="40"/>
        <v>201</v>
      </c>
      <c r="N204" s="8"/>
      <c r="O204" s="8"/>
      <c r="P204" s="8"/>
      <c r="Q204" s="8" t="str">
        <f>IF(Inputs!$E$9=$M$2,M204,IF(Inputs!$E$9=$N$2,N204,IF(Inputs!$E$9=$O$2,O204,IF(Inputs!$E$9=$P$2,P204,""))))</f>
        <v/>
      </c>
      <c r="R204" s="3">
        <v>0</v>
      </c>
      <c r="S204" s="19"/>
      <c r="T204" s="3">
        <f t="shared" si="36"/>
        <v>0</v>
      </c>
      <c r="U204" s="8">
        <f t="shared" si="37"/>
        <v>396064.77550039702</v>
      </c>
      <c r="W204" s="33"/>
      <c r="X204" s="33"/>
      <c r="Y204" s="33"/>
      <c r="Z204" s="33"/>
      <c r="AA204" s="33"/>
      <c r="AB204" s="11"/>
      <c r="AC204" s="11"/>
    </row>
    <row r="205" spans="4:29">
      <c r="D205" s="26">
        <f>IF(SUM($D$2:D204)&lt;&gt;0,0,IF(ROUND(U204-L205,2)=0,E205,0))</f>
        <v>0</v>
      </c>
      <c r="E205" s="3">
        <f t="shared" si="38"/>
        <v>202</v>
      </c>
      <c r="F205" s="3">
        <f>IF(E205="","",IF(ISERROR(INDEX(Inputs!$A$10:$B$13,MATCH(E205,Inputs!$A$10:$A$13,0),2)),0,INDEX(Inputs!$A$10:$B$13,MATCH(E205,Inputs!$A$10:$A$13,0),2)))</f>
        <v>0</v>
      </c>
      <c r="G205" s="47">
        <f t="shared" si="32"/>
        <v>0.1095</v>
      </c>
      <c r="H205" s="37">
        <f t="shared" si="33"/>
        <v>0.1095</v>
      </c>
      <c r="I205" s="9">
        <f>IF(E205="",NA(),IF(Inputs!$B$6&gt;(U204*(1+rate/freq)),IF((U204*(1+rate/freq))&lt;0,0,(U204*(1+rate/freq))),Inputs!$B$6))</f>
        <v>21078.370470211899</v>
      </c>
      <c r="J205" s="8">
        <f t="shared" si="34"/>
        <v>21078.370470211899</v>
      </c>
      <c r="K205" s="9">
        <f t="shared" si="35"/>
        <v>3614.0910764411233</v>
      </c>
      <c r="L205" s="8">
        <f t="shared" si="39"/>
        <v>17464.279393770776</v>
      </c>
      <c r="M205" s="8">
        <f t="shared" si="40"/>
        <v>202</v>
      </c>
      <c r="N205" s="8">
        <f>N202+3</f>
        <v>202</v>
      </c>
      <c r="O205" s="8"/>
      <c r="P205" s="8"/>
      <c r="Q205" s="8" t="str">
        <f>IF(Inputs!$E$9=$M$2,M205,IF(Inputs!$E$9=$N$2,N205,IF(Inputs!$E$9=$O$2,O205,IF(Inputs!$E$9=$P$2,P205,""))))</f>
        <v/>
      </c>
      <c r="R205" s="3">
        <v>0</v>
      </c>
      <c r="S205" s="19"/>
      <c r="T205" s="3">
        <f t="shared" si="36"/>
        <v>0</v>
      </c>
      <c r="U205" s="8">
        <f t="shared" si="37"/>
        <v>378600.49610662623</v>
      </c>
      <c r="W205" s="33"/>
      <c r="X205" s="33"/>
      <c r="Y205" s="33"/>
      <c r="Z205" s="33"/>
      <c r="AA205" s="33"/>
      <c r="AB205" s="11"/>
      <c r="AC205" s="11"/>
    </row>
    <row r="206" spans="4:29">
      <c r="D206" s="26">
        <f>IF(SUM($D$2:D205)&lt;&gt;0,0,IF(ROUND(U205-L206,2)=0,E206,0))</f>
        <v>0</v>
      </c>
      <c r="E206" s="3">
        <f t="shared" si="38"/>
        <v>203</v>
      </c>
      <c r="F206" s="3">
        <f>IF(E206="","",IF(ISERROR(INDEX(Inputs!$A$10:$B$13,MATCH(E206,Inputs!$A$10:$A$13,0),2)),0,INDEX(Inputs!$A$10:$B$13,MATCH(E206,Inputs!$A$10:$A$13,0),2)))</f>
        <v>0</v>
      </c>
      <c r="G206" s="47">
        <f t="shared" si="32"/>
        <v>0.1095</v>
      </c>
      <c r="H206" s="37">
        <f t="shared" si="33"/>
        <v>0.1095</v>
      </c>
      <c r="I206" s="9">
        <f>IF(E206="",NA(),IF(Inputs!$B$6&gt;(U205*(1+rate/freq)),IF((U205*(1+rate/freq))&lt;0,0,(U205*(1+rate/freq))),Inputs!$B$6))</f>
        <v>21078.370470211899</v>
      </c>
      <c r="J206" s="8">
        <f t="shared" si="34"/>
        <v>21078.370470211899</v>
      </c>
      <c r="K206" s="9">
        <f t="shared" si="35"/>
        <v>3454.7295269729643</v>
      </c>
      <c r="L206" s="8">
        <f t="shared" si="39"/>
        <v>17623.640943238934</v>
      </c>
      <c r="M206" s="8">
        <f t="shared" si="40"/>
        <v>203</v>
      </c>
      <c r="N206" s="8"/>
      <c r="O206" s="8"/>
      <c r="P206" s="8"/>
      <c r="Q206" s="8" t="str">
        <f>IF(Inputs!$E$9=$M$2,M206,IF(Inputs!$E$9=$N$2,N206,IF(Inputs!$E$9=$O$2,O206,IF(Inputs!$E$9=$P$2,P206,""))))</f>
        <v/>
      </c>
      <c r="R206" s="3">
        <v>0</v>
      </c>
      <c r="S206" s="19"/>
      <c r="T206" s="3">
        <f t="shared" si="36"/>
        <v>0</v>
      </c>
      <c r="U206" s="8">
        <f t="shared" si="37"/>
        <v>360976.85516338731</v>
      </c>
      <c r="W206" s="33"/>
      <c r="X206" s="33"/>
      <c r="Y206" s="33"/>
      <c r="Z206" s="33"/>
      <c r="AA206" s="33"/>
      <c r="AB206" s="11"/>
      <c r="AC206" s="11"/>
    </row>
    <row r="207" spans="4:29">
      <c r="D207" s="26">
        <f>IF(SUM($D$2:D206)&lt;&gt;0,0,IF(ROUND(U206-L207,2)=0,E207,0))</f>
        <v>0</v>
      </c>
      <c r="E207" s="3">
        <f t="shared" si="38"/>
        <v>204</v>
      </c>
      <c r="F207" s="3">
        <f>IF(E207="","",IF(ISERROR(INDEX(Inputs!$A$10:$B$13,MATCH(E207,Inputs!$A$10:$A$13,0),2)),0,INDEX(Inputs!$A$10:$B$13,MATCH(E207,Inputs!$A$10:$A$13,0),2)))</f>
        <v>0</v>
      </c>
      <c r="G207" s="47">
        <f t="shared" si="32"/>
        <v>0.1095</v>
      </c>
      <c r="H207" s="37">
        <f t="shared" si="33"/>
        <v>0.1095</v>
      </c>
      <c r="I207" s="9">
        <f>IF(E207="",NA(),IF(Inputs!$B$6&gt;(U206*(1+rate/freq)),IF((U206*(1+rate/freq))&lt;0,0,(U206*(1+rate/freq))),Inputs!$B$6))</f>
        <v>21078.370470211899</v>
      </c>
      <c r="J207" s="8">
        <f t="shared" si="34"/>
        <v>21078.370470211899</v>
      </c>
      <c r="K207" s="9">
        <f t="shared" si="35"/>
        <v>3293.9138033659092</v>
      </c>
      <c r="L207" s="8">
        <f t="shared" si="39"/>
        <v>17784.456666845988</v>
      </c>
      <c r="M207" s="8">
        <f t="shared" si="40"/>
        <v>204</v>
      </c>
      <c r="N207" s="8"/>
      <c r="O207" s="8"/>
      <c r="P207" s="8"/>
      <c r="Q207" s="8" t="str">
        <f>IF(Inputs!$E$9=$M$2,M207,IF(Inputs!$E$9=$N$2,N207,IF(Inputs!$E$9=$O$2,O207,IF(Inputs!$E$9=$P$2,P207,""))))</f>
        <v/>
      </c>
      <c r="R207" s="3">
        <v>0</v>
      </c>
      <c r="S207" s="19"/>
      <c r="T207" s="3">
        <f t="shared" si="36"/>
        <v>0</v>
      </c>
      <c r="U207" s="8">
        <f t="shared" si="37"/>
        <v>343192.39849654131</v>
      </c>
      <c r="W207" s="33"/>
      <c r="X207" s="33"/>
      <c r="Y207" s="33"/>
      <c r="Z207" s="33"/>
      <c r="AA207" s="33"/>
      <c r="AB207" s="11"/>
      <c r="AC207" s="11"/>
    </row>
    <row r="208" spans="4:29">
      <c r="D208" s="26">
        <f>IF(SUM($D$2:D207)&lt;&gt;0,0,IF(ROUND(U207-L208,2)=0,E208,0))</f>
        <v>0</v>
      </c>
      <c r="E208" s="3">
        <f t="shared" si="38"/>
        <v>205</v>
      </c>
      <c r="F208" s="3">
        <f>IF(E208="","",IF(ISERROR(INDEX(Inputs!$A$10:$B$13,MATCH(E208,Inputs!$A$10:$A$13,0),2)),0,INDEX(Inputs!$A$10:$B$13,MATCH(E208,Inputs!$A$10:$A$13,0),2)))</f>
        <v>0</v>
      </c>
      <c r="G208" s="47">
        <f t="shared" si="32"/>
        <v>0.1095</v>
      </c>
      <c r="H208" s="37">
        <f t="shared" si="33"/>
        <v>0.1095</v>
      </c>
      <c r="I208" s="9">
        <f>IF(E208="",NA(),IF(Inputs!$B$6&gt;(U207*(1+rate/freq)),IF((U207*(1+rate/freq))&lt;0,0,(U207*(1+rate/freq))),Inputs!$B$6))</f>
        <v>21078.370470211899</v>
      </c>
      <c r="J208" s="8">
        <f t="shared" si="34"/>
        <v>21078.370470211899</v>
      </c>
      <c r="K208" s="9">
        <f t="shared" si="35"/>
        <v>3131.6306362809396</v>
      </c>
      <c r="L208" s="8">
        <f t="shared" si="39"/>
        <v>17946.739833930958</v>
      </c>
      <c r="M208" s="8">
        <f t="shared" si="40"/>
        <v>205</v>
      </c>
      <c r="N208" s="8">
        <f>N205+3</f>
        <v>205</v>
      </c>
      <c r="O208" s="8">
        <f>O202+6</f>
        <v>205</v>
      </c>
      <c r="P208" s="8">
        <f>P196+12</f>
        <v>205</v>
      </c>
      <c r="Q208" s="8" t="str">
        <f>IF(Inputs!$E$9=$M$2,M208,IF(Inputs!$E$9=$N$2,N208,IF(Inputs!$E$9=$O$2,O208,IF(Inputs!$E$9=$P$2,P208,""))))</f>
        <v/>
      </c>
      <c r="R208" s="3">
        <v>0</v>
      </c>
      <c r="S208" s="19"/>
      <c r="T208" s="3">
        <f t="shared" si="36"/>
        <v>0</v>
      </c>
      <c r="U208" s="8">
        <f t="shared" si="37"/>
        <v>325245.65866261034</v>
      </c>
      <c r="W208" s="33"/>
      <c r="X208" s="33"/>
      <c r="Y208" s="33"/>
      <c r="Z208" s="33"/>
      <c r="AA208" s="33"/>
      <c r="AB208" s="11"/>
      <c r="AC208" s="11"/>
    </row>
    <row r="209" spans="4:29">
      <c r="D209" s="26">
        <f>IF(SUM($D$2:D208)&lt;&gt;0,0,IF(ROUND(U208-L209,2)=0,E209,0))</f>
        <v>0</v>
      </c>
      <c r="E209" s="3">
        <f t="shared" si="38"/>
        <v>206</v>
      </c>
      <c r="F209" s="3">
        <f>IF(E209="","",IF(ISERROR(INDEX(Inputs!$A$10:$B$13,MATCH(E209,Inputs!$A$10:$A$13,0),2)),0,INDEX(Inputs!$A$10:$B$13,MATCH(E209,Inputs!$A$10:$A$13,0),2)))</f>
        <v>0</v>
      </c>
      <c r="G209" s="47">
        <f t="shared" si="32"/>
        <v>0.1095</v>
      </c>
      <c r="H209" s="37">
        <f t="shared" si="33"/>
        <v>0.1095</v>
      </c>
      <c r="I209" s="9">
        <f>IF(E209="",NA(),IF(Inputs!$B$6&gt;(U208*(1+rate/freq)),IF((U208*(1+rate/freq))&lt;0,0,(U208*(1+rate/freq))),Inputs!$B$6))</f>
        <v>21078.370470211899</v>
      </c>
      <c r="J209" s="8">
        <f t="shared" si="34"/>
        <v>21078.370470211899</v>
      </c>
      <c r="K209" s="9">
        <f t="shared" si="35"/>
        <v>2967.8666352963191</v>
      </c>
      <c r="L209" s="8">
        <f t="shared" si="39"/>
        <v>18110.50383491558</v>
      </c>
      <c r="M209" s="8">
        <f t="shared" si="40"/>
        <v>206</v>
      </c>
      <c r="N209" s="8"/>
      <c r="O209" s="8"/>
      <c r="P209" s="8"/>
      <c r="Q209" s="8" t="str">
        <f>IF(Inputs!$E$9=$M$2,M209,IF(Inputs!$E$9=$N$2,N209,IF(Inputs!$E$9=$O$2,O209,IF(Inputs!$E$9=$P$2,P209,""))))</f>
        <v/>
      </c>
      <c r="R209" s="3">
        <v>0</v>
      </c>
      <c r="S209" s="19"/>
      <c r="T209" s="3">
        <f t="shared" si="36"/>
        <v>0</v>
      </c>
      <c r="U209" s="8">
        <f t="shared" si="37"/>
        <v>307135.15482769476</v>
      </c>
      <c r="W209" s="33"/>
      <c r="X209" s="33"/>
      <c r="Y209" s="33"/>
      <c r="Z209" s="33"/>
      <c r="AA209" s="33"/>
      <c r="AB209" s="11"/>
      <c r="AC209" s="11"/>
    </row>
    <row r="210" spans="4:29">
      <c r="D210" s="26">
        <f>IF(SUM($D$2:D209)&lt;&gt;0,0,IF(ROUND(U209-L210,2)=0,E210,0))</f>
        <v>0</v>
      </c>
      <c r="E210" s="3">
        <f t="shared" si="38"/>
        <v>207</v>
      </c>
      <c r="F210" s="3">
        <f>IF(E210="","",IF(ISERROR(INDEX(Inputs!$A$10:$B$13,MATCH(E210,Inputs!$A$10:$A$13,0),2)),0,INDEX(Inputs!$A$10:$B$13,MATCH(E210,Inputs!$A$10:$A$13,0),2)))</f>
        <v>0</v>
      </c>
      <c r="G210" s="47">
        <f t="shared" si="32"/>
        <v>0.1095</v>
      </c>
      <c r="H210" s="37">
        <f t="shared" si="33"/>
        <v>0.1095</v>
      </c>
      <c r="I210" s="9">
        <f>IF(E210="",NA(),IF(Inputs!$B$6&gt;(U209*(1+rate/freq)),IF((U209*(1+rate/freq))&lt;0,0,(U209*(1+rate/freq))),Inputs!$B$6))</f>
        <v>21078.370470211899</v>
      </c>
      <c r="J210" s="8">
        <f t="shared" si="34"/>
        <v>21078.370470211899</v>
      </c>
      <c r="K210" s="9">
        <f t="shared" si="35"/>
        <v>2802.608287802715</v>
      </c>
      <c r="L210" s="8">
        <f t="shared" si="39"/>
        <v>18275.762182409184</v>
      </c>
      <c r="M210" s="8">
        <f t="shared" si="40"/>
        <v>207</v>
      </c>
      <c r="N210" s="8"/>
      <c r="O210" s="8"/>
      <c r="P210" s="8"/>
      <c r="Q210" s="8" t="str">
        <f>IF(Inputs!$E$9=$M$2,M210,IF(Inputs!$E$9=$N$2,N210,IF(Inputs!$E$9=$O$2,O210,IF(Inputs!$E$9=$P$2,P210,""))))</f>
        <v/>
      </c>
      <c r="R210" s="3">
        <v>0</v>
      </c>
      <c r="S210" s="19"/>
      <c r="T210" s="3">
        <f t="shared" si="36"/>
        <v>0</v>
      </c>
      <c r="U210" s="8">
        <f t="shared" si="37"/>
        <v>288859.39264528558</v>
      </c>
      <c r="W210" s="33"/>
      <c r="X210" s="33"/>
      <c r="Y210" s="33"/>
      <c r="Z210" s="33"/>
      <c r="AA210" s="33"/>
      <c r="AB210" s="11"/>
      <c r="AC210" s="11"/>
    </row>
    <row r="211" spans="4:29">
      <c r="D211" s="26">
        <f>IF(SUM($D$2:D210)&lt;&gt;0,0,IF(ROUND(U210-L211,2)=0,E211,0))</f>
        <v>0</v>
      </c>
      <c r="E211" s="3">
        <f t="shared" si="38"/>
        <v>208</v>
      </c>
      <c r="F211" s="3">
        <f>IF(E211="","",IF(ISERROR(INDEX(Inputs!$A$10:$B$13,MATCH(E211,Inputs!$A$10:$A$13,0),2)),0,INDEX(Inputs!$A$10:$B$13,MATCH(E211,Inputs!$A$10:$A$13,0),2)))</f>
        <v>0</v>
      </c>
      <c r="G211" s="47">
        <f t="shared" si="32"/>
        <v>0.1095</v>
      </c>
      <c r="H211" s="37">
        <f t="shared" si="33"/>
        <v>0.1095</v>
      </c>
      <c r="I211" s="9">
        <f>IF(E211="",NA(),IF(Inputs!$B$6&gt;(U210*(1+rate/freq)),IF((U210*(1+rate/freq))&lt;0,0,(U210*(1+rate/freq))),Inputs!$B$6))</f>
        <v>21078.370470211899</v>
      </c>
      <c r="J211" s="8">
        <f t="shared" si="34"/>
        <v>21078.370470211899</v>
      </c>
      <c r="K211" s="9">
        <f t="shared" si="35"/>
        <v>2635.8419578882308</v>
      </c>
      <c r="L211" s="8">
        <f t="shared" si="39"/>
        <v>18442.528512323668</v>
      </c>
      <c r="M211" s="8">
        <f t="shared" si="40"/>
        <v>208</v>
      </c>
      <c r="N211" s="8">
        <f>N208+3</f>
        <v>208</v>
      </c>
      <c r="O211" s="8"/>
      <c r="P211" s="8"/>
      <c r="Q211" s="8" t="str">
        <f>IF(Inputs!$E$9=$M$2,M211,IF(Inputs!$E$9=$N$2,N211,IF(Inputs!$E$9=$O$2,O211,IF(Inputs!$E$9=$P$2,P211,""))))</f>
        <v/>
      </c>
      <c r="R211" s="3">
        <v>0</v>
      </c>
      <c r="S211" s="19"/>
      <c r="T211" s="3">
        <f t="shared" si="36"/>
        <v>0</v>
      </c>
      <c r="U211" s="8">
        <f t="shared" si="37"/>
        <v>270416.8641329619</v>
      </c>
      <c r="W211" s="33"/>
      <c r="X211" s="33"/>
      <c r="Y211" s="33"/>
      <c r="Z211" s="33"/>
      <c r="AA211" s="33"/>
      <c r="AB211" s="11"/>
      <c r="AC211" s="11"/>
    </row>
    <row r="212" spans="4:29">
      <c r="D212" s="26">
        <f>IF(SUM($D$2:D211)&lt;&gt;0,0,IF(ROUND(U211-L212,2)=0,E212,0))</f>
        <v>0</v>
      </c>
      <c r="E212" s="3">
        <f t="shared" si="38"/>
        <v>209</v>
      </c>
      <c r="F212" s="3">
        <f>IF(E212="","",IF(ISERROR(INDEX(Inputs!$A$10:$B$13,MATCH(E212,Inputs!$A$10:$A$13,0),2)),0,INDEX(Inputs!$A$10:$B$13,MATCH(E212,Inputs!$A$10:$A$13,0),2)))</f>
        <v>0</v>
      </c>
      <c r="G212" s="47">
        <f t="shared" si="32"/>
        <v>0.1095</v>
      </c>
      <c r="H212" s="37">
        <f t="shared" si="33"/>
        <v>0.1095</v>
      </c>
      <c r="I212" s="9">
        <f>IF(E212="",NA(),IF(Inputs!$B$6&gt;(U211*(1+rate/freq)),IF((U211*(1+rate/freq))&lt;0,0,(U211*(1+rate/freq))),Inputs!$B$6))</f>
        <v>21078.370470211899</v>
      </c>
      <c r="J212" s="8">
        <f t="shared" si="34"/>
        <v>21078.370470211899</v>
      </c>
      <c r="K212" s="9">
        <f t="shared" si="35"/>
        <v>2467.5538852132772</v>
      </c>
      <c r="L212" s="8">
        <f t="shared" si="39"/>
        <v>18610.816584998622</v>
      </c>
      <c r="M212" s="8">
        <f t="shared" si="40"/>
        <v>209</v>
      </c>
      <c r="N212" s="8"/>
      <c r="O212" s="8"/>
      <c r="P212" s="8"/>
      <c r="Q212" s="8" t="str">
        <f>IF(Inputs!$E$9=$M$2,M212,IF(Inputs!$E$9=$N$2,N212,IF(Inputs!$E$9=$O$2,O212,IF(Inputs!$E$9=$P$2,P212,""))))</f>
        <v/>
      </c>
      <c r="R212" s="3">
        <v>0</v>
      </c>
      <c r="S212" s="19"/>
      <c r="T212" s="3">
        <f t="shared" si="36"/>
        <v>0</v>
      </c>
      <c r="U212" s="8">
        <f t="shared" si="37"/>
        <v>251806.04754796327</v>
      </c>
      <c r="W212" s="33"/>
      <c r="X212" s="33"/>
      <c r="Y212" s="33"/>
      <c r="Z212" s="33"/>
      <c r="AA212" s="33"/>
      <c r="AB212" s="11"/>
      <c r="AC212" s="11"/>
    </row>
    <row r="213" spans="4:29">
      <c r="D213" s="26">
        <f>IF(SUM($D$2:D212)&lt;&gt;0,0,IF(ROUND(U212-L213,2)=0,E213,0))</f>
        <v>0</v>
      </c>
      <c r="E213" s="3">
        <f t="shared" si="38"/>
        <v>210</v>
      </c>
      <c r="F213" s="3">
        <f>IF(E213="","",IF(ISERROR(INDEX(Inputs!$A$10:$B$13,MATCH(E213,Inputs!$A$10:$A$13,0),2)),0,INDEX(Inputs!$A$10:$B$13,MATCH(E213,Inputs!$A$10:$A$13,0),2)))</f>
        <v>0</v>
      </c>
      <c r="G213" s="47">
        <f t="shared" si="32"/>
        <v>0.1095</v>
      </c>
      <c r="H213" s="37">
        <f t="shared" si="33"/>
        <v>0.1095</v>
      </c>
      <c r="I213" s="9">
        <f>IF(E213="",NA(),IF(Inputs!$B$6&gt;(U212*(1+rate/freq)),IF((U212*(1+rate/freq))&lt;0,0,(U212*(1+rate/freq))),Inputs!$B$6))</f>
        <v>21078.370470211899</v>
      </c>
      <c r="J213" s="8">
        <f t="shared" si="34"/>
        <v>21078.370470211899</v>
      </c>
      <c r="K213" s="9">
        <f t="shared" si="35"/>
        <v>2297.730183875165</v>
      </c>
      <c r="L213" s="8">
        <f t="shared" si="39"/>
        <v>18780.640286336733</v>
      </c>
      <c r="M213" s="8">
        <f t="shared" si="40"/>
        <v>210</v>
      </c>
      <c r="N213" s="8"/>
      <c r="O213" s="8"/>
      <c r="P213" s="8"/>
      <c r="Q213" s="8" t="str">
        <f>IF(Inputs!$E$9=$M$2,M213,IF(Inputs!$E$9=$N$2,N213,IF(Inputs!$E$9=$O$2,O213,IF(Inputs!$E$9=$P$2,P213,""))))</f>
        <v/>
      </c>
      <c r="R213" s="3">
        <v>0</v>
      </c>
      <c r="S213" s="19"/>
      <c r="T213" s="3">
        <f t="shared" si="36"/>
        <v>0</v>
      </c>
      <c r="U213" s="8">
        <f t="shared" si="37"/>
        <v>233025.40726162653</v>
      </c>
      <c r="W213" s="33"/>
      <c r="X213" s="33"/>
      <c r="Y213" s="33"/>
      <c r="Z213" s="33"/>
      <c r="AA213" s="33"/>
      <c r="AB213" s="11"/>
      <c r="AC213" s="11"/>
    </row>
    <row r="214" spans="4:29">
      <c r="D214" s="26">
        <f>IF(SUM($D$2:D213)&lt;&gt;0,0,IF(ROUND(U213-L214,2)=0,E214,0))</f>
        <v>0</v>
      </c>
      <c r="E214" s="3">
        <f t="shared" si="38"/>
        <v>211</v>
      </c>
      <c r="F214" s="3">
        <f>IF(E214="","",IF(ISERROR(INDEX(Inputs!$A$10:$B$13,MATCH(E214,Inputs!$A$10:$A$13,0),2)),0,INDEX(Inputs!$A$10:$B$13,MATCH(E214,Inputs!$A$10:$A$13,0),2)))</f>
        <v>0</v>
      </c>
      <c r="G214" s="47">
        <f t="shared" si="32"/>
        <v>0.1095</v>
      </c>
      <c r="H214" s="37">
        <f t="shared" si="33"/>
        <v>0.1095</v>
      </c>
      <c r="I214" s="9">
        <f>IF(E214="",NA(),IF(Inputs!$B$6&gt;(U213*(1+rate/freq)),IF((U213*(1+rate/freq))&lt;0,0,(U213*(1+rate/freq))),Inputs!$B$6))</f>
        <v>21078.370470211899</v>
      </c>
      <c r="J214" s="8">
        <f t="shared" si="34"/>
        <v>21078.370470211899</v>
      </c>
      <c r="K214" s="9">
        <f t="shared" si="35"/>
        <v>2126.3568412623422</v>
      </c>
      <c r="L214" s="8">
        <f t="shared" si="39"/>
        <v>18952.013628949557</v>
      </c>
      <c r="M214" s="8">
        <f t="shared" si="40"/>
        <v>211</v>
      </c>
      <c r="N214" s="8">
        <f>N211+3</f>
        <v>211</v>
      </c>
      <c r="O214" s="8">
        <f>O208+6</f>
        <v>211</v>
      </c>
      <c r="P214" s="8"/>
      <c r="Q214" s="8" t="str">
        <f>IF(Inputs!$E$9=$M$2,M214,IF(Inputs!$E$9=$N$2,N214,IF(Inputs!$E$9=$O$2,O214,IF(Inputs!$E$9=$P$2,P214,""))))</f>
        <v/>
      </c>
      <c r="R214" s="3">
        <v>0</v>
      </c>
      <c r="S214" s="19"/>
      <c r="T214" s="3">
        <f t="shared" si="36"/>
        <v>0</v>
      </c>
      <c r="U214" s="8">
        <f t="shared" si="37"/>
        <v>214073.39363267698</v>
      </c>
      <c r="W214" s="33"/>
      <c r="X214" s="33"/>
      <c r="Y214" s="33"/>
      <c r="Z214" s="33"/>
      <c r="AA214" s="33"/>
      <c r="AB214" s="11"/>
      <c r="AC214" s="11"/>
    </row>
    <row r="215" spans="4:29">
      <c r="D215" s="26">
        <f>IF(SUM($D$2:D214)&lt;&gt;0,0,IF(ROUND(U214-L215,2)=0,E215,0))</f>
        <v>0</v>
      </c>
      <c r="E215" s="3">
        <f t="shared" si="38"/>
        <v>212</v>
      </c>
      <c r="F215" s="3">
        <f>IF(E215="","",IF(ISERROR(INDEX(Inputs!$A$10:$B$13,MATCH(E215,Inputs!$A$10:$A$13,0),2)),0,INDEX(Inputs!$A$10:$B$13,MATCH(E215,Inputs!$A$10:$A$13,0),2)))</f>
        <v>0</v>
      </c>
      <c r="G215" s="47">
        <f t="shared" si="32"/>
        <v>0.1095</v>
      </c>
      <c r="H215" s="37">
        <f t="shared" si="33"/>
        <v>0.1095</v>
      </c>
      <c r="I215" s="9">
        <f>IF(E215="",NA(),IF(Inputs!$B$6&gt;(U214*(1+rate/freq)),IF((U214*(1+rate/freq))&lt;0,0,(U214*(1+rate/freq))),Inputs!$B$6))</f>
        <v>21078.370470211899</v>
      </c>
      <c r="J215" s="8">
        <f t="shared" si="34"/>
        <v>21078.370470211899</v>
      </c>
      <c r="K215" s="9">
        <f t="shared" si="35"/>
        <v>1953.4197168981773</v>
      </c>
      <c r="L215" s="8">
        <f t="shared" si="39"/>
        <v>19124.950753313722</v>
      </c>
      <c r="M215" s="8">
        <f t="shared" si="40"/>
        <v>212</v>
      </c>
      <c r="N215" s="8"/>
      <c r="O215" s="8"/>
      <c r="P215" s="8"/>
      <c r="Q215" s="8" t="str">
        <f>IF(Inputs!$E$9=$M$2,M215,IF(Inputs!$E$9=$N$2,N215,IF(Inputs!$E$9=$O$2,O215,IF(Inputs!$E$9=$P$2,P215,""))))</f>
        <v/>
      </c>
      <c r="R215" s="3">
        <v>0</v>
      </c>
      <c r="S215" s="19"/>
      <c r="T215" s="3">
        <f t="shared" si="36"/>
        <v>0</v>
      </c>
      <c r="U215" s="8">
        <f t="shared" si="37"/>
        <v>194948.44287936325</v>
      </c>
      <c r="W215" s="33"/>
      <c r="X215" s="33"/>
      <c r="Y215" s="33"/>
      <c r="Z215" s="33"/>
      <c r="AA215" s="33"/>
      <c r="AB215" s="11"/>
      <c r="AC215" s="11"/>
    </row>
    <row r="216" spans="4:29">
      <c r="D216" s="26">
        <f>IF(SUM($D$2:D215)&lt;&gt;0,0,IF(ROUND(U215-L216,2)=0,E216,0))</f>
        <v>0</v>
      </c>
      <c r="E216" s="3">
        <f t="shared" si="38"/>
        <v>213</v>
      </c>
      <c r="F216" s="3">
        <f>IF(E216="","",IF(ISERROR(INDEX(Inputs!$A$10:$B$13,MATCH(E216,Inputs!$A$10:$A$13,0),2)),0,INDEX(Inputs!$A$10:$B$13,MATCH(E216,Inputs!$A$10:$A$13,0),2)))</f>
        <v>0</v>
      </c>
      <c r="G216" s="47">
        <f t="shared" si="32"/>
        <v>0.1095</v>
      </c>
      <c r="H216" s="37">
        <f t="shared" si="33"/>
        <v>0.1095</v>
      </c>
      <c r="I216" s="9">
        <f>IF(E216="",NA(),IF(Inputs!$B$6&gt;(U215*(1+rate/freq)),IF((U215*(1+rate/freq))&lt;0,0,(U215*(1+rate/freq))),Inputs!$B$6))</f>
        <v>21078.370470211899</v>
      </c>
      <c r="J216" s="8">
        <f t="shared" si="34"/>
        <v>21078.370470211899</v>
      </c>
      <c r="K216" s="9">
        <f t="shared" si="35"/>
        <v>1778.9045412741898</v>
      </c>
      <c r="L216" s="8">
        <f t="shared" si="39"/>
        <v>19299.465928937709</v>
      </c>
      <c r="M216" s="8">
        <f t="shared" si="40"/>
        <v>213</v>
      </c>
      <c r="N216" s="8"/>
      <c r="O216" s="8"/>
      <c r="P216" s="8"/>
      <c r="Q216" s="8" t="str">
        <f>IF(Inputs!$E$9=$M$2,M216,IF(Inputs!$E$9=$N$2,N216,IF(Inputs!$E$9=$O$2,O216,IF(Inputs!$E$9=$P$2,P216,""))))</f>
        <v/>
      </c>
      <c r="R216" s="3">
        <v>0</v>
      </c>
      <c r="S216" s="19"/>
      <c r="T216" s="3">
        <f t="shared" si="36"/>
        <v>0</v>
      </c>
      <c r="U216" s="8">
        <f t="shared" si="37"/>
        <v>175648.97695042554</v>
      </c>
      <c r="W216" s="33"/>
      <c r="X216" s="33"/>
      <c r="Y216" s="33"/>
      <c r="Z216" s="33"/>
      <c r="AA216" s="33"/>
      <c r="AB216" s="11"/>
      <c r="AC216" s="11"/>
    </row>
    <row r="217" spans="4:29">
      <c r="D217" s="26">
        <f>IF(SUM($D$2:D216)&lt;&gt;0,0,IF(ROUND(U216-L217,2)=0,E217,0))</f>
        <v>0</v>
      </c>
      <c r="E217" s="3">
        <f t="shared" si="38"/>
        <v>214</v>
      </c>
      <c r="F217" s="3">
        <f>IF(E217="","",IF(ISERROR(INDEX(Inputs!$A$10:$B$13,MATCH(E217,Inputs!$A$10:$A$13,0),2)),0,INDEX(Inputs!$A$10:$B$13,MATCH(E217,Inputs!$A$10:$A$13,0),2)))</f>
        <v>0</v>
      </c>
      <c r="G217" s="47">
        <f t="shared" si="32"/>
        <v>0.1095</v>
      </c>
      <c r="H217" s="37">
        <f t="shared" si="33"/>
        <v>0.1095</v>
      </c>
      <c r="I217" s="9">
        <f>IF(E217="",NA(),IF(Inputs!$B$6&gt;(U216*(1+rate/freq)),IF((U216*(1+rate/freq))&lt;0,0,(U216*(1+rate/freq))),Inputs!$B$6))</f>
        <v>21078.370470211899</v>
      </c>
      <c r="J217" s="8">
        <f t="shared" si="34"/>
        <v>21078.370470211899</v>
      </c>
      <c r="K217" s="9">
        <f t="shared" si="35"/>
        <v>1602.796914672633</v>
      </c>
      <c r="L217" s="8">
        <f t="shared" si="39"/>
        <v>19475.573555539268</v>
      </c>
      <c r="M217" s="8">
        <f t="shared" si="40"/>
        <v>214</v>
      </c>
      <c r="N217" s="8">
        <f>N214+3</f>
        <v>214</v>
      </c>
      <c r="O217" s="8"/>
      <c r="P217" s="8"/>
      <c r="Q217" s="8" t="str">
        <f>IF(Inputs!$E$9=$M$2,M217,IF(Inputs!$E$9=$N$2,N217,IF(Inputs!$E$9=$O$2,O217,IF(Inputs!$E$9=$P$2,P217,""))))</f>
        <v/>
      </c>
      <c r="R217" s="3">
        <v>0</v>
      </c>
      <c r="S217" s="19"/>
      <c r="T217" s="3">
        <f t="shared" si="36"/>
        <v>0</v>
      </c>
      <c r="U217" s="8">
        <f t="shared" si="37"/>
        <v>156173.40339488626</v>
      </c>
      <c r="W217" s="33"/>
      <c r="X217" s="33"/>
      <c r="Y217" s="33"/>
      <c r="Z217" s="33"/>
      <c r="AA217" s="33"/>
      <c r="AB217" s="11"/>
      <c r="AC217" s="11"/>
    </row>
    <row r="218" spans="4:29">
      <c r="D218" s="26">
        <f>IF(SUM($D$2:D217)&lt;&gt;0,0,IF(ROUND(U217-L218,2)=0,E218,0))</f>
        <v>0</v>
      </c>
      <c r="E218" s="3">
        <f t="shared" si="38"/>
        <v>215</v>
      </c>
      <c r="F218" s="3">
        <f>IF(E218="","",IF(ISERROR(INDEX(Inputs!$A$10:$B$13,MATCH(E218,Inputs!$A$10:$A$13,0),2)),0,INDEX(Inputs!$A$10:$B$13,MATCH(E218,Inputs!$A$10:$A$13,0),2)))</f>
        <v>0</v>
      </c>
      <c r="G218" s="47">
        <f t="shared" si="32"/>
        <v>0.1095</v>
      </c>
      <c r="H218" s="37">
        <f t="shared" si="33"/>
        <v>0.1095</v>
      </c>
      <c r="I218" s="9">
        <f>IF(E218="",NA(),IF(Inputs!$B$6&gt;(U217*(1+rate/freq)),IF((U217*(1+rate/freq))&lt;0,0,(U217*(1+rate/freq))),Inputs!$B$6))</f>
        <v>21078.370470211899</v>
      </c>
      <c r="J218" s="8">
        <f t="shared" si="34"/>
        <v>21078.370470211899</v>
      </c>
      <c r="K218" s="9">
        <f t="shared" si="35"/>
        <v>1425.0823059783372</v>
      </c>
      <c r="L218" s="8">
        <f t="shared" si="39"/>
        <v>19653.288164233563</v>
      </c>
      <c r="M218" s="8">
        <f t="shared" si="40"/>
        <v>215</v>
      </c>
      <c r="N218" s="8"/>
      <c r="O218" s="8"/>
      <c r="P218" s="8"/>
      <c r="Q218" s="8" t="str">
        <f>IF(Inputs!$E$9=$M$2,M218,IF(Inputs!$E$9=$N$2,N218,IF(Inputs!$E$9=$O$2,O218,IF(Inputs!$E$9=$P$2,P218,""))))</f>
        <v/>
      </c>
      <c r="R218" s="3">
        <v>0</v>
      </c>
      <c r="S218" s="19"/>
      <c r="T218" s="3">
        <f t="shared" si="36"/>
        <v>0</v>
      </c>
      <c r="U218" s="8">
        <f t="shared" si="37"/>
        <v>136520.11523065271</v>
      </c>
      <c r="W218" s="33"/>
      <c r="X218" s="33"/>
      <c r="Y218" s="33"/>
      <c r="Z218" s="33"/>
      <c r="AA218" s="33"/>
      <c r="AB218" s="11"/>
      <c r="AC218" s="11"/>
    </row>
    <row r="219" spans="4:29">
      <c r="D219" s="26">
        <f>IF(SUM($D$2:D218)&lt;&gt;0,0,IF(ROUND(U218-L219,2)=0,E219,0))</f>
        <v>0</v>
      </c>
      <c r="E219" s="3">
        <f t="shared" si="38"/>
        <v>216</v>
      </c>
      <c r="F219" s="3">
        <f>IF(E219="","",IF(ISERROR(INDEX(Inputs!$A$10:$B$13,MATCH(E219,Inputs!$A$10:$A$13,0),2)),0,INDEX(Inputs!$A$10:$B$13,MATCH(E219,Inputs!$A$10:$A$13,0),2)))</f>
        <v>0</v>
      </c>
      <c r="G219" s="47">
        <f t="shared" si="32"/>
        <v>0.1095</v>
      </c>
      <c r="H219" s="37">
        <f t="shared" si="33"/>
        <v>0.1095</v>
      </c>
      <c r="I219" s="9">
        <f>IF(E219="",NA(),IF(Inputs!$B$6&gt;(U218*(1+rate/freq)),IF((U218*(1+rate/freq))&lt;0,0,(U218*(1+rate/freq))),Inputs!$B$6))</f>
        <v>21078.370470211899</v>
      </c>
      <c r="J219" s="8">
        <f t="shared" si="34"/>
        <v>21078.370470211899</v>
      </c>
      <c r="K219" s="9">
        <f t="shared" si="35"/>
        <v>1245.746051479706</v>
      </c>
      <c r="L219" s="8">
        <f t="shared" si="39"/>
        <v>19832.624418732194</v>
      </c>
      <c r="M219" s="8">
        <f t="shared" si="40"/>
        <v>216</v>
      </c>
      <c r="N219" s="8"/>
      <c r="O219" s="8"/>
      <c r="P219" s="8"/>
      <c r="Q219" s="8" t="str">
        <f>IF(Inputs!$E$9=$M$2,M219,IF(Inputs!$E$9=$N$2,N219,IF(Inputs!$E$9=$O$2,O219,IF(Inputs!$E$9=$P$2,P219,""))))</f>
        <v/>
      </c>
      <c r="R219" s="3">
        <v>0</v>
      </c>
      <c r="S219" s="19"/>
      <c r="T219" s="3">
        <f t="shared" si="36"/>
        <v>0</v>
      </c>
      <c r="U219" s="8">
        <f t="shared" si="37"/>
        <v>116687.49081192052</v>
      </c>
      <c r="W219" s="33"/>
      <c r="X219" s="33"/>
      <c r="Y219" s="33"/>
      <c r="Z219" s="33"/>
      <c r="AA219" s="33"/>
      <c r="AB219" s="11"/>
      <c r="AC219" s="11"/>
    </row>
    <row r="220" spans="4:29">
      <c r="D220" s="26">
        <f>IF(SUM($D$2:D219)&lt;&gt;0,0,IF(ROUND(U219-L220,2)=0,E220,0))</f>
        <v>0</v>
      </c>
      <c r="E220" s="3">
        <f t="shared" si="38"/>
        <v>217</v>
      </c>
      <c r="F220" s="3">
        <f>IF(E220="","",IF(ISERROR(INDEX(Inputs!$A$10:$B$13,MATCH(E220,Inputs!$A$10:$A$13,0),2)),0,INDEX(Inputs!$A$10:$B$13,MATCH(E220,Inputs!$A$10:$A$13,0),2)))</f>
        <v>0</v>
      </c>
      <c r="G220" s="47">
        <f t="shared" si="32"/>
        <v>0.1095</v>
      </c>
      <c r="H220" s="37">
        <f t="shared" si="33"/>
        <v>0.1095</v>
      </c>
      <c r="I220" s="9">
        <f>IF(E220="",NA(),IF(Inputs!$B$6&gt;(U219*(1+rate/freq)),IF((U219*(1+rate/freq))&lt;0,0,(U219*(1+rate/freq))),Inputs!$B$6))</f>
        <v>21078.370470211899</v>
      </c>
      <c r="J220" s="8">
        <f t="shared" si="34"/>
        <v>21078.370470211899</v>
      </c>
      <c r="K220" s="9">
        <f t="shared" si="35"/>
        <v>1064.7733536587748</v>
      </c>
      <c r="L220" s="8">
        <f t="shared" si="39"/>
        <v>20013.597116553123</v>
      </c>
      <c r="M220" s="8">
        <f t="shared" si="40"/>
        <v>217</v>
      </c>
      <c r="N220" s="8">
        <f>N217+3</f>
        <v>217</v>
      </c>
      <c r="O220" s="8">
        <f>O214+6</f>
        <v>217</v>
      </c>
      <c r="P220" s="8">
        <f>P208+12</f>
        <v>217</v>
      </c>
      <c r="Q220" s="8" t="str">
        <f>IF(Inputs!$E$9=$M$2,M220,IF(Inputs!$E$9=$N$2,N220,IF(Inputs!$E$9=$O$2,O220,IF(Inputs!$E$9=$P$2,P220,""))))</f>
        <v/>
      </c>
      <c r="R220" s="3">
        <v>0</v>
      </c>
      <c r="S220" s="19"/>
      <c r="T220" s="3">
        <f t="shared" si="36"/>
        <v>0</v>
      </c>
      <c r="U220" s="8">
        <f t="shared" si="37"/>
        <v>96673.893695367398</v>
      </c>
      <c r="W220" s="33"/>
      <c r="X220" s="33"/>
      <c r="Y220" s="33"/>
      <c r="Z220" s="33"/>
      <c r="AA220" s="33"/>
      <c r="AB220" s="11"/>
      <c r="AC220" s="11"/>
    </row>
    <row r="221" spans="4:29">
      <c r="D221" s="26">
        <f>IF(SUM($D$2:D220)&lt;&gt;0,0,IF(ROUND(U220-L221,2)=0,E221,0))</f>
        <v>0</v>
      </c>
      <c r="E221" s="3">
        <f t="shared" si="38"/>
        <v>218</v>
      </c>
      <c r="F221" s="3">
        <f>IF(E221="","",IF(ISERROR(INDEX(Inputs!$A$10:$B$13,MATCH(E221,Inputs!$A$10:$A$13,0),2)),0,INDEX(Inputs!$A$10:$B$13,MATCH(E221,Inputs!$A$10:$A$13,0),2)))</f>
        <v>0</v>
      </c>
      <c r="G221" s="47">
        <f t="shared" si="32"/>
        <v>0.1095</v>
      </c>
      <c r="H221" s="37">
        <f t="shared" si="33"/>
        <v>0.1095</v>
      </c>
      <c r="I221" s="9">
        <f>IF(E221="",NA(),IF(Inputs!$B$6&gt;(U220*(1+rate/freq)),IF((U220*(1+rate/freq))&lt;0,0,(U220*(1+rate/freq))),Inputs!$B$6))</f>
        <v>21078.370470211899</v>
      </c>
      <c r="J221" s="8">
        <f t="shared" si="34"/>
        <v>21078.370470211899</v>
      </c>
      <c r="K221" s="9">
        <f t="shared" si="35"/>
        <v>882.14927997022744</v>
      </c>
      <c r="L221" s="8">
        <f t="shared" si="39"/>
        <v>20196.221190241671</v>
      </c>
      <c r="M221" s="8">
        <f t="shared" si="40"/>
        <v>218</v>
      </c>
      <c r="N221" s="8"/>
      <c r="O221" s="8"/>
      <c r="P221" s="8"/>
      <c r="Q221" s="8" t="str">
        <f>IF(Inputs!$E$9=$M$2,M221,IF(Inputs!$E$9=$N$2,N221,IF(Inputs!$E$9=$O$2,O221,IF(Inputs!$E$9=$P$2,P221,""))))</f>
        <v/>
      </c>
      <c r="R221" s="3">
        <v>0</v>
      </c>
      <c r="S221" s="19"/>
      <c r="T221" s="3">
        <f t="shared" si="36"/>
        <v>0</v>
      </c>
      <c r="U221" s="8">
        <f t="shared" si="37"/>
        <v>76477.672505125724</v>
      </c>
      <c r="W221" s="33"/>
      <c r="X221" s="33"/>
      <c r="Y221" s="33"/>
      <c r="Z221" s="33"/>
      <c r="AA221" s="33"/>
      <c r="AB221" s="11"/>
      <c r="AC221" s="11"/>
    </row>
    <row r="222" spans="4:29">
      <c r="D222" s="26">
        <f>IF(SUM($D$2:D221)&lt;&gt;0,0,IF(ROUND(U221-L222,2)=0,E222,0))</f>
        <v>0</v>
      </c>
      <c r="E222" s="3">
        <f t="shared" si="38"/>
        <v>219</v>
      </c>
      <c r="F222" s="3">
        <f>IF(E222="","",IF(ISERROR(INDEX(Inputs!$A$10:$B$13,MATCH(E222,Inputs!$A$10:$A$13,0),2)),0,INDEX(Inputs!$A$10:$B$13,MATCH(E222,Inputs!$A$10:$A$13,0),2)))</f>
        <v>0</v>
      </c>
      <c r="G222" s="47">
        <f t="shared" si="32"/>
        <v>0.1095</v>
      </c>
      <c r="H222" s="37">
        <f t="shared" si="33"/>
        <v>0.1095</v>
      </c>
      <c r="I222" s="9">
        <f>IF(E222="",NA(),IF(Inputs!$B$6&gt;(U221*(1+rate/freq)),IF((U221*(1+rate/freq))&lt;0,0,(U221*(1+rate/freq))),Inputs!$B$6))</f>
        <v>21078.370470211899</v>
      </c>
      <c r="J222" s="8">
        <f t="shared" si="34"/>
        <v>21078.370470211899</v>
      </c>
      <c r="K222" s="9">
        <f t="shared" si="35"/>
        <v>697.85876160927228</v>
      </c>
      <c r="L222" s="8">
        <f t="shared" si="39"/>
        <v>20380.511708602626</v>
      </c>
      <c r="M222" s="8">
        <f t="shared" si="40"/>
        <v>219</v>
      </c>
      <c r="N222" s="8"/>
      <c r="O222" s="8"/>
      <c r="P222" s="8"/>
      <c r="Q222" s="8" t="str">
        <f>IF(Inputs!$E$9=$M$2,M222,IF(Inputs!$E$9=$N$2,N222,IF(Inputs!$E$9=$O$2,O222,IF(Inputs!$E$9=$P$2,P222,""))))</f>
        <v/>
      </c>
      <c r="R222" s="3">
        <v>0</v>
      </c>
      <c r="S222" s="19"/>
      <c r="T222" s="3">
        <f t="shared" si="36"/>
        <v>0</v>
      </c>
      <c r="U222" s="8">
        <f t="shared" si="37"/>
        <v>56097.160796523094</v>
      </c>
      <c r="W222" s="33"/>
      <c r="X222" s="33"/>
      <c r="Y222" s="33"/>
      <c r="Z222" s="33"/>
      <c r="AA222" s="33"/>
      <c r="AB222" s="11"/>
      <c r="AC222" s="11"/>
    </row>
    <row r="223" spans="4:29">
      <c r="D223" s="26">
        <f>IF(SUM($D$2:D222)&lt;&gt;0,0,IF(ROUND(U222-L223,2)=0,E223,0))</f>
        <v>0</v>
      </c>
      <c r="E223" s="3">
        <f t="shared" si="38"/>
        <v>220</v>
      </c>
      <c r="F223" s="3">
        <f>IF(E223="","",IF(ISERROR(INDEX(Inputs!$A$10:$B$13,MATCH(E223,Inputs!$A$10:$A$13,0),2)),0,INDEX(Inputs!$A$10:$B$13,MATCH(E223,Inputs!$A$10:$A$13,0),2)))</f>
        <v>0</v>
      </c>
      <c r="G223" s="47">
        <f t="shared" si="32"/>
        <v>0.1095</v>
      </c>
      <c r="H223" s="37">
        <f t="shared" si="33"/>
        <v>0.1095</v>
      </c>
      <c r="I223" s="9">
        <f>IF(E223="",NA(),IF(Inputs!$B$6&gt;(U222*(1+rate/freq)),IF((U222*(1+rate/freq))&lt;0,0,(U222*(1+rate/freq))),Inputs!$B$6))</f>
        <v>21078.370470211899</v>
      </c>
      <c r="J223" s="8">
        <f t="shared" si="34"/>
        <v>21078.370470211899</v>
      </c>
      <c r="K223" s="9">
        <f t="shared" si="35"/>
        <v>511.88659226827326</v>
      </c>
      <c r="L223" s="8">
        <f t="shared" si="39"/>
        <v>20566.483877943625</v>
      </c>
      <c r="M223" s="8">
        <f t="shared" si="40"/>
        <v>220</v>
      </c>
      <c r="N223" s="8">
        <f>N220+3</f>
        <v>220</v>
      </c>
      <c r="O223" s="8"/>
      <c r="P223" s="8"/>
      <c r="Q223" s="8" t="str">
        <f>IF(Inputs!$E$9=$M$2,M223,IF(Inputs!$E$9=$N$2,N223,IF(Inputs!$E$9=$O$2,O223,IF(Inputs!$E$9=$P$2,P223,""))))</f>
        <v/>
      </c>
      <c r="R223" s="3">
        <v>0</v>
      </c>
      <c r="S223" s="19"/>
      <c r="T223" s="3">
        <f t="shared" si="36"/>
        <v>0</v>
      </c>
      <c r="U223" s="8">
        <f t="shared" si="37"/>
        <v>35530.676918579469</v>
      </c>
      <c r="W223" s="33"/>
      <c r="X223" s="33"/>
      <c r="Y223" s="33"/>
      <c r="Z223" s="33"/>
      <c r="AA223" s="33"/>
      <c r="AB223" s="11"/>
      <c r="AC223" s="11"/>
    </row>
    <row r="224" spans="4:29">
      <c r="D224" s="26">
        <f>IF(SUM($D$2:D223)&lt;&gt;0,0,IF(ROUND(U223-L224,2)=0,E224,0))</f>
        <v>0</v>
      </c>
      <c r="E224" s="3">
        <f t="shared" si="38"/>
        <v>221</v>
      </c>
      <c r="F224" s="3">
        <f>IF(E224="","",IF(ISERROR(INDEX(Inputs!$A$10:$B$13,MATCH(E224,Inputs!$A$10:$A$13,0),2)),0,INDEX(Inputs!$A$10:$B$13,MATCH(E224,Inputs!$A$10:$A$13,0),2)))</f>
        <v>0</v>
      </c>
      <c r="G224" s="47">
        <f t="shared" si="32"/>
        <v>0.1095</v>
      </c>
      <c r="H224" s="37">
        <f t="shared" si="33"/>
        <v>0.1095</v>
      </c>
      <c r="I224" s="9">
        <f>IF(E224="",NA(),IF(Inputs!$B$6&gt;(U223*(1+rate/freq)),IF((U223*(1+rate/freq))&lt;0,0,(U223*(1+rate/freq))),Inputs!$B$6))</f>
        <v>21078.370470211899</v>
      </c>
      <c r="J224" s="8">
        <f t="shared" si="34"/>
        <v>21078.370470211899</v>
      </c>
      <c r="K224" s="9">
        <f t="shared" si="35"/>
        <v>324.21742688203767</v>
      </c>
      <c r="L224" s="8">
        <f t="shared" si="39"/>
        <v>20754.153043329861</v>
      </c>
      <c r="M224" s="8">
        <f t="shared" si="40"/>
        <v>221</v>
      </c>
      <c r="N224" s="8"/>
      <c r="O224" s="8"/>
      <c r="P224" s="8"/>
      <c r="Q224" s="8" t="str">
        <f>IF(Inputs!$E$9=$M$2,M224,IF(Inputs!$E$9=$N$2,N224,IF(Inputs!$E$9=$O$2,O224,IF(Inputs!$E$9=$P$2,P224,""))))</f>
        <v/>
      </c>
      <c r="R224" s="3">
        <v>0</v>
      </c>
      <c r="S224" s="19"/>
      <c r="T224" s="3">
        <f t="shared" si="36"/>
        <v>0</v>
      </c>
      <c r="U224" s="8">
        <f t="shared" si="37"/>
        <v>14776.523875249608</v>
      </c>
      <c r="W224" s="33"/>
      <c r="X224" s="33"/>
      <c r="Y224" s="33"/>
      <c r="Z224" s="33"/>
      <c r="AA224" s="33"/>
      <c r="AB224" s="11"/>
      <c r="AC224" s="11"/>
    </row>
    <row r="225" spans="4:29">
      <c r="D225" s="26">
        <f>IF(SUM($D$2:D224)&lt;&gt;0,0,IF(ROUND(U224-L225,2)=0,E225,0))</f>
        <v>222</v>
      </c>
      <c r="E225" s="3">
        <f t="shared" si="38"/>
        <v>222</v>
      </c>
      <c r="F225" s="3">
        <f>IF(E225="","",IF(ISERROR(INDEX(Inputs!$A$10:$B$13,MATCH(E225,Inputs!$A$10:$A$13,0),2)),0,INDEX(Inputs!$A$10:$B$13,MATCH(E225,Inputs!$A$10:$A$13,0),2)))</f>
        <v>0</v>
      </c>
      <c r="G225" s="47">
        <f t="shared" si="32"/>
        <v>0.1095</v>
      </c>
      <c r="H225" s="37">
        <f t="shared" si="33"/>
        <v>0.1095</v>
      </c>
      <c r="I225" s="9">
        <f>IF(E225="",NA(),IF(Inputs!$B$6&gt;(U224*(1+rate/freq)),IF((U224*(1+rate/freq))&lt;0,0,(U224*(1+rate/freq))),Inputs!$B$6))</f>
        <v>14911.359655611261</v>
      </c>
      <c r="J225" s="8">
        <f t="shared" si="34"/>
        <v>14911.359655611261</v>
      </c>
      <c r="K225" s="9">
        <f t="shared" si="35"/>
        <v>134.83578036165267</v>
      </c>
      <c r="L225" s="8">
        <f t="shared" si="39"/>
        <v>14776.523875249608</v>
      </c>
      <c r="M225" s="8">
        <f t="shared" si="40"/>
        <v>222</v>
      </c>
      <c r="N225" s="8"/>
      <c r="O225" s="8"/>
      <c r="P225" s="8"/>
      <c r="Q225" s="8" t="str">
        <f>IF(Inputs!$E$9=$M$2,M225,IF(Inputs!$E$9=$N$2,N225,IF(Inputs!$E$9=$O$2,O225,IF(Inputs!$E$9=$P$2,P225,""))))</f>
        <v/>
      </c>
      <c r="R225" s="3">
        <v>0</v>
      </c>
      <c r="S225" s="19"/>
      <c r="T225" s="3">
        <f t="shared" si="36"/>
        <v>0</v>
      </c>
      <c r="U225" s="8">
        <f t="shared" si="37"/>
        <v>0</v>
      </c>
      <c r="W225" s="33"/>
      <c r="X225" s="33"/>
      <c r="Y225" s="33"/>
      <c r="Z225" s="33"/>
      <c r="AA225" s="33"/>
      <c r="AB225" s="11"/>
      <c r="AC225" s="11"/>
    </row>
    <row r="226" spans="4:29">
      <c r="D226" s="26">
        <f>IF(SUM($D$2:D225)&lt;&gt;0,0,IF(ROUND(U225-L226,2)=0,E226,0))</f>
        <v>0</v>
      </c>
      <c r="E226" s="3">
        <f t="shared" si="38"/>
        <v>223</v>
      </c>
      <c r="F226" s="3">
        <f>IF(E226="","",IF(ISERROR(INDEX(Inputs!$A$10:$B$13,MATCH(E226,Inputs!$A$10:$A$13,0),2)),0,INDEX(Inputs!$A$10:$B$13,MATCH(E226,Inputs!$A$10:$A$13,0),2)))</f>
        <v>0</v>
      </c>
      <c r="G226" s="47">
        <f t="shared" si="32"/>
        <v>0.1095</v>
      </c>
      <c r="H226" s="37">
        <f t="shared" si="33"/>
        <v>0.1095</v>
      </c>
      <c r="I226" s="9">
        <f>IF(E226="",NA(),IF(Inputs!$B$6&gt;(U225*(1+rate/freq)),IF((U225*(1+rate/freq))&lt;0,0,(U225*(1+rate/freq))),Inputs!$B$6))</f>
        <v>0</v>
      </c>
      <c r="J226" s="8">
        <f t="shared" si="34"/>
        <v>0</v>
      </c>
      <c r="K226" s="9">
        <f t="shared" si="35"/>
        <v>0</v>
      </c>
      <c r="L226" s="8">
        <f t="shared" si="39"/>
        <v>0</v>
      </c>
      <c r="M226" s="8">
        <f t="shared" si="40"/>
        <v>223</v>
      </c>
      <c r="N226" s="8">
        <f>N223+3</f>
        <v>223</v>
      </c>
      <c r="O226" s="8">
        <f>O220+6</f>
        <v>223</v>
      </c>
      <c r="P226" s="8"/>
      <c r="Q226" s="8" t="str">
        <f>IF(Inputs!$E$9=$M$2,M226,IF(Inputs!$E$9=$N$2,N226,IF(Inputs!$E$9=$O$2,O226,IF(Inputs!$E$9=$P$2,P226,""))))</f>
        <v/>
      </c>
      <c r="R226" s="3">
        <v>0</v>
      </c>
      <c r="S226" s="19"/>
      <c r="T226" s="3">
        <f t="shared" si="36"/>
        <v>0</v>
      </c>
      <c r="U226" s="8">
        <f t="shared" si="37"/>
        <v>0</v>
      </c>
      <c r="W226" s="33"/>
      <c r="X226" s="33"/>
      <c r="Y226" s="33"/>
      <c r="Z226" s="33"/>
      <c r="AA226" s="33"/>
      <c r="AB226" s="11"/>
      <c r="AC226" s="11"/>
    </row>
    <row r="227" spans="4:29">
      <c r="D227" s="26">
        <f>IF(SUM($D$2:D226)&lt;&gt;0,0,IF(ROUND(U226-L227,2)=0,E227,0))</f>
        <v>0</v>
      </c>
      <c r="E227" s="3">
        <f t="shared" si="38"/>
        <v>224</v>
      </c>
      <c r="F227" s="3">
        <f>IF(E227="","",IF(ISERROR(INDEX(Inputs!$A$10:$B$13,MATCH(E227,Inputs!$A$10:$A$13,0),2)),0,INDEX(Inputs!$A$10:$B$13,MATCH(E227,Inputs!$A$10:$A$13,0),2)))</f>
        <v>0</v>
      </c>
      <c r="G227" s="47">
        <f t="shared" si="32"/>
        <v>0.1095</v>
      </c>
      <c r="H227" s="37">
        <f t="shared" si="33"/>
        <v>0.1095</v>
      </c>
      <c r="I227" s="9">
        <f>IF(E227="",NA(),IF(Inputs!$B$6&gt;(U226*(1+rate/freq)),IF((U226*(1+rate/freq))&lt;0,0,(U226*(1+rate/freq))),Inputs!$B$6))</f>
        <v>0</v>
      </c>
      <c r="J227" s="8">
        <f t="shared" si="34"/>
        <v>0</v>
      </c>
      <c r="K227" s="9">
        <f t="shared" si="35"/>
        <v>0</v>
      </c>
      <c r="L227" s="8">
        <f t="shared" si="39"/>
        <v>0</v>
      </c>
      <c r="M227" s="8">
        <f t="shared" si="40"/>
        <v>224</v>
      </c>
      <c r="N227" s="8"/>
      <c r="O227" s="8"/>
      <c r="P227" s="8"/>
      <c r="Q227" s="8" t="str">
        <f>IF(Inputs!$E$9=$M$2,M227,IF(Inputs!$E$9=$N$2,N227,IF(Inputs!$E$9=$O$2,O227,IF(Inputs!$E$9=$P$2,P227,""))))</f>
        <v/>
      </c>
      <c r="R227" s="3">
        <v>0</v>
      </c>
      <c r="S227" s="19"/>
      <c r="T227" s="3">
        <f t="shared" si="36"/>
        <v>0</v>
      </c>
      <c r="U227" s="8">
        <f t="shared" si="37"/>
        <v>0</v>
      </c>
      <c r="W227" s="33"/>
      <c r="X227" s="33"/>
      <c r="Y227" s="33"/>
      <c r="Z227" s="33"/>
      <c r="AA227" s="33"/>
      <c r="AB227" s="11"/>
      <c r="AC227" s="11"/>
    </row>
    <row r="228" spans="4:29">
      <c r="D228" s="26">
        <f>IF(SUM($D$2:D227)&lt;&gt;0,0,IF(ROUND(U227-L228,2)=0,E228,0))</f>
        <v>0</v>
      </c>
      <c r="E228" s="3">
        <f t="shared" si="38"/>
        <v>225</v>
      </c>
      <c r="F228" s="3">
        <f>IF(E228="","",IF(ISERROR(INDEX(Inputs!$A$10:$B$13,MATCH(E228,Inputs!$A$10:$A$13,0),2)),0,INDEX(Inputs!$A$10:$B$13,MATCH(E228,Inputs!$A$10:$A$13,0),2)))</f>
        <v>0</v>
      </c>
      <c r="G228" s="47">
        <f t="shared" si="32"/>
        <v>0.1095</v>
      </c>
      <c r="H228" s="37">
        <f t="shared" si="33"/>
        <v>0.1095</v>
      </c>
      <c r="I228" s="9">
        <f>IF(E228="",NA(),IF(Inputs!$B$6&gt;(U227*(1+rate/freq)),IF((U227*(1+rate/freq))&lt;0,0,(U227*(1+rate/freq))),Inputs!$B$6))</f>
        <v>0</v>
      </c>
      <c r="J228" s="8">
        <f t="shared" si="34"/>
        <v>0</v>
      </c>
      <c r="K228" s="9">
        <f t="shared" si="35"/>
        <v>0</v>
      </c>
      <c r="L228" s="8">
        <f t="shared" si="39"/>
        <v>0</v>
      </c>
      <c r="M228" s="8">
        <f t="shared" si="40"/>
        <v>225</v>
      </c>
      <c r="N228" s="8"/>
      <c r="O228" s="8"/>
      <c r="P228" s="8"/>
      <c r="Q228" s="8" t="str">
        <f>IF(Inputs!$E$9=$M$2,M228,IF(Inputs!$E$9=$N$2,N228,IF(Inputs!$E$9=$O$2,O228,IF(Inputs!$E$9=$P$2,P228,""))))</f>
        <v/>
      </c>
      <c r="R228" s="3">
        <v>0</v>
      </c>
      <c r="S228" s="19"/>
      <c r="T228" s="3">
        <f t="shared" si="36"/>
        <v>0</v>
      </c>
      <c r="U228" s="8">
        <f t="shared" si="37"/>
        <v>0</v>
      </c>
      <c r="W228" s="33"/>
      <c r="X228" s="33"/>
      <c r="Y228" s="33"/>
      <c r="Z228" s="33"/>
      <c r="AA228" s="33"/>
      <c r="AB228" s="11"/>
      <c r="AC228" s="11"/>
    </row>
    <row r="229" spans="4:29">
      <c r="D229" s="26">
        <f>IF(SUM($D$2:D228)&lt;&gt;0,0,IF(ROUND(U228-L229,2)=0,E229,0))</f>
        <v>0</v>
      </c>
      <c r="E229" s="3">
        <f t="shared" si="38"/>
        <v>226</v>
      </c>
      <c r="F229" s="3">
        <f>IF(E229="","",IF(ISERROR(INDEX(Inputs!$A$10:$B$13,MATCH(E229,Inputs!$A$10:$A$13,0),2)),0,INDEX(Inputs!$A$10:$B$13,MATCH(E229,Inputs!$A$10:$A$13,0),2)))</f>
        <v>0</v>
      </c>
      <c r="G229" s="47">
        <f t="shared" si="32"/>
        <v>0.1095</v>
      </c>
      <c r="H229" s="37">
        <f t="shared" si="33"/>
        <v>0.1095</v>
      </c>
      <c r="I229" s="9">
        <f>IF(E229="",NA(),IF(Inputs!$B$6&gt;(U228*(1+rate/freq)),IF((U228*(1+rate/freq))&lt;0,0,(U228*(1+rate/freq))),Inputs!$B$6))</f>
        <v>0</v>
      </c>
      <c r="J229" s="8">
        <f t="shared" si="34"/>
        <v>0</v>
      </c>
      <c r="K229" s="9">
        <f t="shared" si="35"/>
        <v>0</v>
      </c>
      <c r="L229" s="8">
        <f t="shared" si="39"/>
        <v>0</v>
      </c>
      <c r="M229" s="8">
        <f t="shared" si="40"/>
        <v>226</v>
      </c>
      <c r="N229" s="8">
        <f>N226+3</f>
        <v>226</v>
      </c>
      <c r="O229" s="8"/>
      <c r="P229" s="8"/>
      <c r="Q229" s="8" t="str">
        <f>IF(Inputs!$E$9=$M$2,M229,IF(Inputs!$E$9=$N$2,N229,IF(Inputs!$E$9=$O$2,O229,IF(Inputs!$E$9=$P$2,P229,""))))</f>
        <v/>
      </c>
      <c r="R229" s="3">
        <v>0</v>
      </c>
      <c r="S229" s="19"/>
      <c r="T229" s="3">
        <f t="shared" si="36"/>
        <v>0</v>
      </c>
      <c r="U229" s="8">
        <f t="shared" si="37"/>
        <v>0</v>
      </c>
      <c r="W229" s="33"/>
      <c r="X229" s="33"/>
      <c r="Y229" s="33"/>
      <c r="Z229" s="33"/>
      <c r="AA229" s="33"/>
      <c r="AB229" s="11"/>
      <c r="AC229" s="11"/>
    </row>
    <row r="230" spans="4:29">
      <c r="D230" s="26">
        <f>IF(SUM($D$2:D229)&lt;&gt;0,0,IF(ROUND(U229-L230,2)=0,E230,0))</f>
        <v>0</v>
      </c>
      <c r="E230" s="3">
        <f t="shared" si="38"/>
        <v>227</v>
      </c>
      <c r="F230" s="3">
        <f>IF(E230="","",IF(ISERROR(INDEX(Inputs!$A$10:$B$13,MATCH(E230,Inputs!$A$10:$A$13,0),2)),0,INDEX(Inputs!$A$10:$B$13,MATCH(E230,Inputs!$A$10:$A$13,0),2)))</f>
        <v>0</v>
      </c>
      <c r="G230" s="47">
        <f t="shared" si="32"/>
        <v>0.1095</v>
      </c>
      <c r="H230" s="37">
        <f t="shared" si="33"/>
        <v>0.1095</v>
      </c>
      <c r="I230" s="9">
        <f>IF(E230="",NA(),IF(Inputs!$B$6&gt;(U229*(1+rate/freq)),IF((U229*(1+rate/freq))&lt;0,0,(U229*(1+rate/freq))),Inputs!$B$6))</f>
        <v>0</v>
      </c>
      <c r="J230" s="8">
        <f t="shared" si="34"/>
        <v>0</v>
      </c>
      <c r="K230" s="9">
        <f t="shared" si="35"/>
        <v>0</v>
      </c>
      <c r="L230" s="8">
        <f t="shared" si="39"/>
        <v>0</v>
      </c>
      <c r="M230" s="8">
        <f t="shared" si="40"/>
        <v>227</v>
      </c>
      <c r="N230" s="8"/>
      <c r="O230" s="8"/>
      <c r="P230" s="8"/>
      <c r="Q230" s="8" t="str">
        <f>IF(Inputs!$E$9=$M$2,M230,IF(Inputs!$E$9=$N$2,N230,IF(Inputs!$E$9=$O$2,O230,IF(Inputs!$E$9=$P$2,P230,""))))</f>
        <v/>
      </c>
      <c r="R230" s="3">
        <v>0</v>
      </c>
      <c r="S230" s="19"/>
      <c r="T230" s="3">
        <f t="shared" si="36"/>
        <v>0</v>
      </c>
      <c r="U230" s="8">
        <f t="shared" si="37"/>
        <v>0</v>
      </c>
      <c r="W230" s="33"/>
      <c r="X230" s="33"/>
      <c r="Y230" s="33"/>
      <c r="Z230" s="33"/>
      <c r="AA230" s="33"/>
      <c r="AB230" s="11"/>
      <c r="AC230" s="11"/>
    </row>
    <row r="231" spans="4:29">
      <c r="D231" s="26">
        <f>IF(SUM($D$2:D230)&lt;&gt;0,0,IF(ROUND(U230-L231,2)=0,E231,0))</f>
        <v>0</v>
      </c>
      <c r="E231" s="3" t="str">
        <f t="shared" si="38"/>
        <v/>
      </c>
      <c r="F231" s="3" t="str">
        <f>IF(E231="","",IF(ISERROR(INDEX(Inputs!$A$10:$B$13,MATCH(E231,Inputs!$A$10:$A$13,0),2)),0,INDEX(Inputs!$A$10:$B$13,MATCH(E231,Inputs!$A$10:$A$13,0),2)))</f>
        <v/>
      </c>
      <c r="G231" s="47">
        <f t="shared" si="32"/>
        <v>0.1095</v>
      </c>
      <c r="H231" s="37">
        <f t="shared" si="33"/>
        <v>0.1095</v>
      </c>
      <c r="I231" s="9" t="e">
        <f>IF(E231="",NA(),IF(Inputs!$B$6&gt;(U230*(1+rate/freq)),IF((U230*(1+rate/freq))&lt;0,0,(U230*(1+rate/freq))),Inputs!$B$6))</f>
        <v>#N/A</v>
      </c>
      <c r="J231" s="8" t="str">
        <f t="shared" si="34"/>
        <v/>
      </c>
      <c r="K231" s="9" t="str">
        <f t="shared" si="35"/>
        <v/>
      </c>
      <c r="L231" s="8" t="str">
        <f t="shared" si="39"/>
        <v/>
      </c>
      <c r="M231" s="8" t="str">
        <f t="shared" si="40"/>
        <v/>
      </c>
      <c r="N231" s="8"/>
      <c r="O231" s="8"/>
      <c r="P231" s="8"/>
      <c r="Q231" s="8" t="str">
        <f>IF(Inputs!$E$9=$M$2,M231,IF(Inputs!$E$9=$N$2,N231,IF(Inputs!$E$9=$O$2,O231,IF(Inputs!$E$9=$P$2,P231,""))))</f>
        <v/>
      </c>
      <c r="R231" s="3">
        <v>0</v>
      </c>
      <c r="S231" s="19"/>
      <c r="T231" s="3">
        <f t="shared" si="36"/>
        <v>0</v>
      </c>
      <c r="U231" s="8" t="str">
        <f t="shared" si="37"/>
        <v/>
      </c>
      <c r="W231" s="33"/>
      <c r="X231" s="33"/>
      <c r="Y231" s="33"/>
      <c r="Z231" s="33"/>
      <c r="AA231" s="33"/>
      <c r="AB231" s="11"/>
      <c r="AC231" s="11"/>
    </row>
    <row r="232" spans="4:29">
      <c r="D232" s="26">
        <f>IF(SUM($D$2:D231)&lt;&gt;0,0,IF(ROUND(U231-L232,2)=0,E232,0))</f>
        <v>0</v>
      </c>
      <c r="E232" s="3" t="str">
        <f t="shared" si="38"/>
        <v/>
      </c>
      <c r="F232" s="3" t="str">
        <f>IF(E232="","",IF(ISERROR(INDEX(Inputs!$A$10:$B$13,MATCH(E232,Inputs!$A$10:$A$13,0),2)),0,INDEX(Inputs!$A$10:$B$13,MATCH(E232,Inputs!$A$10:$A$13,0),2)))</f>
        <v/>
      </c>
      <c r="G232" s="47">
        <f t="shared" si="32"/>
        <v>0.1095</v>
      </c>
      <c r="H232" s="37">
        <f t="shared" si="33"/>
        <v>0.1095</v>
      </c>
      <c r="I232" s="9" t="e">
        <f>IF(E232="",NA(),IF(Inputs!$B$6&gt;(U231*(1+rate/freq)),IF((U231*(1+rate/freq))&lt;0,0,(U231*(1+rate/freq))),Inputs!$B$6))</f>
        <v>#N/A</v>
      </c>
      <c r="J232" s="8" t="str">
        <f t="shared" si="34"/>
        <v/>
      </c>
      <c r="K232" s="9" t="str">
        <f t="shared" si="35"/>
        <v/>
      </c>
      <c r="L232" s="8" t="str">
        <f t="shared" si="39"/>
        <v/>
      </c>
      <c r="M232" s="8" t="str">
        <f t="shared" si="40"/>
        <v/>
      </c>
      <c r="N232" s="8">
        <f>N229+3</f>
        <v>229</v>
      </c>
      <c r="O232" s="8">
        <f>O226+6</f>
        <v>229</v>
      </c>
      <c r="P232" s="8">
        <f>P220+12</f>
        <v>229</v>
      </c>
      <c r="Q232" s="8" t="str">
        <f>IF(Inputs!$E$9=$M$2,M232,IF(Inputs!$E$9=$N$2,N232,IF(Inputs!$E$9=$O$2,O232,IF(Inputs!$E$9=$P$2,P232,""))))</f>
        <v/>
      </c>
      <c r="R232" s="3">
        <v>0</v>
      </c>
      <c r="S232" s="19"/>
      <c r="T232" s="3">
        <f t="shared" si="36"/>
        <v>0</v>
      </c>
      <c r="U232" s="8" t="str">
        <f t="shared" si="37"/>
        <v/>
      </c>
      <c r="W232" s="33"/>
      <c r="X232" s="33"/>
      <c r="Y232" s="33"/>
      <c r="Z232" s="33"/>
      <c r="AA232" s="33"/>
      <c r="AB232" s="11"/>
      <c r="AC232" s="11"/>
    </row>
    <row r="233" spans="4:29">
      <c r="D233" s="26">
        <f>IF(SUM($D$2:D232)&lt;&gt;0,0,IF(ROUND(U232-L233,2)=0,E233,0))</f>
        <v>0</v>
      </c>
      <c r="E233" s="3" t="str">
        <f t="shared" si="38"/>
        <v/>
      </c>
      <c r="F233" s="3" t="str">
        <f>IF(E233="","",IF(ISERROR(INDEX(Inputs!$A$10:$B$13,MATCH(E233,Inputs!$A$10:$A$13,0),2)),0,INDEX(Inputs!$A$10:$B$13,MATCH(E233,Inputs!$A$10:$A$13,0),2)))</f>
        <v/>
      </c>
      <c r="G233" s="47">
        <f t="shared" si="32"/>
        <v>0.1095</v>
      </c>
      <c r="H233" s="37">
        <f t="shared" si="33"/>
        <v>0.1095</v>
      </c>
      <c r="I233" s="9" t="e">
        <f>IF(E233="",NA(),IF(Inputs!$B$6&gt;(U232*(1+rate/freq)),IF((U232*(1+rate/freq))&lt;0,0,(U232*(1+rate/freq))),Inputs!$B$6))</f>
        <v>#N/A</v>
      </c>
      <c r="J233" s="8" t="str">
        <f t="shared" si="34"/>
        <v/>
      </c>
      <c r="K233" s="9" t="str">
        <f t="shared" si="35"/>
        <v/>
      </c>
      <c r="L233" s="8" t="str">
        <f t="shared" si="39"/>
        <v/>
      </c>
      <c r="M233" s="8" t="str">
        <f t="shared" si="40"/>
        <v/>
      </c>
      <c r="N233" s="8"/>
      <c r="O233" s="8"/>
      <c r="P233" s="8"/>
      <c r="Q233" s="8" t="str">
        <f>IF(Inputs!$E$9=$M$2,M233,IF(Inputs!$E$9=$N$2,N233,IF(Inputs!$E$9=$O$2,O233,IF(Inputs!$E$9=$P$2,P233,""))))</f>
        <v/>
      </c>
      <c r="R233" s="3">
        <v>0</v>
      </c>
      <c r="S233" s="19"/>
      <c r="T233" s="3">
        <f t="shared" si="36"/>
        <v>0</v>
      </c>
      <c r="U233" s="8" t="str">
        <f t="shared" si="37"/>
        <v/>
      </c>
      <c r="W233" s="33"/>
      <c r="X233" s="33"/>
      <c r="Y233" s="33"/>
      <c r="Z233" s="33"/>
      <c r="AA233" s="33"/>
      <c r="AB233" s="11"/>
      <c r="AC233" s="11"/>
    </row>
    <row r="234" spans="4:29">
      <c r="D234" s="26">
        <f>IF(SUM($D$2:D233)&lt;&gt;0,0,IF(ROUND(U233-L234,2)=0,E234,0))</f>
        <v>0</v>
      </c>
      <c r="E234" s="3" t="str">
        <f t="shared" si="38"/>
        <v/>
      </c>
      <c r="F234" s="3" t="str">
        <f>IF(E234="","",IF(ISERROR(INDEX(Inputs!$A$10:$B$13,MATCH(E234,Inputs!$A$10:$A$13,0),2)),0,INDEX(Inputs!$A$10:$B$13,MATCH(E234,Inputs!$A$10:$A$13,0),2)))</f>
        <v/>
      </c>
      <c r="G234" s="47">
        <f t="shared" si="32"/>
        <v>0.1095</v>
      </c>
      <c r="H234" s="37">
        <f t="shared" si="33"/>
        <v>0.1095</v>
      </c>
      <c r="I234" s="9" t="e">
        <f>IF(E234="",NA(),IF(Inputs!$B$6&gt;(U233*(1+rate/freq)),IF((U233*(1+rate/freq))&lt;0,0,(U233*(1+rate/freq))),Inputs!$B$6))</f>
        <v>#N/A</v>
      </c>
      <c r="J234" s="8" t="str">
        <f t="shared" si="34"/>
        <v/>
      </c>
      <c r="K234" s="9" t="str">
        <f t="shared" si="35"/>
        <v/>
      </c>
      <c r="L234" s="8" t="str">
        <f t="shared" si="39"/>
        <v/>
      </c>
      <c r="M234" s="8" t="str">
        <f t="shared" si="40"/>
        <v/>
      </c>
      <c r="N234" s="8"/>
      <c r="O234" s="8"/>
      <c r="P234" s="8"/>
      <c r="Q234" s="8" t="str">
        <f>IF(Inputs!$E$9=$M$2,M234,IF(Inputs!$E$9=$N$2,N234,IF(Inputs!$E$9=$O$2,O234,IF(Inputs!$E$9=$P$2,P234,""))))</f>
        <v/>
      </c>
      <c r="R234" s="3">
        <v>0</v>
      </c>
      <c r="S234" s="19"/>
      <c r="T234" s="3">
        <f t="shared" si="36"/>
        <v>0</v>
      </c>
      <c r="U234" s="8" t="str">
        <f t="shared" si="37"/>
        <v/>
      </c>
      <c r="W234" s="11"/>
      <c r="X234" s="11"/>
      <c r="Y234" s="11"/>
      <c r="Z234" s="11"/>
      <c r="AA234" s="11"/>
      <c r="AB234" s="11"/>
      <c r="AC234" s="11"/>
    </row>
    <row r="235" spans="4:29">
      <c r="D235" s="26">
        <f>IF(SUM($D$2:D234)&lt;&gt;0,0,IF(ROUND(U234-L235,2)=0,E235,0))</f>
        <v>0</v>
      </c>
      <c r="E235" s="3" t="str">
        <f t="shared" si="38"/>
        <v/>
      </c>
      <c r="F235" s="3" t="str">
        <f>IF(E235="","",IF(ISERROR(INDEX(Inputs!$A$10:$B$13,MATCH(E235,Inputs!$A$10:$A$13,0),2)),0,INDEX(Inputs!$A$10:$B$13,MATCH(E235,Inputs!$A$10:$A$13,0),2)))</f>
        <v/>
      </c>
      <c r="G235" s="47">
        <f t="shared" si="32"/>
        <v>0.1095</v>
      </c>
      <c r="H235" s="37">
        <f t="shared" si="33"/>
        <v>0.1095</v>
      </c>
      <c r="I235" s="9" t="e">
        <f>IF(E235="",NA(),IF(Inputs!$B$6&gt;(U234*(1+rate/freq)),IF((U234*(1+rate/freq))&lt;0,0,(U234*(1+rate/freq))),Inputs!$B$6))</f>
        <v>#N/A</v>
      </c>
      <c r="J235" s="8" t="str">
        <f t="shared" si="34"/>
        <v/>
      </c>
      <c r="K235" s="9" t="str">
        <f t="shared" si="35"/>
        <v/>
      </c>
      <c r="L235" s="8" t="str">
        <f t="shared" si="39"/>
        <v/>
      </c>
      <c r="M235" s="8" t="str">
        <f t="shared" si="40"/>
        <v/>
      </c>
      <c r="N235" s="8">
        <f>N232+3</f>
        <v>232</v>
      </c>
      <c r="O235" s="8"/>
      <c r="P235" s="8"/>
      <c r="Q235" s="8" t="str">
        <f>IF(Inputs!$E$9=$M$2,M235,IF(Inputs!$E$9=$N$2,N235,IF(Inputs!$E$9=$O$2,O235,IF(Inputs!$E$9=$P$2,P235,""))))</f>
        <v/>
      </c>
      <c r="R235" s="3">
        <v>0</v>
      </c>
      <c r="S235" s="19"/>
      <c r="T235" s="3">
        <f t="shared" si="36"/>
        <v>0</v>
      </c>
      <c r="U235" s="8" t="str">
        <f t="shared" si="37"/>
        <v/>
      </c>
      <c r="W235" s="11"/>
      <c r="X235" s="11"/>
      <c r="Y235" s="11"/>
      <c r="Z235" s="11"/>
      <c r="AA235" s="11"/>
      <c r="AB235" s="11"/>
      <c r="AC235" s="11"/>
    </row>
    <row r="236" spans="4:29">
      <c r="D236" s="26">
        <f>IF(SUM($D$2:D235)&lt;&gt;0,0,IF(ROUND(U235-L236,2)=0,E236,0))</f>
        <v>0</v>
      </c>
      <c r="E236" s="3" t="str">
        <f t="shared" si="38"/>
        <v/>
      </c>
      <c r="F236" s="3" t="str">
        <f>IF(E236="","",IF(ISERROR(INDEX(Inputs!$A$10:$B$13,MATCH(E236,Inputs!$A$10:$A$13,0),2)),0,INDEX(Inputs!$A$10:$B$13,MATCH(E236,Inputs!$A$10:$A$13,0),2)))</f>
        <v/>
      </c>
      <c r="G236" s="47">
        <f t="shared" si="32"/>
        <v>0.1095</v>
      </c>
      <c r="H236" s="37">
        <f t="shared" si="33"/>
        <v>0.1095</v>
      </c>
      <c r="I236" s="9" t="e">
        <f>IF(E236="",NA(),IF(Inputs!$B$6&gt;(U235*(1+rate/freq)),IF((U235*(1+rate/freq))&lt;0,0,(U235*(1+rate/freq))),Inputs!$B$6))</f>
        <v>#N/A</v>
      </c>
      <c r="J236" s="8" t="str">
        <f t="shared" si="34"/>
        <v/>
      </c>
      <c r="K236" s="9" t="str">
        <f t="shared" si="35"/>
        <v/>
      </c>
      <c r="L236" s="8" t="str">
        <f t="shared" si="39"/>
        <v/>
      </c>
      <c r="M236" s="8" t="str">
        <f t="shared" si="40"/>
        <v/>
      </c>
      <c r="N236" s="8"/>
      <c r="O236" s="8"/>
      <c r="P236" s="8"/>
      <c r="Q236" s="8" t="str">
        <f>IF(Inputs!$E$9=$M$2,M236,IF(Inputs!$E$9=$N$2,N236,IF(Inputs!$E$9=$O$2,O236,IF(Inputs!$E$9=$P$2,P236,""))))</f>
        <v/>
      </c>
      <c r="R236" s="3">
        <v>0</v>
      </c>
      <c r="S236" s="19"/>
      <c r="T236" s="3">
        <f t="shared" si="36"/>
        <v>0</v>
      </c>
      <c r="U236" s="8" t="str">
        <f t="shared" si="37"/>
        <v/>
      </c>
      <c r="W236" s="11"/>
      <c r="X236" s="11"/>
      <c r="Y236" s="11"/>
      <c r="Z236" s="11"/>
      <c r="AA236" s="11"/>
      <c r="AB236" s="11"/>
      <c r="AC236" s="11"/>
    </row>
    <row r="237" spans="4:29">
      <c r="D237" s="26">
        <f>IF(SUM($D$2:D236)&lt;&gt;0,0,IF(ROUND(U236-L237,2)=0,E237,0))</f>
        <v>0</v>
      </c>
      <c r="E237" s="3" t="str">
        <f t="shared" si="38"/>
        <v/>
      </c>
      <c r="F237" s="3" t="str">
        <f>IF(E237="","",IF(ISERROR(INDEX(Inputs!$A$10:$B$13,MATCH(E237,Inputs!$A$10:$A$13,0),2)),0,INDEX(Inputs!$A$10:$B$13,MATCH(E237,Inputs!$A$10:$A$13,0),2)))</f>
        <v/>
      </c>
      <c r="G237" s="47">
        <f t="shared" si="32"/>
        <v>0.1095</v>
      </c>
      <c r="H237" s="37">
        <f t="shared" si="33"/>
        <v>0.1095</v>
      </c>
      <c r="I237" s="9" t="e">
        <f>IF(E237="",NA(),IF(Inputs!$B$6&gt;(U236*(1+rate/freq)),IF((U236*(1+rate/freq))&lt;0,0,(U236*(1+rate/freq))),Inputs!$B$6))</f>
        <v>#N/A</v>
      </c>
      <c r="J237" s="8" t="str">
        <f t="shared" si="34"/>
        <v/>
      </c>
      <c r="K237" s="9" t="str">
        <f t="shared" si="35"/>
        <v/>
      </c>
      <c r="L237" s="8" t="str">
        <f t="shared" si="39"/>
        <v/>
      </c>
      <c r="M237" s="8" t="str">
        <f t="shared" si="40"/>
        <v/>
      </c>
      <c r="N237" s="8"/>
      <c r="O237" s="8"/>
      <c r="P237" s="8"/>
      <c r="Q237" s="8" t="str">
        <f>IF(Inputs!$E$9=$M$2,M237,IF(Inputs!$E$9=$N$2,N237,IF(Inputs!$E$9=$O$2,O237,IF(Inputs!$E$9=$P$2,P237,""))))</f>
        <v/>
      </c>
      <c r="R237" s="3">
        <v>0</v>
      </c>
      <c r="S237" s="19"/>
      <c r="T237" s="3">
        <f t="shared" si="36"/>
        <v>0</v>
      </c>
      <c r="U237" s="8" t="str">
        <f t="shared" si="37"/>
        <v/>
      </c>
      <c r="W237" s="11"/>
      <c r="X237" s="11"/>
      <c r="Y237" s="11"/>
      <c r="Z237" s="11"/>
      <c r="AA237" s="11"/>
      <c r="AB237" s="11"/>
      <c r="AC237" s="11"/>
    </row>
    <row r="238" spans="4:29">
      <c r="D238" s="26">
        <f>IF(SUM($D$2:D237)&lt;&gt;0,0,IF(ROUND(U237-L238,2)=0,E238,0))</f>
        <v>0</v>
      </c>
      <c r="E238" s="3" t="str">
        <f t="shared" si="38"/>
        <v/>
      </c>
      <c r="F238" s="3" t="str">
        <f>IF(E238="","",IF(ISERROR(INDEX(Inputs!$A$10:$B$13,MATCH(E238,Inputs!$A$10:$A$13,0),2)),0,INDEX(Inputs!$A$10:$B$13,MATCH(E238,Inputs!$A$10:$A$13,0),2)))</f>
        <v/>
      </c>
      <c r="G238" s="47">
        <f t="shared" si="32"/>
        <v>0.1095</v>
      </c>
      <c r="H238" s="37">
        <f t="shared" si="33"/>
        <v>0.1095</v>
      </c>
      <c r="I238" s="9" t="e">
        <f>IF(E238="",NA(),IF(Inputs!$B$6&gt;(U237*(1+rate/freq)),IF((U237*(1+rate/freq))&lt;0,0,(U237*(1+rate/freq))),Inputs!$B$6))</f>
        <v>#N/A</v>
      </c>
      <c r="J238" s="8" t="str">
        <f t="shared" si="34"/>
        <v/>
      </c>
      <c r="K238" s="9" t="str">
        <f t="shared" si="35"/>
        <v/>
      </c>
      <c r="L238" s="8" t="str">
        <f t="shared" si="39"/>
        <v/>
      </c>
      <c r="M238" s="8" t="str">
        <f t="shared" si="40"/>
        <v/>
      </c>
      <c r="N238" s="8">
        <f>N235+3</f>
        <v>235</v>
      </c>
      <c r="O238" s="8">
        <f>O232+6</f>
        <v>235</v>
      </c>
      <c r="P238" s="8"/>
      <c r="Q238" s="8" t="str">
        <f>IF(Inputs!$E$9=$M$2,M238,IF(Inputs!$E$9=$N$2,N238,IF(Inputs!$E$9=$O$2,O238,IF(Inputs!$E$9=$P$2,P238,""))))</f>
        <v/>
      </c>
      <c r="R238" s="3">
        <v>0</v>
      </c>
      <c r="S238" s="19"/>
      <c r="T238" s="3">
        <f t="shared" si="36"/>
        <v>0</v>
      </c>
      <c r="U238" s="8" t="str">
        <f t="shared" si="37"/>
        <v/>
      </c>
      <c r="W238" s="11"/>
      <c r="X238" s="11"/>
      <c r="Y238" s="11"/>
      <c r="Z238" s="11"/>
      <c r="AA238" s="11"/>
      <c r="AB238" s="11"/>
      <c r="AC238" s="11"/>
    </row>
    <row r="239" spans="4:29">
      <c r="D239" s="26">
        <f>IF(SUM($D$2:D238)&lt;&gt;0,0,IF(ROUND(U238-L239,2)=0,E239,0))</f>
        <v>0</v>
      </c>
      <c r="E239" s="3" t="str">
        <f t="shared" si="38"/>
        <v/>
      </c>
      <c r="F239" s="3" t="str">
        <f>IF(E239="","",IF(ISERROR(INDEX(Inputs!$A$10:$B$13,MATCH(E239,Inputs!$A$10:$A$13,0),2)),0,INDEX(Inputs!$A$10:$B$13,MATCH(E239,Inputs!$A$10:$A$13,0),2)))</f>
        <v/>
      </c>
      <c r="G239" s="47">
        <f t="shared" si="32"/>
        <v>0.1095</v>
      </c>
      <c r="H239" s="37">
        <f t="shared" si="33"/>
        <v>0.1095</v>
      </c>
      <c r="I239" s="9" t="e">
        <f>IF(E239="",NA(),IF(Inputs!$B$6&gt;(U238*(1+rate/freq)),IF((U238*(1+rate/freq))&lt;0,0,(U238*(1+rate/freq))),Inputs!$B$6))</f>
        <v>#N/A</v>
      </c>
      <c r="J239" s="8" t="str">
        <f t="shared" si="34"/>
        <v/>
      </c>
      <c r="K239" s="9" t="str">
        <f t="shared" si="35"/>
        <v/>
      </c>
      <c r="L239" s="8" t="str">
        <f t="shared" si="39"/>
        <v/>
      </c>
      <c r="M239" s="8" t="str">
        <f t="shared" si="40"/>
        <v/>
      </c>
      <c r="N239" s="8"/>
      <c r="O239" s="8"/>
      <c r="P239" s="8"/>
      <c r="Q239" s="8" t="str">
        <f>IF(Inputs!$E$9=$M$2,M239,IF(Inputs!$E$9=$N$2,N239,IF(Inputs!$E$9=$O$2,O239,IF(Inputs!$E$9=$P$2,P239,""))))</f>
        <v/>
      </c>
      <c r="R239" s="3">
        <v>0</v>
      </c>
      <c r="S239" s="19"/>
      <c r="T239" s="3">
        <f t="shared" si="36"/>
        <v>0</v>
      </c>
      <c r="U239" s="8" t="str">
        <f t="shared" si="37"/>
        <v/>
      </c>
      <c r="W239" s="11"/>
      <c r="X239" s="11"/>
      <c r="Y239" s="11"/>
      <c r="Z239" s="11"/>
      <c r="AA239" s="11"/>
      <c r="AB239" s="11"/>
      <c r="AC239" s="11"/>
    </row>
    <row r="240" spans="4:29">
      <c r="D240" s="26">
        <f>IF(SUM($D$2:D239)&lt;&gt;0,0,IF(ROUND(U239-L240,2)=0,E240,0))</f>
        <v>0</v>
      </c>
      <c r="E240" s="3" t="str">
        <f t="shared" si="38"/>
        <v/>
      </c>
      <c r="F240" s="3" t="str">
        <f>IF(E240="","",IF(ISERROR(INDEX(Inputs!$A$10:$B$13,MATCH(E240,Inputs!$A$10:$A$13,0),2)),0,INDEX(Inputs!$A$10:$B$13,MATCH(E240,Inputs!$A$10:$A$13,0),2)))</f>
        <v/>
      </c>
      <c r="G240" s="47">
        <f t="shared" si="32"/>
        <v>0.1095</v>
      </c>
      <c r="H240" s="37">
        <f t="shared" si="33"/>
        <v>0.1095</v>
      </c>
      <c r="I240" s="9" t="e">
        <f>IF(E240="",NA(),IF(Inputs!$B$6&gt;(U239*(1+rate/freq)),IF((U239*(1+rate/freq))&lt;0,0,(U239*(1+rate/freq))),Inputs!$B$6))</f>
        <v>#N/A</v>
      </c>
      <c r="J240" s="8" t="str">
        <f t="shared" si="34"/>
        <v/>
      </c>
      <c r="K240" s="9" t="str">
        <f t="shared" si="35"/>
        <v/>
      </c>
      <c r="L240" s="8" t="str">
        <f t="shared" si="39"/>
        <v/>
      </c>
      <c r="M240" s="8" t="str">
        <f t="shared" si="40"/>
        <v/>
      </c>
      <c r="N240" s="8"/>
      <c r="O240" s="8"/>
      <c r="P240" s="8"/>
      <c r="Q240" s="8" t="str">
        <f>IF(Inputs!$E$9=$M$2,M240,IF(Inputs!$E$9=$N$2,N240,IF(Inputs!$E$9=$O$2,O240,IF(Inputs!$E$9=$P$2,P240,""))))</f>
        <v/>
      </c>
      <c r="R240" s="3">
        <v>0</v>
      </c>
      <c r="S240" s="19"/>
      <c r="T240" s="3">
        <f t="shared" si="36"/>
        <v>0</v>
      </c>
      <c r="U240" s="8" t="str">
        <f t="shared" si="37"/>
        <v/>
      </c>
      <c r="W240" s="11"/>
      <c r="X240" s="11"/>
      <c r="Y240" s="11"/>
      <c r="Z240" s="11"/>
      <c r="AA240" s="11"/>
      <c r="AB240" s="11"/>
      <c r="AC240" s="11"/>
    </row>
    <row r="241" spans="4:29">
      <c r="D241" s="26">
        <f>IF(SUM($D$2:D240)&lt;&gt;0,0,IF(ROUND(U240-L241,2)=0,E241,0))</f>
        <v>0</v>
      </c>
      <c r="E241" s="3" t="str">
        <f t="shared" si="38"/>
        <v/>
      </c>
      <c r="F241" s="3" t="str">
        <f>IF(E241="","",IF(ISERROR(INDEX(Inputs!$A$10:$B$13,MATCH(E241,Inputs!$A$10:$A$13,0),2)),0,INDEX(Inputs!$A$10:$B$13,MATCH(E241,Inputs!$A$10:$A$13,0),2)))</f>
        <v/>
      </c>
      <c r="G241" s="47">
        <f t="shared" si="32"/>
        <v>0.1095</v>
      </c>
      <c r="H241" s="37">
        <f t="shared" si="33"/>
        <v>0.1095</v>
      </c>
      <c r="I241" s="9" t="e">
        <f>IF(E241="",NA(),IF(Inputs!$B$6&gt;(U240*(1+rate/freq)),IF((U240*(1+rate/freq))&lt;0,0,(U240*(1+rate/freq))),Inputs!$B$6))</f>
        <v>#N/A</v>
      </c>
      <c r="J241" s="8" t="str">
        <f t="shared" si="34"/>
        <v/>
      </c>
      <c r="K241" s="9" t="str">
        <f t="shared" si="35"/>
        <v/>
      </c>
      <c r="L241" s="8" t="str">
        <f t="shared" si="39"/>
        <v/>
      </c>
      <c r="M241" s="8" t="str">
        <f t="shared" si="40"/>
        <v/>
      </c>
      <c r="N241" s="8">
        <f>N238+3</f>
        <v>238</v>
      </c>
      <c r="O241" s="8"/>
      <c r="P241" s="8"/>
      <c r="Q241" s="8" t="str">
        <f>IF(Inputs!$E$9=$M$2,M241,IF(Inputs!$E$9=$N$2,N241,IF(Inputs!$E$9=$O$2,O241,IF(Inputs!$E$9=$P$2,P241,""))))</f>
        <v/>
      </c>
      <c r="R241" s="3">
        <v>0</v>
      </c>
      <c r="S241" s="19"/>
      <c r="T241" s="3">
        <f t="shared" si="36"/>
        <v>0</v>
      </c>
      <c r="U241" s="8" t="str">
        <f t="shared" si="37"/>
        <v/>
      </c>
      <c r="W241" s="11"/>
      <c r="X241" s="11"/>
      <c r="Y241" s="11"/>
      <c r="Z241" s="11"/>
      <c r="AA241" s="11"/>
      <c r="AB241" s="11"/>
      <c r="AC241" s="11"/>
    </row>
    <row r="242" spans="4:29">
      <c r="D242" s="26">
        <f>IF(SUM($D$2:D241)&lt;&gt;0,0,IF(ROUND(U241-L242,2)=0,E242,0))</f>
        <v>0</v>
      </c>
      <c r="E242" s="3" t="str">
        <f t="shared" si="38"/>
        <v/>
      </c>
      <c r="F242" s="3" t="str">
        <f>IF(E242="","",IF(ISERROR(INDEX(Inputs!$A$10:$B$13,MATCH(E242,Inputs!$A$10:$A$13,0),2)),0,INDEX(Inputs!$A$10:$B$13,MATCH(E242,Inputs!$A$10:$A$13,0),2)))</f>
        <v/>
      </c>
      <c r="G242" s="47">
        <f t="shared" si="32"/>
        <v>0.1095</v>
      </c>
      <c r="H242" s="37">
        <f t="shared" si="33"/>
        <v>0.1095</v>
      </c>
      <c r="I242" s="9" t="e">
        <f>IF(E242="",NA(),IF(Inputs!$B$6&gt;(U241*(1+rate/freq)),IF((U241*(1+rate/freq))&lt;0,0,(U241*(1+rate/freq))),Inputs!$B$6))</f>
        <v>#N/A</v>
      </c>
      <c r="J242" s="8" t="str">
        <f t="shared" si="34"/>
        <v/>
      </c>
      <c r="K242" s="9" t="str">
        <f t="shared" si="35"/>
        <v/>
      </c>
      <c r="L242" s="8" t="str">
        <f t="shared" si="39"/>
        <v/>
      </c>
      <c r="M242" s="8" t="str">
        <f t="shared" si="40"/>
        <v/>
      </c>
      <c r="N242" s="8"/>
      <c r="O242" s="8"/>
      <c r="P242" s="8"/>
      <c r="Q242" s="8" t="str">
        <f>IF(Inputs!$E$9=$M$2,M242,IF(Inputs!$E$9=$N$2,N242,IF(Inputs!$E$9=$O$2,O242,IF(Inputs!$E$9=$P$2,P242,""))))</f>
        <v/>
      </c>
      <c r="R242" s="3">
        <v>0</v>
      </c>
      <c r="S242" s="19"/>
      <c r="T242" s="3">
        <f t="shared" si="36"/>
        <v>0</v>
      </c>
      <c r="U242" s="8" t="str">
        <f t="shared" si="37"/>
        <v/>
      </c>
      <c r="W242" s="11"/>
      <c r="X242" s="11"/>
      <c r="Y242" s="11"/>
      <c r="Z242" s="11"/>
      <c r="AA242" s="11"/>
      <c r="AB242" s="11"/>
      <c r="AC242" s="11"/>
    </row>
    <row r="243" spans="4:29">
      <c r="D243" s="26">
        <f>IF(SUM($D$2:D242)&lt;&gt;0,0,IF(ROUND(U242-L243,2)=0,E243,0))</f>
        <v>0</v>
      </c>
      <c r="E243" s="3" t="str">
        <f t="shared" si="38"/>
        <v/>
      </c>
      <c r="F243" s="3" t="str">
        <f>IF(E243="","",IF(ISERROR(INDEX(Inputs!$A$10:$B$13,MATCH(E243,Inputs!$A$10:$A$13,0),2)),0,INDEX(Inputs!$A$10:$B$13,MATCH(E243,Inputs!$A$10:$A$13,0),2)))</f>
        <v/>
      </c>
      <c r="G243" s="47">
        <f t="shared" si="32"/>
        <v>0.1095</v>
      </c>
      <c r="H243" s="37">
        <f t="shared" si="33"/>
        <v>0.1095</v>
      </c>
      <c r="I243" s="9" t="e">
        <f>IF(E243="",NA(),IF(Inputs!$B$6&gt;(U242*(1+rate/freq)),IF((U242*(1+rate/freq))&lt;0,0,(U242*(1+rate/freq))),Inputs!$B$6))</f>
        <v>#N/A</v>
      </c>
      <c r="J243" s="8" t="str">
        <f t="shared" si="34"/>
        <v/>
      </c>
      <c r="K243" s="9" t="str">
        <f t="shared" si="35"/>
        <v/>
      </c>
      <c r="L243" s="8" t="str">
        <f t="shared" si="39"/>
        <v/>
      </c>
      <c r="M243" s="8" t="str">
        <f t="shared" si="40"/>
        <v/>
      </c>
      <c r="N243" s="8"/>
      <c r="O243" s="8"/>
      <c r="P243" s="8"/>
      <c r="Q243" s="8" t="str">
        <f>IF(Inputs!$E$9=$M$2,M243,IF(Inputs!$E$9=$N$2,N243,IF(Inputs!$E$9=$O$2,O243,IF(Inputs!$E$9=$P$2,P243,""))))</f>
        <v/>
      </c>
      <c r="R243" s="3">
        <v>0</v>
      </c>
      <c r="S243" s="19"/>
      <c r="T243" s="3">
        <f t="shared" si="36"/>
        <v>0</v>
      </c>
      <c r="U243" s="8" t="str">
        <f t="shared" si="37"/>
        <v/>
      </c>
      <c r="W243" s="11"/>
      <c r="X243" s="11"/>
      <c r="Y243" s="11"/>
      <c r="Z243" s="11"/>
      <c r="AA243" s="11"/>
      <c r="AB243" s="11"/>
      <c r="AC243" s="11"/>
    </row>
    <row r="244" spans="4:29">
      <c r="D244" s="26">
        <f>IF(SUM($D$2:D243)&lt;&gt;0,0,IF(ROUND(U243-L244,2)=0,E244,0))</f>
        <v>0</v>
      </c>
      <c r="E244" s="3" t="str">
        <f t="shared" si="38"/>
        <v/>
      </c>
      <c r="F244" s="3" t="str">
        <f>IF(E244="","",IF(ISERROR(INDEX(Inputs!$A$10:$B$13,MATCH(E244,Inputs!$A$10:$A$13,0),2)),0,INDEX(Inputs!$A$10:$B$13,MATCH(E244,Inputs!$A$10:$A$13,0),2)))</f>
        <v/>
      </c>
      <c r="G244" s="47">
        <f t="shared" si="32"/>
        <v>0.1095</v>
      </c>
      <c r="H244" s="37">
        <f t="shared" si="33"/>
        <v>0.1095</v>
      </c>
      <c r="I244" s="9" t="e">
        <f>IF(E244="",NA(),IF(Inputs!$B$6&gt;(U243*(1+rate/freq)),IF((U243*(1+rate/freq))&lt;0,0,(U243*(1+rate/freq))),Inputs!$B$6))</f>
        <v>#N/A</v>
      </c>
      <c r="J244" s="8" t="str">
        <f t="shared" si="34"/>
        <v/>
      </c>
      <c r="K244" s="9" t="str">
        <f t="shared" si="35"/>
        <v/>
      </c>
      <c r="L244" s="8" t="str">
        <f t="shared" si="39"/>
        <v/>
      </c>
      <c r="M244" s="8" t="str">
        <f t="shared" si="40"/>
        <v/>
      </c>
      <c r="N244" s="8">
        <f>N241+3</f>
        <v>241</v>
      </c>
      <c r="O244" s="8">
        <f>O238+6</f>
        <v>241</v>
      </c>
      <c r="P244" s="8">
        <f>P232+12</f>
        <v>241</v>
      </c>
      <c r="Q244" s="8" t="str">
        <f>IF(Inputs!$E$9=$M$2,M244,IF(Inputs!$E$9=$N$2,N244,IF(Inputs!$E$9=$O$2,O244,IF(Inputs!$E$9=$P$2,P244,""))))</f>
        <v/>
      </c>
      <c r="R244" s="3">
        <v>0</v>
      </c>
      <c r="S244" s="19"/>
      <c r="T244" s="3">
        <f t="shared" si="36"/>
        <v>0</v>
      </c>
      <c r="U244" s="8" t="str">
        <f t="shared" si="37"/>
        <v/>
      </c>
      <c r="W244" s="11"/>
      <c r="X244" s="11"/>
      <c r="Y244" s="11"/>
      <c r="Z244" s="11"/>
      <c r="AA244" s="11"/>
      <c r="AB244" s="11"/>
      <c r="AC244" s="11"/>
    </row>
    <row r="245" spans="4:29">
      <c r="D245" s="26">
        <f>IF(SUM($D$2:D244)&lt;&gt;0,0,IF(ROUND(U244-L245,2)=0,E245,0))</f>
        <v>0</v>
      </c>
      <c r="E245" s="3" t="str">
        <f t="shared" si="38"/>
        <v/>
      </c>
      <c r="F245" s="3" t="str">
        <f>IF(E245="","",IF(ISERROR(INDEX(Inputs!$A$10:$B$13,MATCH(E245,Inputs!$A$10:$A$13,0),2)),0,INDEX(Inputs!$A$10:$B$13,MATCH(E245,Inputs!$A$10:$A$13,0),2)))</f>
        <v/>
      </c>
      <c r="G245" s="47">
        <f t="shared" si="32"/>
        <v>0.1095</v>
      </c>
      <c r="H245" s="37">
        <f t="shared" si="33"/>
        <v>0.1095</v>
      </c>
      <c r="I245" s="9" t="e">
        <f>IF(E245="",NA(),IF(Inputs!$B$6&gt;(U244*(1+rate/freq)),IF((U244*(1+rate/freq))&lt;0,0,(U244*(1+rate/freq))),Inputs!$B$6))</f>
        <v>#N/A</v>
      </c>
      <c r="J245" s="8" t="str">
        <f t="shared" si="34"/>
        <v/>
      </c>
      <c r="K245" s="9" t="str">
        <f t="shared" si="35"/>
        <v/>
      </c>
      <c r="L245" s="8" t="str">
        <f t="shared" si="39"/>
        <v/>
      </c>
      <c r="M245" s="8" t="str">
        <f t="shared" si="40"/>
        <v/>
      </c>
      <c r="N245" s="8"/>
      <c r="O245" s="8"/>
      <c r="P245" s="8"/>
      <c r="Q245" s="8" t="str">
        <f>IF(Inputs!$E$9=$M$2,M245,IF(Inputs!$E$9=$N$2,N245,IF(Inputs!$E$9=$O$2,O245,IF(Inputs!$E$9=$P$2,P245,""))))</f>
        <v/>
      </c>
      <c r="R245" s="3">
        <v>0</v>
      </c>
      <c r="S245" s="19"/>
      <c r="T245" s="3">
        <f t="shared" si="36"/>
        <v>0</v>
      </c>
      <c r="U245" s="8" t="str">
        <f t="shared" si="37"/>
        <v/>
      </c>
      <c r="W245" s="11"/>
      <c r="X245" s="11"/>
      <c r="Y245" s="11"/>
      <c r="Z245" s="11"/>
      <c r="AA245" s="11"/>
      <c r="AB245" s="11"/>
      <c r="AC245" s="11"/>
    </row>
    <row r="246" spans="4:29">
      <c r="D246" s="26">
        <f>IF(SUM($D$2:D245)&lt;&gt;0,0,IF(ROUND(U245-L246,2)=0,E246,0))</f>
        <v>0</v>
      </c>
      <c r="E246" s="3" t="str">
        <f t="shared" si="38"/>
        <v/>
      </c>
      <c r="F246" s="3" t="str">
        <f>IF(E246="","",IF(ISERROR(INDEX(Inputs!$A$10:$B$13,MATCH(E246,Inputs!$A$10:$A$13,0),2)),0,INDEX(Inputs!$A$10:$B$13,MATCH(E246,Inputs!$A$10:$A$13,0),2)))</f>
        <v/>
      </c>
      <c r="G246" s="47">
        <f t="shared" si="32"/>
        <v>0.1095</v>
      </c>
      <c r="H246" s="37">
        <f t="shared" si="33"/>
        <v>0.1095</v>
      </c>
      <c r="I246" s="9" t="e">
        <f>IF(E246="",NA(),IF(Inputs!$B$6&gt;(U245*(1+rate/freq)),IF((U245*(1+rate/freq))&lt;0,0,(U245*(1+rate/freq))),Inputs!$B$6))</f>
        <v>#N/A</v>
      </c>
      <c r="J246" s="8" t="str">
        <f t="shared" si="34"/>
        <v/>
      </c>
      <c r="K246" s="9" t="str">
        <f t="shared" si="35"/>
        <v/>
      </c>
      <c r="L246" s="8" t="str">
        <f t="shared" si="39"/>
        <v/>
      </c>
      <c r="M246" s="8" t="str">
        <f t="shared" si="40"/>
        <v/>
      </c>
      <c r="N246" s="8"/>
      <c r="O246" s="8"/>
      <c r="P246" s="8"/>
      <c r="Q246" s="8" t="str">
        <f>IF(Inputs!$E$9=$M$2,M246,IF(Inputs!$E$9=$N$2,N246,IF(Inputs!$E$9=$O$2,O246,IF(Inputs!$E$9=$P$2,P246,""))))</f>
        <v/>
      </c>
      <c r="R246" s="3">
        <v>0</v>
      </c>
      <c r="S246" s="19"/>
      <c r="T246" s="3">
        <f t="shared" si="36"/>
        <v>0</v>
      </c>
      <c r="U246" s="8" t="str">
        <f t="shared" si="37"/>
        <v/>
      </c>
      <c r="W246" s="11"/>
      <c r="X246" s="11"/>
      <c r="Y246" s="11"/>
      <c r="Z246" s="11"/>
      <c r="AA246" s="11"/>
      <c r="AB246" s="11"/>
      <c r="AC246" s="11"/>
    </row>
    <row r="247" spans="4:29">
      <c r="D247" s="26">
        <f>IF(SUM($D$2:D246)&lt;&gt;0,0,IF(ROUND(U246-L247,2)=0,E247,0))</f>
        <v>0</v>
      </c>
      <c r="E247" s="3" t="str">
        <f t="shared" si="38"/>
        <v/>
      </c>
      <c r="F247" s="3" t="str">
        <f>IF(E247="","",IF(ISERROR(INDEX(Inputs!$A$10:$B$13,MATCH(E247,Inputs!$A$10:$A$13,0),2)),0,INDEX(Inputs!$A$10:$B$13,MATCH(E247,Inputs!$A$10:$A$13,0),2)))</f>
        <v/>
      </c>
      <c r="G247" s="47">
        <f t="shared" si="32"/>
        <v>0.1095</v>
      </c>
      <c r="H247" s="37">
        <f t="shared" si="33"/>
        <v>0.1095</v>
      </c>
      <c r="I247" s="9" t="e">
        <f>IF(E247="",NA(),IF(Inputs!$B$6&gt;(U246*(1+rate/freq)),IF((U246*(1+rate/freq))&lt;0,0,(U246*(1+rate/freq))),Inputs!$B$6))</f>
        <v>#N/A</v>
      </c>
      <c r="J247" s="8" t="str">
        <f t="shared" si="34"/>
        <v/>
      </c>
      <c r="K247" s="9" t="str">
        <f t="shared" si="35"/>
        <v/>
      </c>
      <c r="L247" s="8" t="str">
        <f t="shared" si="39"/>
        <v/>
      </c>
      <c r="M247" s="8" t="str">
        <f t="shared" si="40"/>
        <v/>
      </c>
      <c r="N247" s="8">
        <f>N244+3</f>
        <v>244</v>
      </c>
      <c r="O247" s="8"/>
      <c r="P247" s="8"/>
      <c r="Q247" s="8" t="str">
        <f>IF(Inputs!$E$9=$M$2,M247,IF(Inputs!$E$9=$N$2,N247,IF(Inputs!$E$9=$O$2,O247,IF(Inputs!$E$9=$P$2,P247,""))))</f>
        <v/>
      </c>
      <c r="R247" s="3">
        <v>0</v>
      </c>
      <c r="S247" s="19"/>
      <c r="T247" s="3">
        <f t="shared" si="36"/>
        <v>0</v>
      </c>
      <c r="U247" s="8" t="str">
        <f t="shared" si="37"/>
        <v/>
      </c>
      <c r="W247" s="11"/>
      <c r="X247" s="11"/>
      <c r="Y247" s="11"/>
      <c r="Z247" s="11"/>
      <c r="AA247" s="11"/>
      <c r="AB247" s="11"/>
      <c r="AC247" s="11"/>
    </row>
    <row r="248" spans="4:29">
      <c r="D248" s="26">
        <f>IF(SUM($D$2:D247)&lt;&gt;0,0,IF(ROUND(U247-L248,2)=0,E248,0))</f>
        <v>0</v>
      </c>
      <c r="E248" s="3" t="str">
        <f t="shared" si="38"/>
        <v/>
      </c>
      <c r="F248" s="3" t="str">
        <f>IF(E248="","",IF(ISERROR(INDEX(Inputs!$A$10:$B$13,MATCH(E248,Inputs!$A$10:$A$13,0),2)),0,INDEX(Inputs!$A$10:$B$13,MATCH(E248,Inputs!$A$10:$A$13,0),2)))</f>
        <v/>
      </c>
      <c r="G248" s="47">
        <f t="shared" si="32"/>
        <v>0.1095</v>
      </c>
      <c r="H248" s="37">
        <f t="shared" si="33"/>
        <v>0.1095</v>
      </c>
      <c r="I248" s="9" t="e">
        <f>IF(E248="",NA(),IF(Inputs!$B$6&gt;(U247*(1+rate/freq)),IF((U247*(1+rate/freq))&lt;0,0,(U247*(1+rate/freq))),Inputs!$B$6))</f>
        <v>#N/A</v>
      </c>
      <c r="J248" s="8" t="str">
        <f t="shared" si="34"/>
        <v/>
      </c>
      <c r="K248" s="9" t="str">
        <f t="shared" si="35"/>
        <v/>
      </c>
      <c r="L248" s="8" t="str">
        <f t="shared" si="39"/>
        <v/>
      </c>
      <c r="M248" s="8" t="str">
        <f t="shared" si="40"/>
        <v/>
      </c>
      <c r="N248" s="8"/>
      <c r="O248" s="8"/>
      <c r="P248" s="8"/>
      <c r="Q248" s="8" t="str">
        <f>IF(Inputs!$E$9=$M$2,M248,IF(Inputs!$E$9=$N$2,N248,IF(Inputs!$E$9=$O$2,O248,IF(Inputs!$E$9=$P$2,P248,""))))</f>
        <v/>
      </c>
      <c r="R248" s="3">
        <v>0</v>
      </c>
      <c r="S248" s="19"/>
      <c r="T248" s="3">
        <f t="shared" si="36"/>
        <v>0</v>
      </c>
      <c r="U248" s="8" t="str">
        <f t="shared" si="37"/>
        <v/>
      </c>
      <c r="W248" s="11"/>
      <c r="X248" s="11"/>
      <c r="Y248" s="11"/>
      <c r="Z248" s="11"/>
      <c r="AA248" s="11"/>
      <c r="AB248" s="11"/>
      <c r="AC248" s="11"/>
    </row>
    <row r="249" spans="4:29">
      <c r="D249" s="26">
        <f>IF(SUM($D$2:D248)&lt;&gt;0,0,IF(ROUND(U248-L249,2)=0,E249,0))</f>
        <v>0</v>
      </c>
      <c r="E249" s="3" t="str">
        <f t="shared" si="38"/>
        <v/>
      </c>
      <c r="F249" s="3" t="str">
        <f>IF(E249="","",IF(ISERROR(INDEX(Inputs!$A$10:$B$13,MATCH(E249,Inputs!$A$10:$A$13,0),2)),0,INDEX(Inputs!$A$10:$B$13,MATCH(E249,Inputs!$A$10:$A$13,0),2)))</f>
        <v/>
      </c>
      <c r="G249" s="47">
        <f t="shared" si="32"/>
        <v>0.1095</v>
      </c>
      <c r="H249" s="37">
        <f t="shared" si="33"/>
        <v>0.1095</v>
      </c>
      <c r="I249" s="9" t="e">
        <f>IF(E249="",NA(),IF(Inputs!$B$6&gt;(U248*(1+rate/freq)),IF((U248*(1+rate/freq))&lt;0,0,(U248*(1+rate/freq))),Inputs!$B$6))</f>
        <v>#N/A</v>
      </c>
      <c r="J249" s="8" t="str">
        <f t="shared" si="34"/>
        <v/>
      </c>
      <c r="K249" s="9" t="str">
        <f t="shared" si="35"/>
        <v/>
      </c>
      <c r="L249" s="8" t="str">
        <f t="shared" si="39"/>
        <v/>
      </c>
      <c r="M249" s="8" t="str">
        <f t="shared" si="40"/>
        <v/>
      </c>
      <c r="N249" s="8"/>
      <c r="O249" s="8"/>
      <c r="P249" s="8"/>
      <c r="Q249" s="8" t="str">
        <f>IF(Inputs!$E$9=$M$2,M249,IF(Inputs!$E$9=$N$2,N249,IF(Inputs!$E$9=$O$2,O249,IF(Inputs!$E$9=$P$2,P249,""))))</f>
        <v/>
      </c>
      <c r="R249" s="3">
        <v>0</v>
      </c>
      <c r="S249" s="19"/>
      <c r="T249" s="3">
        <f t="shared" si="36"/>
        <v>0</v>
      </c>
      <c r="U249" s="8" t="str">
        <f t="shared" si="37"/>
        <v/>
      </c>
      <c r="W249" s="11"/>
      <c r="X249" s="11"/>
      <c r="Y249" s="11"/>
      <c r="Z249" s="11"/>
      <c r="AA249" s="11"/>
      <c r="AB249" s="11"/>
      <c r="AC249" s="11"/>
    </row>
    <row r="250" spans="4:29">
      <c r="D250" s="26">
        <f>IF(SUM($D$2:D249)&lt;&gt;0,0,IF(ROUND(U249-L250,2)=0,E250,0))</f>
        <v>0</v>
      </c>
      <c r="E250" s="3" t="str">
        <f t="shared" si="38"/>
        <v/>
      </c>
      <c r="F250" s="3" t="str">
        <f>IF(E250="","",IF(ISERROR(INDEX(Inputs!$A$10:$B$13,MATCH(E250,Inputs!$A$10:$A$13,0),2)),0,INDEX(Inputs!$A$10:$B$13,MATCH(E250,Inputs!$A$10:$A$13,0),2)))</f>
        <v/>
      </c>
      <c r="G250" s="47">
        <f t="shared" si="32"/>
        <v>0.1095</v>
      </c>
      <c r="H250" s="37">
        <f t="shared" si="33"/>
        <v>0.1095</v>
      </c>
      <c r="I250" s="9" t="e">
        <f>IF(E250="",NA(),IF(Inputs!$B$6&gt;(U249*(1+rate/freq)),IF((U249*(1+rate/freq))&lt;0,0,(U249*(1+rate/freq))),Inputs!$B$6))</f>
        <v>#N/A</v>
      </c>
      <c r="J250" s="8" t="str">
        <f t="shared" si="34"/>
        <v/>
      </c>
      <c r="K250" s="9" t="str">
        <f t="shared" si="35"/>
        <v/>
      </c>
      <c r="L250" s="8" t="str">
        <f t="shared" si="39"/>
        <v/>
      </c>
      <c r="M250" s="8" t="str">
        <f t="shared" si="40"/>
        <v/>
      </c>
      <c r="N250" s="8">
        <f>N247+3</f>
        <v>247</v>
      </c>
      <c r="O250" s="8">
        <f>O244+6</f>
        <v>247</v>
      </c>
      <c r="P250" s="8"/>
      <c r="Q250" s="8" t="str">
        <f>IF(Inputs!$E$9=$M$2,M250,IF(Inputs!$E$9=$N$2,N250,IF(Inputs!$E$9=$O$2,O250,IF(Inputs!$E$9=$P$2,P250,""))))</f>
        <v/>
      </c>
      <c r="R250" s="3">
        <v>0</v>
      </c>
      <c r="S250" s="19"/>
      <c r="T250" s="3">
        <f t="shared" si="36"/>
        <v>0</v>
      </c>
      <c r="U250" s="8" t="str">
        <f t="shared" si="37"/>
        <v/>
      </c>
      <c r="W250" s="11"/>
      <c r="X250" s="11"/>
      <c r="Y250" s="11"/>
      <c r="Z250" s="11"/>
      <c r="AA250" s="11"/>
      <c r="AB250" s="11"/>
      <c r="AC250" s="11"/>
    </row>
    <row r="251" spans="4:29">
      <c r="D251" s="26">
        <f>IF(SUM($D$2:D250)&lt;&gt;0,0,IF(ROUND(U250-L251,2)=0,E251,0))</f>
        <v>0</v>
      </c>
      <c r="E251" s="3" t="str">
        <f t="shared" si="38"/>
        <v/>
      </c>
      <c r="F251" s="3" t="str">
        <f>IF(E251="","",IF(ISERROR(INDEX(Inputs!$A$10:$B$13,MATCH(E251,Inputs!$A$10:$A$13,0),2)),0,INDEX(Inputs!$A$10:$B$13,MATCH(E251,Inputs!$A$10:$A$13,0),2)))</f>
        <v/>
      </c>
      <c r="G251" s="47">
        <f t="shared" si="32"/>
        <v>0.1095</v>
      </c>
      <c r="H251" s="37">
        <f t="shared" si="33"/>
        <v>0.1095</v>
      </c>
      <c r="I251" s="9" t="e">
        <f>IF(E251="",NA(),IF(Inputs!$B$6&gt;(U250*(1+rate/freq)),IF((U250*(1+rate/freq))&lt;0,0,(U250*(1+rate/freq))),Inputs!$B$6))</f>
        <v>#N/A</v>
      </c>
      <c r="J251" s="8" t="str">
        <f t="shared" si="34"/>
        <v/>
      </c>
      <c r="K251" s="9" t="str">
        <f t="shared" si="35"/>
        <v/>
      </c>
      <c r="L251" s="8" t="str">
        <f t="shared" si="39"/>
        <v/>
      </c>
      <c r="M251" s="8" t="str">
        <f t="shared" si="40"/>
        <v/>
      </c>
      <c r="N251" s="8"/>
      <c r="O251" s="8"/>
      <c r="P251" s="8"/>
      <c r="Q251" s="8" t="str">
        <f>IF(Inputs!$E$9=$M$2,M251,IF(Inputs!$E$9=$N$2,N251,IF(Inputs!$E$9=$O$2,O251,IF(Inputs!$E$9=$P$2,P251,""))))</f>
        <v/>
      </c>
      <c r="R251" s="3">
        <v>0</v>
      </c>
      <c r="S251" s="19"/>
      <c r="T251" s="3">
        <f t="shared" si="36"/>
        <v>0</v>
      </c>
      <c r="U251" s="8" t="str">
        <f t="shared" si="37"/>
        <v/>
      </c>
      <c r="W251" s="11"/>
      <c r="X251" s="11"/>
      <c r="Y251" s="11"/>
      <c r="Z251" s="11"/>
      <c r="AA251" s="11"/>
      <c r="AB251" s="11"/>
      <c r="AC251" s="11"/>
    </row>
    <row r="252" spans="4:29">
      <c r="D252" s="26">
        <f>IF(SUM($D$2:D251)&lt;&gt;0,0,IF(ROUND(U251-L252,2)=0,E252,0))</f>
        <v>0</v>
      </c>
      <c r="E252" s="3" t="str">
        <f t="shared" si="38"/>
        <v/>
      </c>
      <c r="F252" s="3" t="str">
        <f>IF(E252="","",IF(ISERROR(INDEX(Inputs!$A$10:$B$13,MATCH(E252,Inputs!$A$10:$A$13,0),2)),0,INDEX(Inputs!$A$10:$B$13,MATCH(E252,Inputs!$A$10:$A$13,0),2)))</f>
        <v/>
      </c>
      <c r="G252" s="47">
        <f t="shared" si="32"/>
        <v>0.1095</v>
      </c>
      <c r="H252" s="37">
        <f t="shared" si="33"/>
        <v>0.1095</v>
      </c>
      <c r="I252" s="9" t="e">
        <f>IF(E252="",NA(),IF(Inputs!$B$6&gt;(U251*(1+rate/freq)),IF((U251*(1+rate/freq))&lt;0,0,(U251*(1+rate/freq))),Inputs!$B$6))</f>
        <v>#N/A</v>
      </c>
      <c r="J252" s="8" t="str">
        <f t="shared" si="34"/>
        <v/>
      </c>
      <c r="K252" s="9" t="str">
        <f t="shared" si="35"/>
        <v/>
      </c>
      <c r="L252" s="8" t="str">
        <f t="shared" si="39"/>
        <v/>
      </c>
      <c r="M252" s="8" t="str">
        <f t="shared" si="40"/>
        <v/>
      </c>
      <c r="N252" s="8"/>
      <c r="O252" s="8"/>
      <c r="P252" s="8"/>
      <c r="Q252" s="8" t="str">
        <f>IF(Inputs!$E$9=$M$2,M252,IF(Inputs!$E$9=$N$2,N252,IF(Inputs!$E$9=$O$2,O252,IF(Inputs!$E$9=$P$2,P252,""))))</f>
        <v/>
      </c>
      <c r="R252" s="3">
        <v>0</v>
      </c>
      <c r="S252" s="19"/>
      <c r="T252" s="3">
        <f t="shared" si="36"/>
        <v>0</v>
      </c>
      <c r="U252" s="8" t="str">
        <f t="shared" si="37"/>
        <v/>
      </c>
      <c r="W252" s="11"/>
      <c r="X252" s="11"/>
      <c r="Y252" s="11"/>
      <c r="Z252" s="11"/>
      <c r="AA252" s="11"/>
      <c r="AB252" s="11"/>
      <c r="AC252" s="11"/>
    </row>
    <row r="253" spans="4:29">
      <c r="D253" s="26">
        <f>IF(SUM($D$2:D252)&lt;&gt;0,0,IF(ROUND(U252-L253,2)=0,E253,0))</f>
        <v>0</v>
      </c>
      <c r="E253" s="3" t="str">
        <f t="shared" si="38"/>
        <v/>
      </c>
      <c r="F253" s="3" t="str">
        <f>IF(E253="","",IF(ISERROR(INDEX(Inputs!$A$10:$B$13,MATCH(E253,Inputs!$A$10:$A$13,0),2)),0,INDEX(Inputs!$A$10:$B$13,MATCH(E253,Inputs!$A$10:$A$13,0),2)))</f>
        <v/>
      </c>
      <c r="G253" s="47">
        <f t="shared" si="32"/>
        <v>0.1095</v>
      </c>
      <c r="H253" s="37">
        <f t="shared" si="33"/>
        <v>0.1095</v>
      </c>
      <c r="I253" s="9" t="e">
        <f>IF(E253="",NA(),IF(Inputs!$B$6&gt;(U252*(1+rate/freq)),IF((U252*(1+rate/freq))&lt;0,0,(U252*(1+rate/freq))),Inputs!$B$6))</f>
        <v>#N/A</v>
      </c>
      <c r="J253" s="8" t="str">
        <f t="shared" si="34"/>
        <v/>
      </c>
      <c r="K253" s="9" t="str">
        <f t="shared" si="35"/>
        <v/>
      </c>
      <c r="L253" s="8" t="str">
        <f t="shared" si="39"/>
        <v/>
      </c>
      <c r="M253" s="8" t="str">
        <f t="shared" si="40"/>
        <v/>
      </c>
      <c r="N253" s="8">
        <f>N250+3</f>
        <v>250</v>
      </c>
      <c r="O253" s="8"/>
      <c r="P253" s="8"/>
      <c r="Q253" s="8" t="str">
        <f>IF(Inputs!$E$9=$M$2,M253,IF(Inputs!$E$9=$N$2,N253,IF(Inputs!$E$9=$O$2,O253,IF(Inputs!$E$9=$P$2,P253,""))))</f>
        <v/>
      </c>
      <c r="R253" s="3">
        <v>0</v>
      </c>
      <c r="S253" s="19"/>
      <c r="T253" s="3">
        <f t="shared" si="36"/>
        <v>0</v>
      </c>
      <c r="U253" s="8" t="str">
        <f t="shared" si="37"/>
        <v/>
      </c>
      <c r="W253" s="11"/>
      <c r="X253" s="11"/>
      <c r="Y253" s="11"/>
      <c r="Z253" s="11"/>
      <c r="AA253" s="11"/>
      <c r="AB253" s="11"/>
      <c r="AC253" s="11"/>
    </row>
    <row r="254" spans="4:29">
      <c r="D254" s="26">
        <f>IF(SUM($D$2:D253)&lt;&gt;0,0,IF(ROUND(U253-L254,2)=0,E254,0))</f>
        <v>0</v>
      </c>
      <c r="E254" s="3" t="str">
        <f t="shared" si="38"/>
        <v/>
      </c>
      <c r="F254" s="3" t="str">
        <f>IF(E254="","",IF(ISERROR(INDEX(Inputs!$A$10:$B$13,MATCH(E254,Inputs!$A$10:$A$13,0),2)),0,INDEX(Inputs!$A$10:$B$13,MATCH(E254,Inputs!$A$10:$A$13,0),2)))</f>
        <v/>
      </c>
      <c r="G254" s="47">
        <f t="shared" si="32"/>
        <v>0.1095</v>
      </c>
      <c r="H254" s="37">
        <f t="shared" si="33"/>
        <v>0.1095</v>
      </c>
      <c r="I254" s="9" t="e">
        <f>IF(E254="",NA(),IF(Inputs!$B$6&gt;(U253*(1+rate/freq)),IF((U253*(1+rate/freq))&lt;0,0,(U253*(1+rate/freq))),Inputs!$B$6))</f>
        <v>#N/A</v>
      </c>
      <c r="J254" s="8" t="str">
        <f t="shared" si="34"/>
        <v/>
      </c>
      <c r="K254" s="9" t="str">
        <f t="shared" si="35"/>
        <v/>
      </c>
      <c r="L254" s="8" t="str">
        <f t="shared" si="39"/>
        <v/>
      </c>
      <c r="M254" s="8" t="str">
        <f t="shared" si="40"/>
        <v/>
      </c>
      <c r="N254" s="8"/>
      <c r="O254" s="8"/>
      <c r="P254" s="8"/>
      <c r="Q254" s="8" t="str">
        <f>IF(Inputs!$E$9=$M$2,M254,IF(Inputs!$E$9=$N$2,N254,IF(Inputs!$E$9=$O$2,O254,IF(Inputs!$E$9=$P$2,P254,""))))</f>
        <v/>
      </c>
      <c r="R254" s="3">
        <v>0</v>
      </c>
      <c r="S254" s="19"/>
      <c r="T254" s="3">
        <f t="shared" si="36"/>
        <v>0</v>
      </c>
      <c r="U254" s="8" t="str">
        <f t="shared" si="37"/>
        <v/>
      </c>
      <c r="W254" s="11"/>
      <c r="X254" s="11"/>
      <c r="Y254" s="11"/>
      <c r="Z254" s="11"/>
      <c r="AA254" s="11"/>
      <c r="AB254" s="11"/>
      <c r="AC254" s="11"/>
    </row>
    <row r="255" spans="4:29">
      <c r="D255" s="26">
        <f>IF(SUM($D$2:D254)&lt;&gt;0,0,IF(ROUND(U254-L255,2)=0,E255,0))</f>
        <v>0</v>
      </c>
      <c r="E255" s="3" t="str">
        <f t="shared" si="38"/>
        <v/>
      </c>
      <c r="F255" s="3" t="str">
        <f>IF(E255="","",IF(ISERROR(INDEX(Inputs!$A$10:$B$13,MATCH(E255,Inputs!$A$10:$A$13,0),2)),0,INDEX(Inputs!$A$10:$B$13,MATCH(E255,Inputs!$A$10:$A$13,0),2)))</f>
        <v/>
      </c>
      <c r="G255" s="47">
        <f t="shared" si="32"/>
        <v>0.1095</v>
      </c>
      <c r="H255" s="37">
        <f t="shared" si="33"/>
        <v>0.1095</v>
      </c>
      <c r="I255" s="9" t="e">
        <f>IF(E255="",NA(),IF(Inputs!$B$6&gt;(U254*(1+rate/freq)),IF((U254*(1+rate/freq))&lt;0,0,(U254*(1+rate/freq))),Inputs!$B$6))</f>
        <v>#N/A</v>
      </c>
      <c r="J255" s="8" t="str">
        <f t="shared" si="34"/>
        <v/>
      </c>
      <c r="K255" s="9" t="str">
        <f t="shared" si="35"/>
        <v/>
      </c>
      <c r="L255" s="8" t="str">
        <f t="shared" si="39"/>
        <v/>
      </c>
      <c r="M255" s="8" t="str">
        <f t="shared" si="40"/>
        <v/>
      </c>
      <c r="N255" s="8"/>
      <c r="O255" s="8"/>
      <c r="P255" s="8"/>
      <c r="Q255" s="8" t="str">
        <f>IF(Inputs!$E$9=$M$2,M255,IF(Inputs!$E$9=$N$2,N255,IF(Inputs!$E$9=$O$2,O255,IF(Inputs!$E$9=$P$2,P255,""))))</f>
        <v/>
      </c>
      <c r="R255" s="3">
        <v>0</v>
      </c>
      <c r="S255" s="19"/>
      <c r="T255" s="3">
        <f t="shared" si="36"/>
        <v>0</v>
      </c>
      <c r="U255" s="8" t="str">
        <f t="shared" si="37"/>
        <v/>
      </c>
      <c r="W255" s="11"/>
      <c r="X255" s="11"/>
      <c r="Y255" s="11"/>
      <c r="Z255" s="11"/>
      <c r="AA255" s="11"/>
      <c r="AB255" s="11"/>
      <c r="AC255" s="11"/>
    </row>
    <row r="256" spans="4:29">
      <c r="D256" s="26">
        <f>IF(SUM($D$2:D255)&lt;&gt;0,0,IF(ROUND(U255-L256,2)=0,E256,0))</f>
        <v>0</v>
      </c>
      <c r="E256" s="3" t="str">
        <f t="shared" si="38"/>
        <v/>
      </c>
      <c r="F256" s="3" t="str">
        <f>IF(E256="","",IF(ISERROR(INDEX(Inputs!$A$10:$B$13,MATCH(E256,Inputs!$A$10:$A$13,0),2)),0,INDEX(Inputs!$A$10:$B$13,MATCH(E256,Inputs!$A$10:$A$13,0),2)))</f>
        <v/>
      </c>
      <c r="G256" s="47">
        <f t="shared" si="32"/>
        <v>0.1095</v>
      </c>
      <c r="H256" s="37">
        <f t="shared" si="33"/>
        <v>0.1095</v>
      </c>
      <c r="I256" s="9" t="e">
        <f>IF(E256="",NA(),IF(Inputs!$B$6&gt;(U255*(1+rate/freq)),IF((U255*(1+rate/freq))&lt;0,0,(U255*(1+rate/freq))),Inputs!$B$6))</f>
        <v>#N/A</v>
      </c>
      <c r="J256" s="8" t="str">
        <f t="shared" si="34"/>
        <v/>
      </c>
      <c r="K256" s="9" t="str">
        <f t="shared" si="35"/>
        <v/>
      </c>
      <c r="L256" s="8" t="str">
        <f t="shared" si="39"/>
        <v/>
      </c>
      <c r="M256" s="8" t="str">
        <f t="shared" si="40"/>
        <v/>
      </c>
      <c r="N256" s="8">
        <f>N253+3</f>
        <v>253</v>
      </c>
      <c r="O256" s="8">
        <f>O250+6</f>
        <v>253</v>
      </c>
      <c r="P256" s="8">
        <f>P244+12</f>
        <v>253</v>
      </c>
      <c r="Q256" s="8" t="str">
        <f>IF(Inputs!$E$9=$M$2,M256,IF(Inputs!$E$9=$N$2,N256,IF(Inputs!$E$9=$O$2,O256,IF(Inputs!$E$9=$P$2,P256,""))))</f>
        <v/>
      </c>
      <c r="R256" s="3">
        <v>0</v>
      </c>
      <c r="S256" s="19"/>
      <c r="T256" s="3">
        <f t="shared" si="36"/>
        <v>0</v>
      </c>
      <c r="U256" s="8" t="str">
        <f t="shared" si="37"/>
        <v/>
      </c>
      <c r="W256" s="11"/>
      <c r="X256" s="11"/>
      <c r="Y256" s="11"/>
      <c r="Z256" s="11"/>
      <c r="AA256" s="11"/>
      <c r="AB256" s="11"/>
      <c r="AC256" s="11"/>
    </row>
    <row r="257" spans="4:29">
      <c r="D257" s="26">
        <f>IF(SUM($D$2:D256)&lt;&gt;0,0,IF(ROUND(U256-L257,2)=0,E257,0))</f>
        <v>0</v>
      </c>
      <c r="E257" s="3" t="str">
        <f t="shared" si="38"/>
        <v/>
      </c>
      <c r="F257" s="3" t="str">
        <f>IF(E257="","",IF(ISERROR(INDEX(Inputs!$A$10:$B$13,MATCH(E257,Inputs!$A$10:$A$13,0),2)),0,INDEX(Inputs!$A$10:$B$13,MATCH(E257,Inputs!$A$10:$A$13,0),2)))</f>
        <v/>
      </c>
      <c r="G257" s="47">
        <f t="shared" si="32"/>
        <v>0.1095</v>
      </c>
      <c r="H257" s="37">
        <f t="shared" si="33"/>
        <v>0.1095</v>
      </c>
      <c r="I257" s="9" t="e">
        <f>IF(E257="",NA(),IF(Inputs!$B$6&gt;(U256*(1+rate/freq)),IF((U256*(1+rate/freq))&lt;0,0,(U256*(1+rate/freq))),Inputs!$B$6))</f>
        <v>#N/A</v>
      </c>
      <c r="J257" s="8" t="str">
        <f t="shared" si="34"/>
        <v/>
      </c>
      <c r="K257" s="9" t="str">
        <f t="shared" si="35"/>
        <v/>
      </c>
      <c r="L257" s="8" t="str">
        <f t="shared" si="39"/>
        <v/>
      </c>
      <c r="M257" s="8" t="str">
        <f t="shared" si="40"/>
        <v/>
      </c>
      <c r="N257" s="8"/>
      <c r="O257" s="8"/>
      <c r="P257" s="8"/>
      <c r="Q257" s="8" t="str">
        <f>IF(Inputs!$E$9=$M$2,M257,IF(Inputs!$E$9=$N$2,N257,IF(Inputs!$E$9=$O$2,O257,IF(Inputs!$E$9=$P$2,P257,""))))</f>
        <v/>
      </c>
      <c r="R257" s="3">
        <v>0</v>
      </c>
      <c r="S257" s="19"/>
      <c r="T257" s="3">
        <f t="shared" si="36"/>
        <v>0</v>
      </c>
      <c r="U257" s="8" t="str">
        <f t="shared" si="37"/>
        <v/>
      </c>
      <c r="W257" s="11"/>
      <c r="X257" s="11"/>
      <c r="Y257" s="11"/>
      <c r="Z257" s="11"/>
      <c r="AA257" s="11"/>
      <c r="AB257" s="11"/>
      <c r="AC257" s="11"/>
    </row>
    <row r="258" spans="4:29">
      <c r="D258" s="26">
        <f>IF(SUM($D$2:D257)&lt;&gt;0,0,IF(ROUND(U257-L258,2)=0,E258,0))</f>
        <v>0</v>
      </c>
      <c r="E258" s="3" t="str">
        <f t="shared" si="38"/>
        <v/>
      </c>
      <c r="F258" s="3" t="str">
        <f>IF(E258="","",IF(ISERROR(INDEX(Inputs!$A$10:$B$13,MATCH(E258,Inputs!$A$10:$A$13,0),2)),0,INDEX(Inputs!$A$10:$B$13,MATCH(E258,Inputs!$A$10:$A$13,0),2)))</f>
        <v/>
      </c>
      <c r="G258" s="47">
        <f t="shared" si="32"/>
        <v>0.1095</v>
      </c>
      <c r="H258" s="37">
        <f t="shared" si="33"/>
        <v>0.1095</v>
      </c>
      <c r="I258" s="9" t="e">
        <f>IF(E258="",NA(),IF(Inputs!$B$6&gt;(U257*(1+rate/freq)),IF((U257*(1+rate/freq))&lt;0,0,(U257*(1+rate/freq))),Inputs!$B$6))</f>
        <v>#N/A</v>
      </c>
      <c r="J258" s="8" t="str">
        <f t="shared" si="34"/>
        <v/>
      </c>
      <c r="K258" s="9" t="str">
        <f t="shared" si="35"/>
        <v/>
      </c>
      <c r="L258" s="8" t="str">
        <f t="shared" si="39"/>
        <v/>
      </c>
      <c r="M258" s="8" t="str">
        <f t="shared" si="40"/>
        <v/>
      </c>
      <c r="N258" s="8"/>
      <c r="O258" s="8"/>
      <c r="P258" s="8"/>
      <c r="Q258" s="8" t="str">
        <f>IF(Inputs!$E$9=$M$2,M258,IF(Inputs!$E$9=$N$2,N258,IF(Inputs!$E$9=$O$2,O258,IF(Inputs!$E$9=$P$2,P258,""))))</f>
        <v/>
      </c>
      <c r="R258" s="3">
        <v>0</v>
      </c>
      <c r="S258" s="19"/>
      <c r="T258" s="3">
        <f t="shared" si="36"/>
        <v>0</v>
      </c>
      <c r="U258" s="8" t="str">
        <f t="shared" si="37"/>
        <v/>
      </c>
      <c r="W258" s="11"/>
      <c r="X258" s="11"/>
      <c r="Y258" s="11"/>
      <c r="Z258" s="11"/>
      <c r="AA258" s="11"/>
      <c r="AB258" s="11"/>
      <c r="AC258" s="11"/>
    </row>
    <row r="259" spans="4:29">
      <c r="D259" s="26">
        <f>IF(SUM($D$2:D258)&lt;&gt;0,0,IF(ROUND(U258-L259,2)=0,E259,0))</f>
        <v>0</v>
      </c>
      <c r="E259" s="3" t="str">
        <f t="shared" si="38"/>
        <v/>
      </c>
      <c r="F259" s="3" t="str">
        <f>IF(E259="","",IF(ISERROR(INDEX(Inputs!$A$10:$B$13,MATCH(E259,Inputs!$A$10:$A$13,0),2)),0,INDEX(Inputs!$A$10:$B$13,MATCH(E259,Inputs!$A$10:$A$13,0),2)))</f>
        <v/>
      </c>
      <c r="G259" s="47">
        <f t="shared" si="32"/>
        <v>0.1095</v>
      </c>
      <c r="H259" s="37">
        <f t="shared" si="33"/>
        <v>0.1095</v>
      </c>
      <c r="I259" s="9" t="e">
        <f>IF(E259="",NA(),IF(Inputs!$B$6&gt;(U258*(1+rate/freq)),IF((U258*(1+rate/freq))&lt;0,0,(U258*(1+rate/freq))),Inputs!$B$6))</f>
        <v>#N/A</v>
      </c>
      <c r="J259" s="8" t="str">
        <f t="shared" si="34"/>
        <v/>
      </c>
      <c r="K259" s="9" t="str">
        <f t="shared" si="35"/>
        <v/>
      </c>
      <c r="L259" s="8" t="str">
        <f t="shared" si="39"/>
        <v/>
      </c>
      <c r="M259" s="8" t="str">
        <f t="shared" si="40"/>
        <v/>
      </c>
      <c r="N259" s="8">
        <f>N256+3</f>
        <v>256</v>
      </c>
      <c r="O259" s="8"/>
      <c r="P259" s="8"/>
      <c r="Q259" s="8" t="str">
        <f>IF(Inputs!$E$9=$M$2,M259,IF(Inputs!$E$9=$N$2,N259,IF(Inputs!$E$9=$O$2,O259,IF(Inputs!$E$9=$P$2,P259,""))))</f>
        <v/>
      </c>
      <c r="R259" s="3">
        <v>0</v>
      </c>
      <c r="S259" s="19"/>
      <c r="T259" s="3">
        <f t="shared" si="36"/>
        <v>0</v>
      </c>
      <c r="U259" s="8" t="str">
        <f t="shared" si="37"/>
        <v/>
      </c>
      <c r="W259" s="11"/>
      <c r="X259" s="11"/>
      <c r="Y259" s="11"/>
      <c r="Z259" s="11"/>
      <c r="AA259" s="11"/>
      <c r="AB259" s="11"/>
      <c r="AC259" s="11"/>
    </row>
    <row r="260" spans="4:29">
      <c r="D260" s="26">
        <f>IF(SUM($D$2:D259)&lt;&gt;0,0,IF(ROUND(U259-L260,2)=0,E260,0))</f>
        <v>0</v>
      </c>
      <c r="E260" s="3" t="str">
        <f t="shared" si="38"/>
        <v/>
      </c>
      <c r="F260" s="3" t="str">
        <f>IF(E260="","",IF(ISERROR(INDEX(Inputs!$A$10:$B$13,MATCH(E260,Inputs!$A$10:$A$13,0),2)),0,INDEX(Inputs!$A$10:$B$13,MATCH(E260,Inputs!$A$10:$A$13,0),2)))</f>
        <v/>
      </c>
      <c r="G260" s="47">
        <f t="shared" ref="G260:G323" si="41">rate</f>
        <v>0.1095</v>
      </c>
      <c r="H260" s="37">
        <f t="shared" ref="H260:H323" si="42">IF($AS$2="fixed",rate,G260)</f>
        <v>0.1095</v>
      </c>
      <c r="I260" s="9" t="e">
        <f>IF(E260="",NA(),IF(Inputs!$B$6&gt;(U259*(1+rate/freq)),IF((U259*(1+rate/freq))&lt;0,0,(U259*(1+rate/freq))),Inputs!$B$6))</f>
        <v>#N/A</v>
      </c>
      <c r="J260" s="8" t="str">
        <f t="shared" ref="J260:J323" si="43">IF(E260="","",IF(emi&gt;(U259*(1+rate/freq)),IF((U259*(1+rate/freq))&lt;0,0,(U259*(1+rate/freq))),emi))</f>
        <v/>
      </c>
      <c r="K260" s="9" t="str">
        <f t="shared" ref="K260:K323" si="44">IF(E260="","",IF(U259&lt;0,0,U259)*H260/freq)</f>
        <v/>
      </c>
      <c r="L260" s="8" t="str">
        <f t="shared" si="39"/>
        <v/>
      </c>
      <c r="M260" s="8" t="str">
        <f t="shared" si="40"/>
        <v/>
      </c>
      <c r="N260" s="8"/>
      <c r="O260" s="8"/>
      <c r="P260" s="8"/>
      <c r="Q260" s="8" t="str">
        <f>IF(Inputs!$E$9=$M$2,M260,IF(Inputs!$E$9=$N$2,N260,IF(Inputs!$E$9=$O$2,O260,IF(Inputs!$E$9=$P$2,P260,""))))</f>
        <v/>
      </c>
      <c r="R260" s="3">
        <v>0</v>
      </c>
      <c r="S260" s="19"/>
      <c r="T260" s="3">
        <f t="shared" ref="T260:T323" si="45">IF(U259=0,0,S260)</f>
        <v>0</v>
      </c>
      <c r="U260" s="8" t="str">
        <f t="shared" ref="U260:U323" si="46">IF(E260="","",IF(U259&lt;=0,0,IF(U259+F260-L260-R260-T260&lt;0,0,U259+F260-L260-R260-T260)))</f>
        <v/>
      </c>
      <c r="W260" s="11"/>
      <c r="X260" s="11"/>
      <c r="Y260" s="11"/>
      <c r="Z260" s="11"/>
      <c r="AA260" s="11"/>
      <c r="AB260" s="11"/>
      <c r="AC260" s="11"/>
    </row>
    <row r="261" spans="4:29">
      <c r="D261" s="26">
        <f>IF(SUM($D$2:D260)&lt;&gt;0,0,IF(ROUND(U260-L261,2)=0,E261,0))</f>
        <v>0</v>
      </c>
      <c r="E261" s="3" t="str">
        <f t="shared" ref="E261:E324" si="47">IF(E260&lt;term,E260+1,"")</f>
        <v/>
      </c>
      <c r="F261" s="3" t="str">
        <f>IF(E261="","",IF(ISERROR(INDEX(Inputs!$A$10:$B$13,MATCH(E261,Inputs!$A$10:$A$13,0),2)),0,INDEX(Inputs!$A$10:$B$13,MATCH(E261,Inputs!$A$10:$A$13,0),2)))</f>
        <v/>
      </c>
      <c r="G261" s="47">
        <f t="shared" si="41"/>
        <v>0.1095</v>
      </c>
      <c r="H261" s="37">
        <f t="shared" si="42"/>
        <v>0.1095</v>
      </c>
      <c r="I261" s="9" t="e">
        <f>IF(E261="",NA(),IF(Inputs!$B$6&gt;(U260*(1+rate/freq)),IF((U260*(1+rate/freq))&lt;0,0,(U260*(1+rate/freq))),Inputs!$B$6))</f>
        <v>#N/A</v>
      </c>
      <c r="J261" s="8" t="str">
        <f t="shared" si="43"/>
        <v/>
      </c>
      <c r="K261" s="9" t="str">
        <f t="shared" si="44"/>
        <v/>
      </c>
      <c r="L261" s="8" t="str">
        <f t="shared" ref="L261:L324" si="48">IF(E261="","",I261-K261)</f>
        <v/>
      </c>
      <c r="M261" s="8" t="str">
        <f t="shared" ref="M261:M324" si="49">E261</f>
        <v/>
      </c>
      <c r="N261" s="8"/>
      <c r="O261" s="8"/>
      <c r="P261" s="8"/>
      <c r="Q261" s="8" t="str">
        <f>IF(Inputs!$E$9=$M$2,M261,IF(Inputs!$E$9=$N$2,N261,IF(Inputs!$E$9=$O$2,O261,IF(Inputs!$E$9=$P$2,P261,""))))</f>
        <v/>
      </c>
      <c r="R261" s="3">
        <v>0</v>
      </c>
      <c r="S261" s="19"/>
      <c r="T261" s="3">
        <f t="shared" si="45"/>
        <v>0</v>
      </c>
      <c r="U261" s="8" t="str">
        <f t="shared" si="46"/>
        <v/>
      </c>
      <c r="W261" s="11"/>
      <c r="X261" s="11"/>
      <c r="Y261" s="11"/>
      <c r="Z261" s="11"/>
      <c r="AA261" s="11"/>
      <c r="AB261" s="11"/>
      <c r="AC261" s="11"/>
    </row>
    <row r="262" spans="4:29">
      <c r="D262" s="26">
        <f>IF(SUM($D$2:D261)&lt;&gt;0,0,IF(ROUND(U261-L262,2)=0,E262,0))</f>
        <v>0</v>
      </c>
      <c r="E262" s="3" t="str">
        <f t="shared" si="47"/>
        <v/>
      </c>
      <c r="F262" s="3" t="str">
        <f>IF(E262="","",IF(ISERROR(INDEX(Inputs!$A$10:$B$13,MATCH(E262,Inputs!$A$10:$A$13,0),2)),0,INDEX(Inputs!$A$10:$B$13,MATCH(E262,Inputs!$A$10:$A$13,0),2)))</f>
        <v/>
      </c>
      <c r="G262" s="47">
        <f t="shared" si="41"/>
        <v>0.1095</v>
      </c>
      <c r="H262" s="37">
        <f t="shared" si="42"/>
        <v>0.1095</v>
      </c>
      <c r="I262" s="9" t="e">
        <f>IF(E262="",NA(),IF(Inputs!$B$6&gt;(U261*(1+rate/freq)),IF((U261*(1+rate/freq))&lt;0,0,(U261*(1+rate/freq))),Inputs!$B$6))</f>
        <v>#N/A</v>
      </c>
      <c r="J262" s="8" t="str">
        <f t="shared" si="43"/>
        <v/>
      </c>
      <c r="K262" s="9" t="str">
        <f t="shared" si="44"/>
        <v/>
      </c>
      <c r="L262" s="8" t="str">
        <f t="shared" si="48"/>
        <v/>
      </c>
      <c r="M262" s="8" t="str">
        <f t="shared" si="49"/>
        <v/>
      </c>
      <c r="N262" s="8">
        <f>N259+3</f>
        <v>259</v>
      </c>
      <c r="O262" s="8">
        <f>O256+6</f>
        <v>259</v>
      </c>
      <c r="P262" s="8"/>
      <c r="Q262" s="8" t="str">
        <f>IF(Inputs!$E$9=$M$2,M262,IF(Inputs!$E$9=$N$2,N262,IF(Inputs!$E$9=$O$2,O262,IF(Inputs!$E$9=$P$2,P262,""))))</f>
        <v/>
      </c>
      <c r="R262" s="3">
        <v>0</v>
      </c>
      <c r="S262" s="19"/>
      <c r="T262" s="3">
        <f t="shared" si="45"/>
        <v>0</v>
      </c>
      <c r="U262" s="8" t="str">
        <f t="shared" si="46"/>
        <v/>
      </c>
      <c r="W262" s="11"/>
      <c r="X262" s="11"/>
      <c r="Y262" s="11"/>
      <c r="Z262" s="11"/>
      <c r="AA262" s="11"/>
      <c r="AB262" s="11"/>
      <c r="AC262" s="11"/>
    </row>
    <row r="263" spans="4:29">
      <c r="D263" s="26">
        <f>IF(SUM($D$2:D262)&lt;&gt;0,0,IF(ROUND(U262-L263,2)=0,E263,0))</f>
        <v>0</v>
      </c>
      <c r="E263" s="3" t="str">
        <f t="shared" si="47"/>
        <v/>
      </c>
      <c r="F263" s="3" t="str">
        <f>IF(E263="","",IF(ISERROR(INDEX(Inputs!$A$10:$B$13,MATCH(E263,Inputs!$A$10:$A$13,0),2)),0,INDEX(Inputs!$A$10:$B$13,MATCH(E263,Inputs!$A$10:$A$13,0),2)))</f>
        <v/>
      </c>
      <c r="G263" s="47">
        <f t="shared" si="41"/>
        <v>0.1095</v>
      </c>
      <c r="H263" s="37">
        <f t="shared" si="42"/>
        <v>0.1095</v>
      </c>
      <c r="I263" s="9" t="e">
        <f>IF(E263="",NA(),IF(Inputs!$B$6&gt;(U262*(1+rate/freq)),IF((U262*(1+rate/freq))&lt;0,0,(U262*(1+rate/freq))),Inputs!$B$6))</f>
        <v>#N/A</v>
      </c>
      <c r="J263" s="8" t="str">
        <f t="shared" si="43"/>
        <v/>
      </c>
      <c r="K263" s="9" t="str">
        <f t="shared" si="44"/>
        <v/>
      </c>
      <c r="L263" s="8" t="str">
        <f t="shared" si="48"/>
        <v/>
      </c>
      <c r="M263" s="8" t="str">
        <f t="shared" si="49"/>
        <v/>
      </c>
      <c r="N263" s="8"/>
      <c r="O263" s="8"/>
      <c r="P263" s="8"/>
      <c r="Q263" s="8" t="str">
        <f>IF(Inputs!$E$9=$M$2,M263,IF(Inputs!$E$9=$N$2,N263,IF(Inputs!$E$9=$O$2,O263,IF(Inputs!$E$9=$P$2,P263,""))))</f>
        <v/>
      </c>
      <c r="R263" s="3">
        <v>0</v>
      </c>
      <c r="S263" s="19"/>
      <c r="T263" s="3">
        <f t="shared" si="45"/>
        <v>0</v>
      </c>
      <c r="U263" s="8" t="str">
        <f t="shared" si="46"/>
        <v/>
      </c>
      <c r="W263" s="11"/>
      <c r="X263" s="11"/>
      <c r="Y263" s="11"/>
      <c r="Z263" s="11"/>
      <c r="AA263" s="11"/>
      <c r="AB263" s="11"/>
      <c r="AC263" s="11"/>
    </row>
    <row r="264" spans="4:29">
      <c r="D264" s="26">
        <f>IF(SUM($D$2:D263)&lt;&gt;0,0,IF(ROUND(U263-L264,2)=0,E264,0))</f>
        <v>0</v>
      </c>
      <c r="E264" s="3" t="str">
        <f t="shared" si="47"/>
        <v/>
      </c>
      <c r="F264" s="3" t="str">
        <f>IF(E264="","",IF(ISERROR(INDEX(Inputs!$A$10:$B$13,MATCH(E264,Inputs!$A$10:$A$13,0),2)),0,INDEX(Inputs!$A$10:$B$13,MATCH(E264,Inputs!$A$10:$A$13,0),2)))</f>
        <v/>
      </c>
      <c r="G264" s="47">
        <f t="shared" si="41"/>
        <v>0.1095</v>
      </c>
      <c r="H264" s="37">
        <f t="shared" si="42"/>
        <v>0.1095</v>
      </c>
      <c r="I264" s="9" t="e">
        <f>IF(E264="",NA(),IF(Inputs!$B$6&gt;(U263*(1+rate/freq)),IF((U263*(1+rate/freq))&lt;0,0,(U263*(1+rate/freq))),Inputs!$B$6))</f>
        <v>#N/A</v>
      </c>
      <c r="J264" s="8" t="str">
        <f t="shared" si="43"/>
        <v/>
      </c>
      <c r="K264" s="9" t="str">
        <f t="shared" si="44"/>
        <v/>
      </c>
      <c r="L264" s="8" t="str">
        <f t="shared" si="48"/>
        <v/>
      </c>
      <c r="M264" s="8" t="str">
        <f t="shared" si="49"/>
        <v/>
      </c>
      <c r="N264" s="8"/>
      <c r="O264" s="8"/>
      <c r="P264" s="8"/>
      <c r="Q264" s="8" t="str">
        <f>IF(Inputs!$E$9=$M$2,M264,IF(Inputs!$E$9=$N$2,N264,IF(Inputs!$E$9=$O$2,O264,IF(Inputs!$E$9=$P$2,P264,""))))</f>
        <v/>
      </c>
      <c r="R264" s="3">
        <v>0</v>
      </c>
      <c r="S264" s="19"/>
      <c r="T264" s="3">
        <f t="shared" si="45"/>
        <v>0</v>
      </c>
      <c r="U264" s="8" t="str">
        <f t="shared" si="46"/>
        <v/>
      </c>
      <c r="W264" s="11"/>
      <c r="X264" s="11"/>
      <c r="Y264" s="11"/>
      <c r="Z264" s="11"/>
      <c r="AA264" s="11"/>
      <c r="AB264" s="11"/>
      <c r="AC264" s="11"/>
    </row>
    <row r="265" spans="4:29">
      <c r="D265" s="26">
        <f>IF(SUM($D$2:D264)&lt;&gt;0,0,IF(ROUND(U264-L265,2)=0,E265,0))</f>
        <v>0</v>
      </c>
      <c r="E265" s="3" t="str">
        <f t="shared" si="47"/>
        <v/>
      </c>
      <c r="F265" s="3" t="str">
        <f>IF(E265="","",IF(ISERROR(INDEX(Inputs!$A$10:$B$13,MATCH(E265,Inputs!$A$10:$A$13,0),2)),0,INDEX(Inputs!$A$10:$B$13,MATCH(E265,Inputs!$A$10:$A$13,0),2)))</f>
        <v/>
      </c>
      <c r="G265" s="47">
        <f t="shared" si="41"/>
        <v>0.1095</v>
      </c>
      <c r="H265" s="37">
        <f t="shared" si="42"/>
        <v>0.1095</v>
      </c>
      <c r="I265" s="9" t="e">
        <f>IF(E265="",NA(),IF(Inputs!$B$6&gt;(U264*(1+rate/freq)),IF((U264*(1+rate/freq))&lt;0,0,(U264*(1+rate/freq))),Inputs!$B$6))</f>
        <v>#N/A</v>
      </c>
      <c r="J265" s="8" t="str">
        <f t="shared" si="43"/>
        <v/>
      </c>
      <c r="K265" s="9" t="str">
        <f t="shared" si="44"/>
        <v/>
      </c>
      <c r="L265" s="8" t="str">
        <f t="shared" si="48"/>
        <v/>
      </c>
      <c r="M265" s="8" t="str">
        <f t="shared" si="49"/>
        <v/>
      </c>
      <c r="N265" s="8">
        <f>N262+3</f>
        <v>262</v>
      </c>
      <c r="O265" s="8"/>
      <c r="P265" s="8"/>
      <c r="Q265" s="8" t="str">
        <f>IF(Inputs!$E$9=$M$2,M265,IF(Inputs!$E$9=$N$2,N265,IF(Inputs!$E$9=$O$2,O265,IF(Inputs!$E$9=$P$2,P265,""))))</f>
        <v/>
      </c>
      <c r="R265" s="3">
        <v>0</v>
      </c>
      <c r="S265" s="19"/>
      <c r="T265" s="3">
        <f t="shared" si="45"/>
        <v>0</v>
      </c>
      <c r="U265" s="8" t="str">
        <f t="shared" si="46"/>
        <v/>
      </c>
      <c r="W265" s="11"/>
      <c r="X265" s="11"/>
      <c r="Y265" s="11"/>
      <c r="Z265" s="11"/>
      <c r="AA265" s="11"/>
      <c r="AB265" s="11"/>
      <c r="AC265" s="11"/>
    </row>
    <row r="266" spans="4:29">
      <c r="D266" s="26">
        <f>IF(SUM($D$2:D265)&lt;&gt;0,0,IF(ROUND(U265-L266,2)=0,E266,0))</f>
        <v>0</v>
      </c>
      <c r="E266" s="3" t="str">
        <f t="shared" si="47"/>
        <v/>
      </c>
      <c r="F266" s="3" t="str">
        <f>IF(E266="","",IF(ISERROR(INDEX(Inputs!$A$10:$B$13,MATCH(E266,Inputs!$A$10:$A$13,0),2)),0,INDEX(Inputs!$A$10:$B$13,MATCH(E266,Inputs!$A$10:$A$13,0),2)))</f>
        <v/>
      </c>
      <c r="G266" s="47">
        <f t="shared" si="41"/>
        <v>0.1095</v>
      </c>
      <c r="H266" s="37">
        <f t="shared" si="42"/>
        <v>0.1095</v>
      </c>
      <c r="I266" s="9" t="e">
        <f>IF(E266="",NA(),IF(Inputs!$B$6&gt;(U265*(1+rate/freq)),IF((U265*(1+rate/freq))&lt;0,0,(U265*(1+rate/freq))),Inputs!$B$6))</f>
        <v>#N/A</v>
      </c>
      <c r="J266" s="8" t="str">
        <f t="shared" si="43"/>
        <v/>
      </c>
      <c r="K266" s="9" t="str">
        <f t="shared" si="44"/>
        <v/>
      </c>
      <c r="L266" s="8" t="str">
        <f t="shared" si="48"/>
        <v/>
      </c>
      <c r="M266" s="8" t="str">
        <f t="shared" si="49"/>
        <v/>
      </c>
      <c r="N266" s="8"/>
      <c r="O266" s="8"/>
      <c r="P266" s="8"/>
      <c r="Q266" s="8" t="str">
        <f>IF(Inputs!$E$9=$M$2,M266,IF(Inputs!$E$9=$N$2,N266,IF(Inputs!$E$9=$O$2,O266,IF(Inputs!$E$9=$P$2,P266,""))))</f>
        <v/>
      </c>
      <c r="R266" s="3">
        <v>0</v>
      </c>
      <c r="S266" s="19"/>
      <c r="T266" s="3">
        <f t="shared" si="45"/>
        <v>0</v>
      </c>
      <c r="U266" s="8" t="str">
        <f t="shared" si="46"/>
        <v/>
      </c>
      <c r="W266" s="11"/>
      <c r="X266" s="11"/>
      <c r="Y266" s="11"/>
      <c r="Z266" s="11"/>
      <c r="AA266" s="11"/>
      <c r="AB266" s="11"/>
      <c r="AC266" s="11"/>
    </row>
    <row r="267" spans="4:29">
      <c r="D267" s="26">
        <f>IF(SUM($D$2:D266)&lt;&gt;0,0,IF(ROUND(U266-L267,2)=0,E267,0))</f>
        <v>0</v>
      </c>
      <c r="E267" s="3" t="str">
        <f t="shared" si="47"/>
        <v/>
      </c>
      <c r="F267" s="3" t="str">
        <f>IF(E267="","",IF(ISERROR(INDEX(Inputs!$A$10:$B$13,MATCH(E267,Inputs!$A$10:$A$13,0),2)),0,INDEX(Inputs!$A$10:$B$13,MATCH(E267,Inputs!$A$10:$A$13,0),2)))</f>
        <v/>
      </c>
      <c r="G267" s="47">
        <f t="shared" si="41"/>
        <v>0.1095</v>
      </c>
      <c r="H267" s="37">
        <f t="shared" si="42"/>
        <v>0.1095</v>
      </c>
      <c r="I267" s="9" t="e">
        <f>IF(E267="",NA(),IF(Inputs!$B$6&gt;(U266*(1+rate/freq)),IF((U266*(1+rate/freq))&lt;0,0,(U266*(1+rate/freq))),Inputs!$B$6))</f>
        <v>#N/A</v>
      </c>
      <c r="J267" s="8" t="str">
        <f t="shared" si="43"/>
        <v/>
      </c>
      <c r="K267" s="9" t="str">
        <f t="shared" si="44"/>
        <v/>
      </c>
      <c r="L267" s="8" t="str">
        <f t="shared" si="48"/>
        <v/>
      </c>
      <c r="M267" s="8" t="str">
        <f t="shared" si="49"/>
        <v/>
      </c>
      <c r="N267" s="8"/>
      <c r="O267" s="8"/>
      <c r="P267" s="8"/>
      <c r="Q267" s="8" t="str">
        <f>IF(Inputs!$E$9=$M$2,M267,IF(Inputs!$E$9=$N$2,N267,IF(Inputs!$E$9=$O$2,O267,IF(Inputs!$E$9=$P$2,P267,""))))</f>
        <v/>
      </c>
      <c r="R267" s="3">
        <v>0</v>
      </c>
      <c r="S267" s="19"/>
      <c r="T267" s="3">
        <f t="shared" si="45"/>
        <v>0</v>
      </c>
      <c r="U267" s="8" t="str">
        <f t="shared" si="46"/>
        <v/>
      </c>
      <c r="W267" s="11"/>
      <c r="X267" s="11"/>
      <c r="Y267" s="11"/>
      <c r="Z267" s="11"/>
      <c r="AA267" s="11"/>
      <c r="AB267" s="11"/>
      <c r="AC267" s="11"/>
    </row>
    <row r="268" spans="4:29">
      <c r="D268" s="26">
        <f>IF(SUM($D$2:D267)&lt;&gt;0,0,IF(ROUND(U267-L268,2)=0,E268,0))</f>
        <v>0</v>
      </c>
      <c r="E268" s="3" t="str">
        <f t="shared" si="47"/>
        <v/>
      </c>
      <c r="F268" s="3" t="str">
        <f>IF(E268="","",IF(ISERROR(INDEX(Inputs!$A$10:$B$13,MATCH(E268,Inputs!$A$10:$A$13,0),2)),0,INDEX(Inputs!$A$10:$B$13,MATCH(E268,Inputs!$A$10:$A$13,0),2)))</f>
        <v/>
      </c>
      <c r="G268" s="47">
        <f t="shared" si="41"/>
        <v>0.1095</v>
      </c>
      <c r="H268" s="37">
        <f t="shared" si="42"/>
        <v>0.1095</v>
      </c>
      <c r="I268" s="9" t="e">
        <f>IF(E268="",NA(),IF(Inputs!$B$6&gt;(U267*(1+rate/freq)),IF((U267*(1+rate/freq))&lt;0,0,(U267*(1+rate/freq))),Inputs!$B$6))</f>
        <v>#N/A</v>
      </c>
      <c r="J268" s="8" t="str">
        <f t="shared" si="43"/>
        <v/>
      </c>
      <c r="K268" s="9" t="str">
        <f t="shared" si="44"/>
        <v/>
      </c>
      <c r="L268" s="8" t="str">
        <f t="shared" si="48"/>
        <v/>
      </c>
      <c r="M268" s="8" t="str">
        <f t="shared" si="49"/>
        <v/>
      </c>
      <c r="N268" s="8">
        <f>N265+3</f>
        <v>265</v>
      </c>
      <c r="O268" s="8">
        <f>O262+6</f>
        <v>265</v>
      </c>
      <c r="P268" s="8">
        <f>P256+12</f>
        <v>265</v>
      </c>
      <c r="Q268" s="8" t="str">
        <f>IF(Inputs!$E$9=$M$2,M268,IF(Inputs!$E$9=$N$2,N268,IF(Inputs!$E$9=$O$2,O268,IF(Inputs!$E$9=$P$2,P268,""))))</f>
        <v/>
      </c>
      <c r="R268" s="3">
        <v>0</v>
      </c>
      <c r="S268" s="19"/>
      <c r="T268" s="3">
        <f t="shared" si="45"/>
        <v>0</v>
      </c>
      <c r="U268" s="8" t="str">
        <f t="shared" si="46"/>
        <v/>
      </c>
      <c r="W268" s="11"/>
      <c r="X268" s="11"/>
      <c r="Y268" s="11"/>
      <c r="Z268" s="11"/>
      <c r="AA268" s="11"/>
      <c r="AB268" s="11"/>
      <c r="AC268" s="11"/>
    </row>
    <row r="269" spans="4:29">
      <c r="D269" s="26">
        <f>IF(SUM($D$2:D268)&lt;&gt;0,0,IF(ROUND(U268-L269,2)=0,E269,0))</f>
        <v>0</v>
      </c>
      <c r="E269" s="3" t="str">
        <f t="shared" si="47"/>
        <v/>
      </c>
      <c r="F269" s="3" t="str">
        <f>IF(E269="","",IF(ISERROR(INDEX(Inputs!$A$10:$B$13,MATCH(E269,Inputs!$A$10:$A$13,0),2)),0,INDEX(Inputs!$A$10:$B$13,MATCH(E269,Inputs!$A$10:$A$13,0),2)))</f>
        <v/>
      </c>
      <c r="G269" s="47">
        <f t="shared" si="41"/>
        <v>0.1095</v>
      </c>
      <c r="H269" s="37">
        <f t="shared" si="42"/>
        <v>0.1095</v>
      </c>
      <c r="I269" s="9" t="e">
        <f>IF(E269="",NA(),IF(Inputs!$B$6&gt;(U268*(1+rate/freq)),IF((U268*(1+rate/freq))&lt;0,0,(U268*(1+rate/freq))),Inputs!$B$6))</f>
        <v>#N/A</v>
      </c>
      <c r="J269" s="8" t="str">
        <f t="shared" si="43"/>
        <v/>
      </c>
      <c r="K269" s="9" t="str">
        <f t="shared" si="44"/>
        <v/>
      </c>
      <c r="L269" s="8" t="str">
        <f t="shared" si="48"/>
        <v/>
      </c>
      <c r="M269" s="8" t="str">
        <f t="shared" si="49"/>
        <v/>
      </c>
      <c r="N269" s="8"/>
      <c r="O269" s="8"/>
      <c r="P269" s="8"/>
      <c r="Q269" s="8" t="str">
        <f>IF(Inputs!$E$9=$M$2,M269,IF(Inputs!$E$9=$N$2,N269,IF(Inputs!$E$9=$O$2,O269,IF(Inputs!$E$9=$P$2,P269,""))))</f>
        <v/>
      </c>
      <c r="R269" s="3">
        <v>0</v>
      </c>
      <c r="S269" s="19"/>
      <c r="T269" s="3">
        <f t="shared" si="45"/>
        <v>0</v>
      </c>
      <c r="U269" s="8" t="str">
        <f t="shared" si="46"/>
        <v/>
      </c>
      <c r="W269" s="11"/>
      <c r="X269" s="11"/>
      <c r="Y269" s="11"/>
      <c r="Z269" s="11"/>
      <c r="AA269" s="11"/>
      <c r="AB269" s="11"/>
      <c r="AC269" s="11"/>
    </row>
    <row r="270" spans="4:29">
      <c r="D270" s="26">
        <f>IF(SUM($D$2:D269)&lt;&gt;0,0,IF(ROUND(U269-L270,2)=0,E270,0))</f>
        <v>0</v>
      </c>
      <c r="E270" s="3" t="str">
        <f t="shared" si="47"/>
        <v/>
      </c>
      <c r="F270" s="3" t="str">
        <f>IF(E270="","",IF(ISERROR(INDEX(Inputs!$A$10:$B$13,MATCH(E270,Inputs!$A$10:$A$13,0),2)),0,INDEX(Inputs!$A$10:$B$13,MATCH(E270,Inputs!$A$10:$A$13,0),2)))</f>
        <v/>
      </c>
      <c r="G270" s="47">
        <f t="shared" si="41"/>
        <v>0.1095</v>
      </c>
      <c r="H270" s="37">
        <f t="shared" si="42"/>
        <v>0.1095</v>
      </c>
      <c r="I270" s="9" t="e">
        <f>IF(E270="",NA(),IF(Inputs!$B$6&gt;(U269*(1+rate/freq)),IF((U269*(1+rate/freq))&lt;0,0,(U269*(1+rate/freq))),Inputs!$B$6))</f>
        <v>#N/A</v>
      </c>
      <c r="J270" s="8" t="str">
        <f t="shared" si="43"/>
        <v/>
      </c>
      <c r="K270" s="9" t="str">
        <f t="shared" si="44"/>
        <v/>
      </c>
      <c r="L270" s="8" t="str">
        <f t="shared" si="48"/>
        <v/>
      </c>
      <c r="M270" s="8" t="str">
        <f t="shared" si="49"/>
        <v/>
      </c>
      <c r="N270" s="8"/>
      <c r="O270" s="8"/>
      <c r="P270" s="8"/>
      <c r="Q270" s="8" t="str">
        <f>IF(Inputs!$E$9=$M$2,M270,IF(Inputs!$E$9=$N$2,N270,IF(Inputs!$E$9=$O$2,O270,IF(Inputs!$E$9=$P$2,P270,""))))</f>
        <v/>
      </c>
      <c r="R270" s="3">
        <v>0</v>
      </c>
      <c r="S270" s="19"/>
      <c r="T270" s="3">
        <f t="shared" si="45"/>
        <v>0</v>
      </c>
      <c r="U270" s="8" t="str">
        <f t="shared" si="46"/>
        <v/>
      </c>
      <c r="W270" s="11"/>
      <c r="X270" s="11"/>
      <c r="Y270" s="11"/>
      <c r="Z270" s="11"/>
      <c r="AA270" s="11"/>
      <c r="AB270" s="11"/>
      <c r="AC270" s="11"/>
    </row>
    <row r="271" spans="4:29">
      <c r="D271" s="26">
        <f>IF(SUM($D$2:D270)&lt;&gt;0,0,IF(ROUND(U270-L271,2)=0,E271,0))</f>
        <v>0</v>
      </c>
      <c r="E271" s="3" t="str">
        <f t="shared" si="47"/>
        <v/>
      </c>
      <c r="F271" s="3" t="str">
        <f>IF(E271="","",IF(ISERROR(INDEX(Inputs!$A$10:$B$13,MATCH(E271,Inputs!$A$10:$A$13,0),2)),0,INDEX(Inputs!$A$10:$B$13,MATCH(E271,Inputs!$A$10:$A$13,0),2)))</f>
        <v/>
      </c>
      <c r="G271" s="47">
        <f t="shared" si="41"/>
        <v>0.1095</v>
      </c>
      <c r="H271" s="37">
        <f t="shared" si="42"/>
        <v>0.1095</v>
      </c>
      <c r="I271" s="9" t="e">
        <f>IF(E271="",NA(),IF(Inputs!$B$6&gt;(U270*(1+rate/freq)),IF((U270*(1+rate/freq))&lt;0,0,(U270*(1+rate/freq))),Inputs!$B$6))</f>
        <v>#N/A</v>
      </c>
      <c r="J271" s="8" t="str">
        <f t="shared" si="43"/>
        <v/>
      </c>
      <c r="K271" s="9" t="str">
        <f t="shared" si="44"/>
        <v/>
      </c>
      <c r="L271" s="8" t="str">
        <f t="shared" si="48"/>
        <v/>
      </c>
      <c r="M271" s="8" t="str">
        <f t="shared" si="49"/>
        <v/>
      </c>
      <c r="N271" s="8">
        <f>N268+3</f>
        <v>268</v>
      </c>
      <c r="O271" s="8"/>
      <c r="P271" s="8"/>
      <c r="Q271" s="8" t="str">
        <f>IF(Inputs!$E$9=$M$2,M271,IF(Inputs!$E$9=$N$2,N271,IF(Inputs!$E$9=$O$2,O271,IF(Inputs!$E$9=$P$2,P271,""))))</f>
        <v/>
      </c>
      <c r="R271" s="3">
        <v>0</v>
      </c>
      <c r="S271" s="19"/>
      <c r="T271" s="3">
        <f t="shared" si="45"/>
        <v>0</v>
      </c>
      <c r="U271" s="8" t="str">
        <f t="shared" si="46"/>
        <v/>
      </c>
      <c r="W271" s="11"/>
      <c r="X271" s="11"/>
      <c r="Y271" s="11"/>
      <c r="Z271" s="11"/>
      <c r="AA271" s="11"/>
      <c r="AB271" s="11"/>
      <c r="AC271" s="11"/>
    </row>
    <row r="272" spans="4:29">
      <c r="D272" s="26">
        <f>IF(SUM($D$2:D271)&lt;&gt;0,0,IF(ROUND(U271-L272,2)=0,E272,0))</f>
        <v>0</v>
      </c>
      <c r="E272" s="3" t="str">
        <f t="shared" si="47"/>
        <v/>
      </c>
      <c r="F272" s="3" t="str">
        <f>IF(E272="","",IF(ISERROR(INDEX(Inputs!$A$10:$B$13,MATCH(E272,Inputs!$A$10:$A$13,0),2)),0,INDEX(Inputs!$A$10:$B$13,MATCH(E272,Inputs!$A$10:$A$13,0),2)))</f>
        <v/>
      </c>
      <c r="G272" s="47">
        <f t="shared" si="41"/>
        <v>0.1095</v>
      </c>
      <c r="H272" s="37">
        <f t="shared" si="42"/>
        <v>0.1095</v>
      </c>
      <c r="I272" s="9" t="e">
        <f>IF(E272="",NA(),IF(Inputs!$B$6&gt;(U271*(1+rate/freq)),IF((U271*(1+rate/freq))&lt;0,0,(U271*(1+rate/freq))),Inputs!$B$6))</f>
        <v>#N/A</v>
      </c>
      <c r="J272" s="8" t="str">
        <f t="shared" si="43"/>
        <v/>
      </c>
      <c r="K272" s="9" t="str">
        <f t="shared" si="44"/>
        <v/>
      </c>
      <c r="L272" s="8" t="str">
        <f t="shared" si="48"/>
        <v/>
      </c>
      <c r="M272" s="8" t="str">
        <f t="shared" si="49"/>
        <v/>
      </c>
      <c r="N272" s="8"/>
      <c r="O272" s="8"/>
      <c r="P272" s="8"/>
      <c r="Q272" s="8" t="str">
        <f>IF(Inputs!$E$9=$M$2,M272,IF(Inputs!$E$9=$N$2,N272,IF(Inputs!$E$9=$O$2,O272,IF(Inputs!$E$9=$P$2,P272,""))))</f>
        <v/>
      </c>
      <c r="R272" s="3">
        <v>0</v>
      </c>
      <c r="S272" s="19"/>
      <c r="T272" s="3">
        <f t="shared" si="45"/>
        <v>0</v>
      </c>
      <c r="U272" s="8" t="str">
        <f t="shared" si="46"/>
        <v/>
      </c>
      <c r="W272" s="11"/>
      <c r="X272" s="11"/>
      <c r="Y272" s="11"/>
      <c r="Z272" s="11"/>
      <c r="AA272" s="11"/>
      <c r="AB272" s="11"/>
      <c r="AC272" s="11"/>
    </row>
    <row r="273" spans="4:29">
      <c r="D273" s="26">
        <f>IF(SUM($D$2:D272)&lt;&gt;0,0,IF(ROUND(U272-L273,2)=0,E273,0))</f>
        <v>0</v>
      </c>
      <c r="E273" s="3" t="str">
        <f t="shared" si="47"/>
        <v/>
      </c>
      <c r="F273" s="3" t="str">
        <f>IF(E273="","",IF(ISERROR(INDEX(Inputs!$A$10:$B$13,MATCH(E273,Inputs!$A$10:$A$13,0),2)),0,INDEX(Inputs!$A$10:$B$13,MATCH(E273,Inputs!$A$10:$A$13,0),2)))</f>
        <v/>
      </c>
      <c r="G273" s="47">
        <f t="shared" si="41"/>
        <v>0.1095</v>
      </c>
      <c r="H273" s="37">
        <f t="shared" si="42"/>
        <v>0.1095</v>
      </c>
      <c r="I273" s="9" t="e">
        <f>IF(E273="",NA(),IF(Inputs!$B$6&gt;(U272*(1+rate/freq)),IF((U272*(1+rate/freq))&lt;0,0,(U272*(1+rate/freq))),Inputs!$B$6))</f>
        <v>#N/A</v>
      </c>
      <c r="J273" s="8" t="str">
        <f t="shared" si="43"/>
        <v/>
      </c>
      <c r="K273" s="9" t="str">
        <f t="shared" si="44"/>
        <v/>
      </c>
      <c r="L273" s="8" t="str">
        <f t="shared" si="48"/>
        <v/>
      </c>
      <c r="M273" s="8" t="str">
        <f t="shared" si="49"/>
        <v/>
      </c>
      <c r="N273" s="8"/>
      <c r="O273" s="8"/>
      <c r="P273" s="8"/>
      <c r="Q273" s="8" t="str">
        <f>IF(Inputs!$E$9=$M$2,M273,IF(Inputs!$E$9=$N$2,N273,IF(Inputs!$E$9=$O$2,O273,IF(Inputs!$E$9=$P$2,P273,""))))</f>
        <v/>
      </c>
      <c r="R273" s="3">
        <v>0</v>
      </c>
      <c r="S273" s="19"/>
      <c r="T273" s="3">
        <f t="shared" si="45"/>
        <v>0</v>
      </c>
      <c r="U273" s="8" t="str">
        <f t="shared" si="46"/>
        <v/>
      </c>
      <c r="W273" s="11"/>
      <c r="X273" s="11"/>
      <c r="Y273" s="11"/>
      <c r="Z273" s="11"/>
      <c r="AA273" s="11"/>
      <c r="AB273" s="11"/>
      <c r="AC273" s="11"/>
    </row>
    <row r="274" spans="4:29">
      <c r="D274" s="26">
        <f>IF(SUM($D$2:D273)&lt;&gt;0,0,IF(ROUND(U273-L274,2)=0,E274,0))</f>
        <v>0</v>
      </c>
      <c r="E274" s="3" t="str">
        <f t="shared" si="47"/>
        <v/>
      </c>
      <c r="F274" s="3" t="str">
        <f>IF(E274="","",IF(ISERROR(INDEX(Inputs!$A$10:$B$13,MATCH(E274,Inputs!$A$10:$A$13,0),2)),0,INDEX(Inputs!$A$10:$B$13,MATCH(E274,Inputs!$A$10:$A$13,0),2)))</f>
        <v/>
      </c>
      <c r="G274" s="47">
        <f t="shared" si="41"/>
        <v>0.1095</v>
      </c>
      <c r="H274" s="37">
        <f t="shared" si="42"/>
        <v>0.1095</v>
      </c>
      <c r="I274" s="9" t="e">
        <f>IF(E274="",NA(),IF(Inputs!$B$6&gt;(U273*(1+rate/freq)),IF((U273*(1+rate/freq))&lt;0,0,(U273*(1+rate/freq))),Inputs!$B$6))</f>
        <v>#N/A</v>
      </c>
      <c r="J274" s="8" t="str">
        <f t="shared" si="43"/>
        <v/>
      </c>
      <c r="K274" s="9" t="str">
        <f t="shared" si="44"/>
        <v/>
      </c>
      <c r="L274" s="8" t="str">
        <f t="shared" si="48"/>
        <v/>
      </c>
      <c r="M274" s="8" t="str">
        <f t="shared" si="49"/>
        <v/>
      </c>
      <c r="N274" s="8">
        <f>N271+3</f>
        <v>271</v>
      </c>
      <c r="O274" s="8">
        <f>O268+6</f>
        <v>271</v>
      </c>
      <c r="P274" s="8"/>
      <c r="Q274" s="8" t="str">
        <f>IF(Inputs!$E$9=$M$2,M274,IF(Inputs!$E$9=$N$2,N274,IF(Inputs!$E$9=$O$2,O274,IF(Inputs!$E$9=$P$2,P274,""))))</f>
        <v/>
      </c>
      <c r="R274" s="3">
        <v>0</v>
      </c>
      <c r="S274" s="19"/>
      <c r="T274" s="3">
        <f t="shared" si="45"/>
        <v>0</v>
      </c>
      <c r="U274" s="8" t="str">
        <f t="shared" si="46"/>
        <v/>
      </c>
      <c r="W274" s="11"/>
      <c r="X274" s="11"/>
      <c r="Y274" s="11"/>
      <c r="Z274" s="11"/>
      <c r="AA274" s="11"/>
      <c r="AB274" s="11"/>
      <c r="AC274" s="11"/>
    </row>
    <row r="275" spans="4:29">
      <c r="D275" s="26">
        <f>IF(SUM($D$2:D274)&lt;&gt;0,0,IF(ROUND(U274-L275,2)=0,E275,0))</f>
        <v>0</v>
      </c>
      <c r="E275" s="3" t="str">
        <f t="shared" si="47"/>
        <v/>
      </c>
      <c r="F275" s="3" t="str">
        <f>IF(E275="","",IF(ISERROR(INDEX(Inputs!$A$10:$B$13,MATCH(E275,Inputs!$A$10:$A$13,0),2)),0,INDEX(Inputs!$A$10:$B$13,MATCH(E275,Inputs!$A$10:$A$13,0),2)))</f>
        <v/>
      </c>
      <c r="G275" s="47">
        <f t="shared" si="41"/>
        <v>0.1095</v>
      </c>
      <c r="H275" s="37">
        <f t="shared" si="42"/>
        <v>0.1095</v>
      </c>
      <c r="I275" s="9" t="e">
        <f>IF(E275="",NA(),IF(Inputs!$B$6&gt;(U274*(1+rate/freq)),IF((U274*(1+rate/freq))&lt;0,0,(U274*(1+rate/freq))),Inputs!$B$6))</f>
        <v>#N/A</v>
      </c>
      <c r="J275" s="8" t="str">
        <f t="shared" si="43"/>
        <v/>
      </c>
      <c r="K275" s="9" t="str">
        <f t="shared" si="44"/>
        <v/>
      </c>
      <c r="L275" s="8" t="str">
        <f t="shared" si="48"/>
        <v/>
      </c>
      <c r="M275" s="8" t="str">
        <f t="shared" si="49"/>
        <v/>
      </c>
      <c r="N275" s="8"/>
      <c r="O275" s="8"/>
      <c r="P275" s="8"/>
      <c r="Q275" s="8" t="str">
        <f>IF(Inputs!$E$9=$M$2,M275,IF(Inputs!$E$9=$N$2,N275,IF(Inputs!$E$9=$O$2,O275,IF(Inputs!$E$9=$P$2,P275,""))))</f>
        <v/>
      </c>
      <c r="R275" s="3">
        <v>0</v>
      </c>
      <c r="S275" s="19"/>
      <c r="T275" s="3">
        <f t="shared" si="45"/>
        <v>0</v>
      </c>
      <c r="U275" s="8" t="str">
        <f t="shared" si="46"/>
        <v/>
      </c>
      <c r="W275" s="11"/>
      <c r="X275" s="11"/>
      <c r="Y275" s="11"/>
      <c r="Z275" s="11"/>
      <c r="AA275" s="11"/>
      <c r="AB275" s="11"/>
      <c r="AC275" s="11"/>
    </row>
    <row r="276" spans="4:29">
      <c r="D276" s="26">
        <f>IF(SUM($D$2:D275)&lt;&gt;0,0,IF(ROUND(U275-L276,2)=0,E276,0))</f>
        <v>0</v>
      </c>
      <c r="E276" s="3" t="str">
        <f t="shared" si="47"/>
        <v/>
      </c>
      <c r="F276" s="3" t="str">
        <f>IF(E276="","",IF(ISERROR(INDEX(Inputs!$A$10:$B$13,MATCH(E276,Inputs!$A$10:$A$13,0),2)),0,INDEX(Inputs!$A$10:$B$13,MATCH(E276,Inputs!$A$10:$A$13,0),2)))</f>
        <v/>
      </c>
      <c r="G276" s="47">
        <f t="shared" si="41"/>
        <v>0.1095</v>
      </c>
      <c r="H276" s="37">
        <f t="shared" si="42"/>
        <v>0.1095</v>
      </c>
      <c r="I276" s="9" t="e">
        <f>IF(E276="",NA(),IF(Inputs!$B$6&gt;(U275*(1+rate/freq)),IF((U275*(1+rate/freq))&lt;0,0,(U275*(1+rate/freq))),Inputs!$B$6))</f>
        <v>#N/A</v>
      </c>
      <c r="J276" s="8" t="str">
        <f t="shared" si="43"/>
        <v/>
      </c>
      <c r="K276" s="9" t="str">
        <f t="shared" si="44"/>
        <v/>
      </c>
      <c r="L276" s="8" t="str">
        <f t="shared" si="48"/>
        <v/>
      </c>
      <c r="M276" s="8" t="str">
        <f t="shared" si="49"/>
        <v/>
      </c>
      <c r="N276" s="8"/>
      <c r="O276" s="8"/>
      <c r="P276" s="8"/>
      <c r="Q276" s="8" t="str">
        <f>IF(Inputs!$E$9=$M$2,M276,IF(Inputs!$E$9=$N$2,N276,IF(Inputs!$E$9=$O$2,O276,IF(Inputs!$E$9=$P$2,P276,""))))</f>
        <v/>
      </c>
      <c r="R276" s="3">
        <v>0</v>
      </c>
      <c r="S276" s="19"/>
      <c r="T276" s="3">
        <f t="shared" si="45"/>
        <v>0</v>
      </c>
      <c r="U276" s="8" t="str">
        <f t="shared" si="46"/>
        <v/>
      </c>
      <c r="W276" s="11"/>
      <c r="X276" s="11"/>
      <c r="Y276" s="11"/>
      <c r="Z276" s="11"/>
      <c r="AA276" s="11"/>
      <c r="AB276" s="11"/>
      <c r="AC276" s="11"/>
    </row>
    <row r="277" spans="4:29">
      <c r="D277" s="26">
        <f>IF(SUM($D$2:D276)&lt;&gt;0,0,IF(ROUND(U276-L277,2)=0,E277,0))</f>
        <v>0</v>
      </c>
      <c r="E277" s="3" t="str">
        <f t="shared" si="47"/>
        <v/>
      </c>
      <c r="F277" s="3" t="str">
        <f>IF(E277="","",IF(ISERROR(INDEX(Inputs!$A$10:$B$13,MATCH(E277,Inputs!$A$10:$A$13,0),2)),0,INDEX(Inputs!$A$10:$B$13,MATCH(E277,Inputs!$A$10:$A$13,0),2)))</f>
        <v/>
      </c>
      <c r="G277" s="47">
        <f t="shared" si="41"/>
        <v>0.1095</v>
      </c>
      <c r="H277" s="37">
        <f t="shared" si="42"/>
        <v>0.1095</v>
      </c>
      <c r="I277" s="9" t="e">
        <f>IF(E277="",NA(),IF(Inputs!$B$6&gt;(U276*(1+rate/freq)),IF((U276*(1+rate/freq))&lt;0,0,(U276*(1+rate/freq))),Inputs!$B$6))</f>
        <v>#N/A</v>
      </c>
      <c r="J277" s="8" t="str">
        <f t="shared" si="43"/>
        <v/>
      </c>
      <c r="K277" s="9" t="str">
        <f t="shared" si="44"/>
        <v/>
      </c>
      <c r="L277" s="8" t="str">
        <f t="shared" si="48"/>
        <v/>
      </c>
      <c r="M277" s="8" t="str">
        <f t="shared" si="49"/>
        <v/>
      </c>
      <c r="N277" s="8">
        <f>N274+3</f>
        <v>274</v>
      </c>
      <c r="O277" s="8"/>
      <c r="P277" s="8"/>
      <c r="Q277" s="8" t="str">
        <f>IF(Inputs!$E$9=$M$2,M277,IF(Inputs!$E$9=$N$2,N277,IF(Inputs!$E$9=$O$2,O277,IF(Inputs!$E$9=$P$2,P277,""))))</f>
        <v/>
      </c>
      <c r="R277" s="3">
        <v>0</v>
      </c>
      <c r="S277" s="19"/>
      <c r="T277" s="3">
        <f t="shared" si="45"/>
        <v>0</v>
      </c>
      <c r="U277" s="8" t="str">
        <f t="shared" si="46"/>
        <v/>
      </c>
      <c r="W277" s="11"/>
      <c r="X277" s="11"/>
      <c r="Y277" s="11"/>
      <c r="Z277" s="11"/>
      <c r="AA277" s="11"/>
      <c r="AB277" s="11"/>
      <c r="AC277" s="11"/>
    </row>
    <row r="278" spans="4:29">
      <c r="D278" s="26">
        <f>IF(SUM($D$2:D277)&lt;&gt;0,0,IF(ROUND(U277-L278,2)=0,E278,0))</f>
        <v>0</v>
      </c>
      <c r="E278" s="3" t="str">
        <f t="shared" si="47"/>
        <v/>
      </c>
      <c r="F278" s="3" t="str">
        <f>IF(E278="","",IF(ISERROR(INDEX(Inputs!$A$10:$B$13,MATCH(E278,Inputs!$A$10:$A$13,0),2)),0,INDEX(Inputs!$A$10:$B$13,MATCH(E278,Inputs!$A$10:$A$13,0),2)))</f>
        <v/>
      </c>
      <c r="G278" s="47">
        <f t="shared" si="41"/>
        <v>0.1095</v>
      </c>
      <c r="H278" s="37">
        <f t="shared" si="42"/>
        <v>0.1095</v>
      </c>
      <c r="I278" s="9" t="e">
        <f>IF(E278="",NA(),IF(Inputs!$B$6&gt;(U277*(1+rate/freq)),IF((U277*(1+rate/freq))&lt;0,0,(U277*(1+rate/freq))),Inputs!$B$6))</f>
        <v>#N/A</v>
      </c>
      <c r="J278" s="8" t="str">
        <f t="shared" si="43"/>
        <v/>
      </c>
      <c r="K278" s="9" t="str">
        <f t="shared" si="44"/>
        <v/>
      </c>
      <c r="L278" s="8" t="str">
        <f t="shared" si="48"/>
        <v/>
      </c>
      <c r="M278" s="8" t="str">
        <f t="shared" si="49"/>
        <v/>
      </c>
      <c r="N278" s="8"/>
      <c r="O278" s="8"/>
      <c r="P278" s="8"/>
      <c r="Q278" s="8" t="str">
        <f>IF(Inputs!$E$9=$M$2,M278,IF(Inputs!$E$9=$N$2,N278,IF(Inputs!$E$9=$O$2,O278,IF(Inputs!$E$9=$P$2,P278,""))))</f>
        <v/>
      </c>
      <c r="R278" s="3">
        <v>0</v>
      </c>
      <c r="S278" s="19"/>
      <c r="T278" s="3">
        <f t="shared" si="45"/>
        <v>0</v>
      </c>
      <c r="U278" s="8" t="str">
        <f t="shared" si="46"/>
        <v/>
      </c>
      <c r="W278" s="11"/>
      <c r="X278" s="11"/>
      <c r="Y278" s="11"/>
      <c r="Z278" s="11"/>
      <c r="AA278" s="11"/>
      <c r="AB278" s="11"/>
      <c r="AC278" s="11"/>
    </row>
    <row r="279" spans="4:29">
      <c r="D279" s="26">
        <f>IF(SUM($D$2:D278)&lt;&gt;0,0,IF(ROUND(U278-L279,2)=0,E279,0))</f>
        <v>0</v>
      </c>
      <c r="E279" s="3" t="str">
        <f t="shared" si="47"/>
        <v/>
      </c>
      <c r="F279" s="3" t="str">
        <f>IF(E279="","",IF(ISERROR(INDEX(Inputs!$A$10:$B$13,MATCH(E279,Inputs!$A$10:$A$13,0),2)),0,INDEX(Inputs!$A$10:$B$13,MATCH(E279,Inputs!$A$10:$A$13,0),2)))</f>
        <v/>
      </c>
      <c r="G279" s="47">
        <f t="shared" si="41"/>
        <v>0.1095</v>
      </c>
      <c r="H279" s="37">
        <f t="shared" si="42"/>
        <v>0.1095</v>
      </c>
      <c r="I279" s="9" t="e">
        <f>IF(E279="",NA(),IF(Inputs!$B$6&gt;(U278*(1+rate/freq)),IF((U278*(1+rate/freq))&lt;0,0,(U278*(1+rate/freq))),Inputs!$B$6))</f>
        <v>#N/A</v>
      </c>
      <c r="J279" s="8" t="str">
        <f t="shared" si="43"/>
        <v/>
      </c>
      <c r="K279" s="9" t="str">
        <f t="shared" si="44"/>
        <v/>
      </c>
      <c r="L279" s="8" t="str">
        <f t="shared" si="48"/>
        <v/>
      </c>
      <c r="M279" s="8" t="str">
        <f t="shared" si="49"/>
        <v/>
      </c>
      <c r="N279" s="8"/>
      <c r="O279" s="8"/>
      <c r="P279" s="8"/>
      <c r="Q279" s="8" t="str">
        <f>IF(Inputs!$E$9=$M$2,M279,IF(Inputs!$E$9=$N$2,N279,IF(Inputs!$E$9=$O$2,O279,IF(Inputs!$E$9=$P$2,P279,""))))</f>
        <v/>
      </c>
      <c r="R279" s="3">
        <v>0</v>
      </c>
      <c r="S279" s="19"/>
      <c r="T279" s="3">
        <f t="shared" si="45"/>
        <v>0</v>
      </c>
      <c r="U279" s="8" t="str">
        <f t="shared" si="46"/>
        <v/>
      </c>
      <c r="W279" s="11"/>
      <c r="X279" s="11"/>
      <c r="Y279" s="11"/>
      <c r="Z279" s="11"/>
      <c r="AA279" s="11"/>
      <c r="AB279" s="11"/>
      <c r="AC279" s="11"/>
    </row>
    <row r="280" spans="4:29">
      <c r="D280" s="26">
        <f>IF(SUM($D$2:D279)&lt;&gt;0,0,IF(ROUND(U279-L280,2)=0,E280,0))</f>
        <v>0</v>
      </c>
      <c r="E280" s="3" t="str">
        <f t="shared" si="47"/>
        <v/>
      </c>
      <c r="F280" s="3" t="str">
        <f>IF(E280="","",IF(ISERROR(INDEX(Inputs!$A$10:$B$13,MATCH(E280,Inputs!$A$10:$A$13,0),2)),0,INDEX(Inputs!$A$10:$B$13,MATCH(E280,Inputs!$A$10:$A$13,0),2)))</f>
        <v/>
      </c>
      <c r="G280" s="47">
        <f t="shared" si="41"/>
        <v>0.1095</v>
      </c>
      <c r="H280" s="37">
        <f t="shared" si="42"/>
        <v>0.1095</v>
      </c>
      <c r="I280" s="9" t="e">
        <f>IF(E280="",NA(),IF(Inputs!$B$6&gt;(U279*(1+rate/freq)),IF((U279*(1+rate/freq))&lt;0,0,(U279*(1+rate/freq))),Inputs!$B$6))</f>
        <v>#N/A</v>
      </c>
      <c r="J280" s="8" t="str">
        <f t="shared" si="43"/>
        <v/>
      </c>
      <c r="K280" s="9" t="str">
        <f t="shared" si="44"/>
        <v/>
      </c>
      <c r="L280" s="8" t="str">
        <f t="shared" si="48"/>
        <v/>
      </c>
      <c r="M280" s="8" t="str">
        <f t="shared" si="49"/>
        <v/>
      </c>
      <c r="N280" s="8">
        <f>N277+3</f>
        <v>277</v>
      </c>
      <c r="O280" s="8">
        <f>O274+6</f>
        <v>277</v>
      </c>
      <c r="P280" s="8">
        <f>P268+12</f>
        <v>277</v>
      </c>
      <c r="Q280" s="8" t="str">
        <f>IF(Inputs!$E$9=$M$2,M280,IF(Inputs!$E$9=$N$2,N280,IF(Inputs!$E$9=$O$2,O280,IF(Inputs!$E$9=$P$2,P280,""))))</f>
        <v/>
      </c>
      <c r="R280" s="3">
        <v>0</v>
      </c>
      <c r="S280" s="19"/>
      <c r="T280" s="3">
        <f t="shared" si="45"/>
        <v>0</v>
      </c>
      <c r="U280" s="8" t="str">
        <f t="shared" si="46"/>
        <v/>
      </c>
      <c r="W280" s="11"/>
      <c r="X280" s="11"/>
      <c r="Y280" s="11"/>
      <c r="Z280" s="11"/>
      <c r="AA280" s="11"/>
      <c r="AB280" s="11"/>
      <c r="AC280" s="11"/>
    </row>
    <row r="281" spans="4:29">
      <c r="D281" s="26">
        <f>IF(SUM($D$2:D280)&lt;&gt;0,0,IF(ROUND(U280-L281,2)=0,E281,0))</f>
        <v>0</v>
      </c>
      <c r="E281" s="3" t="str">
        <f t="shared" si="47"/>
        <v/>
      </c>
      <c r="F281" s="3" t="str">
        <f>IF(E281="","",IF(ISERROR(INDEX(Inputs!$A$10:$B$13,MATCH(E281,Inputs!$A$10:$A$13,0),2)),0,INDEX(Inputs!$A$10:$B$13,MATCH(E281,Inputs!$A$10:$A$13,0),2)))</f>
        <v/>
      </c>
      <c r="G281" s="47">
        <f t="shared" si="41"/>
        <v>0.1095</v>
      </c>
      <c r="H281" s="37">
        <f t="shared" si="42"/>
        <v>0.1095</v>
      </c>
      <c r="I281" s="9" t="e">
        <f>IF(E281="",NA(),IF(Inputs!$B$6&gt;(U280*(1+rate/freq)),IF((U280*(1+rate/freq))&lt;0,0,(U280*(1+rate/freq))),Inputs!$B$6))</f>
        <v>#N/A</v>
      </c>
      <c r="J281" s="8" t="str">
        <f t="shared" si="43"/>
        <v/>
      </c>
      <c r="K281" s="9" t="str">
        <f t="shared" si="44"/>
        <v/>
      </c>
      <c r="L281" s="8" t="str">
        <f t="shared" si="48"/>
        <v/>
      </c>
      <c r="M281" s="8" t="str">
        <f t="shared" si="49"/>
        <v/>
      </c>
      <c r="N281" s="8"/>
      <c r="O281" s="8"/>
      <c r="P281" s="8"/>
      <c r="Q281" s="8" t="str">
        <f>IF(Inputs!$E$9=$M$2,M281,IF(Inputs!$E$9=$N$2,N281,IF(Inputs!$E$9=$O$2,O281,IF(Inputs!$E$9=$P$2,P281,""))))</f>
        <v/>
      </c>
      <c r="R281" s="3">
        <v>0</v>
      </c>
      <c r="S281" s="19"/>
      <c r="T281" s="3">
        <f t="shared" si="45"/>
        <v>0</v>
      </c>
      <c r="U281" s="8" t="str">
        <f t="shared" si="46"/>
        <v/>
      </c>
      <c r="W281" s="11"/>
      <c r="X281" s="11"/>
      <c r="Y281" s="11"/>
      <c r="Z281" s="11"/>
      <c r="AA281" s="11"/>
      <c r="AB281" s="11"/>
      <c r="AC281" s="11"/>
    </row>
    <row r="282" spans="4:29">
      <c r="D282" s="26">
        <f>IF(SUM($D$2:D281)&lt;&gt;0,0,IF(ROUND(U281-L282,2)=0,E282,0))</f>
        <v>0</v>
      </c>
      <c r="E282" s="3" t="str">
        <f t="shared" si="47"/>
        <v/>
      </c>
      <c r="F282" s="3" t="str">
        <f>IF(E282="","",IF(ISERROR(INDEX(Inputs!$A$10:$B$13,MATCH(E282,Inputs!$A$10:$A$13,0),2)),0,INDEX(Inputs!$A$10:$B$13,MATCH(E282,Inputs!$A$10:$A$13,0),2)))</f>
        <v/>
      </c>
      <c r="G282" s="47">
        <f t="shared" si="41"/>
        <v>0.1095</v>
      </c>
      <c r="H282" s="37">
        <f t="shared" si="42"/>
        <v>0.1095</v>
      </c>
      <c r="I282" s="9" t="e">
        <f>IF(E282="",NA(),IF(Inputs!$B$6&gt;(U281*(1+rate/freq)),IF((U281*(1+rate/freq))&lt;0,0,(U281*(1+rate/freq))),Inputs!$B$6))</f>
        <v>#N/A</v>
      </c>
      <c r="J282" s="8" t="str">
        <f t="shared" si="43"/>
        <v/>
      </c>
      <c r="K282" s="9" t="str">
        <f t="shared" si="44"/>
        <v/>
      </c>
      <c r="L282" s="8" t="str">
        <f t="shared" si="48"/>
        <v/>
      </c>
      <c r="M282" s="8" t="str">
        <f t="shared" si="49"/>
        <v/>
      </c>
      <c r="N282" s="8"/>
      <c r="O282" s="8"/>
      <c r="P282" s="8"/>
      <c r="Q282" s="8" t="str">
        <f>IF(Inputs!$E$9=$M$2,M282,IF(Inputs!$E$9=$N$2,N282,IF(Inputs!$E$9=$O$2,O282,IF(Inputs!$E$9=$P$2,P282,""))))</f>
        <v/>
      </c>
      <c r="R282" s="3">
        <v>0</v>
      </c>
      <c r="S282" s="19"/>
      <c r="T282" s="3">
        <f t="shared" si="45"/>
        <v>0</v>
      </c>
      <c r="U282" s="8" t="str">
        <f t="shared" si="46"/>
        <v/>
      </c>
      <c r="W282" s="11"/>
      <c r="X282" s="11"/>
      <c r="Y282" s="11"/>
      <c r="Z282" s="11"/>
      <c r="AA282" s="11"/>
      <c r="AB282" s="11"/>
      <c r="AC282" s="11"/>
    </row>
    <row r="283" spans="4:29">
      <c r="D283" s="26">
        <f>IF(SUM($D$2:D282)&lt;&gt;0,0,IF(ROUND(U282-L283,2)=0,E283,0))</f>
        <v>0</v>
      </c>
      <c r="E283" s="3" t="str">
        <f t="shared" si="47"/>
        <v/>
      </c>
      <c r="F283" s="3" t="str">
        <f>IF(E283="","",IF(ISERROR(INDEX(Inputs!$A$10:$B$13,MATCH(E283,Inputs!$A$10:$A$13,0),2)),0,INDEX(Inputs!$A$10:$B$13,MATCH(E283,Inputs!$A$10:$A$13,0),2)))</f>
        <v/>
      </c>
      <c r="G283" s="47">
        <f t="shared" si="41"/>
        <v>0.1095</v>
      </c>
      <c r="H283" s="37">
        <f t="shared" si="42"/>
        <v>0.1095</v>
      </c>
      <c r="I283" s="9" t="e">
        <f>IF(E283="",NA(),IF(Inputs!$B$6&gt;(U282*(1+rate/freq)),IF((U282*(1+rate/freq))&lt;0,0,(U282*(1+rate/freq))),Inputs!$B$6))</f>
        <v>#N/A</v>
      </c>
      <c r="J283" s="8" t="str">
        <f t="shared" si="43"/>
        <v/>
      </c>
      <c r="K283" s="9" t="str">
        <f t="shared" si="44"/>
        <v/>
      </c>
      <c r="L283" s="8" t="str">
        <f t="shared" si="48"/>
        <v/>
      </c>
      <c r="M283" s="8" t="str">
        <f t="shared" si="49"/>
        <v/>
      </c>
      <c r="N283" s="8">
        <f>N280+3</f>
        <v>280</v>
      </c>
      <c r="O283" s="8"/>
      <c r="P283" s="8"/>
      <c r="Q283" s="8" t="str">
        <f>IF(Inputs!$E$9=$M$2,M283,IF(Inputs!$E$9=$N$2,N283,IF(Inputs!$E$9=$O$2,O283,IF(Inputs!$E$9=$P$2,P283,""))))</f>
        <v/>
      </c>
      <c r="R283" s="3">
        <v>0</v>
      </c>
      <c r="S283" s="19"/>
      <c r="T283" s="3">
        <f t="shared" si="45"/>
        <v>0</v>
      </c>
      <c r="U283" s="8" t="str">
        <f t="shared" si="46"/>
        <v/>
      </c>
      <c r="W283" s="11"/>
      <c r="X283" s="11"/>
      <c r="Y283" s="11"/>
      <c r="Z283" s="11"/>
      <c r="AA283" s="11"/>
      <c r="AB283" s="11"/>
      <c r="AC283" s="11"/>
    </row>
    <row r="284" spans="4:29">
      <c r="D284" s="26">
        <f>IF(SUM($D$2:D283)&lt;&gt;0,0,IF(ROUND(U283-L284,2)=0,E284,0))</f>
        <v>0</v>
      </c>
      <c r="E284" s="3" t="str">
        <f t="shared" si="47"/>
        <v/>
      </c>
      <c r="F284" s="3" t="str">
        <f>IF(E284="","",IF(ISERROR(INDEX(Inputs!$A$10:$B$13,MATCH(E284,Inputs!$A$10:$A$13,0),2)),0,INDEX(Inputs!$A$10:$B$13,MATCH(E284,Inputs!$A$10:$A$13,0),2)))</f>
        <v/>
      </c>
      <c r="G284" s="47">
        <f t="shared" si="41"/>
        <v>0.1095</v>
      </c>
      <c r="H284" s="37">
        <f t="shared" si="42"/>
        <v>0.1095</v>
      </c>
      <c r="I284" s="9" t="e">
        <f>IF(E284="",NA(),IF(Inputs!$B$6&gt;(U283*(1+rate/freq)),IF((U283*(1+rate/freq))&lt;0,0,(U283*(1+rate/freq))),Inputs!$B$6))</f>
        <v>#N/A</v>
      </c>
      <c r="J284" s="8" t="str">
        <f t="shared" si="43"/>
        <v/>
      </c>
      <c r="K284" s="9" t="str">
        <f t="shared" si="44"/>
        <v/>
      </c>
      <c r="L284" s="8" t="str">
        <f t="shared" si="48"/>
        <v/>
      </c>
      <c r="M284" s="8" t="str">
        <f t="shared" si="49"/>
        <v/>
      </c>
      <c r="N284" s="8"/>
      <c r="O284" s="8"/>
      <c r="P284" s="8"/>
      <c r="Q284" s="8" t="str">
        <f>IF(Inputs!$E$9=$M$2,M284,IF(Inputs!$E$9=$N$2,N284,IF(Inputs!$E$9=$O$2,O284,IF(Inputs!$E$9=$P$2,P284,""))))</f>
        <v/>
      </c>
      <c r="R284" s="3">
        <v>0</v>
      </c>
      <c r="S284" s="19"/>
      <c r="T284" s="3">
        <f t="shared" si="45"/>
        <v>0</v>
      </c>
      <c r="U284" s="8" t="str">
        <f t="shared" si="46"/>
        <v/>
      </c>
      <c r="W284" s="11"/>
      <c r="X284" s="11"/>
      <c r="Y284" s="11"/>
      <c r="Z284" s="11"/>
      <c r="AA284" s="11"/>
      <c r="AB284" s="11"/>
      <c r="AC284" s="11"/>
    </row>
    <row r="285" spans="4:29">
      <c r="D285" s="26">
        <f>IF(SUM($D$2:D284)&lt;&gt;0,0,IF(ROUND(U284-L285,2)=0,E285,0))</f>
        <v>0</v>
      </c>
      <c r="E285" s="3" t="str">
        <f t="shared" si="47"/>
        <v/>
      </c>
      <c r="F285" s="3" t="str">
        <f>IF(E285="","",IF(ISERROR(INDEX(Inputs!$A$10:$B$13,MATCH(E285,Inputs!$A$10:$A$13,0),2)),0,INDEX(Inputs!$A$10:$B$13,MATCH(E285,Inputs!$A$10:$A$13,0),2)))</f>
        <v/>
      </c>
      <c r="G285" s="47">
        <f t="shared" si="41"/>
        <v>0.1095</v>
      </c>
      <c r="H285" s="37">
        <f t="shared" si="42"/>
        <v>0.1095</v>
      </c>
      <c r="I285" s="9" t="e">
        <f>IF(E285="",NA(),IF(Inputs!$B$6&gt;(U284*(1+rate/freq)),IF((U284*(1+rate/freq))&lt;0,0,(U284*(1+rate/freq))),Inputs!$B$6))</f>
        <v>#N/A</v>
      </c>
      <c r="J285" s="8" t="str">
        <f t="shared" si="43"/>
        <v/>
      </c>
      <c r="K285" s="9" t="str">
        <f t="shared" si="44"/>
        <v/>
      </c>
      <c r="L285" s="8" t="str">
        <f t="shared" si="48"/>
        <v/>
      </c>
      <c r="M285" s="8" t="str">
        <f t="shared" si="49"/>
        <v/>
      </c>
      <c r="N285" s="8"/>
      <c r="O285" s="8"/>
      <c r="P285" s="8"/>
      <c r="Q285" s="8" t="str">
        <f>IF(Inputs!$E$9=$M$2,M285,IF(Inputs!$E$9=$N$2,N285,IF(Inputs!$E$9=$O$2,O285,IF(Inputs!$E$9=$P$2,P285,""))))</f>
        <v/>
      </c>
      <c r="R285" s="3">
        <v>0</v>
      </c>
      <c r="S285" s="19"/>
      <c r="T285" s="3">
        <f t="shared" si="45"/>
        <v>0</v>
      </c>
      <c r="U285" s="8" t="str">
        <f t="shared" si="46"/>
        <v/>
      </c>
      <c r="W285" s="11"/>
      <c r="X285" s="11"/>
      <c r="Y285" s="11"/>
      <c r="Z285" s="11"/>
      <c r="AA285" s="11"/>
      <c r="AB285" s="11"/>
      <c r="AC285" s="11"/>
    </row>
    <row r="286" spans="4:29">
      <c r="D286" s="26">
        <f>IF(SUM($D$2:D285)&lt;&gt;0,0,IF(ROUND(U285-L286,2)=0,E286,0))</f>
        <v>0</v>
      </c>
      <c r="E286" s="3" t="str">
        <f t="shared" si="47"/>
        <v/>
      </c>
      <c r="F286" s="3" t="str">
        <f>IF(E286="","",IF(ISERROR(INDEX(Inputs!$A$10:$B$13,MATCH(E286,Inputs!$A$10:$A$13,0),2)),0,INDEX(Inputs!$A$10:$B$13,MATCH(E286,Inputs!$A$10:$A$13,0),2)))</f>
        <v/>
      </c>
      <c r="G286" s="47">
        <f t="shared" si="41"/>
        <v>0.1095</v>
      </c>
      <c r="H286" s="37">
        <f t="shared" si="42"/>
        <v>0.1095</v>
      </c>
      <c r="I286" s="9" t="e">
        <f>IF(E286="",NA(),IF(Inputs!$B$6&gt;(U285*(1+rate/freq)),IF((U285*(1+rate/freq))&lt;0,0,(U285*(1+rate/freq))),Inputs!$B$6))</f>
        <v>#N/A</v>
      </c>
      <c r="J286" s="8" t="str">
        <f t="shared" si="43"/>
        <v/>
      </c>
      <c r="K286" s="9" t="str">
        <f t="shared" si="44"/>
        <v/>
      </c>
      <c r="L286" s="8" t="str">
        <f t="shared" si="48"/>
        <v/>
      </c>
      <c r="M286" s="8" t="str">
        <f t="shared" si="49"/>
        <v/>
      </c>
      <c r="N286" s="8">
        <f>N283+3</f>
        <v>283</v>
      </c>
      <c r="O286" s="8">
        <f>O280+6</f>
        <v>283</v>
      </c>
      <c r="P286" s="8"/>
      <c r="Q286" s="8" t="str">
        <f>IF(Inputs!$E$9=$M$2,M286,IF(Inputs!$E$9=$N$2,N286,IF(Inputs!$E$9=$O$2,O286,IF(Inputs!$E$9=$P$2,P286,""))))</f>
        <v/>
      </c>
      <c r="R286" s="3">
        <v>0</v>
      </c>
      <c r="S286" s="19"/>
      <c r="T286" s="3">
        <f t="shared" si="45"/>
        <v>0</v>
      </c>
      <c r="U286" s="8" t="str">
        <f t="shared" si="46"/>
        <v/>
      </c>
      <c r="W286" s="11"/>
      <c r="X286" s="11"/>
      <c r="Y286" s="11"/>
      <c r="Z286" s="11"/>
      <c r="AA286" s="11"/>
      <c r="AB286" s="11"/>
      <c r="AC286" s="11"/>
    </row>
    <row r="287" spans="4:29">
      <c r="D287" s="26">
        <f>IF(SUM($D$2:D286)&lt;&gt;0,0,IF(ROUND(U286-L287,2)=0,E287,0))</f>
        <v>0</v>
      </c>
      <c r="E287" s="3" t="str">
        <f t="shared" si="47"/>
        <v/>
      </c>
      <c r="F287" s="3" t="str">
        <f>IF(E287="","",IF(ISERROR(INDEX(Inputs!$A$10:$B$13,MATCH(E287,Inputs!$A$10:$A$13,0),2)),0,INDEX(Inputs!$A$10:$B$13,MATCH(E287,Inputs!$A$10:$A$13,0),2)))</f>
        <v/>
      </c>
      <c r="G287" s="47">
        <f t="shared" si="41"/>
        <v>0.1095</v>
      </c>
      <c r="H287" s="37">
        <f t="shared" si="42"/>
        <v>0.1095</v>
      </c>
      <c r="I287" s="9" t="e">
        <f>IF(E287="",NA(),IF(Inputs!$B$6&gt;(U286*(1+rate/freq)),IF((U286*(1+rate/freq))&lt;0,0,(U286*(1+rate/freq))),Inputs!$B$6))</f>
        <v>#N/A</v>
      </c>
      <c r="J287" s="8" t="str">
        <f t="shared" si="43"/>
        <v/>
      </c>
      <c r="K287" s="9" t="str">
        <f t="shared" si="44"/>
        <v/>
      </c>
      <c r="L287" s="8" t="str">
        <f t="shared" si="48"/>
        <v/>
      </c>
      <c r="M287" s="8" t="str">
        <f t="shared" si="49"/>
        <v/>
      </c>
      <c r="N287" s="8"/>
      <c r="O287" s="8"/>
      <c r="P287" s="8"/>
      <c r="Q287" s="8" t="str">
        <f>IF(Inputs!$E$9=$M$2,M287,IF(Inputs!$E$9=$N$2,N287,IF(Inputs!$E$9=$O$2,O287,IF(Inputs!$E$9=$P$2,P287,""))))</f>
        <v/>
      </c>
      <c r="R287" s="3">
        <v>0</v>
      </c>
      <c r="S287" s="19"/>
      <c r="T287" s="3">
        <f t="shared" si="45"/>
        <v>0</v>
      </c>
      <c r="U287" s="8" t="str">
        <f t="shared" si="46"/>
        <v/>
      </c>
      <c r="W287" s="11"/>
      <c r="X287" s="11"/>
      <c r="Y287" s="11"/>
      <c r="Z287" s="11"/>
      <c r="AA287" s="11"/>
      <c r="AB287" s="11"/>
      <c r="AC287" s="11"/>
    </row>
    <row r="288" spans="4:29">
      <c r="D288" s="26">
        <f>IF(SUM($D$2:D287)&lt;&gt;0,0,IF(ROUND(U287-L288,2)=0,E288,0))</f>
        <v>0</v>
      </c>
      <c r="E288" s="3" t="str">
        <f t="shared" si="47"/>
        <v/>
      </c>
      <c r="F288" s="3" t="str">
        <f>IF(E288="","",IF(ISERROR(INDEX(Inputs!$A$10:$B$13,MATCH(E288,Inputs!$A$10:$A$13,0),2)),0,INDEX(Inputs!$A$10:$B$13,MATCH(E288,Inputs!$A$10:$A$13,0),2)))</f>
        <v/>
      </c>
      <c r="G288" s="47">
        <f t="shared" si="41"/>
        <v>0.1095</v>
      </c>
      <c r="H288" s="37">
        <f t="shared" si="42"/>
        <v>0.1095</v>
      </c>
      <c r="I288" s="9" t="e">
        <f>IF(E288="",NA(),IF(Inputs!$B$6&gt;(U287*(1+rate/freq)),IF((U287*(1+rate/freq))&lt;0,0,(U287*(1+rate/freq))),Inputs!$B$6))</f>
        <v>#N/A</v>
      </c>
      <c r="J288" s="8" t="str">
        <f t="shared" si="43"/>
        <v/>
      </c>
      <c r="K288" s="9" t="str">
        <f t="shared" si="44"/>
        <v/>
      </c>
      <c r="L288" s="8" t="str">
        <f t="shared" si="48"/>
        <v/>
      </c>
      <c r="M288" s="8" t="str">
        <f t="shared" si="49"/>
        <v/>
      </c>
      <c r="N288" s="8"/>
      <c r="O288" s="8"/>
      <c r="P288" s="8"/>
      <c r="Q288" s="8" t="str">
        <f>IF(Inputs!$E$9=$M$2,M288,IF(Inputs!$E$9=$N$2,N288,IF(Inputs!$E$9=$O$2,O288,IF(Inputs!$E$9=$P$2,P288,""))))</f>
        <v/>
      </c>
      <c r="R288" s="3">
        <v>0</v>
      </c>
      <c r="S288" s="19"/>
      <c r="T288" s="3">
        <f t="shared" si="45"/>
        <v>0</v>
      </c>
      <c r="U288" s="8" t="str">
        <f t="shared" si="46"/>
        <v/>
      </c>
      <c r="W288" s="11"/>
      <c r="X288" s="11"/>
      <c r="Y288" s="11"/>
      <c r="Z288" s="11"/>
      <c r="AA288" s="11"/>
      <c r="AB288" s="11"/>
      <c r="AC288" s="11"/>
    </row>
    <row r="289" spans="4:29">
      <c r="D289" s="26">
        <f>IF(SUM($D$2:D288)&lt;&gt;0,0,IF(ROUND(U288-L289,2)=0,E289,0))</f>
        <v>0</v>
      </c>
      <c r="E289" s="3" t="str">
        <f t="shared" si="47"/>
        <v/>
      </c>
      <c r="F289" s="3" t="str">
        <f>IF(E289="","",IF(ISERROR(INDEX(Inputs!$A$10:$B$13,MATCH(E289,Inputs!$A$10:$A$13,0),2)),0,INDEX(Inputs!$A$10:$B$13,MATCH(E289,Inputs!$A$10:$A$13,0),2)))</f>
        <v/>
      </c>
      <c r="G289" s="47">
        <f t="shared" si="41"/>
        <v>0.1095</v>
      </c>
      <c r="H289" s="37">
        <f t="shared" si="42"/>
        <v>0.1095</v>
      </c>
      <c r="I289" s="9" t="e">
        <f>IF(E289="",NA(),IF(Inputs!$B$6&gt;(U288*(1+rate/freq)),IF((U288*(1+rate/freq))&lt;0,0,(U288*(1+rate/freq))),Inputs!$B$6))</f>
        <v>#N/A</v>
      </c>
      <c r="J289" s="8" t="str">
        <f t="shared" si="43"/>
        <v/>
      </c>
      <c r="K289" s="9" t="str">
        <f t="shared" si="44"/>
        <v/>
      </c>
      <c r="L289" s="8" t="str">
        <f t="shared" si="48"/>
        <v/>
      </c>
      <c r="M289" s="8" t="str">
        <f t="shared" si="49"/>
        <v/>
      </c>
      <c r="N289" s="8">
        <f>N286+3</f>
        <v>286</v>
      </c>
      <c r="O289" s="8"/>
      <c r="P289" s="8"/>
      <c r="Q289" s="8" t="str">
        <f>IF(Inputs!$E$9=$M$2,M289,IF(Inputs!$E$9=$N$2,N289,IF(Inputs!$E$9=$O$2,O289,IF(Inputs!$E$9=$P$2,P289,""))))</f>
        <v/>
      </c>
      <c r="R289" s="3">
        <v>0</v>
      </c>
      <c r="S289" s="19"/>
      <c r="T289" s="3">
        <f t="shared" si="45"/>
        <v>0</v>
      </c>
      <c r="U289" s="8" t="str">
        <f t="shared" si="46"/>
        <v/>
      </c>
      <c r="W289" s="11"/>
      <c r="X289" s="11"/>
      <c r="Y289" s="11"/>
      <c r="Z289" s="11"/>
      <c r="AA289" s="11"/>
      <c r="AB289" s="11"/>
      <c r="AC289" s="11"/>
    </row>
    <row r="290" spans="4:29">
      <c r="D290" s="26">
        <f>IF(SUM($D$2:D289)&lt;&gt;0,0,IF(ROUND(U289-L290,2)=0,E290,0))</f>
        <v>0</v>
      </c>
      <c r="E290" s="3" t="str">
        <f t="shared" si="47"/>
        <v/>
      </c>
      <c r="F290" s="3" t="str">
        <f>IF(E290="","",IF(ISERROR(INDEX(Inputs!$A$10:$B$13,MATCH(E290,Inputs!$A$10:$A$13,0),2)),0,INDEX(Inputs!$A$10:$B$13,MATCH(E290,Inputs!$A$10:$A$13,0),2)))</f>
        <v/>
      </c>
      <c r="G290" s="47">
        <f t="shared" si="41"/>
        <v>0.1095</v>
      </c>
      <c r="H290" s="37">
        <f t="shared" si="42"/>
        <v>0.1095</v>
      </c>
      <c r="I290" s="9" t="e">
        <f>IF(E290="",NA(),IF(Inputs!$B$6&gt;(U289*(1+rate/freq)),IF((U289*(1+rate/freq))&lt;0,0,(U289*(1+rate/freq))),Inputs!$B$6))</f>
        <v>#N/A</v>
      </c>
      <c r="J290" s="8" t="str">
        <f t="shared" si="43"/>
        <v/>
      </c>
      <c r="K290" s="9" t="str">
        <f t="shared" si="44"/>
        <v/>
      </c>
      <c r="L290" s="8" t="str">
        <f t="shared" si="48"/>
        <v/>
      </c>
      <c r="M290" s="8" t="str">
        <f t="shared" si="49"/>
        <v/>
      </c>
      <c r="N290" s="8"/>
      <c r="O290" s="8"/>
      <c r="P290" s="8"/>
      <c r="Q290" s="8" t="str">
        <f>IF(Inputs!$E$9=$M$2,M290,IF(Inputs!$E$9=$N$2,N290,IF(Inputs!$E$9=$O$2,O290,IF(Inputs!$E$9=$P$2,P290,""))))</f>
        <v/>
      </c>
      <c r="R290" s="3">
        <v>0</v>
      </c>
      <c r="S290" s="19"/>
      <c r="T290" s="3">
        <f t="shared" si="45"/>
        <v>0</v>
      </c>
      <c r="U290" s="8" t="str">
        <f t="shared" si="46"/>
        <v/>
      </c>
      <c r="W290" s="11"/>
      <c r="X290" s="11"/>
      <c r="Y290" s="11"/>
      <c r="Z290" s="11"/>
      <c r="AA290" s="11"/>
      <c r="AB290" s="11"/>
      <c r="AC290" s="11"/>
    </row>
    <row r="291" spans="4:29">
      <c r="D291" s="26">
        <f>IF(SUM($D$2:D290)&lt;&gt;0,0,IF(ROUND(U290-L291,2)=0,E291,0))</f>
        <v>0</v>
      </c>
      <c r="E291" s="3" t="str">
        <f t="shared" si="47"/>
        <v/>
      </c>
      <c r="F291" s="3" t="str">
        <f>IF(E291="","",IF(ISERROR(INDEX(Inputs!$A$10:$B$13,MATCH(E291,Inputs!$A$10:$A$13,0),2)),0,INDEX(Inputs!$A$10:$B$13,MATCH(E291,Inputs!$A$10:$A$13,0),2)))</f>
        <v/>
      </c>
      <c r="G291" s="47">
        <f t="shared" si="41"/>
        <v>0.1095</v>
      </c>
      <c r="H291" s="37">
        <f t="shared" si="42"/>
        <v>0.1095</v>
      </c>
      <c r="I291" s="9" t="e">
        <f>IF(E291="",NA(),IF(Inputs!$B$6&gt;(U290*(1+rate/freq)),IF((U290*(1+rate/freq))&lt;0,0,(U290*(1+rate/freq))),Inputs!$B$6))</f>
        <v>#N/A</v>
      </c>
      <c r="J291" s="8" t="str">
        <f t="shared" si="43"/>
        <v/>
      </c>
      <c r="K291" s="9" t="str">
        <f t="shared" si="44"/>
        <v/>
      </c>
      <c r="L291" s="8" t="str">
        <f t="shared" si="48"/>
        <v/>
      </c>
      <c r="M291" s="8" t="str">
        <f t="shared" si="49"/>
        <v/>
      </c>
      <c r="N291" s="8"/>
      <c r="O291" s="8"/>
      <c r="P291" s="8"/>
      <c r="Q291" s="8" t="str">
        <f>IF(Inputs!$E$9=$M$2,M291,IF(Inputs!$E$9=$N$2,N291,IF(Inputs!$E$9=$O$2,O291,IF(Inputs!$E$9=$P$2,P291,""))))</f>
        <v/>
      </c>
      <c r="R291" s="3">
        <v>0</v>
      </c>
      <c r="S291" s="19"/>
      <c r="T291" s="3">
        <f t="shared" si="45"/>
        <v>0</v>
      </c>
      <c r="U291" s="8" t="str">
        <f t="shared" si="46"/>
        <v/>
      </c>
      <c r="W291" s="11"/>
      <c r="X291" s="11"/>
      <c r="Y291" s="11"/>
      <c r="Z291" s="11"/>
      <c r="AA291" s="11"/>
      <c r="AB291" s="11"/>
      <c r="AC291" s="11"/>
    </row>
    <row r="292" spans="4:29">
      <c r="D292" s="26">
        <f>IF(SUM($D$2:D291)&lt;&gt;0,0,IF(ROUND(U291-L292,2)=0,E292,0))</f>
        <v>0</v>
      </c>
      <c r="E292" s="3" t="str">
        <f t="shared" si="47"/>
        <v/>
      </c>
      <c r="F292" s="3" t="str">
        <f>IF(E292="","",IF(ISERROR(INDEX(Inputs!$A$10:$B$13,MATCH(E292,Inputs!$A$10:$A$13,0),2)),0,INDEX(Inputs!$A$10:$B$13,MATCH(E292,Inputs!$A$10:$A$13,0),2)))</f>
        <v/>
      </c>
      <c r="G292" s="47">
        <f t="shared" si="41"/>
        <v>0.1095</v>
      </c>
      <c r="H292" s="37">
        <f t="shared" si="42"/>
        <v>0.1095</v>
      </c>
      <c r="I292" s="9" t="e">
        <f>IF(E292="",NA(),IF(Inputs!$B$6&gt;(U291*(1+rate/freq)),IF((U291*(1+rate/freq))&lt;0,0,(U291*(1+rate/freq))),Inputs!$B$6))</f>
        <v>#N/A</v>
      </c>
      <c r="J292" s="8" t="str">
        <f t="shared" si="43"/>
        <v/>
      </c>
      <c r="K292" s="9" t="str">
        <f t="shared" si="44"/>
        <v/>
      </c>
      <c r="L292" s="8" t="str">
        <f t="shared" si="48"/>
        <v/>
      </c>
      <c r="M292" s="8" t="str">
        <f t="shared" si="49"/>
        <v/>
      </c>
      <c r="N292" s="8">
        <f>N289+3</f>
        <v>289</v>
      </c>
      <c r="O292" s="8">
        <f>O286+6</f>
        <v>289</v>
      </c>
      <c r="P292" s="8">
        <f>P280+12</f>
        <v>289</v>
      </c>
      <c r="Q292" s="8" t="str">
        <f>IF(Inputs!$E$9=$M$2,M292,IF(Inputs!$E$9=$N$2,N292,IF(Inputs!$E$9=$O$2,O292,IF(Inputs!$E$9=$P$2,P292,""))))</f>
        <v/>
      </c>
      <c r="R292" s="3">
        <v>0</v>
      </c>
      <c r="S292" s="19"/>
      <c r="T292" s="3">
        <f t="shared" si="45"/>
        <v>0</v>
      </c>
      <c r="U292" s="8" t="str">
        <f t="shared" si="46"/>
        <v/>
      </c>
      <c r="W292" s="11"/>
      <c r="X292" s="11"/>
      <c r="Y292" s="11"/>
      <c r="Z292" s="11"/>
      <c r="AA292" s="11"/>
      <c r="AB292" s="11"/>
      <c r="AC292" s="11"/>
    </row>
    <row r="293" spans="4:29">
      <c r="D293" s="26">
        <f>IF(SUM($D$2:D292)&lt;&gt;0,0,IF(ROUND(U292-L293,2)=0,E293,0))</f>
        <v>0</v>
      </c>
      <c r="E293" s="3" t="str">
        <f t="shared" si="47"/>
        <v/>
      </c>
      <c r="F293" s="3" t="str">
        <f>IF(E293="","",IF(ISERROR(INDEX(Inputs!$A$10:$B$13,MATCH(E293,Inputs!$A$10:$A$13,0),2)),0,INDEX(Inputs!$A$10:$B$13,MATCH(E293,Inputs!$A$10:$A$13,0),2)))</f>
        <v/>
      </c>
      <c r="G293" s="47">
        <f t="shared" si="41"/>
        <v>0.1095</v>
      </c>
      <c r="H293" s="37">
        <f t="shared" si="42"/>
        <v>0.1095</v>
      </c>
      <c r="I293" s="9" t="e">
        <f>IF(E293="",NA(),IF(Inputs!$B$6&gt;(U292*(1+rate/freq)),IF((U292*(1+rate/freq))&lt;0,0,(U292*(1+rate/freq))),Inputs!$B$6))</f>
        <v>#N/A</v>
      </c>
      <c r="J293" s="8" t="str">
        <f t="shared" si="43"/>
        <v/>
      </c>
      <c r="K293" s="9" t="str">
        <f t="shared" si="44"/>
        <v/>
      </c>
      <c r="L293" s="8" t="str">
        <f t="shared" si="48"/>
        <v/>
      </c>
      <c r="M293" s="8" t="str">
        <f t="shared" si="49"/>
        <v/>
      </c>
      <c r="N293" s="8"/>
      <c r="O293" s="8"/>
      <c r="P293" s="8"/>
      <c r="Q293" s="8" t="str">
        <f>IF(Inputs!$E$9=$M$2,M293,IF(Inputs!$E$9=$N$2,N293,IF(Inputs!$E$9=$O$2,O293,IF(Inputs!$E$9=$P$2,P293,""))))</f>
        <v/>
      </c>
      <c r="R293" s="3">
        <v>0</v>
      </c>
      <c r="S293" s="19"/>
      <c r="T293" s="3">
        <f t="shared" si="45"/>
        <v>0</v>
      </c>
      <c r="U293" s="8" t="str">
        <f t="shared" si="46"/>
        <v/>
      </c>
      <c r="W293" s="11"/>
      <c r="X293" s="11"/>
      <c r="Y293" s="11"/>
      <c r="Z293" s="11"/>
      <c r="AA293" s="11"/>
      <c r="AB293" s="11"/>
      <c r="AC293" s="11"/>
    </row>
    <row r="294" spans="4:29">
      <c r="D294" s="26">
        <f>IF(SUM($D$2:D293)&lt;&gt;0,0,IF(ROUND(U293-L294,2)=0,E294,0))</f>
        <v>0</v>
      </c>
      <c r="E294" s="3" t="str">
        <f t="shared" si="47"/>
        <v/>
      </c>
      <c r="F294" s="3" t="str">
        <f>IF(E294="","",IF(ISERROR(INDEX(Inputs!$A$10:$B$13,MATCH(E294,Inputs!$A$10:$A$13,0),2)),0,INDEX(Inputs!$A$10:$B$13,MATCH(E294,Inputs!$A$10:$A$13,0),2)))</f>
        <v/>
      </c>
      <c r="G294" s="47">
        <f t="shared" si="41"/>
        <v>0.1095</v>
      </c>
      <c r="H294" s="37">
        <f t="shared" si="42"/>
        <v>0.1095</v>
      </c>
      <c r="I294" s="9" t="e">
        <f>IF(E294="",NA(),IF(Inputs!$B$6&gt;(U293*(1+rate/freq)),IF((U293*(1+rate/freq))&lt;0,0,(U293*(1+rate/freq))),Inputs!$B$6))</f>
        <v>#N/A</v>
      </c>
      <c r="J294" s="8" t="str">
        <f t="shared" si="43"/>
        <v/>
      </c>
      <c r="K294" s="9" t="str">
        <f t="shared" si="44"/>
        <v/>
      </c>
      <c r="L294" s="8" t="str">
        <f t="shared" si="48"/>
        <v/>
      </c>
      <c r="M294" s="8" t="str">
        <f t="shared" si="49"/>
        <v/>
      </c>
      <c r="N294" s="8"/>
      <c r="O294" s="8"/>
      <c r="P294" s="8"/>
      <c r="Q294" s="8" t="str">
        <f>IF(Inputs!$E$9=$M$2,M294,IF(Inputs!$E$9=$N$2,N294,IF(Inputs!$E$9=$O$2,O294,IF(Inputs!$E$9=$P$2,P294,""))))</f>
        <v/>
      </c>
      <c r="R294" s="3">
        <v>0</v>
      </c>
      <c r="S294" s="19"/>
      <c r="T294" s="3">
        <f t="shared" si="45"/>
        <v>0</v>
      </c>
      <c r="U294" s="8" t="str">
        <f t="shared" si="46"/>
        <v/>
      </c>
      <c r="W294" s="11"/>
      <c r="X294" s="11"/>
      <c r="Y294" s="11"/>
      <c r="Z294" s="11"/>
      <c r="AA294" s="11"/>
      <c r="AB294" s="11"/>
      <c r="AC294" s="11"/>
    </row>
    <row r="295" spans="4:29">
      <c r="D295" s="26">
        <f>IF(SUM($D$2:D294)&lt;&gt;0,0,IF(ROUND(U294-L295,2)=0,E295,0))</f>
        <v>0</v>
      </c>
      <c r="E295" s="3" t="str">
        <f t="shared" si="47"/>
        <v/>
      </c>
      <c r="F295" s="3" t="str">
        <f>IF(E295="","",IF(ISERROR(INDEX(Inputs!$A$10:$B$13,MATCH(E295,Inputs!$A$10:$A$13,0),2)),0,INDEX(Inputs!$A$10:$B$13,MATCH(E295,Inputs!$A$10:$A$13,0),2)))</f>
        <v/>
      </c>
      <c r="G295" s="47">
        <f t="shared" si="41"/>
        <v>0.1095</v>
      </c>
      <c r="H295" s="37">
        <f t="shared" si="42"/>
        <v>0.1095</v>
      </c>
      <c r="I295" s="9" t="e">
        <f>IF(E295="",NA(),IF(Inputs!$B$6&gt;(U294*(1+rate/freq)),IF((U294*(1+rate/freq))&lt;0,0,(U294*(1+rate/freq))),Inputs!$B$6))</f>
        <v>#N/A</v>
      </c>
      <c r="J295" s="8" t="str">
        <f t="shared" si="43"/>
        <v/>
      </c>
      <c r="K295" s="9" t="str">
        <f t="shared" si="44"/>
        <v/>
      </c>
      <c r="L295" s="8" t="str">
        <f t="shared" si="48"/>
        <v/>
      </c>
      <c r="M295" s="8" t="str">
        <f t="shared" si="49"/>
        <v/>
      </c>
      <c r="N295" s="8">
        <f>N292+3</f>
        <v>292</v>
      </c>
      <c r="O295" s="8"/>
      <c r="P295" s="8"/>
      <c r="Q295" s="8" t="str">
        <f>IF(Inputs!$E$9=$M$2,M295,IF(Inputs!$E$9=$N$2,N295,IF(Inputs!$E$9=$O$2,O295,IF(Inputs!$E$9=$P$2,P295,""))))</f>
        <v/>
      </c>
      <c r="R295" s="3">
        <v>0</v>
      </c>
      <c r="S295" s="19"/>
      <c r="T295" s="3">
        <f t="shared" si="45"/>
        <v>0</v>
      </c>
      <c r="U295" s="8" t="str">
        <f t="shared" si="46"/>
        <v/>
      </c>
      <c r="W295" s="11"/>
      <c r="X295" s="11"/>
      <c r="Y295" s="11"/>
      <c r="Z295" s="11"/>
      <c r="AA295" s="11"/>
      <c r="AB295" s="11"/>
      <c r="AC295" s="11"/>
    </row>
    <row r="296" spans="4:29">
      <c r="D296" s="26">
        <f>IF(SUM($D$2:D295)&lt;&gt;0,0,IF(ROUND(U295-L296,2)=0,E296,0))</f>
        <v>0</v>
      </c>
      <c r="E296" s="3" t="str">
        <f t="shared" si="47"/>
        <v/>
      </c>
      <c r="F296" s="3" t="str">
        <f>IF(E296="","",IF(ISERROR(INDEX(Inputs!$A$10:$B$13,MATCH(E296,Inputs!$A$10:$A$13,0),2)),0,INDEX(Inputs!$A$10:$B$13,MATCH(E296,Inputs!$A$10:$A$13,0),2)))</f>
        <v/>
      </c>
      <c r="G296" s="47">
        <f t="shared" si="41"/>
        <v>0.1095</v>
      </c>
      <c r="H296" s="37">
        <f t="shared" si="42"/>
        <v>0.1095</v>
      </c>
      <c r="I296" s="9" t="e">
        <f>IF(E296="",NA(),IF(Inputs!$B$6&gt;(U295*(1+rate/freq)),IF((U295*(1+rate/freq))&lt;0,0,(U295*(1+rate/freq))),Inputs!$B$6))</f>
        <v>#N/A</v>
      </c>
      <c r="J296" s="8" t="str">
        <f t="shared" si="43"/>
        <v/>
      </c>
      <c r="K296" s="9" t="str">
        <f t="shared" si="44"/>
        <v/>
      </c>
      <c r="L296" s="8" t="str">
        <f t="shared" si="48"/>
        <v/>
      </c>
      <c r="M296" s="8" t="str">
        <f t="shared" si="49"/>
        <v/>
      </c>
      <c r="N296" s="8"/>
      <c r="O296" s="8"/>
      <c r="P296" s="8"/>
      <c r="Q296" s="8" t="str">
        <f>IF(Inputs!$E$9=$M$2,M296,IF(Inputs!$E$9=$N$2,N296,IF(Inputs!$E$9=$O$2,O296,IF(Inputs!$E$9=$P$2,P296,""))))</f>
        <v/>
      </c>
      <c r="R296" s="3">
        <v>0</v>
      </c>
      <c r="S296" s="19"/>
      <c r="T296" s="3">
        <f t="shared" si="45"/>
        <v>0</v>
      </c>
      <c r="U296" s="8" t="str">
        <f t="shared" si="46"/>
        <v/>
      </c>
      <c r="W296" s="11"/>
      <c r="X296" s="11"/>
      <c r="Y296" s="11"/>
      <c r="Z296" s="11"/>
      <c r="AA296" s="11"/>
      <c r="AB296" s="11"/>
      <c r="AC296" s="11"/>
    </row>
    <row r="297" spans="4:29">
      <c r="D297" s="26">
        <f>IF(SUM($D$2:D296)&lt;&gt;0,0,IF(ROUND(U296-L297,2)=0,E297,0))</f>
        <v>0</v>
      </c>
      <c r="E297" s="3" t="str">
        <f t="shared" si="47"/>
        <v/>
      </c>
      <c r="F297" s="3" t="str">
        <f>IF(E297="","",IF(ISERROR(INDEX(Inputs!$A$10:$B$13,MATCH(E297,Inputs!$A$10:$A$13,0),2)),0,INDEX(Inputs!$A$10:$B$13,MATCH(E297,Inputs!$A$10:$A$13,0),2)))</f>
        <v/>
      </c>
      <c r="G297" s="47">
        <f t="shared" si="41"/>
        <v>0.1095</v>
      </c>
      <c r="H297" s="37">
        <f t="shared" si="42"/>
        <v>0.1095</v>
      </c>
      <c r="I297" s="9" t="e">
        <f>IF(E297="",NA(),IF(Inputs!$B$6&gt;(U296*(1+rate/freq)),IF((U296*(1+rate/freq))&lt;0,0,(U296*(1+rate/freq))),Inputs!$B$6))</f>
        <v>#N/A</v>
      </c>
      <c r="J297" s="8" t="str">
        <f t="shared" si="43"/>
        <v/>
      </c>
      <c r="K297" s="9" t="str">
        <f t="shared" si="44"/>
        <v/>
      </c>
      <c r="L297" s="8" t="str">
        <f t="shared" si="48"/>
        <v/>
      </c>
      <c r="M297" s="8" t="str">
        <f t="shared" si="49"/>
        <v/>
      </c>
      <c r="N297" s="8"/>
      <c r="O297" s="8"/>
      <c r="P297" s="8"/>
      <c r="Q297" s="8" t="str">
        <f>IF(Inputs!$E$9=$M$2,M297,IF(Inputs!$E$9=$N$2,N297,IF(Inputs!$E$9=$O$2,O297,IF(Inputs!$E$9=$P$2,P297,""))))</f>
        <v/>
      </c>
      <c r="R297" s="3">
        <v>0</v>
      </c>
      <c r="S297" s="19"/>
      <c r="T297" s="3">
        <f t="shared" si="45"/>
        <v>0</v>
      </c>
      <c r="U297" s="8" t="str">
        <f t="shared" si="46"/>
        <v/>
      </c>
      <c r="W297" s="11"/>
      <c r="X297" s="11"/>
      <c r="Y297" s="11"/>
      <c r="Z297" s="11"/>
      <c r="AA297" s="11"/>
      <c r="AB297" s="11"/>
      <c r="AC297" s="11"/>
    </row>
    <row r="298" spans="4:29">
      <c r="D298" s="26">
        <f>IF(SUM($D$2:D297)&lt;&gt;0,0,IF(ROUND(U297-L298,2)=0,E298,0))</f>
        <v>0</v>
      </c>
      <c r="E298" s="3" t="str">
        <f t="shared" si="47"/>
        <v/>
      </c>
      <c r="F298" s="3" t="str">
        <f>IF(E298="","",IF(ISERROR(INDEX(Inputs!$A$10:$B$13,MATCH(E298,Inputs!$A$10:$A$13,0),2)),0,INDEX(Inputs!$A$10:$B$13,MATCH(E298,Inputs!$A$10:$A$13,0),2)))</f>
        <v/>
      </c>
      <c r="G298" s="47">
        <f t="shared" si="41"/>
        <v>0.1095</v>
      </c>
      <c r="H298" s="37">
        <f t="shared" si="42"/>
        <v>0.1095</v>
      </c>
      <c r="I298" s="9" t="e">
        <f>IF(E298="",NA(),IF(Inputs!$B$6&gt;(U297*(1+rate/freq)),IF((U297*(1+rate/freq))&lt;0,0,(U297*(1+rate/freq))),Inputs!$B$6))</f>
        <v>#N/A</v>
      </c>
      <c r="J298" s="8" t="str">
        <f t="shared" si="43"/>
        <v/>
      </c>
      <c r="K298" s="9" t="str">
        <f t="shared" si="44"/>
        <v/>
      </c>
      <c r="L298" s="8" t="str">
        <f t="shared" si="48"/>
        <v/>
      </c>
      <c r="M298" s="8" t="str">
        <f t="shared" si="49"/>
        <v/>
      </c>
      <c r="N298" s="8">
        <f>N295+3</f>
        <v>295</v>
      </c>
      <c r="O298" s="8">
        <f>O292+6</f>
        <v>295</v>
      </c>
      <c r="P298" s="8"/>
      <c r="Q298" s="8" t="str">
        <f>IF(Inputs!$E$9=$M$2,M298,IF(Inputs!$E$9=$N$2,N298,IF(Inputs!$E$9=$O$2,O298,IF(Inputs!$E$9=$P$2,P298,""))))</f>
        <v/>
      </c>
      <c r="R298" s="3">
        <v>0</v>
      </c>
      <c r="S298" s="19"/>
      <c r="T298" s="3">
        <f t="shared" si="45"/>
        <v>0</v>
      </c>
      <c r="U298" s="8" t="str">
        <f t="shared" si="46"/>
        <v/>
      </c>
      <c r="W298" s="11"/>
      <c r="X298" s="11"/>
      <c r="Y298" s="11"/>
      <c r="Z298" s="11"/>
      <c r="AA298" s="11"/>
      <c r="AB298" s="11"/>
      <c r="AC298" s="11"/>
    </row>
    <row r="299" spans="4:29">
      <c r="D299" s="26">
        <f>IF(SUM($D$2:D298)&lt;&gt;0,0,IF(ROUND(U298-L299,2)=0,E299,0))</f>
        <v>0</v>
      </c>
      <c r="E299" s="3" t="str">
        <f t="shared" si="47"/>
        <v/>
      </c>
      <c r="F299" s="3" t="str">
        <f>IF(E299="","",IF(ISERROR(INDEX(Inputs!$A$10:$B$13,MATCH(E299,Inputs!$A$10:$A$13,0),2)),0,INDEX(Inputs!$A$10:$B$13,MATCH(E299,Inputs!$A$10:$A$13,0),2)))</f>
        <v/>
      </c>
      <c r="G299" s="47">
        <f t="shared" si="41"/>
        <v>0.1095</v>
      </c>
      <c r="H299" s="37">
        <f t="shared" si="42"/>
        <v>0.1095</v>
      </c>
      <c r="I299" s="9" t="e">
        <f>IF(E299="",NA(),IF(Inputs!$B$6&gt;(U298*(1+rate/freq)),IF((U298*(1+rate/freq))&lt;0,0,(U298*(1+rate/freq))),Inputs!$B$6))</f>
        <v>#N/A</v>
      </c>
      <c r="J299" s="8" t="str">
        <f t="shared" si="43"/>
        <v/>
      </c>
      <c r="K299" s="9" t="str">
        <f t="shared" si="44"/>
        <v/>
      </c>
      <c r="L299" s="8" t="str">
        <f t="shared" si="48"/>
        <v/>
      </c>
      <c r="M299" s="8" t="str">
        <f t="shared" si="49"/>
        <v/>
      </c>
      <c r="N299" s="8"/>
      <c r="O299" s="8"/>
      <c r="P299" s="8"/>
      <c r="Q299" s="8" t="str">
        <f>IF(Inputs!$E$9=$M$2,M299,IF(Inputs!$E$9=$N$2,N299,IF(Inputs!$E$9=$O$2,O299,IF(Inputs!$E$9=$P$2,P299,""))))</f>
        <v/>
      </c>
      <c r="R299" s="3">
        <v>0</v>
      </c>
      <c r="S299" s="19"/>
      <c r="T299" s="3">
        <f t="shared" si="45"/>
        <v>0</v>
      </c>
      <c r="U299" s="8" t="str">
        <f t="shared" si="46"/>
        <v/>
      </c>
      <c r="W299" s="11"/>
      <c r="X299" s="11"/>
      <c r="Y299" s="11"/>
      <c r="Z299" s="11"/>
      <c r="AA299" s="11"/>
      <c r="AB299" s="11"/>
      <c r="AC299" s="11"/>
    </row>
    <row r="300" spans="4:29">
      <c r="D300" s="26">
        <f>IF(SUM($D$2:D299)&lt;&gt;0,0,IF(ROUND(U299-L300,2)=0,E300,0))</f>
        <v>0</v>
      </c>
      <c r="E300" s="3" t="str">
        <f t="shared" si="47"/>
        <v/>
      </c>
      <c r="F300" s="3" t="str">
        <f>IF(E300="","",IF(ISERROR(INDEX(Inputs!$A$10:$B$13,MATCH(E300,Inputs!$A$10:$A$13,0),2)),0,INDEX(Inputs!$A$10:$B$13,MATCH(E300,Inputs!$A$10:$A$13,0),2)))</f>
        <v/>
      </c>
      <c r="G300" s="47">
        <f t="shared" si="41"/>
        <v>0.1095</v>
      </c>
      <c r="H300" s="37">
        <f t="shared" si="42"/>
        <v>0.1095</v>
      </c>
      <c r="I300" s="9" t="e">
        <f>IF(E300="",NA(),IF(Inputs!$B$6&gt;(U299*(1+rate/freq)),IF((U299*(1+rate/freq))&lt;0,0,(U299*(1+rate/freq))),Inputs!$B$6))</f>
        <v>#N/A</v>
      </c>
      <c r="J300" s="8" t="str">
        <f t="shared" si="43"/>
        <v/>
      </c>
      <c r="K300" s="9" t="str">
        <f t="shared" si="44"/>
        <v/>
      </c>
      <c r="L300" s="8" t="str">
        <f t="shared" si="48"/>
        <v/>
      </c>
      <c r="M300" s="8" t="str">
        <f t="shared" si="49"/>
        <v/>
      </c>
      <c r="N300" s="8"/>
      <c r="O300" s="8"/>
      <c r="P300" s="8"/>
      <c r="Q300" s="8" t="str">
        <f>IF(Inputs!$E$9=$M$2,M300,IF(Inputs!$E$9=$N$2,N300,IF(Inputs!$E$9=$O$2,O300,IF(Inputs!$E$9=$P$2,P300,""))))</f>
        <v/>
      </c>
      <c r="R300" s="3">
        <v>0</v>
      </c>
      <c r="S300" s="19"/>
      <c r="T300" s="3">
        <f t="shared" si="45"/>
        <v>0</v>
      </c>
      <c r="U300" s="8" t="str">
        <f t="shared" si="46"/>
        <v/>
      </c>
      <c r="W300" s="11"/>
      <c r="X300" s="11"/>
      <c r="Y300" s="11"/>
      <c r="Z300" s="11"/>
      <c r="AA300" s="11"/>
      <c r="AB300" s="11"/>
      <c r="AC300" s="11"/>
    </row>
    <row r="301" spans="4:29">
      <c r="D301" s="26">
        <f>IF(SUM($D$2:D300)&lt;&gt;0,0,IF(ROUND(U300-L301,2)=0,E301,0))</f>
        <v>0</v>
      </c>
      <c r="E301" s="3" t="str">
        <f t="shared" si="47"/>
        <v/>
      </c>
      <c r="F301" s="3" t="str">
        <f>IF(E301="","",IF(ISERROR(INDEX(Inputs!$A$10:$B$13,MATCH(E301,Inputs!$A$10:$A$13,0),2)),0,INDEX(Inputs!$A$10:$B$13,MATCH(E301,Inputs!$A$10:$A$13,0),2)))</f>
        <v/>
      </c>
      <c r="G301" s="47">
        <f t="shared" si="41"/>
        <v>0.1095</v>
      </c>
      <c r="H301" s="37">
        <f t="shared" si="42"/>
        <v>0.1095</v>
      </c>
      <c r="I301" s="9" t="e">
        <f>IF(E301="",NA(),IF(Inputs!$B$6&gt;(U300*(1+rate/freq)),IF((U300*(1+rate/freq))&lt;0,0,(U300*(1+rate/freq))),Inputs!$B$6))</f>
        <v>#N/A</v>
      </c>
      <c r="J301" s="8" t="str">
        <f t="shared" si="43"/>
        <v/>
      </c>
      <c r="K301" s="9" t="str">
        <f t="shared" si="44"/>
        <v/>
      </c>
      <c r="L301" s="8" t="str">
        <f t="shared" si="48"/>
        <v/>
      </c>
      <c r="M301" s="8" t="str">
        <f t="shared" si="49"/>
        <v/>
      </c>
      <c r="N301" s="8">
        <f>N298+3</f>
        <v>298</v>
      </c>
      <c r="O301" s="8"/>
      <c r="P301" s="8"/>
      <c r="Q301" s="8" t="str">
        <f>IF(Inputs!$E$9=$M$2,M301,IF(Inputs!$E$9=$N$2,N301,IF(Inputs!$E$9=$O$2,O301,IF(Inputs!$E$9=$P$2,P301,""))))</f>
        <v/>
      </c>
      <c r="R301" s="3">
        <v>0</v>
      </c>
      <c r="S301" s="19"/>
      <c r="T301" s="3">
        <f t="shared" si="45"/>
        <v>0</v>
      </c>
      <c r="U301" s="8" t="str">
        <f t="shared" si="46"/>
        <v/>
      </c>
      <c r="W301" s="11"/>
      <c r="X301" s="11"/>
      <c r="Y301" s="11"/>
      <c r="Z301" s="11"/>
      <c r="AA301" s="11"/>
      <c r="AB301" s="11"/>
      <c r="AC301" s="11"/>
    </row>
    <row r="302" spans="4:29">
      <c r="D302" s="26">
        <f>IF(SUM($D$2:D301)&lt;&gt;0,0,IF(ROUND(U301-L302,2)=0,E302,0))</f>
        <v>0</v>
      </c>
      <c r="E302" s="3" t="str">
        <f t="shared" si="47"/>
        <v/>
      </c>
      <c r="F302" s="3" t="str">
        <f>IF(E302="","",IF(ISERROR(INDEX(Inputs!$A$10:$B$13,MATCH(E302,Inputs!$A$10:$A$13,0),2)),0,INDEX(Inputs!$A$10:$B$13,MATCH(E302,Inputs!$A$10:$A$13,0),2)))</f>
        <v/>
      </c>
      <c r="G302" s="47">
        <f t="shared" si="41"/>
        <v>0.1095</v>
      </c>
      <c r="H302" s="37">
        <f t="shared" si="42"/>
        <v>0.1095</v>
      </c>
      <c r="I302" s="9" t="e">
        <f>IF(E302="",NA(),IF(Inputs!$B$6&gt;(U301*(1+rate/freq)),IF((U301*(1+rate/freq))&lt;0,0,(U301*(1+rate/freq))),Inputs!$B$6))</f>
        <v>#N/A</v>
      </c>
      <c r="J302" s="8" t="str">
        <f t="shared" si="43"/>
        <v/>
      </c>
      <c r="K302" s="9" t="str">
        <f t="shared" si="44"/>
        <v/>
      </c>
      <c r="L302" s="8" t="str">
        <f t="shared" si="48"/>
        <v/>
      </c>
      <c r="M302" s="8" t="str">
        <f t="shared" si="49"/>
        <v/>
      </c>
      <c r="N302" s="8"/>
      <c r="O302" s="8"/>
      <c r="P302" s="8"/>
      <c r="Q302" s="8" t="str">
        <f>IF(Inputs!$E$9=$M$2,M302,IF(Inputs!$E$9=$N$2,N302,IF(Inputs!$E$9=$O$2,O302,IF(Inputs!$E$9=$P$2,P302,""))))</f>
        <v/>
      </c>
      <c r="R302" s="3">
        <v>0</v>
      </c>
      <c r="S302" s="19"/>
      <c r="T302" s="3">
        <f t="shared" si="45"/>
        <v>0</v>
      </c>
      <c r="U302" s="8" t="str">
        <f t="shared" si="46"/>
        <v/>
      </c>
      <c r="W302" s="11"/>
      <c r="X302" s="11"/>
      <c r="Y302" s="11"/>
      <c r="Z302" s="11"/>
      <c r="AA302" s="11"/>
      <c r="AB302" s="11"/>
      <c r="AC302" s="11"/>
    </row>
    <row r="303" spans="4:29">
      <c r="D303" s="26">
        <f>IF(SUM($D$2:D302)&lt;&gt;0,0,IF(ROUND(U302-L303,2)=0,E303,0))</f>
        <v>0</v>
      </c>
      <c r="E303" s="3" t="str">
        <f t="shared" si="47"/>
        <v/>
      </c>
      <c r="F303" s="3" t="str">
        <f>IF(E303="","",IF(ISERROR(INDEX(Inputs!$A$10:$B$13,MATCH(E303,Inputs!$A$10:$A$13,0),2)),0,INDEX(Inputs!$A$10:$B$13,MATCH(E303,Inputs!$A$10:$A$13,0),2)))</f>
        <v/>
      </c>
      <c r="G303" s="47">
        <f t="shared" si="41"/>
        <v>0.1095</v>
      </c>
      <c r="H303" s="37">
        <f t="shared" si="42"/>
        <v>0.1095</v>
      </c>
      <c r="I303" s="9" t="e">
        <f>IF(E303="",NA(),IF(Inputs!$B$6&gt;(U302*(1+rate/freq)),IF((U302*(1+rate/freq))&lt;0,0,(U302*(1+rate/freq))),Inputs!$B$6))</f>
        <v>#N/A</v>
      </c>
      <c r="J303" s="8" t="str">
        <f t="shared" si="43"/>
        <v/>
      </c>
      <c r="K303" s="9" t="str">
        <f t="shared" si="44"/>
        <v/>
      </c>
      <c r="L303" s="8" t="str">
        <f t="shared" si="48"/>
        <v/>
      </c>
      <c r="M303" s="8" t="str">
        <f t="shared" si="49"/>
        <v/>
      </c>
      <c r="N303" s="8"/>
      <c r="O303" s="8"/>
      <c r="P303" s="8"/>
      <c r="Q303" s="8" t="str">
        <f>IF(Inputs!$E$9=$M$2,M303,IF(Inputs!$E$9=$N$2,N303,IF(Inputs!$E$9=$O$2,O303,IF(Inputs!$E$9=$P$2,P303,""))))</f>
        <v/>
      </c>
      <c r="R303" s="3">
        <v>0</v>
      </c>
      <c r="S303" s="19"/>
      <c r="T303" s="3">
        <f t="shared" si="45"/>
        <v>0</v>
      </c>
      <c r="U303" s="8" t="str">
        <f t="shared" si="46"/>
        <v/>
      </c>
      <c r="W303" s="11"/>
      <c r="X303" s="11"/>
      <c r="Y303" s="11"/>
      <c r="Z303" s="11"/>
      <c r="AA303" s="11"/>
      <c r="AB303" s="11"/>
      <c r="AC303" s="11"/>
    </row>
    <row r="304" spans="4:29">
      <c r="D304" s="26">
        <f>IF(SUM($D$2:D303)&lt;&gt;0,0,IF(ROUND(U303-L304,2)=0,E304,0))</f>
        <v>0</v>
      </c>
      <c r="E304" s="3" t="str">
        <f t="shared" si="47"/>
        <v/>
      </c>
      <c r="F304" s="3" t="str">
        <f>IF(E304="","",IF(ISERROR(INDEX(Inputs!$A$10:$B$13,MATCH(E304,Inputs!$A$10:$A$13,0),2)),0,INDEX(Inputs!$A$10:$B$13,MATCH(E304,Inputs!$A$10:$A$13,0),2)))</f>
        <v/>
      </c>
      <c r="G304" s="47">
        <f t="shared" si="41"/>
        <v>0.1095</v>
      </c>
      <c r="H304" s="37">
        <f t="shared" si="42"/>
        <v>0.1095</v>
      </c>
      <c r="I304" s="9" t="e">
        <f>IF(E304="",NA(),IF(Inputs!$B$6&gt;(U303*(1+rate/freq)),IF((U303*(1+rate/freq))&lt;0,0,(U303*(1+rate/freq))),Inputs!$B$6))</f>
        <v>#N/A</v>
      </c>
      <c r="J304" s="8" t="str">
        <f t="shared" si="43"/>
        <v/>
      </c>
      <c r="K304" s="9" t="str">
        <f t="shared" si="44"/>
        <v/>
      </c>
      <c r="L304" s="8" t="str">
        <f t="shared" si="48"/>
        <v/>
      </c>
      <c r="M304" s="8" t="str">
        <f t="shared" si="49"/>
        <v/>
      </c>
      <c r="N304" s="8">
        <f>N301+3</f>
        <v>301</v>
      </c>
      <c r="O304" s="8">
        <f>O298+6</f>
        <v>301</v>
      </c>
      <c r="P304" s="8">
        <f>P292+12</f>
        <v>301</v>
      </c>
      <c r="Q304" s="8" t="str">
        <f>IF(Inputs!$E$9=$M$2,M304,IF(Inputs!$E$9=$N$2,N304,IF(Inputs!$E$9=$O$2,O304,IF(Inputs!$E$9=$P$2,P304,""))))</f>
        <v/>
      </c>
      <c r="R304" s="3">
        <v>0</v>
      </c>
      <c r="S304" s="19"/>
      <c r="T304" s="3">
        <f t="shared" si="45"/>
        <v>0</v>
      </c>
      <c r="U304" s="8" t="str">
        <f t="shared" si="46"/>
        <v/>
      </c>
      <c r="W304" s="11"/>
      <c r="X304" s="11"/>
      <c r="Y304" s="11"/>
      <c r="Z304" s="11"/>
      <c r="AA304" s="11"/>
      <c r="AB304" s="11"/>
      <c r="AC304" s="11"/>
    </row>
    <row r="305" spans="4:29">
      <c r="D305" s="26">
        <f>IF(SUM($D$2:D304)&lt;&gt;0,0,IF(ROUND(U304-L305,2)=0,E305,0))</f>
        <v>0</v>
      </c>
      <c r="E305" s="3" t="str">
        <f t="shared" si="47"/>
        <v/>
      </c>
      <c r="F305" s="3" t="str">
        <f>IF(E305="","",IF(ISERROR(INDEX(Inputs!$A$10:$B$13,MATCH(E305,Inputs!$A$10:$A$13,0),2)),0,INDEX(Inputs!$A$10:$B$13,MATCH(E305,Inputs!$A$10:$A$13,0),2)))</f>
        <v/>
      </c>
      <c r="G305" s="47">
        <f t="shared" si="41"/>
        <v>0.1095</v>
      </c>
      <c r="H305" s="37">
        <f t="shared" si="42"/>
        <v>0.1095</v>
      </c>
      <c r="I305" s="9" t="e">
        <f>IF(E305="",NA(),IF(Inputs!$B$6&gt;(U304*(1+rate/freq)),IF((U304*(1+rate/freq))&lt;0,0,(U304*(1+rate/freq))),Inputs!$B$6))</f>
        <v>#N/A</v>
      </c>
      <c r="J305" s="8" t="str">
        <f t="shared" si="43"/>
        <v/>
      </c>
      <c r="K305" s="9" t="str">
        <f t="shared" si="44"/>
        <v/>
      </c>
      <c r="L305" s="8" t="str">
        <f t="shared" si="48"/>
        <v/>
      </c>
      <c r="M305" s="8" t="str">
        <f t="shared" si="49"/>
        <v/>
      </c>
      <c r="N305" s="8"/>
      <c r="O305" s="8"/>
      <c r="P305" s="8"/>
      <c r="Q305" s="8" t="str">
        <f>IF(Inputs!$E$9=$M$2,M305,IF(Inputs!$E$9=$N$2,N305,IF(Inputs!$E$9=$O$2,O305,IF(Inputs!$E$9=$P$2,P305,""))))</f>
        <v/>
      </c>
      <c r="R305" s="3">
        <v>0</v>
      </c>
      <c r="S305" s="19"/>
      <c r="T305" s="3">
        <f t="shared" si="45"/>
        <v>0</v>
      </c>
      <c r="U305" s="8" t="str">
        <f t="shared" si="46"/>
        <v/>
      </c>
      <c r="W305" s="11"/>
      <c r="X305" s="11"/>
      <c r="Y305" s="11"/>
      <c r="Z305" s="11"/>
      <c r="AA305" s="11"/>
      <c r="AB305" s="11"/>
      <c r="AC305" s="11"/>
    </row>
    <row r="306" spans="4:29">
      <c r="D306" s="26">
        <f>IF(SUM($D$2:D305)&lt;&gt;0,0,IF(ROUND(U305-L306,2)=0,E306,0))</f>
        <v>0</v>
      </c>
      <c r="E306" s="3" t="str">
        <f t="shared" si="47"/>
        <v/>
      </c>
      <c r="F306" s="3" t="str">
        <f>IF(E306="","",IF(ISERROR(INDEX(Inputs!$A$10:$B$13,MATCH(E306,Inputs!$A$10:$A$13,0),2)),0,INDEX(Inputs!$A$10:$B$13,MATCH(E306,Inputs!$A$10:$A$13,0),2)))</f>
        <v/>
      </c>
      <c r="G306" s="47">
        <f t="shared" si="41"/>
        <v>0.1095</v>
      </c>
      <c r="H306" s="37">
        <f t="shared" si="42"/>
        <v>0.1095</v>
      </c>
      <c r="I306" s="9" t="e">
        <f>IF(E306="",NA(),IF(Inputs!$B$6&gt;(U305*(1+rate/freq)),IF((U305*(1+rate/freq))&lt;0,0,(U305*(1+rate/freq))),Inputs!$B$6))</f>
        <v>#N/A</v>
      </c>
      <c r="J306" s="8" t="str">
        <f t="shared" si="43"/>
        <v/>
      </c>
      <c r="K306" s="9" t="str">
        <f t="shared" si="44"/>
        <v/>
      </c>
      <c r="L306" s="8" t="str">
        <f t="shared" si="48"/>
        <v/>
      </c>
      <c r="M306" s="8" t="str">
        <f t="shared" si="49"/>
        <v/>
      </c>
      <c r="N306" s="8"/>
      <c r="O306" s="8"/>
      <c r="P306" s="8"/>
      <c r="Q306" s="8" t="str">
        <f>IF(Inputs!$E$9=$M$2,M306,IF(Inputs!$E$9=$N$2,N306,IF(Inputs!$E$9=$O$2,O306,IF(Inputs!$E$9=$P$2,P306,""))))</f>
        <v/>
      </c>
      <c r="R306" s="3">
        <v>0</v>
      </c>
      <c r="S306" s="19"/>
      <c r="T306" s="3">
        <f t="shared" si="45"/>
        <v>0</v>
      </c>
      <c r="U306" s="8" t="str">
        <f t="shared" si="46"/>
        <v/>
      </c>
      <c r="W306" s="11"/>
      <c r="X306" s="11"/>
      <c r="Y306" s="11"/>
      <c r="Z306" s="11"/>
      <c r="AA306" s="11"/>
      <c r="AB306" s="11"/>
      <c r="AC306" s="11"/>
    </row>
    <row r="307" spans="4:29">
      <c r="D307" s="26">
        <f>IF(SUM($D$2:D306)&lt;&gt;0,0,IF(ROUND(U306-L307,2)=0,E307,0))</f>
        <v>0</v>
      </c>
      <c r="E307" s="3" t="str">
        <f t="shared" si="47"/>
        <v/>
      </c>
      <c r="F307" s="3" t="str">
        <f>IF(E307="","",IF(ISERROR(INDEX(Inputs!$A$10:$B$13,MATCH(E307,Inputs!$A$10:$A$13,0),2)),0,INDEX(Inputs!$A$10:$B$13,MATCH(E307,Inputs!$A$10:$A$13,0),2)))</f>
        <v/>
      </c>
      <c r="G307" s="47">
        <f t="shared" si="41"/>
        <v>0.1095</v>
      </c>
      <c r="H307" s="37">
        <f t="shared" si="42"/>
        <v>0.1095</v>
      </c>
      <c r="I307" s="9" t="e">
        <f>IF(E307="",NA(),IF(Inputs!$B$6&gt;(U306*(1+rate/freq)),IF((U306*(1+rate/freq))&lt;0,0,(U306*(1+rate/freq))),Inputs!$B$6))</f>
        <v>#N/A</v>
      </c>
      <c r="J307" s="8" t="str">
        <f t="shared" si="43"/>
        <v/>
      </c>
      <c r="K307" s="9" t="str">
        <f t="shared" si="44"/>
        <v/>
      </c>
      <c r="L307" s="8" t="str">
        <f t="shared" si="48"/>
        <v/>
      </c>
      <c r="M307" s="8" t="str">
        <f t="shared" si="49"/>
        <v/>
      </c>
      <c r="N307" s="8">
        <f>N304+3</f>
        <v>304</v>
      </c>
      <c r="O307" s="8"/>
      <c r="P307" s="8"/>
      <c r="Q307" s="8" t="str">
        <f>IF(Inputs!$E$9=$M$2,M307,IF(Inputs!$E$9=$N$2,N307,IF(Inputs!$E$9=$O$2,O307,IF(Inputs!$E$9=$P$2,P307,""))))</f>
        <v/>
      </c>
      <c r="R307" s="3">
        <v>0</v>
      </c>
      <c r="S307" s="19"/>
      <c r="T307" s="3">
        <f t="shared" si="45"/>
        <v>0</v>
      </c>
      <c r="U307" s="8" t="str">
        <f t="shared" si="46"/>
        <v/>
      </c>
      <c r="W307" s="11"/>
      <c r="X307" s="11"/>
      <c r="Y307" s="11"/>
      <c r="Z307" s="11"/>
      <c r="AA307" s="11"/>
      <c r="AB307" s="11"/>
      <c r="AC307" s="11"/>
    </row>
    <row r="308" spans="4:29">
      <c r="D308" s="26">
        <f>IF(SUM($D$2:D307)&lt;&gt;0,0,IF(ROUND(U307-L308,2)=0,E308,0))</f>
        <v>0</v>
      </c>
      <c r="E308" s="3" t="str">
        <f t="shared" si="47"/>
        <v/>
      </c>
      <c r="F308" s="3" t="str">
        <f>IF(E308="","",IF(ISERROR(INDEX(Inputs!$A$10:$B$13,MATCH(E308,Inputs!$A$10:$A$13,0),2)),0,INDEX(Inputs!$A$10:$B$13,MATCH(E308,Inputs!$A$10:$A$13,0),2)))</f>
        <v/>
      </c>
      <c r="G308" s="47">
        <f t="shared" si="41"/>
        <v>0.1095</v>
      </c>
      <c r="H308" s="37">
        <f t="shared" si="42"/>
        <v>0.1095</v>
      </c>
      <c r="I308" s="9" t="e">
        <f>IF(E308="",NA(),IF(Inputs!$B$6&gt;(U307*(1+rate/freq)),IF((U307*(1+rate/freq))&lt;0,0,(U307*(1+rate/freq))),Inputs!$B$6))</f>
        <v>#N/A</v>
      </c>
      <c r="J308" s="8" t="str">
        <f t="shared" si="43"/>
        <v/>
      </c>
      <c r="K308" s="9" t="str">
        <f t="shared" si="44"/>
        <v/>
      </c>
      <c r="L308" s="8" t="str">
        <f t="shared" si="48"/>
        <v/>
      </c>
      <c r="M308" s="8" t="str">
        <f t="shared" si="49"/>
        <v/>
      </c>
      <c r="N308" s="8"/>
      <c r="O308" s="8"/>
      <c r="P308" s="8"/>
      <c r="Q308" s="8" t="str">
        <f>IF(Inputs!$E$9=$M$2,M308,IF(Inputs!$E$9=$N$2,N308,IF(Inputs!$E$9=$O$2,O308,IF(Inputs!$E$9=$P$2,P308,""))))</f>
        <v/>
      </c>
      <c r="R308" s="3">
        <v>0</v>
      </c>
      <c r="S308" s="19"/>
      <c r="T308" s="3">
        <f t="shared" si="45"/>
        <v>0</v>
      </c>
      <c r="U308" s="8" t="str">
        <f t="shared" si="46"/>
        <v/>
      </c>
      <c r="W308" s="11"/>
      <c r="X308" s="11"/>
      <c r="Y308" s="11"/>
      <c r="Z308" s="11"/>
      <c r="AA308" s="11"/>
      <c r="AB308" s="11"/>
      <c r="AC308" s="11"/>
    </row>
    <row r="309" spans="4:29">
      <c r="D309" s="26">
        <f>IF(SUM($D$2:D308)&lt;&gt;0,0,IF(ROUND(U308-L309,2)=0,E309,0))</f>
        <v>0</v>
      </c>
      <c r="E309" s="3" t="str">
        <f t="shared" si="47"/>
        <v/>
      </c>
      <c r="F309" s="3" t="str">
        <f>IF(E309="","",IF(ISERROR(INDEX(Inputs!$A$10:$B$13,MATCH(E309,Inputs!$A$10:$A$13,0),2)),0,INDEX(Inputs!$A$10:$B$13,MATCH(E309,Inputs!$A$10:$A$13,0),2)))</f>
        <v/>
      </c>
      <c r="G309" s="47">
        <f t="shared" si="41"/>
        <v>0.1095</v>
      </c>
      <c r="H309" s="37">
        <f t="shared" si="42"/>
        <v>0.1095</v>
      </c>
      <c r="I309" s="9" t="e">
        <f>IF(E309="",NA(),IF(Inputs!$B$6&gt;(U308*(1+rate/freq)),IF((U308*(1+rate/freq))&lt;0,0,(U308*(1+rate/freq))),Inputs!$B$6))</f>
        <v>#N/A</v>
      </c>
      <c r="J309" s="8" t="str">
        <f t="shared" si="43"/>
        <v/>
      </c>
      <c r="K309" s="9" t="str">
        <f t="shared" si="44"/>
        <v/>
      </c>
      <c r="L309" s="8" t="str">
        <f t="shared" si="48"/>
        <v/>
      </c>
      <c r="M309" s="8" t="str">
        <f t="shared" si="49"/>
        <v/>
      </c>
      <c r="N309" s="8"/>
      <c r="O309" s="8"/>
      <c r="P309" s="8"/>
      <c r="Q309" s="8" t="str">
        <f>IF(Inputs!$E$9=$M$2,M309,IF(Inputs!$E$9=$N$2,N309,IF(Inputs!$E$9=$O$2,O309,IF(Inputs!$E$9=$P$2,P309,""))))</f>
        <v/>
      </c>
      <c r="R309" s="3">
        <v>0</v>
      </c>
      <c r="S309" s="19"/>
      <c r="T309" s="3">
        <f t="shared" si="45"/>
        <v>0</v>
      </c>
      <c r="U309" s="8" t="str">
        <f t="shared" si="46"/>
        <v/>
      </c>
      <c r="W309" s="11"/>
      <c r="X309" s="11"/>
      <c r="Y309" s="11"/>
      <c r="Z309" s="11"/>
      <c r="AA309" s="11"/>
      <c r="AB309" s="11"/>
      <c r="AC309" s="11"/>
    </row>
    <row r="310" spans="4:29">
      <c r="D310" s="26">
        <f>IF(SUM($D$2:D309)&lt;&gt;0,0,IF(ROUND(U309-L310,2)=0,E310,0))</f>
        <v>0</v>
      </c>
      <c r="E310" s="3" t="str">
        <f t="shared" si="47"/>
        <v/>
      </c>
      <c r="F310" s="3" t="str">
        <f>IF(E310="","",IF(ISERROR(INDEX(Inputs!$A$10:$B$13,MATCH(E310,Inputs!$A$10:$A$13,0),2)),0,INDEX(Inputs!$A$10:$B$13,MATCH(E310,Inputs!$A$10:$A$13,0),2)))</f>
        <v/>
      </c>
      <c r="G310" s="47">
        <f t="shared" si="41"/>
        <v>0.1095</v>
      </c>
      <c r="H310" s="37">
        <f t="shared" si="42"/>
        <v>0.1095</v>
      </c>
      <c r="I310" s="9" t="e">
        <f>IF(E310="",NA(),IF(Inputs!$B$6&gt;(U309*(1+rate/freq)),IF((U309*(1+rate/freq))&lt;0,0,(U309*(1+rate/freq))),Inputs!$B$6))</f>
        <v>#N/A</v>
      </c>
      <c r="J310" s="8" t="str">
        <f t="shared" si="43"/>
        <v/>
      </c>
      <c r="K310" s="9" t="str">
        <f t="shared" si="44"/>
        <v/>
      </c>
      <c r="L310" s="8" t="str">
        <f t="shared" si="48"/>
        <v/>
      </c>
      <c r="M310" s="8" t="str">
        <f t="shared" si="49"/>
        <v/>
      </c>
      <c r="N310" s="8">
        <f>N307+3</f>
        <v>307</v>
      </c>
      <c r="O310" s="8">
        <f>O304+6</f>
        <v>307</v>
      </c>
      <c r="P310" s="8"/>
      <c r="Q310" s="8" t="str">
        <f>IF(Inputs!$E$9=$M$2,M310,IF(Inputs!$E$9=$N$2,N310,IF(Inputs!$E$9=$O$2,O310,IF(Inputs!$E$9=$P$2,P310,""))))</f>
        <v/>
      </c>
      <c r="R310" s="3">
        <v>0</v>
      </c>
      <c r="S310" s="19"/>
      <c r="T310" s="3">
        <f t="shared" si="45"/>
        <v>0</v>
      </c>
      <c r="U310" s="8" t="str">
        <f t="shared" si="46"/>
        <v/>
      </c>
      <c r="W310" s="11"/>
      <c r="X310" s="11"/>
      <c r="Y310" s="11"/>
      <c r="Z310" s="11"/>
      <c r="AA310" s="11"/>
      <c r="AB310" s="11"/>
      <c r="AC310" s="11"/>
    </row>
    <row r="311" spans="4:29">
      <c r="D311" s="26">
        <f>IF(SUM($D$2:D310)&lt;&gt;0,0,IF(ROUND(U310-L311,2)=0,E311,0))</f>
        <v>0</v>
      </c>
      <c r="E311" s="3" t="str">
        <f t="shared" si="47"/>
        <v/>
      </c>
      <c r="F311" s="3" t="str">
        <f>IF(E311="","",IF(ISERROR(INDEX(Inputs!$A$10:$B$13,MATCH(E311,Inputs!$A$10:$A$13,0),2)),0,INDEX(Inputs!$A$10:$B$13,MATCH(E311,Inputs!$A$10:$A$13,0),2)))</f>
        <v/>
      </c>
      <c r="G311" s="47">
        <f t="shared" si="41"/>
        <v>0.1095</v>
      </c>
      <c r="H311" s="37">
        <f t="shared" si="42"/>
        <v>0.1095</v>
      </c>
      <c r="I311" s="9" t="e">
        <f>IF(E311="",NA(),IF(Inputs!$B$6&gt;(U310*(1+rate/freq)),IF((U310*(1+rate/freq))&lt;0,0,(U310*(1+rate/freq))),Inputs!$B$6))</f>
        <v>#N/A</v>
      </c>
      <c r="J311" s="8" t="str">
        <f t="shared" si="43"/>
        <v/>
      </c>
      <c r="K311" s="9" t="str">
        <f t="shared" si="44"/>
        <v/>
      </c>
      <c r="L311" s="8" t="str">
        <f t="shared" si="48"/>
        <v/>
      </c>
      <c r="M311" s="8" t="str">
        <f t="shared" si="49"/>
        <v/>
      </c>
      <c r="N311" s="8"/>
      <c r="O311" s="8"/>
      <c r="P311" s="8"/>
      <c r="Q311" s="8" t="str">
        <f>IF(Inputs!$E$9=$M$2,M311,IF(Inputs!$E$9=$N$2,N311,IF(Inputs!$E$9=$O$2,O311,IF(Inputs!$E$9=$P$2,P311,""))))</f>
        <v/>
      </c>
      <c r="R311" s="3">
        <v>0</v>
      </c>
      <c r="S311" s="19"/>
      <c r="T311" s="3">
        <f t="shared" si="45"/>
        <v>0</v>
      </c>
      <c r="U311" s="8" t="str">
        <f t="shared" si="46"/>
        <v/>
      </c>
      <c r="W311" s="11"/>
      <c r="X311" s="11"/>
      <c r="Y311" s="11"/>
      <c r="Z311" s="11"/>
      <c r="AA311" s="11"/>
      <c r="AB311" s="11"/>
      <c r="AC311" s="11"/>
    </row>
    <row r="312" spans="4:29">
      <c r="D312" s="26">
        <f>IF(SUM($D$2:D311)&lt;&gt;0,0,IF(ROUND(U311-L312,2)=0,E312,0))</f>
        <v>0</v>
      </c>
      <c r="E312" s="3" t="str">
        <f t="shared" si="47"/>
        <v/>
      </c>
      <c r="F312" s="3" t="str">
        <f>IF(E312="","",IF(ISERROR(INDEX(Inputs!$A$10:$B$13,MATCH(E312,Inputs!$A$10:$A$13,0),2)),0,INDEX(Inputs!$A$10:$B$13,MATCH(E312,Inputs!$A$10:$A$13,0),2)))</f>
        <v/>
      </c>
      <c r="G312" s="47">
        <f t="shared" si="41"/>
        <v>0.1095</v>
      </c>
      <c r="H312" s="37">
        <f t="shared" si="42"/>
        <v>0.1095</v>
      </c>
      <c r="I312" s="9" t="e">
        <f>IF(E312="",NA(),IF(Inputs!$B$6&gt;(U311*(1+rate/freq)),IF((U311*(1+rate/freq))&lt;0,0,(U311*(1+rate/freq))),Inputs!$B$6))</f>
        <v>#N/A</v>
      </c>
      <c r="J312" s="8" t="str">
        <f t="shared" si="43"/>
        <v/>
      </c>
      <c r="K312" s="9" t="str">
        <f t="shared" si="44"/>
        <v/>
      </c>
      <c r="L312" s="8" t="str">
        <f t="shared" si="48"/>
        <v/>
      </c>
      <c r="M312" s="8" t="str">
        <f t="shared" si="49"/>
        <v/>
      </c>
      <c r="N312" s="8"/>
      <c r="O312" s="8"/>
      <c r="P312" s="8"/>
      <c r="Q312" s="8" t="str">
        <f>IF(Inputs!$E$9=$M$2,M312,IF(Inputs!$E$9=$N$2,N312,IF(Inputs!$E$9=$O$2,O312,IF(Inputs!$E$9=$P$2,P312,""))))</f>
        <v/>
      </c>
      <c r="R312" s="3">
        <v>0</v>
      </c>
      <c r="S312" s="19"/>
      <c r="T312" s="3">
        <f t="shared" si="45"/>
        <v>0</v>
      </c>
      <c r="U312" s="8" t="str">
        <f t="shared" si="46"/>
        <v/>
      </c>
      <c r="W312" s="11"/>
      <c r="X312" s="11"/>
      <c r="Y312" s="11"/>
      <c r="Z312" s="11"/>
      <c r="AA312" s="11"/>
      <c r="AB312" s="11"/>
      <c r="AC312" s="11"/>
    </row>
    <row r="313" spans="4:29">
      <c r="D313" s="26">
        <f>IF(SUM($D$2:D312)&lt;&gt;0,0,IF(ROUND(U312-L313,2)=0,E313,0))</f>
        <v>0</v>
      </c>
      <c r="E313" s="3" t="str">
        <f t="shared" si="47"/>
        <v/>
      </c>
      <c r="F313" s="3" t="str">
        <f>IF(E313="","",IF(ISERROR(INDEX(Inputs!$A$10:$B$13,MATCH(E313,Inputs!$A$10:$A$13,0),2)),0,INDEX(Inputs!$A$10:$B$13,MATCH(E313,Inputs!$A$10:$A$13,0),2)))</f>
        <v/>
      </c>
      <c r="G313" s="47">
        <f t="shared" si="41"/>
        <v>0.1095</v>
      </c>
      <c r="H313" s="37">
        <f t="shared" si="42"/>
        <v>0.1095</v>
      </c>
      <c r="I313" s="9" t="e">
        <f>IF(E313="",NA(),IF(Inputs!$B$6&gt;(U312*(1+rate/freq)),IF((U312*(1+rate/freq))&lt;0,0,(U312*(1+rate/freq))),Inputs!$B$6))</f>
        <v>#N/A</v>
      </c>
      <c r="J313" s="8" t="str">
        <f t="shared" si="43"/>
        <v/>
      </c>
      <c r="K313" s="9" t="str">
        <f t="shared" si="44"/>
        <v/>
      </c>
      <c r="L313" s="8" t="str">
        <f t="shared" si="48"/>
        <v/>
      </c>
      <c r="M313" s="8" t="str">
        <f t="shared" si="49"/>
        <v/>
      </c>
      <c r="N313" s="8">
        <f>N310+3</f>
        <v>310</v>
      </c>
      <c r="O313" s="8"/>
      <c r="P313" s="8"/>
      <c r="Q313" s="8" t="str">
        <f>IF(Inputs!$E$9=$M$2,M313,IF(Inputs!$E$9=$N$2,N313,IF(Inputs!$E$9=$O$2,O313,IF(Inputs!$E$9=$P$2,P313,""))))</f>
        <v/>
      </c>
      <c r="R313" s="3">
        <v>0</v>
      </c>
      <c r="S313" s="19"/>
      <c r="T313" s="3">
        <f t="shared" si="45"/>
        <v>0</v>
      </c>
      <c r="U313" s="8" t="str">
        <f t="shared" si="46"/>
        <v/>
      </c>
      <c r="W313" s="11"/>
      <c r="X313" s="11"/>
      <c r="Y313" s="11"/>
      <c r="Z313" s="11"/>
      <c r="AA313" s="11"/>
      <c r="AB313" s="11"/>
      <c r="AC313" s="11"/>
    </row>
    <row r="314" spans="4:29">
      <c r="D314" s="26">
        <f>IF(SUM($D$2:D313)&lt;&gt;0,0,IF(ROUND(U313-L314,2)=0,E314,0))</f>
        <v>0</v>
      </c>
      <c r="E314" s="3" t="str">
        <f t="shared" si="47"/>
        <v/>
      </c>
      <c r="F314" s="3" t="str">
        <f>IF(E314="","",IF(ISERROR(INDEX(Inputs!$A$10:$B$13,MATCH(E314,Inputs!$A$10:$A$13,0),2)),0,INDEX(Inputs!$A$10:$B$13,MATCH(E314,Inputs!$A$10:$A$13,0),2)))</f>
        <v/>
      </c>
      <c r="G314" s="47">
        <f t="shared" si="41"/>
        <v>0.1095</v>
      </c>
      <c r="H314" s="37">
        <f t="shared" si="42"/>
        <v>0.1095</v>
      </c>
      <c r="I314" s="9" t="e">
        <f>IF(E314="",NA(),IF(Inputs!$B$6&gt;(U313*(1+rate/freq)),IF((U313*(1+rate/freq))&lt;0,0,(U313*(1+rate/freq))),Inputs!$B$6))</f>
        <v>#N/A</v>
      </c>
      <c r="J314" s="8" t="str">
        <f t="shared" si="43"/>
        <v/>
      </c>
      <c r="K314" s="9" t="str">
        <f t="shared" si="44"/>
        <v/>
      </c>
      <c r="L314" s="8" t="str">
        <f t="shared" si="48"/>
        <v/>
      </c>
      <c r="M314" s="8" t="str">
        <f t="shared" si="49"/>
        <v/>
      </c>
      <c r="N314" s="8"/>
      <c r="O314" s="8"/>
      <c r="P314" s="8"/>
      <c r="Q314" s="8" t="str">
        <f>IF(Inputs!$E$9=$M$2,M314,IF(Inputs!$E$9=$N$2,N314,IF(Inputs!$E$9=$O$2,O314,IF(Inputs!$E$9=$P$2,P314,""))))</f>
        <v/>
      </c>
      <c r="R314" s="3">
        <v>0</v>
      </c>
      <c r="S314" s="19"/>
      <c r="T314" s="3">
        <f t="shared" si="45"/>
        <v>0</v>
      </c>
      <c r="U314" s="8" t="str">
        <f t="shared" si="46"/>
        <v/>
      </c>
      <c r="W314" s="11"/>
      <c r="X314" s="11"/>
      <c r="Y314" s="11"/>
      <c r="Z314" s="11"/>
      <c r="AA314" s="11"/>
      <c r="AB314" s="11"/>
      <c r="AC314" s="11"/>
    </row>
    <row r="315" spans="4:29">
      <c r="D315" s="26">
        <f>IF(SUM($D$2:D314)&lt;&gt;0,0,IF(ROUND(U314-L315,2)=0,E315,0))</f>
        <v>0</v>
      </c>
      <c r="E315" s="3" t="str">
        <f t="shared" si="47"/>
        <v/>
      </c>
      <c r="F315" s="3" t="str">
        <f>IF(E315="","",IF(ISERROR(INDEX(Inputs!$A$10:$B$13,MATCH(E315,Inputs!$A$10:$A$13,0),2)),0,INDEX(Inputs!$A$10:$B$13,MATCH(E315,Inputs!$A$10:$A$13,0),2)))</f>
        <v/>
      </c>
      <c r="G315" s="47">
        <f t="shared" si="41"/>
        <v>0.1095</v>
      </c>
      <c r="H315" s="37">
        <f t="shared" si="42"/>
        <v>0.1095</v>
      </c>
      <c r="I315" s="9" t="e">
        <f>IF(E315="",NA(),IF(Inputs!$B$6&gt;(U314*(1+rate/freq)),IF((U314*(1+rate/freq))&lt;0,0,(U314*(1+rate/freq))),Inputs!$B$6))</f>
        <v>#N/A</v>
      </c>
      <c r="J315" s="8" t="str">
        <f t="shared" si="43"/>
        <v/>
      </c>
      <c r="K315" s="9" t="str">
        <f t="shared" si="44"/>
        <v/>
      </c>
      <c r="L315" s="8" t="str">
        <f t="shared" si="48"/>
        <v/>
      </c>
      <c r="M315" s="8" t="str">
        <f t="shared" si="49"/>
        <v/>
      </c>
      <c r="N315" s="8"/>
      <c r="O315" s="8"/>
      <c r="P315" s="8"/>
      <c r="Q315" s="8" t="str">
        <f>IF(Inputs!$E$9=$M$2,M315,IF(Inputs!$E$9=$N$2,N315,IF(Inputs!$E$9=$O$2,O315,IF(Inputs!$E$9=$P$2,P315,""))))</f>
        <v/>
      </c>
      <c r="R315" s="3">
        <v>0</v>
      </c>
      <c r="S315" s="19"/>
      <c r="T315" s="3">
        <f t="shared" si="45"/>
        <v>0</v>
      </c>
      <c r="U315" s="8" t="str">
        <f t="shared" si="46"/>
        <v/>
      </c>
      <c r="W315" s="11"/>
      <c r="X315" s="11"/>
      <c r="Y315" s="11"/>
      <c r="Z315" s="11"/>
      <c r="AA315" s="11"/>
      <c r="AB315" s="11"/>
      <c r="AC315" s="11"/>
    </row>
    <row r="316" spans="4:29">
      <c r="D316" s="26">
        <f>IF(SUM($D$2:D315)&lt;&gt;0,0,IF(ROUND(U315-L316,2)=0,E316,0))</f>
        <v>0</v>
      </c>
      <c r="E316" s="3" t="str">
        <f t="shared" si="47"/>
        <v/>
      </c>
      <c r="F316" s="3" t="str">
        <f>IF(E316="","",IF(ISERROR(INDEX(Inputs!$A$10:$B$13,MATCH(E316,Inputs!$A$10:$A$13,0),2)),0,INDEX(Inputs!$A$10:$B$13,MATCH(E316,Inputs!$A$10:$A$13,0),2)))</f>
        <v/>
      </c>
      <c r="G316" s="47">
        <f t="shared" si="41"/>
        <v>0.1095</v>
      </c>
      <c r="H316" s="37">
        <f t="shared" si="42"/>
        <v>0.1095</v>
      </c>
      <c r="I316" s="9" t="e">
        <f>IF(E316="",NA(),IF(Inputs!$B$6&gt;(U315*(1+rate/freq)),IF((U315*(1+rate/freq))&lt;0,0,(U315*(1+rate/freq))),Inputs!$B$6))</f>
        <v>#N/A</v>
      </c>
      <c r="J316" s="8" t="str">
        <f t="shared" si="43"/>
        <v/>
      </c>
      <c r="K316" s="9" t="str">
        <f t="shared" si="44"/>
        <v/>
      </c>
      <c r="L316" s="8" t="str">
        <f t="shared" si="48"/>
        <v/>
      </c>
      <c r="M316" s="8" t="str">
        <f t="shared" si="49"/>
        <v/>
      </c>
      <c r="N316" s="8">
        <f>N313+3</f>
        <v>313</v>
      </c>
      <c r="O316" s="8">
        <f>O310+6</f>
        <v>313</v>
      </c>
      <c r="P316" s="8">
        <f>P304+12</f>
        <v>313</v>
      </c>
      <c r="Q316" s="8" t="str">
        <f>IF(Inputs!$E$9=$M$2,M316,IF(Inputs!$E$9=$N$2,N316,IF(Inputs!$E$9=$O$2,O316,IF(Inputs!$E$9=$P$2,P316,""))))</f>
        <v/>
      </c>
      <c r="R316" s="3">
        <v>0</v>
      </c>
      <c r="S316" s="19"/>
      <c r="T316" s="3">
        <f t="shared" si="45"/>
        <v>0</v>
      </c>
      <c r="U316" s="8" t="str">
        <f t="shared" si="46"/>
        <v/>
      </c>
      <c r="W316" s="11"/>
      <c r="X316" s="11"/>
      <c r="Y316" s="11"/>
      <c r="Z316" s="11"/>
      <c r="AA316" s="11"/>
      <c r="AB316" s="11"/>
      <c r="AC316" s="11"/>
    </row>
    <row r="317" spans="4:29">
      <c r="D317" s="26">
        <f>IF(SUM($D$2:D316)&lt;&gt;0,0,IF(ROUND(U316-L317,2)=0,E317,0))</f>
        <v>0</v>
      </c>
      <c r="E317" s="3" t="str">
        <f t="shared" si="47"/>
        <v/>
      </c>
      <c r="F317" s="3" t="str">
        <f>IF(E317="","",IF(ISERROR(INDEX(Inputs!$A$10:$B$13,MATCH(E317,Inputs!$A$10:$A$13,0),2)),0,INDEX(Inputs!$A$10:$B$13,MATCH(E317,Inputs!$A$10:$A$13,0),2)))</f>
        <v/>
      </c>
      <c r="G317" s="47">
        <f t="shared" si="41"/>
        <v>0.1095</v>
      </c>
      <c r="H317" s="37">
        <f t="shared" si="42"/>
        <v>0.1095</v>
      </c>
      <c r="I317" s="9" t="e">
        <f>IF(E317="",NA(),IF(Inputs!$B$6&gt;(U316*(1+rate/freq)),IF((U316*(1+rate/freq))&lt;0,0,(U316*(1+rate/freq))),Inputs!$B$6))</f>
        <v>#N/A</v>
      </c>
      <c r="J317" s="8" t="str">
        <f t="shared" si="43"/>
        <v/>
      </c>
      <c r="K317" s="9" t="str">
        <f t="shared" si="44"/>
        <v/>
      </c>
      <c r="L317" s="8" t="str">
        <f t="shared" si="48"/>
        <v/>
      </c>
      <c r="M317" s="8" t="str">
        <f t="shared" si="49"/>
        <v/>
      </c>
      <c r="N317" s="8"/>
      <c r="O317" s="8"/>
      <c r="P317" s="8"/>
      <c r="Q317" s="8" t="str">
        <f>IF(Inputs!$E$9=$M$2,M317,IF(Inputs!$E$9=$N$2,N317,IF(Inputs!$E$9=$O$2,O317,IF(Inputs!$E$9=$P$2,P317,""))))</f>
        <v/>
      </c>
      <c r="R317" s="3">
        <v>0</v>
      </c>
      <c r="S317" s="19"/>
      <c r="T317" s="3">
        <f t="shared" si="45"/>
        <v>0</v>
      </c>
      <c r="U317" s="8" t="str">
        <f t="shared" si="46"/>
        <v/>
      </c>
      <c r="W317" s="11"/>
      <c r="X317" s="11"/>
      <c r="Y317" s="11"/>
      <c r="Z317" s="11"/>
      <c r="AA317" s="11"/>
      <c r="AB317" s="11"/>
      <c r="AC317" s="11"/>
    </row>
    <row r="318" spans="4:29">
      <c r="D318" s="26">
        <f>IF(SUM($D$2:D317)&lt;&gt;0,0,IF(ROUND(U317-L318,2)=0,E318,0))</f>
        <v>0</v>
      </c>
      <c r="E318" s="3" t="str">
        <f t="shared" si="47"/>
        <v/>
      </c>
      <c r="F318" s="3" t="str">
        <f>IF(E318="","",IF(ISERROR(INDEX(Inputs!$A$10:$B$13,MATCH(E318,Inputs!$A$10:$A$13,0),2)),0,INDEX(Inputs!$A$10:$B$13,MATCH(E318,Inputs!$A$10:$A$13,0),2)))</f>
        <v/>
      </c>
      <c r="G318" s="47">
        <f t="shared" si="41"/>
        <v>0.1095</v>
      </c>
      <c r="H318" s="37">
        <f t="shared" si="42"/>
        <v>0.1095</v>
      </c>
      <c r="I318" s="9" t="e">
        <f>IF(E318="",NA(),IF(Inputs!$B$6&gt;(U317*(1+rate/freq)),IF((U317*(1+rate/freq))&lt;0,0,(U317*(1+rate/freq))),Inputs!$B$6))</f>
        <v>#N/A</v>
      </c>
      <c r="J318" s="8" t="str">
        <f t="shared" si="43"/>
        <v/>
      </c>
      <c r="K318" s="9" t="str">
        <f t="shared" si="44"/>
        <v/>
      </c>
      <c r="L318" s="8" t="str">
        <f t="shared" si="48"/>
        <v/>
      </c>
      <c r="M318" s="8" t="str">
        <f t="shared" si="49"/>
        <v/>
      </c>
      <c r="N318" s="8"/>
      <c r="O318" s="8"/>
      <c r="P318" s="8"/>
      <c r="Q318" s="8" t="str">
        <f>IF(Inputs!$E$9=$M$2,M318,IF(Inputs!$E$9=$N$2,N318,IF(Inputs!$E$9=$O$2,O318,IF(Inputs!$E$9=$P$2,P318,""))))</f>
        <v/>
      </c>
      <c r="R318" s="3">
        <v>0</v>
      </c>
      <c r="S318" s="19"/>
      <c r="T318" s="3">
        <f t="shared" si="45"/>
        <v>0</v>
      </c>
      <c r="U318" s="8" t="str">
        <f t="shared" si="46"/>
        <v/>
      </c>
      <c r="W318" s="11"/>
      <c r="X318" s="11"/>
      <c r="Y318" s="11"/>
      <c r="Z318" s="11"/>
      <c r="AA318" s="11"/>
      <c r="AB318" s="11"/>
      <c r="AC318" s="11"/>
    </row>
    <row r="319" spans="4:29">
      <c r="D319" s="26">
        <f>IF(SUM($D$2:D318)&lt;&gt;0,0,IF(ROUND(U318-L319,2)=0,E319,0))</f>
        <v>0</v>
      </c>
      <c r="E319" s="3" t="str">
        <f t="shared" si="47"/>
        <v/>
      </c>
      <c r="F319" s="3" t="str">
        <f>IF(E319="","",IF(ISERROR(INDEX(Inputs!$A$10:$B$13,MATCH(E319,Inputs!$A$10:$A$13,0),2)),0,INDEX(Inputs!$A$10:$B$13,MATCH(E319,Inputs!$A$10:$A$13,0),2)))</f>
        <v/>
      </c>
      <c r="G319" s="47">
        <f t="shared" si="41"/>
        <v>0.1095</v>
      </c>
      <c r="H319" s="37">
        <f t="shared" si="42"/>
        <v>0.1095</v>
      </c>
      <c r="I319" s="9" t="e">
        <f>IF(E319="",NA(),IF(Inputs!$B$6&gt;(U318*(1+rate/freq)),IF((U318*(1+rate/freq))&lt;0,0,(U318*(1+rate/freq))),Inputs!$B$6))</f>
        <v>#N/A</v>
      </c>
      <c r="J319" s="8" t="str">
        <f t="shared" si="43"/>
        <v/>
      </c>
      <c r="K319" s="9" t="str">
        <f t="shared" si="44"/>
        <v/>
      </c>
      <c r="L319" s="8" t="str">
        <f t="shared" si="48"/>
        <v/>
      </c>
      <c r="M319" s="8" t="str">
        <f t="shared" si="49"/>
        <v/>
      </c>
      <c r="N319" s="8">
        <f>N316+3</f>
        <v>316</v>
      </c>
      <c r="O319" s="8"/>
      <c r="P319" s="8"/>
      <c r="Q319" s="8" t="str">
        <f>IF(Inputs!$E$9=$M$2,M319,IF(Inputs!$E$9=$N$2,N319,IF(Inputs!$E$9=$O$2,O319,IF(Inputs!$E$9=$P$2,P319,""))))</f>
        <v/>
      </c>
      <c r="R319" s="3">
        <v>0</v>
      </c>
      <c r="S319" s="19"/>
      <c r="T319" s="3">
        <f t="shared" si="45"/>
        <v>0</v>
      </c>
      <c r="U319" s="8" t="str">
        <f t="shared" si="46"/>
        <v/>
      </c>
      <c r="W319" s="11"/>
      <c r="X319" s="11"/>
      <c r="Y319" s="11"/>
      <c r="Z319" s="11"/>
      <c r="AA319" s="11"/>
      <c r="AB319" s="11"/>
      <c r="AC319" s="11"/>
    </row>
    <row r="320" spans="4:29">
      <c r="D320" s="26">
        <f>IF(SUM($D$2:D319)&lt;&gt;0,0,IF(ROUND(U319-L320,2)=0,E320,0))</f>
        <v>0</v>
      </c>
      <c r="E320" s="3" t="str">
        <f t="shared" si="47"/>
        <v/>
      </c>
      <c r="F320" s="3" t="str">
        <f>IF(E320="","",IF(ISERROR(INDEX(Inputs!$A$10:$B$13,MATCH(E320,Inputs!$A$10:$A$13,0),2)),0,INDEX(Inputs!$A$10:$B$13,MATCH(E320,Inputs!$A$10:$A$13,0),2)))</f>
        <v/>
      </c>
      <c r="G320" s="47">
        <f t="shared" si="41"/>
        <v>0.1095</v>
      </c>
      <c r="H320" s="37">
        <f t="shared" si="42"/>
        <v>0.1095</v>
      </c>
      <c r="I320" s="9" t="e">
        <f>IF(E320="",NA(),IF(Inputs!$B$6&gt;(U319*(1+rate/freq)),IF((U319*(1+rate/freq))&lt;0,0,(U319*(1+rate/freq))),Inputs!$B$6))</f>
        <v>#N/A</v>
      </c>
      <c r="J320" s="8" t="str">
        <f t="shared" si="43"/>
        <v/>
      </c>
      <c r="K320" s="9" t="str">
        <f t="shared" si="44"/>
        <v/>
      </c>
      <c r="L320" s="8" t="str">
        <f t="shared" si="48"/>
        <v/>
      </c>
      <c r="M320" s="8" t="str">
        <f t="shared" si="49"/>
        <v/>
      </c>
      <c r="N320" s="8"/>
      <c r="O320" s="8"/>
      <c r="P320" s="8"/>
      <c r="Q320" s="8" t="str">
        <f>IF(Inputs!$E$9=$M$2,M320,IF(Inputs!$E$9=$N$2,N320,IF(Inputs!$E$9=$O$2,O320,IF(Inputs!$E$9=$P$2,P320,""))))</f>
        <v/>
      </c>
      <c r="R320" s="3">
        <v>0</v>
      </c>
      <c r="S320" s="19"/>
      <c r="T320" s="3">
        <f t="shared" si="45"/>
        <v>0</v>
      </c>
      <c r="U320" s="8" t="str">
        <f t="shared" si="46"/>
        <v/>
      </c>
      <c r="W320" s="11"/>
      <c r="X320" s="11"/>
      <c r="Y320" s="11"/>
      <c r="Z320" s="11"/>
      <c r="AA320" s="11"/>
      <c r="AB320" s="11"/>
      <c r="AC320" s="11"/>
    </row>
    <row r="321" spans="4:29">
      <c r="D321" s="26">
        <f>IF(SUM($D$2:D320)&lt;&gt;0,0,IF(ROUND(U320-L321,2)=0,E321,0))</f>
        <v>0</v>
      </c>
      <c r="E321" s="3" t="str">
        <f t="shared" si="47"/>
        <v/>
      </c>
      <c r="F321" s="3" t="str">
        <f>IF(E321="","",IF(ISERROR(INDEX(Inputs!$A$10:$B$13,MATCH(E321,Inputs!$A$10:$A$13,0),2)),0,INDEX(Inputs!$A$10:$B$13,MATCH(E321,Inputs!$A$10:$A$13,0),2)))</f>
        <v/>
      </c>
      <c r="G321" s="47">
        <f t="shared" si="41"/>
        <v>0.1095</v>
      </c>
      <c r="H321" s="37">
        <f t="shared" si="42"/>
        <v>0.1095</v>
      </c>
      <c r="I321" s="9" t="e">
        <f>IF(E321="",NA(),IF(Inputs!$B$6&gt;(U320*(1+rate/freq)),IF((U320*(1+rate/freq))&lt;0,0,(U320*(1+rate/freq))),Inputs!$B$6))</f>
        <v>#N/A</v>
      </c>
      <c r="J321" s="8" t="str">
        <f t="shared" si="43"/>
        <v/>
      </c>
      <c r="K321" s="9" t="str">
        <f t="shared" si="44"/>
        <v/>
      </c>
      <c r="L321" s="8" t="str">
        <f t="shared" si="48"/>
        <v/>
      </c>
      <c r="M321" s="8" t="str">
        <f t="shared" si="49"/>
        <v/>
      </c>
      <c r="N321" s="8"/>
      <c r="O321" s="8"/>
      <c r="P321" s="8"/>
      <c r="Q321" s="8" t="str">
        <f>IF(Inputs!$E$9=$M$2,M321,IF(Inputs!$E$9=$N$2,N321,IF(Inputs!$E$9=$O$2,O321,IF(Inputs!$E$9=$P$2,P321,""))))</f>
        <v/>
      </c>
      <c r="R321" s="3">
        <v>0</v>
      </c>
      <c r="S321" s="19"/>
      <c r="T321" s="3">
        <f t="shared" si="45"/>
        <v>0</v>
      </c>
      <c r="U321" s="8" t="str">
        <f t="shared" si="46"/>
        <v/>
      </c>
      <c r="W321" s="11"/>
      <c r="X321" s="11"/>
      <c r="Y321" s="11"/>
      <c r="Z321" s="11"/>
      <c r="AA321" s="11"/>
      <c r="AB321" s="11"/>
      <c r="AC321" s="11"/>
    </row>
    <row r="322" spans="4:29">
      <c r="D322" s="26">
        <f>IF(SUM($D$2:D321)&lt;&gt;0,0,IF(ROUND(U321-L322,2)=0,E322,0))</f>
        <v>0</v>
      </c>
      <c r="E322" s="3" t="str">
        <f t="shared" si="47"/>
        <v/>
      </c>
      <c r="F322" s="3" t="str">
        <f>IF(E322="","",IF(ISERROR(INDEX(Inputs!$A$10:$B$13,MATCH(E322,Inputs!$A$10:$A$13,0),2)),0,INDEX(Inputs!$A$10:$B$13,MATCH(E322,Inputs!$A$10:$A$13,0),2)))</f>
        <v/>
      </c>
      <c r="G322" s="47">
        <f t="shared" si="41"/>
        <v>0.1095</v>
      </c>
      <c r="H322" s="37">
        <f t="shared" si="42"/>
        <v>0.1095</v>
      </c>
      <c r="I322" s="9" t="e">
        <f>IF(E322="",NA(),IF(Inputs!$B$6&gt;(U321*(1+rate/freq)),IF((U321*(1+rate/freq))&lt;0,0,(U321*(1+rate/freq))),Inputs!$B$6))</f>
        <v>#N/A</v>
      </c>
      <c r="J322" s="8" t="str">
        <f t="shared" si="43"/>
        <v/>
      </c>
      <c r="K322" s="9" t="str">
        <f t="shared" si="44"/>
        <v/>
      </c>
      <c r="L322" s="8" t="str">
        <f t="shared" si="48"/>
        <v/>
      </c>
      <c r="M322" s="8" t="str">
        <f t="shared" si="49"/>
        <v/>
      </c>
      <c r="N322" s="8">
        <f>N319+3</f>
        <v>319</v>
      </c>
      <c r="O322" s="8">
        <f>O316+6</f>
        <v>319</v>
      </c>
      <c r="P322" s="8"/>
      <c r="Q322" s="8" t="str">
        <f>IF(Inputs!$E$9=$M$2,M322,IF(Inputs!$E$9=$N$2,N322,IF(Inputs!$E$9=$O$2,O322,IF(Inputs!$E$9=$P$2,P322,""))))</f>
        <v/>
      </c>
      <c r="R322" s="3">
        <v>0</v>
      </c>
      <c r="S322" s="19"/>
      <c r="T322" s="3">
        <f t="shared" si="45"/>
        <v>0</v>
      </c>
      <c r="U322" s="8" t="str">
        <f t="shared" si="46"/>
        <v/>
      </c>
      <c r="W322" s="11"/>
      <c r="X322" s="11"/>
      <c r="Y322" s="11"/>
      <c r="Z322" s="11"/>
      <c r="AA322" s="11"/>
      <c r="AB322" s="11"/>
      <c r="AC322" s="11"/>
    </row>
    <row r="323" spans="4:29">
      <c r="D323" s="26">
        <f>IF(SUM($D$2:D322)&lt;&gt;0,0,IF(ROUND(U322-L323,2)=0,E323,0))</f>
        <v>0</v>
      </c>
      <c r="E323" s="3" t="str">
        <f t="shared" si="47"/>
        <v/>
      </c>
      <c r="F323" s="3" t="str">
        <f>IF(E323="","",IF(ISERROR(INDEX(Inputs!$A$10:$B$13,MATCH(E323,Inputs!$A$10:$A$13,0),2)),0,INDEX(Inputs!$A$10:$B$13,MATCH(E323,Inputs!$A$10:$A$13,0),2)))</f>
        <v/>
      </c>
      <c r="G323" s="47">
        <f t="shared" si="41"/>
        <v>0.1095</v>
      </c>
      <c r="H323" s="37">
        <f t="shared" si="42"/>
        <v>0.1095</v>
      </c>
      <c r="I323" s="9" t="e">
        <f>IF(E323="",NA(),IF(Inputs!$B$6&gt;(U322*(1+rate/freq)),IF((U322*(1+rate/freq))&lt;0,0,(U322*(1+rate/freq))),Inputs!$B$6))</f>
        <v>#N/A</v>
      </c>
      <c r="J323" s="8" t="str">
        <f t="shared" si="43"/>
        <v/>
      </c>
      <c r="K323" s="9" t="str">
        <f t="shared" si="44"/>
        <v/>
      </c>
      <c r="L323" s="8" t="str">
        <f t="shared" si="48"/>
        <v/>
      </c>
      <c r="M323" s="8" t="str">
        <f t="shared" si="49"/>
        <v/>
      </c>
      <c r="N323" s="8"/>
      <c r="O323" s="8"/>
      <c r="P323" s="8"/>
      <c r="Q323" s="8" t="str">
        <f>IF(Inputs!$E$9=$M$2,M323,IF(Inputs!$E$9=$N$2,N323,IF(Inputs!$E$9=$O$2,O323,IF(Inputs!$E$9=$P$2,P323,""))))</f>
        <v/>
      </c>
      <c r="R323" s="3">
        <v>0</v>
      </c>
      <c r="S323" s="19"/>
      <c r="T323" s="3">
        <f t="shared" si="45"/>
        <v>0</v>
      </c>
      <c r="U323" s="8" t="str">
        <f t="shared" si="46"/>
        <v/>
      </c>
      <c r="W323" s="11"/>
      <c r="X323" s="11"/>
      <c r="Y323" s="11"/>
      <c r="Z323" s="11"/>
      <c r="AA323" s="11"/>
      <c r="AB323" s="11"/>
      <c r="AC323" s="11"/>
    </row>
    <row r="324" spans="4:29">
      <c r="D324" s="26">
        <f>IF(SUM($D$2:D323)&lt;&gt;0,0,IF(ROUND(U323-L324,2)=0,E324,0))</f>
        <v>0</v>
      </c>
      <c r="E324" s="3" t="str">
        <f t="shared" si="47"/>
        <v/>
      </c>
      <c r="F324" s="3" t="str">
        <f>IF(E324="","",IF(ISERROR(INDEX(Inputs!$A$10:$B$13,MATCH(E324,Inputs!$A$10:$A$13,0),2)),0,INDEX(Inputs!$A$10:$B$13,MATCH(E324,Inputs!$A$10:$A$13,0),2)))</f>
        <v/>
      </c>
      <c r="G324" s="47">
        <f t="shared" ref="G324:G387" si="50">rate</f>
        <v>0.1095</v>
      </c>
      <c r="H324" s="37">
        <f t="shared" ref="H324:H387" si="51">IF($AS$2="fixed",rate,G324)</f>
        <v>0.1095</v>
      </c>
      <c r="I324" s="9" t="e">
        <f>IF(E324="",NA(),IF(Inputs!$B$6&gt;(U323*(1+rate/freq)),IF((U323*(1+rate/freq))&lt;0,0,(U323*(1+rate/freq))),Inputs!$B$6))</f>
        <v>#N/A</v>
      </c>
      <c r="J324" s="8" t="str">
        <f t="shared" ref="J324:J387" si="52">IF(E324="","",IF(emi&gt;(U323*(1+rate/freq)),IF((U323*(1+rate/freq))&lt;0,0,(U323*(1+rate/freq))),emi))</f>
        <v/>
      </c>
      <c r="K324" s="9" t="str">
        <f t="shared" ref="K324:K387" si="53">IF(E324="","",IF(U323&lt;0,0,U323)*H324/freq)</f>
        <v/>
      </c>
      <c r="L324" s="8" t="str">
        <f t="shared" si="48"/>
        <v/>
      </c>
      <c r="M324" s="8" t="str">
        <f t="shared" si="49"/>
        <v/>
      </c>
      <c r="N324" s="8"/>
      <c r="O324" s="8"/>
      <c r="P324" s="8"/>
      <c r="Q324" s="8" t="str">
        <f>IF(Inputs!$E$9=$M$2,M324,IF(Inputs!$E$9=$N$2,N324,IF(Inputs!$E$9=$O$2,O324,IF(Inputs!$E$9=$P$2,P324,""))))</f>
        <v/>
      </c>
      <c r="R324" s="3">
        <v>0</v>
      </c>
      <c r="S324" s="19"/>
      <c r="T324" s="3">
        <f t="shared" ref="T324:T387" si="54">IF(U323=0,0,S324)</f>
        <v>0</v>
      </c>
      <c r="U324" s="8" t="str">
        <f t="shared" ref="U324:U387" si="55">IF(E324="","",IF(U323&lt;=0,0,IF(U323+F324-L324-R324-T324&lt;0,0,U323+F324-L324-R324-T324)))</f>
        <v/>
      </c>
      <c r="W324" s="11"/>
      <c r="X324" s="11"/>
      <c r="Y324" s="11"/>
      <c r="Z324" s="11"/>
      <c r="AA324" s="11"/>
      <c r="AB324" s="11"/>
      <c r="AC324" s="11"/>
    </row>
    <row r="325" spans="4:29">
      <c r="D325" s="26">
        <f>IF(SUM($D$2:D324)&lt;&gt;0,0,IF(ROUND(U324-L325,2)=0,E325,0))</f>
        <v>0</v>
      </c>
      <c r="E325" s="3" t="str">
        <f t="shared" ref="E325:E388" si="56">IF(E324&lt;term,E324+1,"")</f>
        <v/>
      </c>
      <c r="F325" s="3" t="str">
        <f>IF(E325="","",IF(ISERROR(INDEX(Inputs!$A$10:$B$13,MATCH(E325,Inputs!$A$10:$A$13,0),2)),0,INDEX(Inputs!$A$10:$B$13,MATCH(E325,Inputs!$A$10:$A$13,0),2)))</f>
        <v/>
      </c>
      <c r="G325" s="47">
        <f t="shared" si="50"/>
        <v>0.1095</v>
      </c>
      <c r="H325" s="37">
        <f t="shared" si="51"/>
        <v>0.1095</v>
      </c>
      <c r="I325" s="9" t="e">
        <f>IF(E325="",NA(),IF(Inputs!$B$6&gt;(U324*(1+rate/freq)),IF((U324*(1+rate/freq))&lt;0,0,(U324*(1+rate/freq))),Inputs!$B$6))</f>
        <v>#N/A</v>
      </c>
      <c r="J325" s="8" t="str">
        <f t="shared" si="52"/>
        <v/>
      </c>
      <c r="K325" s="9" t="str">
        <f t="shared" si="53"/>
        <v/>
      </c>
      <c r="L325" s="8" t="str">
        <f t="shared" ref="L325:L388" si="57">IF(E325="","",I325-K325)</f>
        <v/>
      </c>
      <c r="M325" s="8" t="str">
        <f t="shared" ref="M325:M388" si="58">E325</f>
        <v/>
      </c>
      <c r="N325" s="8">
        <f>N322+3</f>
        <v>322</v>
      </c>
      <c r="O325" s="8"/>
      <c r="P325" s="8"/>
      <c r="Q325" s="8" t="str">
        <f>IF(Inputs!$E$9=$M$2,M325,IF(Inputs!$E$9=$N$2,N325,IF(Inputs!$E$9=$O$2,O325,IF(Inputs!$E$9=$P$2,P325,""))))</f>
        <v/>
      </c>
      <c r="R325" s="3">
        <v>0</v>
      </c>
      <c r="S325" s="19"/>
      <c r="T325" s="3">
        <f t="shared" si="54"/>
        <v>0</v>
      </c>
      <c r="U325" s="8" t="str">
        <f t="shared" si="55"/>
        <v/>
      </c>
      <c r="W325" s="11"/>
      <c r="X325" s="11"/>
      <c r="Y325" s="11"/>
      <c r="Z325" s="11"/>
      <c r="AA325" s="11"/>
      <c r="AB325" s="11"/>
      <c r="AC325" s="11"/>
    </row>
    <row r="326" spans="4:29">
      <c r="D326" s="26">
        <f>IF(SUM($D$2:D325)&lt;&gt;0,0,IF(ROUND(U325-L326,2)=0,E326,0))</f>
        <v>0</v>
      </c>
      <c r="E326" s="3" t="str">
        <f t="shared" si="56"/>
        <v/>
      </c>
      <c r="F326" s="3" t="str">
        <f>IF(E326="","",IF(ISERROR(INDEX(Inputs!$A$10:$B$13,MATCH(E326,Inputs!$A$10:$A$13,0),2)),0,INDEX(Inputs!$A$10:$B$13,MATCH(E326,Inputs!$A$10:$A$13,0),2)))</f>
        <v/>
      </c>
      <c r="G326" s="47">
        <f t="shared" si="50"/>
        <v>0.1095</v>
      </c>
      <c r="H326" s="37">
        <f t="shared" si="51"/>
        <v>0.1095</v>
      </c>
      <c r="I326" s="9" t="e">
        <f>IF(E326="",NA(),IF(Inputs!$B$6&gt;(U325*(1+rate/freq)),IF((U325*(1+rate/freq))&lt;0,0,(U325*(1+rate/freq))),Inputs!$B$6))</f>
        <v>#N/A</v>
      </c>
      <c r="J326" s="8" t="str">
        <f t="shared" si="52"/>
        <v/>
      </c>
      <c r="K326" s="9" t="str">
        <f t="shared" si="53"/>
        <v/>
      </c>
      <c r="L326" s="8" t="str">
        <f t="shared" si="57"/>
        <v/>
      </c>
      <c r="M326" s="8" t="str">
        <f t="shared" si="58"/>
        <v/>
      </c>
      <c r="N326" s="8"/>
      <c r="O326" s="8"/>
      <c r="P326" s="8"/>
      <c r="Q326" s="8" t="str">
        <f>IF(Inputs!$E$9=$M$2,M326,IF(Inputs!$E$9=$N$2,N326,IF(Inputs!$E$9=$O$2,O326,IF(Inputs!$E$9=$P$2,P326,""))))</f>
        <v/>
      </c>
      <c r="R326" s="3">
        <v>0</v>
      </c>
      <c r="S326" s="19"/>
      <c r="T326" s="3">
        <f t="shared" si="54"/>
        <v>0</v>
      </c>
      <c r="U326" s="8" t="str">
        <f t="shared" si="55"/>
        <v/>
      </c>
      <c r="W326" s="11"/>
      <c r="X326" s="11"/>
      <c r="Y326" s="11"/>
      <c r="Z326" s="11"/>
      <c r="AA326" s="11"/>
      <c r="AB326" s="11"/>
      <c r="AC326" s="11"/>
    </row>
    <row r="327" spans="4:29">
      <c r="D327" s="26">
        <f>IF(SUM($D$2:D326)&lt;&gt;0,0,IF(ROUND(U326-L327,2)=0,E327,0))</f>
        <v>0</v>
      </c>
      <c r="E327" s="3" t="str">
        <f t="shared" si="56"/>
        <v/>
      </c>
      <c r="F327" s="3" t="str">
        <f>IF(E327="","",IF(ISERROR(INDEX(Inputs!$A$10:$B$13,MATCH(E327,Inputs!$A$10:$A$13,0),2)),0,INDEX(Inputs!$A$10:$B$13,MATCH(E327,Inputs!$A$10:$A$13,0),2)))</f>
        <v/>
      </c>
      <c r="G327" s="47">
        <f t="shared" si="50"/>
        <v>0.1095</v>
      </c>
      <c r="H327" s="37">
        <f t="shared" si="51"/>
        <v>0.1095</v>
      </c>
      <c r="I327" s="9" t="e">
        <f>IF(E327="",NA(),IF(Inputs!$B$6&gt;(U326*(1+rate/freq)),IF((U326*(1+rate/freq))&lt;0,0,(U326*(1+rate/freq))),Inputs!$B$6))</f>
        <v>#N/A</v>
      </c>
      <c r="J327" s="8" t="str">
        <f t="shared" si="52"/>
        <v/>
      </c>
      <c r="K327" s="9" t="str">
        <f t="shared" si="53"/>
        <v/>
      </c>
      <c r="L327" s="8" t="str">
        <f t="shared" si="57"/>
        <v/>
      </c>
      <c r="M327" s="8" t="str">
        <f t="shared" si="58"/>
        <v/>
      </c>
      <c r="N327" s="8"/>
      <c r="O327" s="8"/>
      <c r="P327" s="8"/>
      <c r="Q327" s="8" t="str">
        <f>IF(Inputs!$E$9=$M$2,M327,IF(Inputs!$E$9=$N$2,N327,IF(Inputs!$E$9=$O$2,O327,IF(Inputs!$E$9=$P$2,P327,""))))</f>
        <v/>
      </c>
      <c r="R327" s="3">
        <v>0</v>
      </c>
      <c r="S327" s="19"/>
      <c r="T327" s="3">
        <f t="shared" si="54"/>
        <v>0</v>
      </c>
      <c r="U327" s="8" t="str">
        <f t="shared" si="55"/>
        <v/>
      </c>
      <c r="W327" s="11"/>
      <c r="X327" s="11"/>
      <c r="Y327" s="11"/>
      <c r="Z327" s="11"/>
      <c r="AA327" s="11"/>
      <c r="AB327" s="11"/>
      <c r="AC327" s="11"/>
    </row>
    <row r="328" spans="4:29">
      <c r="D328" s="26">
        <f>IF(SUM($D$2:D327)&lt;&gt;0,0,IF(ROUND(U327-L328,2)=0,E328,0))</f>
        <v>0</v>
      </c>
      <c r="E328" s="3" t="str">
        <f t="shared" si="56"/>
        <v/>
      </c>
      <c r="F328" s="3" t="str">
        <f>IF(E328="","",IF(ISERROR(INDEX(Inputs!$A$10:$B$13,MATCH(E328,Inputs!$A$10:$A$13,0),2)),0,INDEX(Inputs!$A$10:$B$13,MATCH(E328,Inputs!$A$10:$A$13,0),2)))</f>
        <v/>
      </c>
      <c r="G328" s="47">
        <f t="shared" si="50"/>
        <v>0.1095</v>
      </c>
      <c r="H328" s="37">
        <f t="shared" si="51"/>
        <v>0.1095</v>
      </c>
      <c r="I328" s="9" t="e">
        <f>IF(E328="",NA(),IF(Inputs!$B$6&gt;(U327*(1+rate/freq)),IF((U327*(1+rate/freq))&lt;0,0,(U327*(1+rate/freq))),Inputs!$B$6))</f>
        <v>#N/A</v>
      </c>
      <c r="J328" s="8" t="str">
        <f t="shared" si="52"/>
        <v/>
      </c>
      <c r="K328" s="9" t="str">
        <f t="shared" si="53"/>
        <v/>
      </c>
      <c r="L328" s="8" t="str">
        <f t="shared" si="57"/>
        <v/>
      </c>
      <c r="M328" s="8" t="str">
        <f t="shared" si="58"/>
        <v/>
      </c>
      <c r="N328" s="8">
        <f>N325+3</f>
        <v>325</v>
      </c>
      <c r="O328" s="8">
        <f>O322+6</f>
        <v>325</v>
      </c>
      <c r="P328" s="8">
        <f>P316+12</f>
        <v>325</v>
      </c>
      <c r="Q328" s="8" t="str">
        <f>IF(Inputs!$E$9=$M$2,M328,IF(Inputs!$E$9=$N$2,N328,IF(Inputs!$E$9=$O$2,O328,IF(Inputs!$E$9=$P$2,P328,""))))</f>
        <v/>
      </c>
      <c r="R328" s="3">
        <v>0</v>
      </c>
      <c r="S328" s="19"/>
      <c r="T328" s="3">
        <f t="shared" si="54"/>
        <v>0</v>
      </c>
      <c r="U328" s="8" t="str">
        <f t="shared" si="55"/>
        <v/>
      </c>
      <c r="W328" s="11"/>
      <c r="X328" s="11"/>
      <c r="Y328" s="11"/>
      <c r="Z328" s="11"/>
      <c r="AA328" s="11"/>
      <c r="AB328" s="11"/>
      <c r="AC328" s="11"/>
    </row>
    <row r="329" spans="4:29">
      <c r="D329" s="26">
        <f>IF(SUM($D$2:D328)&lt;&gt;0,0,IF(ROUND(U328-L329,2)=0,E329,0))</f>
        <v>0</v>
      </c>
      <c r="E329" s="3" t="str">
        <f t="shared" si="56"/>
        <v/>
      </c>
      <c r="F329" s="3" t="str">
        <f>IF(E329="","",IF(ISERROR(INDEX(Inputs!$A$10:$B$13,MATCH(E329,Inputs!$A$10:$A$13,0),2)),0,INDEX(Inputs!$A$10:$B$13,MATCH(E329,Inputs!$A$10:$A$13,0),2)))</f>
        <v/>
      </c>
      <c r="G329" s="47">
        <f t="shared" si="50"/>
        <v>0.1095</v>
      </c>
      <c r="H329" s="37">
        <f t="shared" si="51"/>
        <v>0.1095</v>
      </c>
      <c r="I329" s="9" t="e">
        <f>IF(E329="",NA(),IF(Inputs!$B$6&gt;(U328*(1+rate/freq)),IF((U328*(1+rate/freq))&lt;0,0,(U328*(1+rate/freq))),Inputs!$B$6))</f>
        <v>#N/A</v>
      </c>
      <c r="J329" s="8" t="str">
        <f t="shared" si="52"/>
        <v/>
      </c>
      <c r="K329" s="9" t="str">
        <f t="shared" si="53"/>
        <v/>
      </c>
      <c r="L329" s="8" t="str">
        <f t="shared" si="57"/>
        <v/>
      </c>
      <c r="M329" s="8" t="str">
        <f t="shared" si="58"/>
        <v/>
      </c>
      <c r="N329" s="8"/>
      <c r="O329" s="8"/>
      <c r="P329" s="8"/>
      <c r="Q329" s="8" t="str">
        <f>IF(Inputs!$E$9=$M$2,M329,IF(Inputs!$E$9=$N$2,N329,IF(Inputs!$E$9=$O$2,O329,IF(Inputs!$E$9=$P$2,P329,""))))</f>
        <v/>
      </c>
      <c r="R329" s="3">
        <v>0</v>
      </c>
      <c r="S329" s="19"/>
      <c r="T329" s="3">
        <f t="shared" si="54"/>
        <v>0</v>
      </c>
      <c r="U329" s="8" t="str">
        <f t="shared" si="55"/>
        <v/>
      </c>
      <c r="W329" s="11"/>
      <c r="X329" s="11"/>
      <c r="Y329" s="11"/>
      <c r="Z329" s="11"/>
      <c r="AA329" s="11"/>
      <c r="AB329" s="11"/>
      <c r="AC329" s="11"/>
    </row>
    <row r="330" spans="4:29">
      <c r="D330" s="26">
        <f>IF(SUM($D$2:D329)&lt;&gt;0,0,IF(ROUND(U329-L330,2)=0,E330,0))</f>
        <v>0</v>
      </c>
      <c r="E330" s="3" t="str">
        <f t="shared" si="56"/>
        <v/>
      </c>
      <c r="F330" s="3" t="str">
        <f>IF(E330="","",IF(ISERROR(INDEX(Inputs!$A$10:$B$13,MATCH(E330,Inputs!$A$10:$A$13,0),2)),0,INDEX(Inputs!$A$10:$B$13,MATCH(E330,Inputs!$A$10:$A$13,0),2)))</f>
        <v/>
      </c>
      <c r="G330" s="47">
        <f t="shared" si="50"/>
        <v>0.1095</v>
      </c>
      <c r="H330" s="37">
        <f t="shared" si="51"/>
        <v>0.1095</v>
      </c>
      <c r="I330" s="9" t="e">
        <f>IF(E330="",NA(),IF(Inputs!$B$6&gt;(U329*(1+rate/freq)),IF((U329*(1+rate/freq))&lt;0,0,(U329*(1+rate/freq))),Inputs!$B$6))</f>
        <v>#N/A</v>
      </c>
      <c r="J330" s="8" t="str">
        <f t="shared" si="52"/>
        <v/>
      </c>
      <c r="K330" s="9" t="str">
        <f t="shared" si="53"/>
        <v/>
      </c>
      <c r="L330" s="8" t="str">
        <f t="shared" si="57"/>
        <v/>
      </c>
      <c r="M330" s="8" t="str">
        <f t="shared" si="58"/>
        <v/>
      </c>
      <c r="N330" s="8"/>
      <c r="O330" s="8"/>
      <c r="P330" s="8"/>
      <c r="Q330" s="8" t="str">
        <f>IF(Inputs!$E$9=$M$2,M330,IF(Inputs!$E$9=$N$2,N330,IF(Inputs!$E$9=$O$2,O330,IF(Inputs!$E$9=$P$2,P330,""))))</f>
        <v/>
      </c>
      <c r="R330" s="3">
        <v>0</v>
      </c>
      <c r="S330" s="19"/>
      <c r="T330" s="3">
        <f t="shared" si="54"/>
        <v>0</v>
      </c>
      <c r="U330" s="8" t="str">
        <f t="shared" si="55"/>
        <v/>
      </c>
      <c r="W330" s="11"/>
      <c r="X330" s="11"/>
      <c r="Y330" s="11"/>
      <c r="Z330" s="11"/>
      <c r="AA330" s="11"/>
      <c r="AB330" s="11"/>
      <c r="AC330" s="11"/>
    </row>
    <row r="331" spans="4:29">
      <c r="D331" s="26">
        <f>IF(SUM($D$2:D330)&lt;&gt;0,0,IF(ROUND(U330-L331,2)=0,E331,0))</f>
        <v>0</v>
      </c>
      <c r="E331" s="3" t="str">
        <f t="shared" si="56"/>
        <v/>
      </c>
      <c r="F331" s="3" t="str">
        <f>IF(E331="","",IF(ISERROR(INDEX(Inputs!$A$10:$B$13,MATCH(E331,Inputs!$A$10:$A$13,0),2)),0,INDEX(Inputs!$A$10:$B$13,MATCH(E331,Inputs!$A$10:$A$13,0),2)))</f>
        <v/>
      </c>
      <c r="G331" s="47">
        <f t="shared" si="50"/>
        <v>0.1095</v>
      </c>
      <c r="H331" s="37">
        <f t="shared" si="51"/>
        <v>0.1095</v>
      </c>
      <c r="I331" s="9" t="e">
        <f>IF(E331="",NA(),IF(Inputs!$B$6&gt;(U330*(1+rate/freq)),IF((U330*(1+rate/freq))&lt;0,0,(U330*(1+rate/freq))),Inputs!$B$6))</f>
        <v>#N/A</v>
      </c>
      <c r="J331" s="8" t="str">
        <f t="shared" si="52"/>
        <v/>
      </c>
      <c r="K331" s="9" t="str">
        <f t="shared" si="53"/>
        <v/>
      </c>
      <c r="L331" s="8" t="str">
        <f t="shared" si="57"/>
        <v/>
      </c>
      <c r="M331" s="8" t="str">
        <f t="shared" si="58"/>
        <v/>
      </c>
      <c r="N331" s="8">
        <f>N328+3</f>
        <v>328</v>
      </c>
      <c r="O331" s="8"/>
      <c r="P331" s="8"/>
      <c r="Q331" s="8" t="str">
        <f>IF(Inputs!$E$9=$M$2,M331,IF(Inputs!$E$9=$N$2,N331,IF(Inputs!$E$9=$O$2,O331,IF(Inputs!$E$9=$P$2,P331,""))))</f>
        <v/>
      </c>
      <c r="R331" s="3">
        <v>0</v>
      </c>
      <c r="S331" s="19"/>
      <c r="T331" s="3">
        <f t="shared" si="54"/>
        <v>0</v>
      </c>
      <c r="U331" s="8" t="str">
        <f t="shared" si="55"/>
        <v/>
      </c>
      <c r="W331" s="11"/>
      <c r="X331" s="11"/>
      <c r="Y331" s="11"/>
      <c r="Z331" s="11"/>
      <c r="AA331" s="11"/>
      <c r="AB331" s="11"/>
      <c r="AC331" s="11"/>
    </row>
    <row r="332" spans="4:29">
      <c r="D332" s="26">
        <f>IF(SUM($D$2:D331)&lt;&gt;0,0,IF(ROUND(U331-L332,2)=0,E332,0))</f>
        <v>0</v>
      </c>
      <c r="E332" s="3" t="str">
        <f t="shared" si="56"/>
        <v/>
      </c>
      <c r="F332" s="3" t="str">
        <f>IF(E332="","",IF(ISERROR(INDEX(Inputs!$A$10:$B$13,MATCH(E332,Inputs!$A$10:$A$13,0),2)),0,INDEX(Inputs!$A$10:$B$13,MATCH(E332,Inputs!$A$10:$A$13,0),2)))</f>
        <v/>
      </c>
      <c r="G332" s="47">
        <f t="shared" si="50"/>
        <v>0.1095</v>
      </c>
      <c r="H332" s="37">
        <f t="shared" si="51"/>
        <v>0.1095</v>
      </c>
      <c r="I332" s="9" t="e">
        <f>IF(E332="",NA(),IF(Inputs!$B$6&gt;(U331*(1+rate/freq)),IF((U331*(1+rate/freq))&lt;0,0,(U331*(1+rate/freq))),Inputs!$B$6))</f>
        <v>#N/A</v>
      </c>
      <c r="J332" s="8" t="str">
        <f t="shared" si="52"/>
        <v/>
      </c>
      <c r="K332" s="9" t="str">
        <f t="shared" si="53"/>
        <v/>
      </c>
      <c r="L332" s="8" t="str">
        <f t="shared" si="57"/>
        <v/>
      </c>
      <c r="M332" s="8" t="str">
        <f t="shared" si="58"/>
        <v/>
      </c>
      <c r="N332" s="8"/>
      <c r="O332" s="8"/>
      <c r="P332" s="8"/>
      <c r="Q332" s="8" t="str">
        <f>IF(Inputs!$E$9=$M$2,M332,IF(Inputs!$E$9=$N$2,N332,IF(Inputs!$E$9=$O$2,O332,IF(Inputs!$E$9=$P$2,P332,""))))</f>
        <v/>
      </c>
      <c r="R332" s="3">
        <v>0</v>
      </c>
      <c r="S332" s="19"/>
      <c r="T332" s="3">
        <f t="shared" si="54"/>
        <v>0</v>
      </c>
      <c r="U332" s="8" t="str">
        <f t="shared" si="55"/>
        <v/>
      </c>
      <c r="W332" s="11"/>
      <c r="X332" s="11"/>
      <c r="Y332" s="11"/>
      <c r="Z332" s="11"/>
      <c r="AA332" s="11"/>
      <c r="AB332" s="11"/>
      <c r="AC332" s="11"/>
    </row>
    <row r="333" spans="4:29">
      <c r="D333" s="26">
        <f>IF(SUM($D$2:D332)&lt;&gt;0,0,IF(ROUND(U332-L333,2)=0,E333,0))</f>
        <v>0</v>
      </c>
      <c r="E333" s="3" t="str">
        <f t="shared" si="56"/>
        <v/>
      </c>
      <c r="F333" s="3" t="str">
        <f>IF(E333="","",IF(ISERROR(INDEX(Inputs!$A$10:$B$13,MATCH(E333,Inputs!$A$10:$A$13,0),2)),0,INDEX(Inputs!$A$10:$B$13,MATCH(E333,Inputs!$A$10:$A$13,0),2)))</f>
        <v/>
      </c>
      <c r="G333" s="47">
        <f t="shared" si="50"/>
        <v>0.1095</v>
      </c>
      <c r="H333" s="37">
        <f t="shared" si="51"/>
        <v>0.1095</v>
      </c>
      <c r="I333" s="9" t="e">
        <f>IF(E333="",NA(),IF(Inputs!$B$6&gt;(U332*(1+rate/freq)),IF((U332*(1+rate/freq))&lt;0,0,(U332*(1+rate/freq))),Inputs!$B$6))</f>
        <v>#N/A</v>
      </c>
      <c r="J333" s="8" t="str">
        <f t="shared" si="52"/>
        <v/>
      </c>
      <c r="K333" s="9" t="str">
        <f t="shared" si="53"/>
        <v/>
      </c>
      <c r="L333" s="8" t="str">
        <f t="shared" si="57"/>
        <v/>
      </c>
      <c r="M333" s="8" t="str">
        <f t="shared" si="58"/>
        <v/>
      </c>
      <c r="N333" s="8"/>
      <c r="O333" s="8"/>
      <c r="P333" s="8"/>
      <c r="Q333" s="8" t="str">
        <f>IF(Inputs!$E$9=$M$2,M333,IF(Inputs!$E$9=$N$2,N333,IF(Inputs!$E$9=$O$2,O333,IF(Inputs!$E$9=$P$2,P333,""))))</f>
        <v/>
      </c>
      <c r="R333" s="3">
        <v>0</v>
      </c>
      <c r="S333" s="19"/>
      <c r="T333" s="3">
        <f t="shared" si="54"/>
        <v>0</v>
      </c>
      <c r="U333" s="8" t="str">
        <f t="shared" si="55"/>
        <v/>
      </c>
      <c r="W333" s="11"/>
      <c r="X333" s="11"/>
      <c r="Y333" s="11"/>
      <c r="Z333" s="11"/>
      <c r="AA333" s="11"/>
      <c r="AB333" s="11"/>
      <c r="AC333" s="11"/>
    </row>
    <row r="334" spans="4:29">
      <c r="D334" s="26">
        <f>IF(SUM($D$2:D333)&lt;&gt;0,0,IF(ROUND(U333-L334,2)=0,E334,0))</f>
        <v>0</v>
      </c>
      <c r="E334" s="3" t="str">
        <f t="shared" si="56"/>
        <v/>
      </c>
      <c r="F334" s="3" t="str">
        <f>IF(E334="","",IF(ISERROR(INDEX(Inputs!$A$10:$B$13,MATCH(E334,Inputs!$A$10:$A$13,0),2)),0,INDEX(Inputs!$A$10:$B$13,MATCH(E334,Inputs!$A$10:$A$13,0),2)))</f>
        <v/>
      </c>
      <c r="G334" s="47">
        <f t="shared" si="50"/>
        <v>0.1095</v>
      </c>
      <c r="H334" s="37">
        <f t="shared" si="51"/>
        <v>0.1095</v>
      </c>
      <c r="I334" s="9" t="e">
        <f>IF(E334="",NA(),IF(Inputs!$B$6&gt;(U333*(1+rate/freq)),IF((U333*(1+rate/freq))&lt;0,0,(U333*(1+rate/freq))),Inputs!$B$6))</f>
        <v>#N/A</v>
      </c>
      <c r="J334" s="8" t="str">
        <f t="shared" si="52"/>
        <v/>
      </c>
      <c r="K334" s="9" t="str">
        <f t="shared" si="53"/>
        <v/>
      </c>
      <c r="L334" s="8" t="str">
        <f t="shared" si="57"/>
        <v/>
      </c>
      <c r="M334" s="8" t="str">
        <f t="shared" si="58"/>
        <v/>
      </c>
      <c r="N334" s="8">
        <f>N331+3</f>
        <v>331</v>
      </c>
      <c r="O334" s="8">
        <f>O328+6</f>
        <v>331</v>
      </c>
      <c r="P334" s="8"/>
      <c r="Q334" s="8" t="str">
        <f>IF(Inputs!$E$9=$M$2,M334,IF(Inputs!$E$9=$N$2,N334,IF(Inputs!$E$9=$O$2,O334,IF(Inputs!$E$9=$P$2,P334,""))))</f>
        <v/>
      </c>
      <c r="R334" s="3">
        <v>0</v>
      </c>
      <c r="S334" s="19"/>
      <c r="T334" s="3">
        <f t="shared" si="54"/>
        <v>0</v>
      </c>
      <c r="U334" s="8" t="str">
        <f t="shared" si="55"/>
        <v/>
      </c>
      <c r="W334" s="11"/>
      <c r="X334" s="11"/>
      <c r="Y334" s="11"/>
      <c r="Z334" s="11"/>
      <c r="AA334" s="11"/>
      <c r="AB334" s="11"/>
      <c r="AC334" s="11"/>
    </row>
    <row r="335" spans="4:29">
      <c r="D335" s="26">
        <f>IF(SUM($D$2:D334)&lt;&gt;0,0,IF(ROUND(U334-L335,2)=0,E335,0))</f>
        <v>0</v>
      </c>
      <c r="E335" s="3" t="str">
        <f t="shared" si="56"/>
        <v/>
      </c>
      <c r="F335" s="3" t="str">
        <f>IF(E335="","",IF(ISERROR(INDEX(Inputs!$A$10:$B$13,MATCH(E335,Inputs!$A$10:$A$13,0),2)),0,INDEX(Inputs!$A$10:$B$13,MATCH(E335,Inputs!$A$10:$A$13,0),2)))</f>
        <v/>
      </c>
      <c r="G335" s="47">
        <f t="shared" si="50"/>
        <v>0.1095</v>
      </c>
      <c r="H335" s="37">
        <f t="shared" si="51"/>
        <v>0.1095</v>
      </c>
      <c r="I335" s="9" t="e">
        <f>IF(E335="",NA(),IF(Inputs!$B$6&gt;(U334*(1+rate/freq)),IF((U334*(1+rate/freq))&lt;0,0,(U334*(1+rate/freq))),Inputs!$B$6))</f>
        <v>#N/A</v>
      </c>
      <c r="J335" s="8" t="str">
        <f t="shared" si="52"/>
        <v/>
      </c>
      <c r="K335" s="9" t="str">
        <f t="shared" si="53"/>
        <v/>
      </c>
      <c r="L335" s="8" t="str">
        <f t="shared" si="57"/>
        <v/>
      </c>
      <c r="M335" s="8" t="str">
        <f t="shared" si="58"/>
        <v/>
      </c>
      <c r="N335" s="8"/>
      <c r="O335" s="8"/>
      <c r="P335" s="8"/>
      <c r="Q335" s="8" t="str">
        <f>IF(Inputs!$E$9=$M$2,M335,IF(Inputs!$E$9=$N$2,N335,IF(Inputs!$E$9=$O$2,O335,IF(Inputs!$E$9=$P$2,P335,""))))</f>
        <v/>
      </c>
      <c r="R335" s="3">
        <v>0</v>
      </c>
      <c r="S335" s="19"/>
      <c r="T335" s="3">
        <f t="shared" si="54"/>
        <v>0</v>
      </c>
      <c r="U335" s="8" t="str">
        <f t="shared" si="55"/>
        <v/>
      </c>
      <c r="W335" s="11"/>
      <c r="X335" s="11"/>
      <c r="Y335" s="11"/>
      <c r="Z335" s="11"/>
      <c r="AA335" s="11"/>
      <c r="AB335" s="11"/>
      <c r="AC335" s="11"/>
    </row>
    <row r="336" spans="4:29">
      <c r="D336" s="26">
        <f>IF(SUM($D$2:D335)&lt;&gt;0,0,IF(ROUND(U335-L336,2)=0,E336,0))</f>
        <v>0</v>
      </c>
      <c r="E336" s="3" t="str">
        <f t="shared" si="56"/>
        <v/>
      </c>
      <c r="F336" s="3" t="str">
        <f>IF(E336="","",IF(ISERROR(INDEX(Inputs!$A$10:$B$13,MATCH(E336,Inputs!$A$10:$A$13,0),2)),0,INDEX(Inputs!$A$10:$B$13,MATCH(E336,Inputs!$A$10:$A$13,0),2)))</f>
        <v/>
      </c>
      <c r="G336" s="47">
        <f t="shared" si="50"/>
        <v>0.1095</v>
      </c>
      <c r="H336" s="37">
        <f t="shared" si="51"/>
        <v>0.1095</v>
      </c>
      <c r="I336" s="9" t="e">
        <f>IF(E336="",NA(),IF(Inputs!$B$6&gt;(U335*(1+rate/freq)),IF((U335*(1+rate/freq))&lt;0,0,(U335*(1+rate/freq))),Inputs!$B$6))</f>
        <v>#N/A</v>
      </c>
      <c r="J336" s="8" t="str">
        <f t="shared" si="52"/>
        <v/>
      </c>
      <c r="K336" s="9" t="str">
        <f t="shared" si="53"/>
        <v/>
      </c>
      <c r="L336" s="8" t="str">
        <f t="shared" si="57"/>
        <v/>
      </c>
      <c r="M336" s="8" t="str">
        <f t="shared" si="58"/>
        <v/>
      </c>
      <c r="N336" s="8"/>
      <c r="O336" s="8"/>
      <c r="P336" s="8"/>
      <c r="Q336" s="8" t="str">
        <f>IF(Inputs!$E$9=$M$2,M336,IF(Inputs!$E$9=$N$2,N336,IF(Inputs!$E$9=$O$2,O336,IF(Inputs!$E$9=$P$2,P336,""))))</f>
        <v/>
      </c>
      <c r="R336" s="3">
        <v>0</v>
      </c>
      <c r="S336" s="19"/>
      <c r="T336" s="3">
        <f t="shared" si="54"/>
        <v>0</v>
      </c>
      <c r="U336" s="8" t="str">
        <f t="shared" si="55"/>
        <v/>
      </c>
      <c r="W336" s="11"/>
      <c r="X336" s="11"/>
      <c r="Y336" s="11"/>
      <c r="Z336" s="11"/>
      <c r="AA336" s="11"/>
      <c r="AB336" s="11"/>
      <c r="AC336" s="11"/>
    </row>
    <row r="337" spans="4:29">
      <c r="D337" s="26">
        <f>IF(SUM($D$2:D336)&lt;&gt;0,0,IF(ROUND(U336-L337,2)=0,E337,0))</f>
        <v>0</v>
      </c>
      <c r="E337" s="3" t="str">
        <f t="shared" si="56"/>
        <v/>
      </c>
      <c r="F337" s="3" t="str">
        <f>IF(E337="","",IF(ISERROR(INDEX(Inputs!$A$10:$B$13,MATCH(E337,Inputs!$A$10:$A$13,0),2)),0,INDEX(Inputs!$A$10:$B$13,MATCH(E337,Inputs!$A$10:$A$13,0),2)))</f>
        <v/>
      </c>
      <c r="G337" s="47">
        <f t="shared" si="50"/>
        <v>0.1095</v>
      </c>
      <c r="H337" s="37">
        <f t="shared" si="51"/>
        <v>0.1095</v>
      </c>
      <c r="I337" s="9" t="e">
        <f>IF(E337="",NA(),IF(Inputs!$B$6&gt;(U336*(1+rate/freq)),IF((U336*(1+rate/freq))&lt;0,0,(U336*(1+rate/freq))),Inputs!$B$6))</f>
        <v>#N/A</v>
      </c>
      <c r="J337" s="8" t="str">
        <f t="shared" si="52"/>
        <v/>
      </c>
      <c r="K337" s="9" t="str">
        <f t="shared" si="53"/>
        <v/>
      </c>
      <c r="L337" s="8" t="str">
        <f t="shared" si="57"/>
        <v/>
      </c>
      <c r="M337" s="8" t="str">
        <f t="shared" si="58"/>
        <v/>
      </c>
      <c r="N337" s="8">
        <f>N334+3</f>
        <v>334</v>
      </c>
      <c r="O337" s="8"/>
      <c r="P337" s="8"/>
      <c r="Q337" s="8" t="str">
        <f>IF(Inputs!$E$9=$M$2,M337,IF(Inputs!$E$9=$N$2,N337,IF(Inputs!$E$9=$O$2,O337,IF(Inputs!$E$9=$P$2,P337,""))))</f>
        <v/>
      </c>
      <c r="R337" s="3">
        <v>0</v>
      </c>
      <c r="S337" s="19"/>
      <c r="T337" s="3">
        <f t="shared" si="54"/>
        <v>0</v>
      </c>
      <c r="U337" s="8" t="str">
        <f t="shared" si="55"/>
        <v/>
      </c>
      <c r="W337" s="11"/>
      <c r="X337" s="11"/>
      <c r="Y337" s="11"/>
      <c r="Z337" s="11"/>
      <c r="AA337" s="11"/>
      <c r="AB337" s="11"/>
      <c r="AC337" s="11"/>
    </row>
    <row r="338" spans="4:29">
      <c r="D338" s="26">
        <f>IF(SUM($D$2:D337)&lt;&gt;0,0,IF(ROUND(U337-L338,2)=0,E338,0))</f>
        <v>0</v>
      </c>
      <c r="E338" s="3" t="str">
        <f t="shared" si="56"/>
        <v/>
      </c>
      <c r="F338" s="3" t="str">
        <f>IF(E338="","",IF(ISERROR(INDEX(Inputs!$A$10:$B$13,MATCH(E338,Inputs!$A$10:$A$13,0),2)),0,INDEX(Inputs!$A$10:$B$13,MATCH(E338,Inputs!$A$10:$A$13,0),2)))</f>
        <v/>
      </c>
      <c r="G338" s="47">
        <f t="shared" si="50"/>
        <v>0.1095</v>
      </c>
      <c r="H338" s="37">
        <f t="shared" si="51"/>
        <v>0.1095</v>
      </c>
      <c r="I338" s="9" t="e">
        <f>IF(E338="",NA(),IF(Inputs!$B$6&gt;(U337*(1+rate/freq)),IF((U337*(1+rate/freq))&lt;0,0,(U337*(1+rate/freq))),Inputs!$B$6))</f>
        <v>#N/A</v>
      </c>
      <c r="J338" s="8" t="str">
        <f t="shared" si="52"/>
        <v/>
      </c>
      <c r="K338" s="9" t="str">
        <f t="shared" si="53"/>
        <v/>
      </c>
      <c r="L338" s="8" t="str">
        <f t="shared" si="57"/>
        <v/>
      </c>
      <c r="M338" s="8" t="str">
        <f t="shared" si="58"/>
        <v/>
      </c>
      <c r="N338" s="8"/>
      <c r="O338" s="8"/>
      <c r="P338" s="8"/>
      <c r="Q338" s="8" t="str">
        <f>IF(Inputs!$E$9=$M$2,M338,IF(Inputs!$E$9=$N$2,N338,IF(Inputs!$E$9=$O$2,O338,IF(Inputs!$E$9=$P$2,P338,""))))</f>
        <v/>
      </c>
      <c r="R338" s="3">
        <v>0</v>
      </c>
      <c r="S338" s="19"/>
      <c r="T338" s="3">
        <f t="shared" si="54"/>
        <v>0</v>
      </c>
      <c r="U338" s="8" t="str">
        <f t="shared" si="55"/>
        <v/>
      </c>
      <c r="W338" s="11"/>
      <c r="X338" s="11"/>
      <c r="Y338" s="11"/>
      <c r="Z338" s="11"/>
      <c r="AA338" s="11"/>
      <c r="AB338" s="11"/>
      <c r="AC338" s="11"/>
    </row>
    <row r="339" spans="4:29">
      <c r="D339" s="26">
        <f>IF(SUM($D$2:D338)&lt;&gt;0,0,IF(ROUND(U338-L339,2)=0,E339,0))</f>
        <v>0</v>
      </c>
      <c r="E339" s="3" t="str">
        <f t="shared" si="56"/>
        <v/>
      </c>
      <c r="F339" s="3" t="str">
        <f>IF(E339="","",IF(ISERROR(INDEX(Inputs!$A$10:$B$13,MATCH(E339,Inputs!$A$10:$A$13,0),2)),0,INDEX(Inputs!$A$10:$B$13,MATCH(E339,Inputs!$A$10:$A$13,0),2)))</f>
        <v/>
      </c>
      <c r="G339" s="47">
        <f t="shared" si="50"/>
        <v>0.1095</v>
      </c>
      <c r="H339" s="37">
        <f t="shared" si="51"/>
        <v>0.1095</v>
      </c>
      <c r="I339" s="9" t="e">
        <f>IF(E339="",NA(),IF(Inputs!$B$6&gt;(U338*(1+rate/freq)),IF((U338*(1+rate/freq))&lt;0,0,(U338*(1+rate/freq))),Inputs!$B$6))</f>
        <v>#N/A</v>
      </c>
      <c r="J339" s="8" t="str">
        <f t="shared" si="52"/>
        <v/>
      </c>
      <c r="K339" s="9" t="str">
        <f t="shared" si="53"/>
        <v/>
      </c>
      <c r="L339" s="8" t="str">
        <f t="shared" si="57"/>
        <v/>
      </c>
      <c r="M339" s="8" t="str">
        <f t="shared" si="58"/>
        <v/>
      </c>
      <c r="N339" s="8"/>
      <c r="O339" s="8"/>
      <c r="P339" s="8"/>
      <c r="Q339" s="8" t="str">
        <f>IF(Inputs!$E$9=$M$2,M339,IF(Inputs!$E$9=$N$2,N339,IF(Inputs!$E$9=$O$2,O339,IF(Inputs!$E$9=$P$2,P339,""))))</f>
        <v/>
      </c>
      <c r="R339" s="3">
        <v>0</v>
      </c>
      <c r="S339" s="19"/>
      <c r="T339" s="3">
        <f t="shared" si="54"/>
        <v>0</v>
      </c>
      <c r="U339" s="8" t="str">
        <f t="shared" si="55"/>
        <v/>
      </c>
      <c r="W339" s="11"/>
      <c r="X339" s="11"/>
      <c r="Y339" s="11"/>
      <c r="Z339" s="11"/>
      <c r="AA339" s="11"/>
      <c r="AB339" s="11"/>
      <c r="AC339" s="11"/>
    </row>
    <row r="340" spans="4:29">
      <c r="D340" s="26">
        <f>IF(SUM($D$2:D339)&lt;&gt;0,0,IF(ROUND(U339-L340,2)=0,E340,0))</f>
        <v>0</v>
      </c>
      <c r="E340" s="3" t="str">
        <f t="shared" si="56"/>
        <v/>
      </c>
      <c r="F340" s="3" t="str">
        <f>IF(E340="","",IF(ISERROR(INDEX(Inputs!$A$10:$B$13,MATCH(E340,Inputs!$A$10:$A$13,0),2)),0,INDEX(Inputs!$A$10:$B$13,MATCH(E340,Inputs!$A$10:$A$13,0),2)))</f>
        <v/>
      </c>
      <c r="G340" s="47">
        <f t="shared" si="50"/>
        <v>0.1095</v>
      </c>
      <c r="H340" s="37">
        <f t="shared" si="51"/>
        <v>0.1095</v>
      </c>
      <c r="I340" s="9" t="e">
        <f>IF(E340="",NA(),IF(Inputs!$B$6&gt;(U339*(1+rate/freq)),IF((U339*(1+rate/freq))&lt;0,0,(U339*(1+rate/freq))),Inputs!$B$6))</f>
        <v>#N/A</v>
      </c>
      <c r="J340" s="8" t="str">
        <f t="shared" si="52"/>
        <v/>
      </c>
      <c r="K340" s="9" t="str">
        <f t="shared" si="53"/>
        <v/>
      </c>
      <c r="L340" s="8" t="str">
        <f t="shared" si="57"/>
        <v/>
      </c>
      <c r="M340" s="8" t="str">
        <f t="shared" si="58"/>
        <v/>
      </c>
      <c r="N340" s="8">
        <f>N337+3</f>
        <v>337</v>
      </c>
      <c r="O340" s="8">
        <f>O334+6</f>
        <v>337</v>
      </c>
      <c r="P340" s="8">
        <f>P328+12</f>
        <v>337</v>
      </c>
      <c r="Q340" s="8" t="str">
        <f>IF(Inputs!$E$9=$M$2,M340,IF(Inputs!$E$9=$N$2,N340,IF(Inputs!$E$9=$O$2,O340,IF(Inputs!$E$9=$P$2,P340,""))))</f>
        <v/>
      </c>
      <c r="R340" s="3">
        <v>0</v>
      </c>
      <c r="S340" s="19"/>
      <c r="T340" s="3">
        <f t="shared" si="54"/>
        <v>0</v>
      </c>
      <c r="U340" s="8" t="str">
        <f t="shared" si="55"/>
        <v/>
      </c>
      <c r="W340" s="11"/>
      <c r="X340" s="11"/>
      <c r="Y340" s="11"/>
      <c r="Z340" s="11"/>
      <c r="AA340" s="11"/>
      <c r="AB340" s="11"/>
      <c r="AC340" s="11"/>
    </row>
    <row r="341" spans="4:29">
      <c r="D341" s="26">
        <f>IF(SUM($D$2:D340)&lt;&gt;0,0,IF(ROUND(U340-L341,2)=0,E341,0))</f>
        <v>0</v>
      </c>
      <c r="E341" s="3" t="str">
        <f t="shared" si="56"/>
        <v/>
      </c>
      <c r="F341" s="3" t="str">
        <f>IF(E341="","",IF(ISERROR(INDEX(Inputs!$A$10:$B$13,MATCH(E341,Inputs!$A$10:$A$13,0),2)),0,INDEX(Inputs!$A$10:$B$13,MATCH(E341,Inputs!$A$10:$A$13,0),2)))</f>
        <v/>
      </c>
      <c r="G341" s="47">
        <f t="shared" si="50"/>
        <v>0.1095</v>
      </c>
      <c r="H341" s="37">
        <f t="shared" si="51"/>
        <v>0.1095</v>
      </c>
      <c r="I341" s="9" t="e">
        <f>IF(E341="",NA(),IF(Inputs!$B$6&gt;(U340*(1+rate/freq)),IF((U340*(1+rate/freq))&lt;0,0,(U340*(1+rate/freq))),Inputs!$B$6))</f>
        <v>#N/A</v>
      </c>
      <c r="J341" s="8" t="str">
        <f t="shared" si="52"/>
        <v/>
      </c>
      <c r="K341" s="9" t="str">
        <f t="shared" si="53"/>
        <v/>
      </c>
      <c r="L341" s="8" t="str">
        <f t="shared" si="57"/>
        <v/>
      </c>
      <c r="M341" s="8" t="str">
        <f t="shared" si="58"/>
        <v/>
      </c>
      <c r="N341" s="8"/>
      <c r="O341" s="8"/>
      <c r="P341" s="8"/>
      <c r="Q341" s="8" t="str">
        <f>IF(Inputs!$E$9=$M$2,M341,IF(Inputs!$E$9=$N$2,N341,IF(Inputs!$E$9=$O$2,O341,IF(Inputs!$E$9=$P$2,P341,""))))</f>
        <v/>
      </c>
      <c r="R341" s="3">
        <v>0</v>
      </c>
      <c r="S341" s="19"/>
      <c r="T341" s="3">
        <f t="shared" si="54"/>
        <v>0</v>
      </c>
      <c r="U341" s="8" t="str">
        <f t="shared" si="55"/>
        <v/>
      </c>
      <c r="W341" s="11"/>
      <c r="X341" s="11"/>
      <c r="Y341" s="11"/>
      <c r="Z341" s="11"/>
      <c r="AA341" s="11"/>
      <c r="AB341" s="11"/>
      <c r="AC341" s="11"/>
    </row>
    <row r="342" spans="4:29">
      <c r="D342" s="26">
        <f>IF(SUM($D$2:D341)&lt;&gt;0,0,IF(ROUND(U341-L342,2)=0,E342,0))</f>
        <v>0</v>
      </c>
      <c r="E342" s="3" t="str">
        <f t="shared" si="56"/>
        <v/>
      </c>
      <c r="F342" s="3" t="str">
        <f>IF(E342="","",IF(ISERROR(INDEX(Inputs!$A$10:$B$13,MATCH(E342,Inputs!$A$10:$A$13,0),2)),0,INDEX(Inputs!$A$10:$B$13,MATCH(E342,Inputs!$A$10:$A$13,0),2)))</f>
        <v/>
      </c>
      <c r="G342" s="47">
        <f t="shared" si="50"/>
        <v>0.1095</v>
      </c>
      <c r="H342" s="37">
        <f t="shared" si="51"/>
        <v>0.1095</v>
      </c>
      <c r="I342" s="9" t="e">
        <f>IF(E342="",NA(),IF(Inputs!$B$6&gt;(U341*(1+rate/freq)),IF((U341*(1+rate/freq))&lt;0,0,(U341*(1+rate/freq))),Inputs!$B$6))</f>
        <v>#N/A</v>
      </c>
      <c r="J342" s="8" t="str">
        <f t="shared" si="52"/>
        <v/>
      </c>
      <c r="K342" s="9" t="str">
        <f t="shared" si="53"/>
        <v/>
      </c>
      <c r="L342" s="8" t="str">
        <f t="shared" si="57"/>
        <v/>
      </c>
      <c r="M342" s="8" t="str">
        <f t="shared" si="58"/>
        <v/>
      </c>
      <c r="N342" s="8"/>
      <c r="O342" s="8"/>
      <c r="P342" s="8"/>
      <c r="Q342" s="8" t="str">
        <f>IF(Inputs!$E$9=$M$2,M342,IF(Inputs!$E$9=$N$2,N342,IF(Inputs!$E$9=$O$2,O342,IF(Inputs!$E$9=$P$2,P342,""))))</f>
        <v/>
      </c>
      <c r="R342" s="3">
        <v>0</v>
      </c>
      <c r="S342" s="19"/>
      <c r="T342" s="3">
        <f t="shared" si="54"/>
        <v>0</v>
      </c>
      <c r="U342" s="8" t="str">
        <f t="shared" si="55"/>
        <v/>
      </c>
      <c r="W342" s="11"/>
      <c r="X342" s="11"/>
      <c r="Y342" s="11"/>
      <c r="Z342" s="11"/>
      <c r="AA342" s="11"/>
      <c r="AB342" s="11"/>
      <c r="AC342" s="11"/>
    </row>
    <row r="343" spans="4:29">
      <c r="D343" s="26">
        <f>IF(SUM($D$2:D342)&lt;&gt;0,0,IF(ROUND(U342-L343,2)=0,E343,0))</f>
        <v>0</v>
      </c>
      <c r="E343" s="3" t="str">
        <f t="shared" si="56"/>
        <v/>
      </c>
      <c r="F343" s="3" t="str">
        <f>IF(E343="","",IF(ISERROR(INDEX(Inputs!$A$10:$B$13,MATCH(E343,Inputs!$A$10:$A$13,0),2)),0,INDEX(Inputs!$A$10:$B$13,MATCH(E343,Inputs!$A$10:$A$13,0),2)))</f>
        <v/>
      </c>
      <c r="G343" s="47">
        <f t="shared" si="50"/>
        <v>0.1095</v>
      </c>
      <c r="H343" s="37">
        <f t="shared" si="51"/>
        <v>0.1095</v>
      </c>
      <c r="I343" s="9" t="e">
        <f>IF(E343="",NA(),IF(Inputs!$B$6&gt;(U342*(1+rate/freq)),IF((U342*(1+rate/freq))&lt;0,0,(U342*(1+rate/freq))),Inputs!$B$6))</f>
        <v>#N/A</v>
      </c>
      <c r="J343" s="8" t="str">
        <f t="shared" si="52"/>
        <v/>
      </c>
      <c r="K343" s="9" t="str">
        <f t="shared" si="53"/>
        <v/>
      </c>
      <c r="L343" s="8" t="str">
        <f t="shared" si="57"/>
        <v/>
      </c>
      <c r="M343" s="8" t="str">
        <f t="shared" si="58"/>
        <v/>
      </c>
      <c r="N343" s="8">
        <f>N340+3</f>
        <v>340</v>
      </c>
      <c r="O343" s="8"/>
      <c r="P343" s="8"/>
      <c r="Q343" s="8" t="str">
        <f>IF(Inputs!$E$9=$M$2,M343,IF(Inputs!$E$9=$N$2,N343,IF(Inputs!$E$9=$O$2,O343,IF(Inputs!$E$9=$P$2,P343,""))))</f>
        <v/>
      </c>
      <c r="R343" s="3">
        <v>0</v>
      </c>
      <c r="S343" s="19"/>
      <c r="T343" s="3">
        <f t="shared" si="54"/>
        <v>0</v>
      </c>
      <c r="U343" s="8" t="str">
        <f t="shared" si="55"/>
        <v/>
      </c>
      <c r="W343" s="11"/>
      <c r="X343" s="11"/>
      <c r="Y343" s="11"/>
      <c r="Z343" s="11"/>
      <c r="AA343" s="11"/>
      <c r="AB343" s="11"/>
      <c r="AC343" s="11"/>
    </row>
    <row r="344" spans="4:29">
      <c r="D344" s="26">
        <f>IF(SUM($D$2:D343)&lt;&gt;0,0,IF(ROUND(U343-L344,2)=0,E344,0))</f>
        <v>0</v>
      </c>
      <c r="E344" s="3" t="str">
        <f t="shared" si="56"/>
        <v/>
      </c>
      <c r="F344" s="3" t="str">
        <f>IF(E344="","",IF(ISERROR(INDEX(Inputs!$A$10:$B$13,MATCH(E344,Inputs!$A$10:$A$13,0),2)),0,INDEX(Inputs!$A$10:$B$13,MATCH(E344,Inputs!$A$10:$A$13,0),2)))</f>
        <v/>
      </c>
      <c r="G344" s="47">
        <f t="shared" si="50"/>
        <v>0.1095</v>
      </c>
      <c r="H344" s="37">
        <f t="shared" si="51"/>
        <v>0.1095</v>
      </c>
      <c r="I344" s="9" t="e">
        <f>IF(E344="",NA(),IF(Inputs!$B$6&gt;(U343*(1+rate/freq)),IF((U343*(1+rate/freq))&lt;0,0,(U343*(1+rate/freq))),Inputs!$B$6))</f>
        <v>#N/A</v>
      </c>
      <c r="J344" s="8" t="str">
        <f t="shared" si="52"/>
        <v/>
      </c>
      <c r="K344" s="9" t="str">
        <f t="shared" si="53"/>
        <v/>
      </c>
      <c r="L344" s="8" t="str">
        <f t="shared" si="57"/>
        <v/>
      </c>
      <c r="M344" s="8" t="str">
        <f t="shared" si="58"/>
        <v/>
      </c>
      <c r="N344" s="8"/>
      <c r="O344" s="8"/>
      <c r="P344" s="8"/>
      <c r="Q344" s="8" t="str">
        <f>IF(Inputs!$E$9=$M$2,M344,IF(Inputs!$E$9=$N$2,N344,IF(Inputs!$E$9=$O$2,O344,IF(Inputs!$E$9=$P$2,P344,""))))</f>
        <v/>
      </c>
      <c r="R344" s="3">
        <v>0</v>
      </c>
      <c r="S344" s="19"/>
      <c r="T344" s="3">
        <f t="shared" si="54"/>
        <v>0</v>
      </c>
      <c r="U344" s="8" t="str">
        <f t="shared" si="55"/>
        <v/>
      </c>
      <c r="W344" s="11"/>
      <c r="X344" s="11"/>
      <c r="Y344" s="11"/>
      <c r="Z344" s="11"/>
      <c r="AA344" s="11"/>
      <c r="AB344" s="11"/>
      <c r="AC344" s="11"/>
    </row>
    <row r="345" spans="4:29">
      <c r="D345" s="26">
        <f>IF(SUM($D$2:D344)&lt;&gt;0,0,IF(ROUND(U344-L345,2)=0,E345,0))</f>
        <v>0</v>
      </c>
      <c r="E345" s="3" t="str">
        <f t="shared" si="56"/>
        <v/>
      </c>
      <c r="F345" s="3" t="str">
        <f>IF(E345="","",IF(ISERROR(INDEX(Inputs!$A$10:$B$13,MATCH(E345,Inputs!$A$10:$A$13,0),2)),0,INDEX(Inputs!$A$10:$B$13,MATCH(E345,Inputs!$A$10:$A$13,0),2)))</f>
        <v/>
      </c>
      <c r="G345" s="47">
        <f t="shared" si="50"/>
        <v>0.1095</v>
      </c>
      <c r="H345" s="37">
        <f t="shared" si="51"/>
        <v>0.1095</v>
      </c>
      <c r="I345" s="9" t="e">
        <f>IF(E345="",NA(),IF(Inputs!$B$6&gt;(U344*(1+rate/freq)),IF((U344*(1+rate/freq))&lt;0,0,(U344*(1+rate/freq))),Inputs!$B$6))</f>
        <v>#N/A</v>
      </c>
      <c r="J345" s="8" t="str">
        <f t="shared" si="52"/>
        <v/>
      </c>
      <c r="K345" s="9" t="str">
        <f t="shared" si="53"/>
        <v/>
      </c>
      <c r="L345" s="8" t="str">
        <f t="shared" si="57"/>
        <v/>
      </c>
      <c r="M345" s="8" t="str">
        <f t="shared" si="58"/>
        <v/>
      </c>
      <c r="N345" s="8"/>
      <c r="O345" s="8"/>
      <c r="P345" s="8"/>
      <c r="Q345" s="8" t="str">
        <f>IF(Inputs!$E$9=$M$2,M345,IF(Inputs!$E$9=$N$2,N345,IF(Inputs!$E$9=$O$2,O345,IF(Inputs!$E$9=$P$2,P345,""))))</f>
        <v/>
      </c>
      <c r="R345" s="3">
        <v>0</v>
      </c>
      <c r="S345" s="19"/>
      <c r="T345" s="3">
        <f t="shared" si="54"/>
        <v>0</v>
      </c>
      <c r="U345" s="8" t="str">
        <f t="shared" si="55"/>
        <v/>
      </c>
      <c r="W345" s="11"/>
      <c r="X345" s="11"/>
      <c r="Y345" s="11"/>
      <c r="Z345" s="11"/>
      <c r="AA345" s="11"/>
      <c r="AB345" s="11"/>
      <c r="AC345" s="11"/>
    </row>
    <row r="346" spans="4:29">
      <c r="D346" s="26">
        <f>IF(SUM($D$2:D345)&lt;&gt;0,0,IF(ROUND(U345-L346,2)=0,E346,0))</f>
        <v>0</v>
      </c>
      <c r="E346" s="3" t="str">
        <f t="shared" si="56"/>
        <v/>
      </c>
      <c r="F346" s="3" t="str">
        <f>IF(E346="","",IF(ISERROR(INDEX(Inputs!$A$10:$B$13,MATCH(E346,Inputs!$A$10:$A$13,0),2)),0,INDEX(Inputs!$A$10:$B$13,MATCH(E346,Inputs!$A$10:$A$13,0),2)))</f>
        <v/>
      </c>
      <c r="G346" s="47">
        <f t="shared" si="50"/>
        <v>0.1095</v>
      </c>
      <c r="H346" s="37">
        <f t="shared" si="51"/>
        <v>0.1095</v>
      </c>
      <c r="I346" s="9" t="e">
        <f>IF(E346="",NA(),IF(Inputs!$B$6&gt;(U345*(1+rate/freq)),IF((U345*(1+rate/freq))&lt;0,0,(U345*(1+rate/freq))),Inputs!$B$6))</f>
        <v>#N/A</v>
      </c>
      <c r="J346" s="8" t="str">
        <f t="shared" si="52"/>
        <v/>
      </c>
      <c r="K346" s="9" t="str">
        <f t="shared" si="53"/>
        <v/>
      </c>
      <c r="L346" s="8" t="str">
        <f t="shared" si="57"/>
        <v/>
      </c>
      <c r="M346" s="8" t="str">
        <f t="shared" si="58"/>
        <v/>
      </c>
      <c r="N346" s="8">
        <f>N343+3</f>
        <v>343</v>
      </c>
      <c r="O346" s="8">
        <f>O340+6</f>
        <v>343</v>
      </c>
      <c r="P346" s="8"/>
      <c r="Q346" s="8" t="str">
        <f>IF(Inputs!$E$9=$M$2,M346,IF(Inputs!$E$9=$N$2,N346,IF(Inputs!$E$9=$O$2,O346,IF(Inputs!$E$9=$P$2,P346,""))))</f>
        <v/>
      </c>
      <c r="R346" s="3">
        <v>0</v>
      </c>
      <c r="S346" s="19"/>
      <c r="T346" s="3">
        <f t="shared" si="54"/>
        <v>0</v>
      </c>
      <c r="U346" s="8" t="str">
        <f t="shared" si="55"/>
        <v/>
      </c>
      <c r="W346" s="11"/>
      <c r="X346" s="11"/>
      <c r="Y346" s="11"/>
      <c r="Z346" s="11"/>
      <c r="AA346" s="11"/>
      <c r="AB346" s="11"/>
      <c r="AC346" s="11"/>
    </row>
    <row r="347" spans="4:29">
      <c r="D347" s="26">
        <f>IF(SUM($D$2:D346)&lt;&gt;0,0,IF(ROUND(U346-L347,2)=0,E347,0))</f>
        <v>0</v>
      </c>
      <c r="E347" s="3" t="str">
        <f t="shared" si="56"/>
        <v/>
      </c>
      <c r="F347" s="3" t="str">
        <f>IF(E347="","",IF(ISERROR(INDEX(Inputs!$A$10:$B$13,MATCH(E347,Inputs!$A$10:$A$13,0),2)),0,INDEX(Inputs!$A$10:$B$13,MATCH(E347,Inputs!$A$10:$A$13,0),2)))</f>
        <v/>
      </c>
      <c r="G347" s="47">
        <f t="shared" si="50"/>
        <v>0.1095</v>
      </c>
      <c r="H347" s="37">
        <f t="shared" si="51"/>
        <v>0.1095</v>
      </c>
      <c r="I347" s="9" t="e">
        <f>IF(E347="",NA(),IF(Inputs!$B$6&gt;(U346*(1+rate/freq)),IF((U346*(1+rate/freq))&lt;0,0,(U346*(1+rate/freq))),Inputs!$B$6))</f>
        <v>#N/A</v>
      </c>
      <c r="J347" s="8" t="str">
        <f t="shared" si="52"/>
        <v/>
      </c>
      <c r="K347" s="9" t="str">
        <f t="shared" si="53"/>
        <v/>
      </c>
      <c r="L347" s="8" t="str">
        <f t="shared" si="57"/>
        <v/>
      </c>
      <c r="M347" s="8" t="str">
        <f t="shared" si="58"/>
        <v/>
      </c>
      <c r="N347" s="8"/>
      <c r="O347" s="8"/>
      <c r="P347" s="8"/>
      <c r="Q347" s="8" t="str">
        <f>IF(Inputs!$E$9=$M$2,M347,IF(Inputs!$E$9=$N$2,N347,IF(Inputs!$E$9=$O$2,O347,IF(Inputs!$E$9=$P$2,P347,""))))</f>
        <v/>
      </c>
      <c r="R347" s="3">
        <v>0</v>
      </c>
      <c r="S347" s="19"/>
      <c r="T347" s="3">
        <f t="shared" si="54"/>
        <v>0</v>
      </c>
      <c r="U347" s="8" t="str">
        <f t="shared" si="55"/>
        <v/>
      </c>
      <c r="W347" s="11"/>
      <c r="X347" s="11"/>
      <c r="Y347" s="11"/>
      <c r="Z347" s="11"/>
      <c r="AA347" s="11"/>
      <c r="AB347" s="11"/>
      <c r="AC347" s="11"/>
    </row>
    <row r="348" spans="4:29">
      <c r="D348" s="26">
        <f>IF(SUM($D$2:D347)&lt;&gt;0,0,IF(ROUND(U347-L348,2)=0,E348,0))</f>
        <v>0</v>
      </c>
      <c r="E348" s="3" t="str">
        <f t="shared" si="56"/>
        <v/>
      </c>
      <c r="F348" s="3" t="str">
        <f>IF(E348="","",IF(ISERROR(INDEX(Inputs!$A$10:$B$13,MATCH(E348,Inputs!$A$10:$A$13,0),2)),0,INDEX(Inputs!$A$10:$B$13,MATCH(E348,Inputs!$A$10:$A$13,0),2)))</f>
        <v/>
      </c>
      <c r="G348" s="47">
        <f t="shared" si="50"/>
        <v>0.1095</v>
      </c>
      <c r="H348" s="37">
        <f t="shared" si="51"/>
        <v>0.1095</v>
      </c>
      <c r="I348" s="9" t="e">
        <f>IF(E348="",NA(),IF(Inputs!$B$6&gt;(U347*(1+rate/freq)),IF((U347*(1+rate/freq))&lt;0,0,(U347*(1+rate/freq))),Inputs!$B$6))</f>
        <v>#N/A</v>
      </c>
      <c r="J348" s="8" t="str">
        <f t="shared" si="52"/>
        <v/>
      </c>
      <c r="K348" s="9" t="str">
        <f t="shared" si="53"/>
        <v/>
      </c>
      <c r="L348" s="8" t="str">
        <f t="shared" si="57"/>
        <v/>
      </c>
      <c r="M348" s="8" t="str">
        <f t="shared" si="58"/>
        <v/>
      </c>
      <c r="N348" s="8"/>
      <c r="O348" s="8"/>
      <c r="P348" s="8"/>
      <c r="Q348" s="8" t="str">
        <f>IF(Inputs!$E$9=$M$2,M348,IF(Inputs!$E$9=$N$2,N348,IF(Inputs!$E$9=$O$2,O348,IF(Inputs!$E$9=$P$2,P348,""))))</f>
        <v/>
      </c>
      <c r="R348" s="3">
        <v>0</v>
      </c>
      <c r="S348" s="19"/>
      <c r="T348" s="3">
        <f t="shared" si="54"/>
        <v>0</v>
      </c>
      <c r="U348" s="8" t="str">
        <f t="shared" si="55"/>
        <v/>
      </c>
      <c r="W348" s="11"/>
      <c r="X348" s="11"/>
      <c r="Y348" s="11"/>
      <c r="Z348" s="11"/>
      <c r="AA348" s="11"/>
      <c r="AB348" s="11"/>
      <c r="AC348" s="11"/>
    </row>
    <row r="349" spans="4:29">
      <c r="D349" s="26">
        <f>IF(SUM($D$2:D348)&lt;&gt;0,0,IF(ROUND(U348-L349,2)=0,E349,0))</f>
        <v>0</v>
      </c>
      <c r="E349" s="3" t="str">
        <f t="shared" si="56"/>
        <v/>
      </c>
      <c r="F349" s="3" t="str">
        <f>IF(E349="","",IF(ISERROR(INDEX(Inputs!$A$10:$B$13,MATCH(E349,Inputs!$A$10:$A$13,0),2)),0,INDEX(Inputs!$A$10:$B$13,MATCH(E349,Inputs!$A$10:$A$13,0),2)))</f>
        <v/>
      </c>
      <c r="G349" s="47">
        <f t="shared" si="50"/>
        <v>0.1095</v>
      </c>
      <c r="H349" s="37">
        <f t="shared" si="51"/>
        <v>0.1095</v>
      </c>
      <c r="I349" s="9" t="e">
        <f>IF(E349="",NA(),IF(Inputs!$B$6&gt;(U348*(1+rate/freq)),IF((U348*(1+rate/freq))&lt;0,0,(U348*(1+rate/freq))),Inputs!$B$6))</f>
        <v>#N/A</v>
      </c>
      <c r="J349" s="8" t="str">
        <f t="shared" si="52"/>
        <v/>
      </c>
      <c r="K349" s="9" t="str">
        <f t="shared" si="53"/>
        <v/>
      </c>
      <c r="L349" s="8" t="str">
        <f t="shared" si="57"/>
        <v/>
      </c>
      <c r="M349" s="8" t="str">
        <f t="shared" si="58"/>
        <v/>
      </c>
      <c r="N349" s="8">
        <f>N346+3</f>
        <v>346</v>
      </c>
      <c r="O349" s="8"/>
      <c r="P349" s="8"/>
      <c r="Q349" s="8" t="str">
        <f>IF(Inputs!$E$9=$M$2,M349,IF(Inputs!$E$9=$N$2,N349,IF(Inputs!$E$9=$O$2,O349,IF(Inputs!$E$9=$P$2,P349,""))))</f>
        <v/>
      </c>
      <c r="R349" s="3">
        <v>0</v>
      </c>
      <c r="S349" s="19"/>
      <c r="T349" s="3">
        <f t="shared" si="54"/>
        <v>0</v>
      </c>
      <c r="U349" s="8" t="str">
        <f t="shared" si="55"/>
        <v/>
      </c>
      <c r="W349" s="11"/>
      <c r="X349" s="11"/>
      <c r="Y349" s="11"/>
      <c r="Z349" s="11"/>
      <c r="AA349" s="11"/>
      <c r="AB349" s="11"/>
      <c r="AC349" s="11"/>
    </row>
    <row r="350" spans="4:29">
      <c r="D350" s="26">
        <f>IF(SUM($D$2:D349)&lt;&gt;0,0,IF(ROUND(U349-L350,2)=0,E350,0))</f>
        <v>0</v>
      </c>
      <c r="E350" s="3" t="str">
        <f t="shared" si="56"/>
        <v/>
      </c>
      <c r="F350" s="3" t="str">
        <f>IF(E350="","",IF(ISERROR(INDEX(Inputs!$A$10:$B$13,MATCH(E350,Inputs!$A$10:$A$13,0),2)),0,INDEX(Inputs!$A$10:$B$13,MATCH(E350,Inputs!$A$10:$A$13,0),2)))</f>
        <v/>
      </c>
      <c r="G350" s="47">
        <f t="shared" si="50"/>
        <v>0.1095</v>
      </c>
      <c r="H350" s="37">
        <f t="shared" si="51"/>
        <v>0.1095</v>
      </c>
      <c r="I350" s="9" t="e">
        <f>IF(E350="",NA(),IF(Inputs!$B$6&gt;(U349*(1+rate/freq)),IF((U349*(1+rate/freq))&lt;0,0,(U349*(1+rate/freq))),Inputs!$B$6))</f>
        <v>#N/A</v>
      </c>
      <c r="J350" s="8" t="str">
        <f t="shared" si="52"/>
        <v/>
      </c>
      <c r="K350" s="9" t="str">
        <f t="shared" si="53"/>
        <v/>
      </c>
      <c r="L350" s="8" t="str">
        <f t="shared" si="57"/>
        <v/>
      </c>
      <c r="M350" s="8" t="str">
        <f t="shared" si="58"/>
        <v/>
      </c>
      <c r="N350" s="8"/>
      <c r="O350" s="8"/>
      <c r="P350" s="8"/>
      <c r="Q350" s="8" t="str">
        <f>IF(Inputs!$E$9=$M$2,M350,IF(Inputs!$E$9=$N$2,N350,IF(Inputs!$E$9=$O$2,O350,IF(Inputs!$E$9=$P$2,P350,""))))</f>
        <v/>
      </c>
      <c r="R350" s="3">
        <v>0</v>
      </c>
      <c r="S350" s="19"/>
      <c r="T350" s="3">
        <f t="shared" si="54"/>
        <v>0</v>
      </c>
      <c r="U350" s="8" t="str">
        <f t="shared" si="55"/>
        <v/>
      </c>
      <c r="W350" s="11"/>
      <c r="X350" s="11"/>
      <c r="Y350" s="11"/>
      <c r="Z350" s="11"/>
      <c r="AA350" s="11"/>
      <c r="AB350" s="11"/>
      <c r="AC350" s="11"/>
    </row>
    <row r="351" spans="4:29">
      <c r="D351" s="26">
        <f>IF(SUM($D$2:D350)&lt;&gt;0,0,IF(ROUND(U350-L351,2)=0,E351,0))</f>
        <v>0</v>
      </c>
      <c r="E351" s="3" t="str">
        <f t="shared" si="56"/>
        <v/>
      </c>
      <c r="F351" s="3" t="str">
        <f>IF(E351="","",IF(ISERROR(INDEX(Inputs!$A$10:$B$13,MATCH(E351,Inputs!$A$10:$A$13,0),2)),0,INDEX(Inputs!$A$10:$B$13,MATCH(E351,Inputs!$A$10:$A$13,0),2)))</f>
        <v/>
      </c>
      <c r="G351" s="47">
        <f t="shared" si="50"/>
        <v>0.1095</v>
      </c>
      <c r="H351" s="37">
        <f t="shared" si="51"/>
        <v>0.1095</v>
      </c>
      <c r="I351" s="9" t="e">
        <f>IF(E351="",NA(),IF(Inputs!$B$6&gt;(U350*(1+rate/freq)),IF((U350*(1+rate/freq))&lt;0,0,(U350*(1+rate/freq))),Inputs!$B$6))</f>
        <v>#N/A</v>
      </c>
      <c r="J351" s="8" t="str">
        <f t="shared" si="52"/>
        <v/>
      </c>
      <c r="K351" s="9" t="str">
        <f t="shared" si="53"/>
        <v/>
      </c>
      <c r="L351" s="8" t="str">
        <f t="shared" si="57"/>
        <v/>
      </c>
      <c r="M351" s="8" t="str">
        <f t="shared" si="58"/>
        <v/>
      </c>
      <c r="N351" s="8"/>
      <c r="O351" s="8"/>
      <c r="P351" s="8"/>
      <c r="Q351" s="8" t="str">
        <f>IF(Inputs!$E$9=$M$2,M351,IF(Inputs!$E$9=$N$2,N351,IF(Inputs!$E$9=$O$2,O351,IF(Inputs!$E$9=$P$2,P351,""))))</f>
        <v/>
      </c>
      <c r="R351" s="3">
        <v>0</v>
      </c>
      <c r="S351" s="19"/>
      <c r="T351" s="3">
        <f t="shared" si="54"/>
        <v>0</v>
      </c>
      <c r="U351" s="8" t="str">
        <f t="shared" si="55"/>
        <v/>
      </c>
      <c r="W351" s="11"/>
      <c r="X351" s="11"/>
      <c r="Y351" s="11"/>
      <c r="Z351" s="11"/>
      <c r="AA351" s="11"/>
      <c r="AB351" s="11"/>
      <c r="AC351" s="11"/>
    </row>
    <row r="352" spans="4:29">
      <c r="D352" s="26">
        <f>IF(SUM($D$2:D351)&lt;&gt;0,0,IF(ROUND(U351-L352,2)=0,E352,0))</f>
        <v>0</v>
      </c>
      <c r="E352" s="3" t="str">
        <f t="shared" si="56"/>
        <v/>
      </c>
      <c r="F352" s="3" t="str">
        <f>IF(E352="","",IF(ISERROR(INDEX(Inputs!$A$10:$B$13,MATCH(E352,Inputs!$A$10:$A$13,0),2)),0,INDEX(Inputs!$A$10:$B$13,MATCH(E352,Inputs!$A$10:$A$13,0),2)))</f>
        <v/>
      </c>
      <c r="G352" s="47">
        <f t="shared" si="50"/>
        <v>0.1095</v>
      </c>
      <c r="H352" s="37">
        <f t="shared" si="51"/>
        <v>0.1095</v>
      </c>
      <c r="I352" s="9" t="e">
        <f>IF(E352="",NA(),IF(Inputs!$B$6&gt;(U351*(1+rate/freq)),IF((U351*(1+rate/freq))&lt;0,0,(U351*(1+rate/freq))),Inputs!$B$6))</f>
        <v>#N/A</v>
      </c>
      <c r="J352" s="8" t="str">
        <f t="shared" si="52"/>
        <v/>
      </c>
      <c r="K352" s="9" t="str">
        <f t="shared" si="53"/>
        <v/>
      </c>
      <c r="L352" s="8" t="str">
        <f t="shared" si="57"/>
        <v/>
      </c>
      <c r="M352" s="8" t="str">
        <f t="shared" si="58"/>
        <v/>
      </c>
      <c r="N352" s="8">
        <f>N349+3</f>
        <v>349</v>
      </c>
      <c r="O352" s="8">
        <f>O346+6</f>
        <v>349</v>
      </c>
      <c r="P352" s="8">
        <f>P340+12</f>
        <v>349</v>
      </c>
      <c r="Q352" s="8" t="str">
        <f>IF(Inputs!$E$9=$M$2,M352,IF(Inputs!$E$9=$N$2,N352,IF(Inputs!$E$9=$O$2,O352,IF(Inputs!$E$9=$P$2,P352,""))))</f>
        <v/>
      </c>
      <c r="R352" s="3">
        <v>0</v>
      </c>
      <c r="S352" s="19"/>
      <c r="T352" s="3">
        <f t="shared" si="54"/>
        <v>0</v>
      </c>
      <c r="U352" s="8" t="str">
        <f t="shared" si="55"/>
        <v/>
      </c>
      <c r="W352" s="11"/>
      <c r="X352" s="11"/>
      <c r="Y352" s="11"/>
      <c r="Z352" s="11"/>
      <c r="AA352" s="11"/>
      <c r="AB352" s="11"/>
      <c r="AC352" s="11"/>
    </row>
    <row r="353" spans="4:29">
      <c r="D353" s="26">
        <f>IF(SUM($D$2:D352)&lt;&gt;0,0,IF(ROUND(U352-L353,2)=0,E353,0))</f>
        <v>0</v>
      </c>
      <c r="E353" s="3" t="str">
        <f t="shared" si="56"/>
        <v/>
      </c>
      <c r="F353" s="3" t="str">
        <f>IF(E353="","",IF(ISERROR(INDEX(Inputs!$A$10:$B$13,MATCH(E353,Inputs!$A$10:$A$13,0),2)),0,INDEX(Inputs!$A$10:$B$13,MATCH(E353,Inputs!$A$10:$A$13,0),2)))</f>
        <v/>
      </c>
      <c r="G353" s="47">
        <f t="shared" si="50"/>
        <v>0.1095</v>
      </c>
      <c r="H353" s="37">
        <f t="shared" si="51"/>
        <v>0.1095</v>
      </c>
      <c r="I353" s="9" t="e">
        <f>IF(E353="",NA(),IF(Inputs!$B$6&gt;(U352*(1+rate/freq)),IF((U352*(1+rate/freq))&lt;0,0,(U352*(1+rate/freq))),Inputs!$B$6))</f>
        <v>#N/A</v>
      </c>
      <c r="J353" s="8" t="str">
        <f t="shared" si="52"/>
        <v/>
      </c>
      <c r="K353" s="9" t="str">
        <f t="shared" si="53"/>
        <v/>
      </c>
      <c r="L353" s="8" t="str">
        <f t="shared" si="57"/>
        <v/>
      </c>
      <c r="M353" s="8" t="str">
        <f t="shared" si="58"/>
        <v/>
      </c>
      <c r="N353" s="8"/>
      <c r="O353" s="8"/>
      <c r="P353" s="8"/>
      <c r="Q353" s="8" t="str">
        <f>IF(Inputs!$E$9=$M$2,M353,IF(Inputs!$E$9=$N$2,N353,IF(Inputs!$E$9=$O$2,O353,IF(Inputs!$E$9=$P$2,P353,""))))</f>
        <v/>
      </c>
      <c r="R353" s="3">
        <v>0</v>
      </c>
      <c r="S353" s="19"/>
      <c r="T353" s="3">
        <f t="shared" si="54"/>
        <v>0</v>
      </c>
      <c r="U353" s="8" t="str">
        <f t="shared" si="55"/>
        <v/>
      </c>
      <c r="W353" s="11"/>
      <c r="X353" s="11"/>
      <c r="Y353" s="11"/>
      <c r="Z353" s="11"/>
      <c r="AA353" s="11"/>
      <c r="AB353" s="11"/>
      <c r="AC353" s="11"/>
    </row>
    <row r="354" spans="4:29">
      <c r="D354" s="26">
        <f>IF(SUM($D$2:D353)&lt;&gt;0,0,IF(ROUND(U353-L354,2)=0,E354,0))</f>
        <v>0</v>
      </c>
      <c r="E354" s="3" t="str">
        <f t="shared" si="56"/>
        <v/>
      </c>
      <c r="F354" s="3" t="str">
        <f>IF(E354="","",IF(ISERROR(INDEX(Inputs!$A$10:$B$13,MATCH(E354,Inputs!$A$10:$A$13,0),2)),0,INDEX(Inputs!$A$10:$B$13,MATCH(E354,Inputs!$A$10:$A$13,0),2)))</f>
        <v/>
      </c>
      <c r="G354" s="47">
        <f t="shared" si="50"/>
        <v>0.1095</v>
      </c>
      <c r="H354" s="37">
        <f t="shared" si="51"/>
        <v>0.1095</v>
      </c>
      <c r="I354" s="9" t="e">
        <f>IF(E354="",NA(),IF(Inputs!$B$6&gt;(U353*(1+rate/freq)),IF((U353*(1+rate/freq))&lt;0,0,(U353*(1+rate/freq))),Inputs!$B$6))</f>
        <v>#N/A</v>
      </c>
      <c r="J354" s="8" t="str">
        <f t="shared" si="52"/>
        <v/>
      </c>
      <c r="K354" s="9" t="str">
        <f t="shared" si="53"/>
        <v/>
      </c>
      <c r="L354" s="8" t="str">
        <f t="shared" si="57"/>
        <v/>
      </c>
      <c r="M354" s="8" t="str">
        <f t="shared" si="58"/>
        <v/>
      </c>
      <c r="N354" s="8"/>
      <c r="O354" s="8"/>
      <c r="P354" s="8"/>
      <c r="Q354" s="8" t="str">
        <f>IF(Inputs!$E$9=$M$2,M354,IF(Inputs!$E$9=$N$2,N354,IF(Inputs!$E$9=$O$2,O354,IF(Inputs!$E$9=$P$2,P354,""))))</f>
        <v/>
      </c>
      <c r="R354" s="3">
        <v>0</v>
      </c>
      <c r="S354" s="19"/>
      <c r="T354" s="3">
        <f t="shared" si="54"/>
        <v>0</v>
      </c>
      <c r="U354" s="8" t="str">
        <f t="shared" si="55"/>
        <v/>
      </c>
      <c r="W354" s="11"/>
      <c r="X354" s="11"/>
      <c r="Y354" s="11"/>
      <c r="Z354" s="11"/>
      <c r="AA354" s="11"/>
      <c r="AB354" s="11"/>
      <c r="AC354" s="11"/>
    </row>
    <row r="355" spans="4:29">
      <c r="D355" s="26">
        <f>IF(SUM($D$2:D354)&lt;&gt;0,0,IF(ROUND(U354-L355,2)=0,E355,0))</f>
        <v>0</v>
      </c>
      <c r="E355" s="3" t="str">
        <f t="shared" si="56"/>
        <v/>
      </c>
      <c r="F355" s="3" t="str">
        <f>IF(E355="","",IF(ISERROR(INDEX(Inputs!$A$10:$B$13,MATCH(E355,Inputs!$A$10:$A$13,0),2)),0,INDEX(Inputs!$A$10:$B$13,MATCH(E355,Inputs!$A$10:$A$13,0),2)))</f>
        <v/>
      </c>
      <c r="G355" s="47">
        <f t="shared" si="50"/>
        <v>0.1095</v>
      </c>
      <c r="H355" s="37">
        <f t="shared" si="51"/>
        <v>0.1095</v>
      </c>
      <c r="I355" s="9" t="e">
        <f>IF(E355="",NA(),IF(Inputs!$B$6&gt;(U354*(1+rate/freq)),IF((U354*(1+rate/freq))&lt;0,0,(U354*(1+rate/freq))),Inputs!$B$6))</f>
        <v>#N/A</v>
      </c>
      <c r="J355" s="8" t="str">
        <f t="shared" si="52"/>
        <v/>
      </c>
      <c r="K355" s="9" t="str">
        <f t="shared" si="53"/>
        <v/>
      </c>
      <c r="L355" s="8" t="str">
        <f t="shared" si="57"/>
        <v/>
      </c>
      <c r="M355" s="8" t="str">
        <f t="shared" si="58"/>
        <v/>
      </c>
      <c r="N355" s="8">
        <f>N352+3</f>
        <v>352</v>
      </c>
      <c r="O355" s="8"/>
      <c r="P355" s="8"/>
      <c r="Q355" s="8" t="str">
        <f>IF(Inputs!$E$9=$M$2,M355,IF(Inputs!$E$9=$N$2,N355,IF(Inputs!$E$9=$O$2,O355,IF(Inputs!$E$9=$P$2,P355,""))))</f>
        <v/>
      </c>
      <c r="R355" s="3">
        <v>0</v>
      </c>
      <c r="S355" s="19"/>
      <c r="T355" s="3">
        <f t="shared" si="54"/>
        <v>0</v>
      </c>
      <c r="U355" s="8" t="str">
        <f t="shared" si="55"/>
        <v/>
      </c>
      <c r="W355" s="11"/>
      <c r="X355" s="11"/>
      <c r="Y355" s="11"/>
      <c r="Z355" s="11"/>
      <c r="AA355" s="11"/>
      <c r="AB355" s="11"/>
      <c r="AC355" s="11"/>
    </row>
    <row r="356" spans="4:29">
      <c r="D356" s="26">
        <f>IF(SUM($D$2:D355)&lt;&gt;0,0,IF(ROUND(U355-L356,2)=0,E356,0))</f>
        <v>0</v>
      </c>
      <c r="E356" s="3" t="str">
        <f t="shared" si="56"/>
        <v/>
      </c>
      <c r="F356" s="3" t="str">
        <f>IF(E356="","",IF(ISERROR(INDEX(Inputs!$A$10:$B$13,MATCH(E356,Inputs!$A$10:$A$13,0),2)),0,INDEX(Inputs!$A$10:$B$13,MATCH(E356,Inputs!$A$10:$A$13,0),2)))</f>
        <v/>
      </c>
      <c r="G356" s="47">
        <f t="shared" si="50"/>
        <v>0.1095</v>
      </c>
      <c r="H356" s="37">
        <f t="shared" si="51"/>
        <v>0.1095</v>
      </c>
      <c r="I356" s="9" t="e">
        <f>IF(E356="",NA(),IF(Inputs!$B$6&gt;(U355*(1+rate/freq)),IF((U355*(1+rate/freq))&lt;0,0,(U355*(1+rate/freq))),Inputs!$B$6))</f>
        <v>#N/A</v>
      </c>
      <c r="J356" s="8" t="str">
        <f t="shared" si="52"/>
        <v/>
      </c>
      <c r="K356" s="9" t="str">
        <f t="shared" si="53"/>
        <v/>
      </c>
      <c r="L356" s="8" t="str">
        <f t="shared" si="57"/>
        <v/>
      </c>
      <c r="M356" s="8" t="str">
        <f t="shared" si="58"/>
        <v/>
      </c>
      <c r="N356" s="8"/>
      <c r="O356" s="8"/>
      <c r="P356" s="8"/>
      <c r="Q356" s="8" t="str">
        <f>IF(Inputs!$E$9=$M$2,M356,IF(Inputs!$E$9=$N$2,N356,IF(Inputs!$E$9=$O$2,O356,IF(Inputs!$E$9=$P$2,P356,""))))</f>
        <v/>
      </c>
      <c r="R356" s="3">
        <v>0</v>
      </c>
      <c r="S356" s="19"/>
      <c r="T356" s="3">
        <f t="shared" si="54"/>
        <v>0</v>
      </c>
      <c r="U356" s="8" t="str">
        <f t="shared" si="55"/>
        <v/>
      </c>
      <c r="W356" s="11"/>
      <c r="X356" s="11"/>
      <c r="Y356" s="11"/>
      <c r="Z356" s="11"/>
      <c r="AA356" s="11"/>
      <c r="AB356" s="11"/>
      <c r="AC356" s="11"/>
    </row>
    <row r="357" spans="4:29">
      <c r="D357" s="26">
        <f>IF(SUM($D$2:D356)&lt;&gt;0,0,IF(ROUND(U356-L357,2)=0,E357,0))</f>
        <v>0</v>
      </c>
      <c r="E357" s="3" t="str">
        <f t="shared" si="56"/>
        <v/>
      </c>
      <c r="F357" s="3" t="str">
        <f>IF(E357="","",IF(ISERROR(INDEX(Inputs!$A$10:$B$13,MATCH(E357,Inputs!$A$10:$A$13,0),2)),0,INDEX(Inputs!$A$10:$B$13,MATCH(E357,Inputs!$A$10:$A$13,0),2)))</f>
        <v/>
      </c>
      <c r="G357" s="47">
        <f t="shared" si="50"/>
        <v>0.1095</v>
      </c>
      <c r="H357" s="37">
        <f t="shared" si="51"/>
        <v>0.1095</v>
      </c>
      <c r="I357" s="9" t="e">
        <f>IF(E357="",NA(),IF(Inputs!$B$6&gt;(U356*(1+rate/freq)),IF((U356*(1+rate/freq))&lt;0,0,(U356*(1+rate/freq))),Inputs!$B$6))</f>
        <v>#N/A</v>
      </c>
      <c r="J357" s="8" t="str">
        <f t="shared" si="52"/>
        <v/>
      </c>
      <c r="K357" s="9" t="str">
        <f t="shared" si="53"/>
        <v/>
      </c>
      <c r="L357" s="8" t="str">
        <f t="shared" si="57"/>
        <v/>
      </c>
      <c r="M357" s="8" t="str">
        <f t="shared" si="58"/>
        <v/>
      </c>
      <c r="N357" s="8"/>
      <c r="O357" s="8"/>
      <c r="P357" s="8"/>
      <c r="Q357" s="8" t="str">
        <f>IF(Inputs!$E$9=$M$2,M357,IF(Inputs!$E$9=$N$2,N357,IF(Inputs!$E$9=$O$2,O357,IF(Inputs!$E$9=$P$2,P357,""))))</f>
        <v/>
      </c>
      <c r="R357" s="3">
        <v>0</v>
      </c>
      <c r="S357" s="19"/>
      <c r="T357" s="3">
        <f t="shared" si="54"/>
        <v>0</v>
      </c>
      <c r="U357" s="8" t="str">
        <f t="shared" si="55"/>
        <v/>
      </c>
      <c r="W357" s="11"/>
      <c r="X357" s="11"/>
      <c r="Y357" s="11"/>
      <c r="Z357" s="11"/>
      <c r="AA357" s="11"/>
      <c r="AB357" s="11"/>
      <c r="AC357" s="11"/>
    </row>
    <row r="358" spans="4:29">
      <c r="D358" s="26">
        <f>IF(SUM($D$2:D357)&lt;&gt;0,0,IF(ROUND(U357-L358,2)=0,E358,0))</f>
        <v>0</v>
      </c>
      <c r="E358" s="3" t="str">
        <f t="shared" si="56"/>
        <v/>
      </c>
      <c r="F358" s="3" t="str">
        <f>IF(E358="","",IF(ISERROR(INDEX(Inputs!$A$10:$B$13,MATCH(E358,Inputs!$A$10:$A$13,0),2)),0,INDEX(Inputs!$A$10:$B$13,MATCH(E358,Inputs!$A$10:$A$13,0),2)))</f>
        <v/>
      </c>
      <c r="G358" s="47">
        <f t="shared" si="50"/>
        <v>0.1095</v>
      </c>
      <c r="H358" s="37">
        <f t="shared" si="51"/>
        <v>0.1095</v>
      </c>
      <c r="I358" s="9" t="e">
        <f>IF(E358="",NA(),IF(Inputs!$B$6&gt;(U357*(1+rate/freq)),IF((U357*(1+rate/freq))&lt;0,0,(U357*(1+rate/freq))),Inputs!$B$6))</f>
        <v>#N/A</v>
      </c>
      <c r="J358" s="8" t="str">
        <f t="shared" si="52"/>
        <v/>
      </c>
      <c r="K358" s="9" t="str">
        <f t="shared" si="53"/>
        <v/>
      </c>
      <c r="L358" s="8" t="str">
        <f t="shared" si="57"/>
        <v/>
      </c>
      <c r="M358" s="8" t="str">
        <f t="shared" si="58"/>
        <v/>
      </c>
      <c r="N358" s="8">
        <f>N355+3</f>
        <v>355</v>
      </c>
      <c r="O358" s="8">
        <f>O352+6</f>
        <v>355</v>
      </c>
      <c r="P358" s="8"/>
      <c r="Q358" s="8" t="str">
        <f>IF(Inputs!$E$9=$M$2,M358,IF(Inputs!$E$9=$N$2,N358,IF(Inputs!$E$9=$O$2,O358,IF(Inputs!$E$9=$P$2,P358,""))))</f>
        <v/>
      </c>
      <c r="R358" s="3">
        <v>0</v>
      </c>
      <c r="S358" s="19"/>
      <c r="T358" s="3">
        <f t="shared" si="54"/>
        <v>0</v>
      </c>
      <c r="U358" s="8" t="str">
        <f t="shared" si="55"/>
        <v/>
      </c>
      <c r="W358" s="11"/>
      <c r="X358" s="11"/>
      <c r="Y358" s="11"/>
      <c r="Z358" s="11"/>
      <c r="AA358" s="11"/>
      <c r="AB358" s="11"/>
      <c r="AC358" s="11"/>
    </row>
    <row r="359" spans="4:29">
      <c r="D359" s="26">
        <f>IF(SUM($D$2:D358)&lt;&gt;0,0,IF(ROUND(U358-L359,2)=0,E359,0))</f>
        <v>0</v>
      </c>
      <c r="E359" s="3" t="str">
        <f t="shared" si="56"/>
        <v/>
      </c>
      <c r="F359" s="3" t="str">
        <f>IF(E359="","",IF(ISERROR(INDEX(Inputs!$A$10:$B$13,MATCH(E359,Inputs!$A$10:$A$13,0),2)),0,INDEX(Inputs!$A$10:$B$13,MATCH(E359,Inputs!$A$10:$A$13,0),2)))</f>
        <v/>
      </c>
      <c r="G359" s="47">
        <f t="shared" si="50"/>
        <v>0.1095</v>
      </c>
      <c r="H359" s="37">
        <f t="shared" si="51"/>
        <v>0.1095</v>
      </c>
      <c r="I359" s="9" t="e">
        <f>IF(E359="",NA(),IF(Inputs!$B$6&gt;(U358*(1+rate/freq)),IF((U358*(1+rate/freq))&lt;0,0,(U358*(1+rate/freq))),Inputs!$B$6))</f>
        <v>#N/A</v>
      </c>
      <c r="J359" s="8" t="str">
        <f t="shared" si="52"/>
        <v/>
      </c>
      <c r="K359" s="9" t="str">
        <f t="shared" si="53"/>
        <v/>
      </c>
      <c r="L359" s="8" t="str">
        <f t="shared" si="57"/>
        <v/>
      </c>
      <c r="M359" s="8" t="str">
        <f t="shared" si="58"/>
        <v/>
      </c>
      <c r="N359" s="8"/>
      <c r="O359" s="8"/>
      <c r="P359" s="8"/>
      <c r="Q359" s="8" t="str">
        <f>IF(Inputs!$E$9=$M$2,M359,IF(Inputs!$E$9=$N$2,N359,IF(Inputs!$E$9=$O$2,O359,IF(Inputs!$E$9=$P$2,P359,""))))</f>
        <v/>
      </c>
      <c r="R359" s="3">
        <v>0</v>
      </c>
      <c r="S359" s="19"/>
      <c r="T359" s="3">
        <f t="shared" si="54"/>
        <v>0</v>
      </c>
      <c r="U359" s="8" t="str">
        <f t="shared" si="55"/>
        <v/>
      </c>
      <c r="W359" s="11"/>
      <c r="X359" s="11"/>
      <c r="Y359" s="11"/>
      <c r="Z359" s="11"/>
      <c r="AA359" s="11"/>
      <c r="AB359" s="11"/>
      <c r="AC359" s="11"/>
    </row>
    <row r="360" spans="4:29">
      <c r="D360" s="26">
        <f>IF(SUM($D$2:D359)&lt;&gt;0,0,IF(ROUND(U359-L360,2)=0,E360,0))</f>
        <v>0</v>
      </c>
      <c r="E360" s="3" t="str">
        <f t="shared" si="56"/>
        <v/>
      </c>
      <c r="F360" s="3" t="str">
        <f>IF(E360="","",IF(ISERROR(INDEX(Inputs!$A$10:$B$13,MATCH(E360,Inputs!$A$10:$A$13,0),2)),0,INDEX(Inputs!$A$10:$B$13,MATCH(E360,Inputs!$A$10:$A$13,0),2)))</f>
        <v/>
      </c>
      <c r="G360" s="47">
        <f t="shared" si="50"/>
        <v>0.1095</v>
      </c>
      <c r="H360" s="37">
        <f t="shared" si="51"/>
        <v>0.1095</v>
      </c>
      <c r="I360" s="9" t="e">
        <f>IF(E360="",NA(),IF(Inputs!$B$6&gt;(U359*(1+rate/freq)),IF((U359*(1+rate/freq))&lt;0,0,(U359*(1+rate/freq))),Inputs!$B$6))</f>
        <v>#N/A</v>
      </c>
      <c r="J360" s="8" t="str">
        <f t="shared" si="52"/>
        <v/>
      </c>
      <c r="K360" s="9" t="str">
        <f t="shared" si="53"/>
        <v/>
      </c>
      <c r="L360" s="8" t="str">
        <f t="shared" si="57"/>
        <v/>
      </c>
      <c r="M360" s="8" t="str">
        <f t="shared" si="58"/>
        <v/>
      </c>
      <c r="N360" s="8"/>
      <c r="O360" s="8"/>
      <c r="P360" s="8"/>
      <c r="Q360" s="8" t="str">
        <f>IF(Inputs!$E$9=$M$2,M360,IF(Inputs!$E$9=$N$2,N360,IF(Inputs!$E$9=$O$2,O360,IF(Inputs!$E$9=$P$2,P360,""))))</f>
        <v/>
      </c>
      <c r="R360" s="3">
        <v>0</v>
      </c>
      <c r="S360" s="19"/>
      <c r="T360" s="3">
        <f t="shared" si="54"/>
        <v>0</v>
      </c>
      <c r="U360" s="8" t="str">
        <f t="shared" si="55"/>
        <v/>
      </c>
      <c r="W360" s="11"/>
      <c r="X360" s="11"/>
      <c r="Y360" s="11"/>
      <c r="Z360" s="11"/>
      <c r="AA360" s="11"/>
      <c r="AB360" s="11"/>
      <c r="AC360" s="11"/>
    </row>
    <row r="361" spans="4:29">
      <c r="D361" s="26">
        <f>IF(SUM($D$2:D360)&lt;&gt;0,0,IF(ROUND(U360-L361,2)=0,E361,0))</f>
        <v>0</v>
      </c>
      <c r="E361" s="3" t="str">
        <f t="shared" si="56"/>
        <v/>
      </c>
      <c r="F361" s="3" t="str">
        <f>IF(E361="","",IF(ISERROR(INDEX(Inputs!$A$10:$B$13,MATCH(E361,Inputs!$A$10:$A$13,0),2)),0,INDEX(Inputs!$A$10:$B$13,MATCH(E361,Inputs!$A$10:$A$13,0),2)))</f>
        <v/>
      </c>
      <c r="G361" s="47">
        <f t="shared" si="50"/>
        <v>0.1095</v>
      </c>
      <c r="H361" s="37">
        <f t="shared" si="51"/>
        <v>0.1095</v>
      </c>
      <c r="I361" s="9" t="e">
        <f>IF(E361="",NA(),IF(Inputs!$B$6&gt;(U360*(1+rate/freq)),IF((U360*(1+rate/freq))&lt;0,0,(U360*(1+rate/freq))),Inputs!$B$6))</f>
        <v>#N/A</v>
      </c>
      <c r="J361" s="8" t="str">
        <f t="shared" si="52"/>
        <v/>
      </c>
      <c r="K361" s="9" t="str">
        <f t="shared" si="53"/>
        <v/>
      </c>
      <c r="L361" s="8" t="str">
        <f t="shared" si="57"/>
        <v/>
      </c>
      <c r="M361" s="8" t="str">
        <f t="shared" si="58"/>
        <v/>
      </c>
      <c r="N361" s="8">
        <f>N358+3</f>
        <v>358</v>
      </c>
      <c r="O361" s="8"/>
      <c r="P361" s="8"/>
      <c r="Q361" s="8" t="str">
        <f>IF(Inputs!$E$9=$M$2,M361,IF(Inputs!$E$9=$N$2,N361,IF(Inputs!$E$9=$O$2,O361,IF(Inputs!$E$9=$P$2,P361,""))))</f>
        <v/>
      </c>
      <c r="R361" s="3">
        <v>0</v>
      </c>
      <c r="S361" s="19"/>
      <c r="T361" s="3">
        <f t="shared" si="54"/>
        <v>0</v>
      </c>
      <c r="U361" s="8" t="str">
        <f t="shared" si="55"/>
        <v/>
      </c>
      <c r="W361" s="11"/>
      <c r="X361" s="11"/>
      <c r="Y361" s="11"/>
      <c r="Z361" s="11"/>
      <c r="AA361" s="11"/>
      <c r="AB361" s="11"/>
      <c r="AC361" s="11"/>
    </row>
    <row r="362" spans="4:29">
      <c r="D362" s="26">
        <f>IF(SUM($D$2:D361)&lt;&gt;0,0,IF(ROUND(U361-L362,2)=0,E362,0))</f>
        <v>0</v>
      </c>
      <c r="E362" s="3" t="str">
        <f t="shared" si="56"/>
        <v/>
      </c>
      <c r="F362" s="3" t="str">
        <f>IF(E362="","",IF(ISERROR(INDEX(Inputs!$A$10:$B$13,MATCH(E362,Inputs!$A$10:$A$13,0),2)),0,INDEX(Inputs!$A$10:$B$13,MATCH(E362,Inputs!$A$10:$A$13,0),2)))</f>
        <v/>
      </c>
      <c r="G362" s="47">
        <f t="shared" si="50"/>
        <v>0.1095</v>
      </c>
      <c r="H362" s="37">
        <f t="shared" si="51"/>
        <v>0.1095</v>
      </c>
      <c r="I362" s="9" t="e">
        <f>IF(E362="",NA(),IF(Inputs!$B$6&gt;(U361*(1+rate/freq)),IF((U361*(1+rate/freq))&lt;0,0,(U361*(1+rate/freq))),Inputs!$B$6))</f>
        <v>#N/A</v>
      </c>
      <c r="J362" s="8" t="str">
        <f t="shared" si="52"/>
        <v/>
      </c>
      <c r="K362" s="9" t="str">
        <f t="shared" si="53"/>
        <v/>
      </c>
      <c r="L362" s="8" t="str">
        <f t="shared" si="57"/>
        <v/>
      </c>
      <c r="M362" s="8" t="str">
        <f t="shared" si="58"/>
        <v/>
      </c>
      <c r="N362" s="8"/>
      <c r="O362" s="8"/>
      <c r="P362" s="8"/>
      <c r="Q362" s="8" t="str">
        <f>IF(Inputs!$E$9=$M$2,M362,IF(Inputs!$E$9=$N$2,N362,IF(Inputs!$E$9=$O$2,O362,IF(Inputs!$E$9=$P$2,P362,""))))</f>
        <v/>
      </c>
      <c r="R362" s="3">
        <v>0</v>
      </c>
      <c r="S362" s="19"/>
      <c r="T362" s="3">
        <f t="shared" si="54"/>
        <v>0</v>
      </c>
      <c r="U362" s="8" t="str">
        <f t="shared" si="55"/>
        <v/>
      </c>
      <c r="W362" s="11"/>
      <c r="X362" s="11"/>
      <c r="Y362" s="11"/>
      <c r="Z362" s="11"/>
      <c r="AA362" s="11"/>
      <c r="AB362" s="11"/>
      <c r="AC362" s="11"/>
    </row>
    <row r="363" spans="4:29">
      <c r="D363" s="26">
        <f>IF(SUM($D$2:D362)&lt;&gt;0,0,IF(ROUND(U362-L363,2)=0,E363,0))</f>
        <v>0</v>
      </c>
      <c r="E363" s="3" t="str">
        <f t="shared" si="56"/>
        <v/>
      </c>
      <c r="F363" s="3" t="str">
        <f>IF(E363="","",IF(ISERROR(INDEX(Inputs!$A$10:$B$13,MATCH(E363,Inputs!$A$10:$A$13,0),2)),0,INDEX(Inputs!$A$10:$B$13,MATCH(E363,Inputs!$A$10:$A$13,0),2)))</f>
        <v/>
      </c>
      <c r="G363" s="47">
        <f t="shared" si="50"/>
        <v>0.1095</v>
      </c>
      <c r="H363" s="37">
        <f t="shared" si="51"/>
        <v>0.1095</v>
      </c>
      <c r="I363" s="9" t="e">
        <f>IF(E363="",NA(),IF(Inputs!$B$6&gt;(U362*(1+rate/freq)),IF((U362*(1+rate/freq))&lt;0,0,(U362*(1+rate/freq))),Inputs!$B$6))</f>
        <v>#N/A</v>
      </c>
      <c r="J363" s="8" t="str">
        <f t="shared" si="52"/>
        <v/>
      </c>
      <c r="K363" s="9" t="str">
        <f t="shared" si="53"/>
        <v/>
      </c>
      <c r="L363" s="8" t="str">
        <f t="shared" si="57"/>
        <v/>
      </c>
      <c r="M363" s="8" t="str">
        <f t="shared" si="58"/>
        <v/>
      </c>
      <c r="N363" s="8"/>
      <c r="O363" s="8"/>
      <c r="P363" s="8"/>
      <c r="Q363" s="8" t="str">
        <f>IF(Inputs!$E$9=$M$2,M363,IF(Inputs!$E$9=$N$2,N363,IF(Inputs!$E$9=$O$2,O363,IF(Inputs!$E$9=$P$2,P363,""))))</f>
        <v/>
      </c>
      <c r="R363" s="3">
        <v>0</v>
      </c>
      <c r="S363" s="19"/>
      <c r="T363" s="3">
        <f t="shared" si="54"/>
        <v>0</v>
      </c>
      <c r="U363" s="8" t="str">
        <f t="shared" si="55"/>
        <v/>
      </c>
      <c r="W363" s="11"/>
      <c r="X363" s="11"/>
      <c r="Y363" s="11"/>
      <c r="Z363" s="11"/>
      <c r="AA363" s="11"/>
      <c r="AB363" s="11"/>
      <c r="AC363" s="11"/>
    </row>
    <row r="364" spans="4:29">
      <c r="D364" s="26">
        <f>IF(SUM($D$2:D363)&lt;&gt;0,0,IF(ROUND(U363-L364,2)=0,E364,0))</f>
        <v>0</v>
      </c>
      <c r="E364" s="3" t="str">
        <f t="shared" si="56"/>
        <v/>
      </c>
      <c r="F364" s="3" t="str">
        <f>IF(E364="","",IF(ISERROR(INDEX(Inputs!$A$10:$B$13,MATCH(E364,Inputs!$A$10:$A$13,0),2)),0,INDEX(Inputs!$A$10:$B$13,MATCH(E364,Inputs!$A$10:$A$13,0),2)))</f>
        <v/>
      </c>
      <c r="G364" s="47">
        <f t="shared" si="50"/>
        <v>0.1095</v>
      </c>
      <c r="H364" s="37">
        <f t="shared" si="51"/>
        <v>0.1095</v>
      </c>
      <c r="I364" s="9" t="e">
        <f>IF(E364="",NA(),IF(Inputs!$B$6&gt;(U363*(1+rate/freq)),IF((U363*(1+rate/freq))&lt;0,0,(U363*(1+rate/freq))),Inputs!$B$6))</f>
        <v>#N/A</v>
      </c>
      <c r="J364" s="8" t="str">
        <f t="shared" si="52"/>
        <v/>
      </c>
      <c r="K364" s="9" t="str">
        <f t="shared" si="53"/>
        <v/>
      </c>
      <c r="L364" s="8" t="str">
        <f t="shared" si="57"/>
        <v/>
      </c>
      <c r="M364" s="8" t="str">
        <f t="shared" si="58"/>
        <v/>
      </c>
      <c r="N364" s="8">
        <f>N361+3</f>
        <v>361</v>
      </c>
      <c r="O364" s="8">
        <f>O358+6</f>
        <v>361</v>
      </c>
      <c r="P364" s="8">
        <f>P352+12</f>
        <v>361</v>
      </c>
      <c r="Q364" s="8" t="str">
        <f>IF(Inputs!$E$9=$M$2,M364,IF(Inputs!$E$9=$N$2,N364,IF(Inputs!$E$9=$O$2,O364,IF(Inputs!$E$9=$P$2,P364,""))))</f>
        <v/>
      </c>
      <c r="R364" s="3">
        <v>0</v>
      </c>
      <c r="S364" s="19"/>
      <c r="T364" s="3">
        <f t="shared" si="54"/>
        <v>0</v>
      </c>
      <c r="U364" s="8" t="str">
        <f t="shared" si="55"/>
        <v/>
      </c>
      <c r="W364" s="11"/>
      <c r="X364" s="11"/>
      <c r="Y364" s="11"/>
      <c r="Z364" s="11"/>
      <c r="AA364" s="11"/>
      <c r="AB364" s="11"/>
      <c r="AC364" s="11"/>
    </row>
    <row r="365" spans="4:29">
      <c r="D365" s="26">
        <f>IF(SUM($D$2:D364)&lt;&gt;0,0,IF(ROUND(U364-L365,2)=0,E365,0))</f>
        <v>0</v>
      </c>
      <c r="E365" s="3" t="str">
        <f t="shared" si="56"/>
        <v/>
      </c>
      <c r="F365" s="3" t="str">
        <f>IF(E365="","",IF(ISERROR(INDEX(Inputs!$A$10:$B$13,MATCH(E365,Inputs!$A$10:$A$13,0),2)),0,INDEX(Inputs!$A$10:$B$13,MATCH(E365,Inputs!$A$10:$A$13,0),2)))</f>
        <v/>
      </c>
      <c r="G365" s="47">
        <f t="shared" si="50"/>
        <v>0.1095</v>
      </c>
      <c r="H365" s="37">
        <f t="shared" si="51"/>
        <v>0.1095</v>
      </c>
      <c r="I365" s="9" t="e">
        <f>IF(E365="",NA(),IF(Inputs!$B$6&gt;(U364*(1+rate/freq)),IF((U364*(1+rate/freq))&lt;0,0,(U364*(1+rate/freq))),Inputs!$B$6))</f>
        <v>#N/A</v>
      </c>
      <c r="J365" s="8" t="str">
        <f t="shared" si="52"/>
        <v/>
      </c>
      <c r="K365" s="9" t="str">
        <f t="shared" si="53"/>
        <v/>
      </c>
      <c r="L365" s="8" t="str">
        <f t="shared" si="57"/>
        <v/>
      </c>
      <c r="M365" s="8" t="str">
        <f t="shared" si="58"/>
        <v/>
      </c>
      <c r="N365" s="8"/>
      <c r="O365" s="8"/>
      <c r="P365" s="8"/>
      <c r="Q365" s="8" t="str">
        <f>IF(Inputs!$E$9=$M$2,M365,IF(Inputs!$E$9=$N$2,N365,IF(Inputs!$E$9=$O$2,O365,IF(Inputs!$E$9=$P$2,P365,""))))</f>
        <v/>
      </c>
      <c r="R365" s="3">
        <v>0</v>
      </c>
      <c r="S365" s="19"/>
      <c r="T365" s="3">
        <f t="shared" si="54"/>
        <v>0</v>
      </c>
      <c r="U365" s="8" t="str">
        <f t="shared" si="55"/>
        <v/>
      </c>
      <c r="W365" s="11"/>
      <c r="X365" s="11"/>
      <c r="Y365" s="11"/>
      <c r="Z365" s="11"/>
      <c r="AA365" s="11"/>
      <c r="AB365" s="11"/>
      <c r="AC365" s="11"/>
    </row>
    <row r="366" spans="4:29">
      <c r="D366" s="26">
        <f>IF(SUM($D$2:D365)&lt;&gt;0,0,IF(ROUND(U365-L366,2)=0,E366,0))</f>
        <v>0</v>
      </c>
      <c r="E366" s="3" t="str">
        <f t="shared" si="56"/>
        <v/>
      </c>
      <c r="F366" s="3" t="str">
        <f>IF(E366="","",IF(ISERROR(INDEX(Inputs!$A$10:$B$13,MATCH(E366,Inputs!$A$10:$A$13,0),2)),0,INDEX(Inputs!$A$10:$B$13,MATCH(E366,Inputs!$A$10:$A$13,0),2)))</f>
        <v/>
      </c>
      <c r="G366" s="47">
        <f t="shared" si="50"/>
        <v>0.1095</v>
      </c>
      <c r="H366" s="37">
        <f t="shared" si="51"/>
        <v>0.1095</v>
      </c>
      <c r="I366" s="9" t="e">
        <f>IF(E366="",NA(),IF(Inputs!$B$6&gt;(U365*(1+rate/freq)),IF((U365*(1+rate/freq))&lt;0,0,(U365*(1+rate/freq))),Inputs!$B$6))</f>
        <v>#N/A</v>
      </c>
      <c r="J366" s="8" t="str">
        <f t="shared" si="52"/>
        <v/>
      </c>
      <c r="K366" s="9" t="str">
        <f t="shared" si="53"/>
        <v/>
      </c>
      <c r="L366" s="8" t="str">
        <f t="shared" si="57"/>
        <v/>
      </c>
      <c r="M366" s="8" t="str">
        <f t="shared" si="58"/>
        <v/>
      </c>
      <c r="N366" s="8"/>
      <c r="O366" s="8"/>
      <c r="P366" s="8"/>
      <c r="Q366" s="8" t="str">
        <f>IF(Inputs!$E$9=$M$2,M366,IF(Inputs!$E$9=$N$2,N366,IF(Inputs!$E$9=$O$2,O366,IF(Inputs!$E$9=$P$2,P366,""))))</f>
        <v/>
      </c>
      <c r="R366" s="3">
        <v>0</v>
      </c>
      <c r="S366" s="19"/>
      <c r="T366" s="3">
        <f t="shared" si="54"/>
        <v>0</v>
      </c>
      <c r="U366" s="8" t="str">
        <f t="shared" si="55"/>
        <v/>
      </c>
      <c r="W366" s="11"/>
      <c r="X366" s="11"/>
      <c r="Y366" s="11"/>
      <c r="Z366" s="11"/>
      <c r="AA366" s="11"/>
      <c r="AB366" s="11"/>
      <c r="AC366" s="11"/>
    </row>
    <row r="367" spans="4:29">
      <c r="D367" s="26">
        <f>IF(SUM($D$2:D366)&lt;&gt;0,0,IF(ROUND(U366-L367,2)=0,E367,0))</f>
        <v>0</v>
      </c>
      <c r="E367" s="3" t="str">
        <f t="shared" si="56"/>
        <v/>
      </c>
      <c r="F367" s="3" t="str">
        <f>IF(E367="","",IF(ISERROR(INDEX(Inputs!$A$10:$B$13,MATCH(E367,Inputs!$A$10:$A$13,0),2)),0,INDEX(Inputs!$A$10:$B$13,MATCH(E367,Inputs!$A$10:$A$13,0),2)))</f>
        <v/>
      </c>
      <c r="G367" s="47">
        <f t="shared" si="50"/>
        <v>0.1095</v>
      </c>
      <c r="H367" s="37">
        <f t="shared" si="51"/>
        <v>0.1095</v>
      </c>
      <c r="I367" s="9" t="e">
        <f>IF(E367="",NA(),IF(Inputs!$B$6&gt;(U366*(1+rate/freq)),IF((U366*(1+rate/freq))&lt;0,0,(U366*(1+rate/freq))),Inputs!$B$6))</f>
        <v>#N/A</v>
      </c>
      <c r="J367" s="8" t="str">
        <f t="shared" si="52"/>
        <v/>
      </c>
      <c r="K367" s="9" t="str">
        <f t="shared" si="53"/>
        <v/>
      </c>
      <c r="L367" s="8" t="str">
        <f t="shared" si="57"/>
        <v/>
      </c>
      <c r="M367" s="8" t="str">
        <f t="shared" si="58"/>
        <v/>
      </c>
      <c r="N367" s="8">
        <f>N364+3</f>
        <v>364</v>
      </c>
      <c r="O367" s="8"/>
      <c r="P367" s="8"/>
      <c r="Q367" s="8" t="str">
        <f>IF(Inputs!$E$9=$M$2,M367,IF(Inputs!$E$9=$N$2,N367,IF(Inputs!$E$9=$O$2,O367,IF(Inputs!$E$9=$P$2,P367,""))))</f>
        <v/>
      </c>
      <c r="R367" s="3">
        <v>0</v>
      </c>
      <c r="S367" s="19"/>
      <c r="T367" s="3">
        <f t="shared" si="54"/>
        <v>0</v>
      </c>
      <c r="U367" s="8" t="str">
        <f t="shared" si="55"/>
        <v/>
      </c>
      <c r="W367" s="11"/>
      <c r="X367" s="11"/>
      <c r="Y367" s="11"/>
      <c r="Z367" s="11"/>
      <c r="AA367" s="11"/>
      <c r="AB367" s="11"/>
      <c r="AC367" s="11"/>
    </row>
    <row r="368" spans="4:29">
      <c r="D368" s="26">
        <f>IF(SUM($D$2:D367)&lt;&gt;0,0,IF(ROUND(U367-L368,2)=0,E368,0))</f>
        <v>0</v>
      </c>
      <c r="E368" s="3" t="str">
        <f t="shared" si="56"/>
        <v/>
      </c>
      <c r="F368" s="3" t="str">
        <f>IF(E368="","",IF(ISERROR(INDEX(Inputs!$A$10:$B$13,MATCH(E368,Inputs!$A$10:$A$13,0),2)),0,INDEX(Inputs!$A$10:$B$13,MATCH(E368,Inputs!$A$10:$A$13,0),2)))</f>
        <v/>
      </c>
      <c r="G368" s="47">
        <f t="shared" si="50"/>
        <v>0.1095</v>
      </c>
      <c r="H368" s="37">
        <f t="shared" si="51"/>
        <v>0.1095</v>
      </c>
      <c r="I368" s="9" t="e">
        <f>IF(E368="",NA(),IF(Inputs!$B$6&gt;(U367*(1+rate/freq)),IF((U367*(1+rate/freq))&lt;0,0,(U367*(1+rate/freq))),Inputs!$B$6))</f>
        <v>#N/A</v>
      </c>
      <c r="J368" s="8" t="str">
        <f t="shared" si="52"/>
        <v/>
      </c>
      <c r="K368" s="9" t="str">
        <f t="shared" si="53"/>
        <v/>
      </c>
      <c r="L368" s="8" t="str">
        <f t="shared" si="57"/>
        <v/>
      </c>
      <c r="M368" s="8" t="str">
        <f t="shared" si="58"/>
        <v/>
      </c>
      <c r="N368" s="8"/>
      <c r="O368" s="8"/>
      <c r="P368" s="8"/>
      <c r="Q368" s="8" t="str">
        <f>IF(Inputs!$E$9=$M$2,M368,IF(Inputs!$E$9=$N$2,N368,IF(Inputs!$E$9=$O$2,O368,IF(Inputs!$E$9=$P$2,P368,""))))</f>
        <v/>
      </c>
      <c r="R368" s="3">
        <v>0</v>
      </c>
      <c r="S368" s="19"/>
      <c r="T368" s="3">
        <f t="shared" si="54"/>
        <v>0</v>
      </c>
      <c r="U368" s="8" t="str">
        <f t="shared" si="55"/>
        <v/>
      </c>
      <c r="W368" s="11"/>
      <c r="X368" s="11"/>
      <c r="Y368" s="11"/>
      <c r="Z368" s="11"/>
      <c r="AA368" s="11"/>
      <c r="AB368" s="11"/>
      <c r="AC368" s="11"/>
    </row>
    <row r="369" spans="4:29">
      <c r="D369" s="26">
        <f>IF(SUM($D$2:D368)&lt;&gt;0,0,IF(ROUND(U368-L369,2)=0,E369,0))</f>
        <v>0</v>
      </c>
      <c r="E369" s="3" t="str">
        <f t="shared" si="56"/>
        <v/>
      </c>
      <c r="F369" s="3" t="str">
        <f>IF(E369="","",IF(ISERROR(INDEX(Inputs!$A$10:$B$13,MATCH(E369,Inputs!$A$10:$A$13,0),2)),0,INDEX(Inputs!$A$10:$B$13,MATCH(E369,Inputs!$A$10:$A$13,0),2)))</f>
        <v/>
      </c>
      <c r="G369" s="47">
        <f t="shared" si="50"/>
        <v>0.1095</v>
      </c>
      <c r="H369" s="37">
        <f t="shared" si="51"/>
        <v>0.1095</v>
      </c>
      <c r="I369" s="9" t="e">
        <f>IF(E369="",NA(),IF(Inputs!$B$6&gt;(U368*(1+rate/freq)),IF((U368*(1+rate/freq))&lt;0,0,(U368*(1+rate/freq))),Inputs!$B$6))</f>
        <v>#N/A</v>
      </c>
      <c r="J369" s="8" t="str">
        <f t="shared" si="52"/>
        <v/>
      </c>
      <c r="K369" s="9" t="str">
        <f t="shared" si="53"/>
        <v/>
      </c>
      <c r="L369" s="8" t="str">
        <f t="shared" si="57"/>
        <v/>
      </c>
      <c r="M369" s="8" t="str">
        <f t="shared" si="58"/>
        <v/>
      </c>
      <c r="N369" s="8"/>
      <c r="O369" s="8"/>
      <c r="P369" s="8"/>
      <c r="Q369" s="8" t="str">
        <f>IF(Inputs!$E$9=$M$2,M369,IF(Inputs!$E$9=$N$2,N369,IF(Inputs!$E$9=$O$2,O369,IF(Inputs!$E$9=$P$2,P369,""))))</f>
        <v/>
      </c>
      <c r="R369" s="3">
        <v>0</v>
      </c>
      <c r="S369" s="19"/>
      <c r="T369" s="3">
        <f t="shared" si="54"/>
        <v>0</v>
      </c>
      <c r="U369" s="8" t="str">
        <f t="shared" si="55"/>
        <v/>
      </c>
      <c r="W369" s="11"/>
      <c r="X369" s="11"/>
      <c r="Y369" s="11"/>
      <c r="Z369" s="11"/>
      <c r="AA369" s="11"/>
      <c r="AB369" s="11"/>
      <c r="AC369" s="11"/>
    </row>
    <row r="370" spans="4:29">
      <c r="D370" s="26">
        <f>IF(SUM($D$2:D369)&lt;&gt;0,0,IF(ROUND(U369-L370,2)=0,E370,0))</f>
        <v>0</v>
      </c>
      <c r="E370" s="3" t="str">
        <f t="shared" si="56"/>
        <v/>
      </c>
      <c r="F370" s="3" t="str">
        <f>IF(E370="","",IF(ISERROR(INDEX(Inputs!$A$10:$B$13,MATCH(E370,Inputs!$A$10:$A$13,0),2)),0,INDEX(Inputs!$A$10:$B$13,MATCH(E370,Inputs!$A$10:$A$13,0),2)))</f>
        <v/>
      </c>
      <c r="G370" s="47">
        <f t="shared" si="50"/>
        <v>0.1095</v>
      </c>
      <c r="H370" s="37">
        <f t="shared" si="51"/>
        <v>0.1095</v>
      </c>
      <c r="I370" s="9" t="e">
        <f>IF(E370="",NA(),IF(Inputs!$B$6&gt;(U369*(1+rate/freq)),IF((U369*(1+rate/freq))&lt;0,0,(U369*(1+rate/freq))),Inputs!$B$6))</f>
        <v>#N/A</v>
      </c>
      <c r="J370" s="8" t="str">
        <f t="shared" si="52"/>
        <v/>
      </c>
      <c r="K370" s="9" t="str">
        <f t="shared" si="53"/>
        <v/>
      </c>
      <c r="L370" s="8" t="str">
        <f t="shared" si="57"/>
        <v/>
      </c>
      <c r="M370" s="8" t="str">
        <f t="shared" si="58"/>
        <v/>
      </c>
      <c r="N370" s="8">
        <f>N367+3</f>
        <v>367</v>
      </c>
      <c r="O370" s="8">
        <f>O364+6</f>
        <v>367</v>
      </c>
      <c r="P370" s="8"/>
      <c r="Q370" s="8" t="str">
        <f>IF(Inputs!$E$9=$M$2,M370,IF(Inputs!$E$9=$N$2,N370,IF(Inputs!$E$9=$O$2,O370,IF(Inputs!$E$9=$P$2,P370,""))))</f>
        <v/>
      </c>
      <c r="R370" s="3">
        <v>0</v>
      </c>
      <c r="S370" s="19"/>
      <c r="T370" s="3">
        <f t="shared" si="54"/>
        <v>0</v>
      </c>
      <c r="U370" s="8" t="str">
        <f t="shared" si="55"/>
        <v/>
      </c>
      <c r="W370" s="11"/>
      <c r="X370" s="11"/>
      <c r="Y370" s="11"/>
      <c r="Z370" s="11"/>
      <c r="AA370" s="11"/>
      <c r="AB370" s="11"/>
      <c r="AC370" s="11"/>
    </row>
    <row r="371" spans="4:29">
      <c r="D371" s="26">
        <f>IF(SUM($D$2:D370)&lt;&gt;0,0,IF(ROUND(U370-L371,2)=0,E371,0))</f>
        <v>0</v>
      </c>
      <c r="E371" s="3" t="str">
        <f t="shared" si="56"/>
        <v/>
      </c>
      <c r="F371" s="3" t="str">
        <f>IF(E371="","",IF(ISERROR(INDEX(Inputs!$A$10:$B$13,MATCH(E371,Inputs!$A$10:$A$13,0),2)),0,INDEX(Inputs!$A$10:$B$13,MATCH(E371,Inputs!$A$10:$A$13,0),2)))</f>
        <v/>
      </c>
      <c r="G371" s="47">
        <f t="shared" si="50"/>
        <v>0.1095</v>
      </c>
      <c r="H371" s="37">
        <f t="shared" si="51"/>
        <v>0.1095</v>
      </c>
      <c r="I371" s="9" t="e">
        <f>IF(E371="",NA(),IF(Inputs!$B$6&gt;(U370*(1+rate/freq)),IF((U370*(1+rate/freq))&lt;0,0,(U370*(1+rate/freq))),Inputs!$B$6))</f>
        <v>#N/A</v>
      </c>
      <c r="J371" s="8" t="str">
        <f t="shared" si="52"/>
        <v/>
      </c>
      <c r="K371" s="9" t="str">
        <f t="shared" si="53"/>
        <v/>
      </c>
      <c r="L371" s="8" t="str">
        <f t="shared" si="57"/>
        <v/>
      </c>
      <c r="M371" s="8" t="str">
        <f t="shared" si="58"/>
        <v/>
      </c>
      <c r="N371" s="8"/>
      <c r="O371" s="8"/>
      <c r="P371" s="8"/>
      <c r="Q371" s="8" t="str">
        <f>IF(Inputs!$E$9=$M$2,M371,IF(Inputs!$E$9=$N$2,N371,IF(Inputs!$E$9=$O$2,O371,IF(Inputs!$E$9=$P$2,P371,""))))</f>
        <v/>
      </c>
      <c r="R371" s="3">
        <v>0</v>
      </c>
      <c r="S371" s="19"/>
      <c r="T371" s="3">
        <f t="shared" si="54"/>
        <v>0</v>
      </c>
      <c r="U371" s="8" t="str">
        <f t="shared" si="55"/>
        <v/>
      </c>
      <c r="W371" s="11"/>
      <c r="X371" s="11"/>
      <c r="Y371" s="11"/>
      <c r="Z371" s="11"/>
      <c r="AA371" s="11"/>
      <c r="AB371" s="11"/>
      <c r="AC371" s="11"/>
    </row>
    <row r="372" spans="4:29">
      <c r="D372" s="26">
        <f>IF(SUM($D$2:D371)&lt;&gt;0,0,IF(ROUND(U371-L372,2)=0,E372,0))</f>
        <v>0</v>
      </c>
      <c r="E372" s="3" t="str">
        <f t="shared" si="56"/>
        <v/>
      </c>
      <c r="F372" s="3" t="str">
        <f>IF(E372="","",IF(ISERROR(INDEX(Inputs!$A$10:$B$13,MATCH(E372,Inputs!$A$10:$A$13,0),2)),0,INDEX(Inputs!$A$10:$B$13,MATCH(E372,Inputs!$A$10:$A$13,0),2)))</f>
        <v/>
      </c>
      <c r="G372" s="47">
        <f t="shared" si="50"/>
        <v>0.1095</v>
      </c>
      <c r="H372" s="37">
        <f t="shared" si="51"/>
        <v>0.1095</v>
      </c>
      <c r="I372" s="9" t="e">
        <f>IF(E372="",NA(),IF(Inputs!$B$6&gt;(U371*(1+rate/freq)),IF((U371*(1+rate/freq))&lt;0,0,(U371*(1+rate/freq))),Inputs!$B$6))</f>
        <v>#N/A</v>
      </c>
      <c r="J372" s="8" t="str">
        <f t="shared" si="52"/>
        <v/>
      </c>
      <c r="K372" s="9" t="str">
        <f t="shared" si="53"/>
        <v/>
      </c>
      <c r="L372" s="8" t="str">
        <f t="shared" si="57"/>
        <v/>
      </c>
      <c r="M372" s="8" t="str">
        <f t="shared" si="58"/>
        <v/>
      </c>
      <c r="N372" s="8"/>
      <c r="O372" s="8"/>
      <c r="P372" s="8"/>
      <c r="Q372" s="8" t="str">
        <f>IF(Inputs!$E$9=$M$2,M372,IF(Inputs!$E$9=$N$2,N372,IF(Inputs!$E$9=$O$2,O372,IF(Inputs!$E$9=$P$2,P372,""))))</f>
        <v/>
      </c>
      <c r="R372" s="3">
        <v>0</v>
      </c>
      <c r="S372" s="19"/>
      <c r="T372" s="3">
        <f t="shared" si="54"/>
        <v>0</v>
      </c>
      <c r="U372" s="8" t="str">
        <f t="shared" si="55"/>
        <v/>
      </c>
      <c r="W372" s="11"/>
      <c r="X372" s="11"/>
      <c r="Y372" s="11"/>
      <c r="Z372" s="11"/>
      <c r="AA372" s="11"/>
      <c r="AB372" s="11"/>
      <c r="AC372" s="11"/>
    </row>
    <row r="373" spans="4:29">
      <c r="D373" s="26">
        <f>IF(SUM($D$2:D372)&lt;&gt;0,0,IF(ROUND(U372-L373,2)=0,E373,0))</f>
        <v>0</v>
      </c>
      <c r="E373" s="3" t="str">
        <f t="shared" si="56"/>
        <v/>
      </c>
      <c r="F373" s="3" t="str">
        <f>IF(E373="","",IF(ISERROR(INDEX(Inputs!$A$10:$B$13,MATCH(E373,Inputs!$A$10:$A$13,0),2)),0,INDEX(Inputs!$A$10:$B$13,MATCH(E373,Inputs!$A$10:$A$13,0),2)))</f>
        <v/>
      </c>
      <c r="G373" s="47">
        <f t="shared" si="50"/>
        <v>0.1095</v>
      </c>
      <c r="H373" s="37">
        <f t="shared" si="51"/>
        <v>0.1095</v>
      </c>
      <c r="I373" s="9" t="e">
        <f>IF(E373="",NA(),IF(Inputs!$B$6&gt;(U372*(1+rate/freq)),IF((U372*(1+rate/freq))&lt;0,0,(U372*(1+rate/freq))),Inputs!$B$6))</f>
        <v>#N/A</v>
      </c>
      <c r="J373" s="8" t="str">
        <f t="shared" si="52"/>
        <v/>
      </c>
      <c r="K373" s="9" t="str">
        <f t="shared" si="53"/>
        <v/>
      </c>
      <c r="L373" s="8" t="str">
        <f t="shared" si="57"/>
        <v/>
      </c>
      <c r="M373" s="8" t="str">
        <f t="shared" si="58"/>
        <v/>
      </c>
      <c r="N373" s="8">
        <f>N370+3</f>
        <v>370</v>
      </c>
      <c r="O373" s="8"/>
      <c r="P373" s="8"/>
      <c r="Q373" s="8" t="str">
        <f>IF(Inputs!$E$9=$M$2,M373,IF(Inputs!$E$9=$N$2,N373,IF(Inputs!$E$9=$O$2,O373,IF(Inputs!$E$9=$P$2,P373,""))))</f>
        <v/>
      </c>
      <c r="R373" s="3">
        <v>0</v>
      </c>
      <c r="S373" s="19"/>
      <c r="T373" s="3">
        <f t="shared" si="54"/>
        <v>0</v>
      </c>
      <c r="U373" s="8" t="str">
        <f t="shared" si="55"/>
        <v/>
      </c>
      <c r="W373" s="11"/>
      <c r="X373" s="11"/>
      <c r="Y373" s="11"/>
      <c r="Z373" s="11"/>
      <c r="AA373" s="11"/>
      <c r="AB373" s="11"/>
      <c r="AC373" s="11"/>
    </row>
    <row r="374" spans="4:29">
      <c r="D374" s="26">
        <f>IF(SUM($D$2:D373)&lt;&gt;0,0,IF(ROUND(U373-L374,2)=0,E374,0))</f>
        <v>0</v>
      </c>
      <c r="E374" s="3" t="str">
        <f t="shared" si="56"/>
        <v/>
      </c>
      <c r="F374" s="3" t="str">
        <f>IF(E374="","",IF(ISERROR(INDEX(Inputs!$A$10:$B$13,MATCH(E374,Inputs!$A$10:$A$13,0),2)),0,INDEX(Inputs!$A$10:$B$13,MATCH(E374,Inputs!$A$10:$A$13,0),2)))</f>
        <v/>
      </c>
      <c r="G374" s="47">
        <f t="shared" si="50"/>
        <v>0.1095</v>
      </c>
      <c r="H374" s="37">
        <f t="shared" si="51"/>
        <v>0.1095</v>
      </c>
      <c r="I374" s="9" t="e">
        <f>IF(E374="",NA(),IF(Inputs!$B$6&gt;(U373*(1+rate/freq)),IF((U373*(1+rate/freq))&lt;0,0,(U373*(1+rate/freq))),Inputs!$B$6))</f>
        <v>#N/A</v>
      </c>
      <c r="J374" s="8" t="str">
        <f t="shared" si="52"/>
        <v/>
      </c>
      <c r="K374" s="9" t="str">
        <f t="shared" si="53"/>
        <v/>
      </c>
      <c r="L374" s="8" t="str">
        <f t="shared" si="57"/>
        <v/>
      </c>
      <c r="M374" s="8" t="str">
        <f t="shared" si="58"/>
        <v/>
      </c>
      <c r="N374" s="8"/>
      <c r="O374" s="8"/>
      <c r="P374" s="8"/>
      <c r="Q374" s="8" t="str">
        <f>IF(Inputs!$E$9=$M$2,M374,IF(Inputs!$E$9=$N$2,N374,IF(Inputs!$E$9=$O$2,O374,IF(Inputs!$E$9=$P$2,P374,""))))</f>
        <v/>
      </c>
      <c r="R374" s="3">
        <v>0</v>
      </c>
      <c r="S374" s="19"/>
      <c r="T374" s="3">
        <f t="shared" si="54"/>
        <v>0</v>
      </c>
      <c r="U374" s="8" t="str">
        <f t="shared" si="55"/>
        <v/>
      </c>
      <c r="W374" s="11"/>
      <c r="X374" s="11"/>
      <c r="Y374" s="11"/>
      <c r="Z374" s="11"/>
      <c r="AA374" s="11"/>
      <c r="AB374" s="11"/>
      <c r="AC374" s="11"/>
    </row>
    <row r="375" spans="4:29">
      <c r="D375" s="26">
        <f>IF(SUM($D$2:D374)&lt;&gt;0,0,IF(ROUND(U374-L375,2)=0,E375,0))</f>
        <v>0</v>
      </c>
      <c r="E375" s="3" t="str">
        <f t="shared" si="56"/>
        <v/>
      </c>
      <c r="F375" s="3" t="str">
        <f>IF(E375="","",IF(ISERROR(INDEX(Inputs!$A$10:$B$13,MATCH(E375,Inputs!$A$10:$A$13,0),2)),0,INDEX(Inputs!$A$10:$B$13,MATCH(E375,Inputs!$A$10:$A$13,0),2)))</f>
        <v/>
      </c>
      <c r="G375" s="47">
        <f t="shared" si="50"/>
        <v>0.1095</v>
      </c>
      <c r="H375" s="37">
        <f t="shared" si="51"/>
        <v>0.1095</v>
      </c>
      <c r="I375" s="9" t="e">
        <f>IF(E375="",NA(),IF(Inputs!$B$6&gt;(U374*(1+rate/freq)),IF((U374*(1+rate/freq))&lt;0,0,(U374*(1+rate/freq))),Inputs!$B$6))</f>
        <v>#N/A</v>
      </c>
      <c r="J375" s="8" t="str">
        <f t="shared" si="52"/>
        <v/>
      </c>
      <c r="K375" s="9" t="str">
        <f t="shared" si="53"/>
        <v/>
      </c>
      <c r="L375" s="8" t="str">
        <f t="shared" si="57"/>
        <v/>
      </c>
      <c r="M375" s="8" t="str">
        <f t="shared" si="58"/>
        <v/>
      </c>
      <c r="N375" s="8"/>
      <c r="O375" s="8"/>
      <c r="P375" s="8"/>
      <c r="Q375" s="8" t="str">
        <f>IF(Inputs!$E$9=$M$2,M375,IF(Inputs!$E$9=$N$2,N375,IF(Inputs!$E$9=$O$2,O375,IF(Inputs!$E$9=$P$2,P375,""))))</f>
        <v/>
      </c>
      <c r="R375" s="3">
        <v>0</v>
      </c>
      <c r="S375" s="19"/>
      <c r="T375" s="3">
        <f t="shared" si="54"/>
        <v>0</v>
      </c>
      <c r="U375" s="8" t="str">
        <f t="shared" si="55"/>
        <v/>
      </c>
      <c r="W375" s="11"/>
      <c r="X375" s="11"/>
      <c r="Y375" s="11"/>
      <c r="Z375" s="11"/>
      <c r="AA375" s="11"/>
      <c r="AB375" s="11"/>
      <c r="AC375" s="11"/>
    </row>
    <row r="376" spans="4:29">
      <c r="D376" s="26">
        <f>IF(SUM($D$2:D375)&lt;&gt;0,0,IF(ROUND(U375-L376,2)=0,E376,0))</f>
        <v>0</v>
      </c>
      <c r="E376" s="3" t="str">
        <f t="shared" si="56"/>
        <v/>
      </c>
      <c r="F376" s="3" t="str">
        <f>IF(E376="","",IF(ISERROR(INDEX(Inputs!$A$10:$B$13,MATCH(E376,Inputs!$A$10:$A$13,0),2)),0,INDEX(Inputs!$A$10:$B$13,MATCH(E376,Inputs!$A$10:$A$13,0),2)))</f>
        <v/>
      </c>
      <c r="G376" s="47">
        <f t="shared" si="50"/>
        <v>0.1095</v>
      </c>
      <c r="H376" s="37">
        <f t="shared" si="51"/>
        <v>0.1095</v>
      </c>
      <c r="I376" s="9" t="e">
        <f>IF(E376="",NA(),IF(Inputs!$B$6&gt;(U375*(1+rate/freq)),IF((U375*(1+rate/freq))&lt;0,0,(U375*(1+rate/freq))),Inputs!$B$6))</f>
        <v>#N/A</v>
      </c>
      <c r="J376" s="8" t="str">
        <f t="shared" si="52"/>
        <v/>
      </c>
      <c r="K376" s="9" t="str">
        <f t="shared" si="53"/>
        <v/>
      </c>
      <c r="L376" s="8" t="str">
        <f t="shared" si="57"/>
        <v/>
      </c>
      <c r="M376" s="8" t="str">
        <f t="shared" si="58"/>
        <v/>
      </c>
      <c r="N376" s="8">
        <f>N373+3</f>
        <v>373</v>
      </c>
      <c r="O376" s="8">
        <f>O370+6</f>
        <v>373</v>
      </c>
      <c r="P376" s="8">
        <f>P364+12</f>
        <v>373</v>
      </c>
      <c r="Q376" s="8" t="str">
        <f>IF(Inputs!$E$9=$M$2,M376,IF(Inputs!$E$9=$N$2,N376,IF(Inputs!$E$9=$O$2,O376,IF(Inputs!$E$9=$P$2,P376,""))))</f>
        <v/>
      </c>
      <c r="R376" s="3">
        <v>0</v>
      </c>
      <c r="S376" s="19"/>
      <c r="T376" s="3">
        <f t="shared" si="54"/>
        <v>0</v>
      </c>
      <c r="U376" s="8" t="str">
        <f t="shared" si="55"/>
        <v/>
      </c>
      <c r="W376" s="11"/>
      <c r="X376" s="11"/>
      <c r="Y376" s="11"/>
      <c r="Z376" s="11"/>
      <c r="AA376" s="11"/>
      <c r="AB376" s="11"/>
      <c r="AC376" s="11"/>
    </row>
    <row r="377" spans="4:29">
      <c r="D377" s="26">
        <f>IF(SUM($D$2:D376)&lt;&gt;0,0,IF(ROUND(U376-L377,2)=0,E377,0))</f>
        <v>0</v>
      </c>
      <c r="E377" s="3" t="str">
        <f t="shared" si="56"/>
        <v/>
      </c>
      <c r="F377" s="3" t="str">
        <f>IF(E377="","",IF(ISERROR(INDEX(Inputs!$A$10:$B$13,MATCH(E377,Inputs!$A$10:$A$13,0),2)),0,INDEX(Inputs!$A$10:$B$13,MATCH(E377,Inputs!$A$10:$A$13,0),2)))</f>
        <v/>
      </c>
      <c r="G377" s="47">
        <f t="shared" si="50"/>
        <v>0.1095</v>
      </c>
      <c r="H377" s="37">
        <f t="shared" si="51"/>
        <v>0.1095</v>
      </c>
      <c r="I377" s="9" t="e">
        <f>IF(E377="",NA(),IF(Inputs!$B$6&gt;(U376*(1+rate/freq)),IF((U376*(1+rate/freq))&lt;0,0,(U376*(1+rate/freq))),Inputs!$B$6))</f>
        <v>#N/A</v>
      </c>
      <c r="J377" s="8" t="str">
        <f t="shared" si="52"/>
        <v/>
      </c>
      <c r="K377" s="9" t="str">
        <f t="shared" si="53"/>
        <v/>
      </c>
      <c r="L377" s="8" t="str">
        <f t="shared" si="57"/>
        <v/>
      </c>
      <c r="M377" s="8" t="str">
        <f t="shared" si="58"/>
        <v/>
      </c>
      <c r="N377" s="8"/>
      <c r="O377" s="8"/>
      <c r="P377" s="8"/>
      <c r="Q377" s="8" t="str">
        <f>IF(Inputs!$E$9=$M$2,M377,IF(Inputs!$E$9=$N$2,N377,IF(Inputs!$E$9=$O$2,O377,IF(Inputs!$E$9=$P$2,P377,""))))</f>
        <v/>
      </c>
      <c r="R377" s="3">
        <v>0</v>
      </c>
      <c r="S377" s="19"/>
      <c r="T377" s="3">
        <f t="shared" si="54"/>
        <v>0</v>
      </c>
      <c r="U377" s="8" t="str">
        <f t="shared" si="55"/>
        <v/>
      </c>
      <c r="W377" s="11"/>
      <c r="X377" s="11"/>
      <c r="Y377" s="11"/>
      <c r="Z377" s="11"/>
      <c r="AA377" s="11"/>
      <c r="AB377" s="11"/>
      <c r="AC377" s="11"/>
    </row>
    <row r="378" spans="4:29">
      <c r="D378" s="26">
        <f>IF(SUM($D$2:D377)&lt;&gt;0,0,IF(ROUND(U377-L378,2)=0,E378,0))</f>
        <v>0</v>
      </c>
      <c r="E378" s="3" t="str">
        <f t="shared" si="56"/>
        <v/>
      </c>
      <c r="F378" s="3" t="str">
        <f>IF(E378="","",IF(ISERROR(INDEX(Inputs!$A$10:$B$13,MATCH(E378,Inputs!$A$10:$A$13,0),2)),0,INDEX(Inputs!$A$10:$B$13,MATCH(E378,Inputs!$A$10:$A$13,0),2)))</f>
        <v/>
      </c>
      <c r="G378" s="47">
        <f t="shared" si="50"/>
        <v>0.1095</v>
      </c>
      <c r="H378" s="37">
        <f t="shared" si="51"/>
        <v>0.1095</v>
      </c>
      <c r="I378" s="9" t="e">
        <f>IF(E378="",NA(),IF(Inputs!$B$6&gt;(U377*(1+rate/freq)),IF((U377*(1+rate/freq))&lt;0,0,(U377*(1+rate/freq))),Inputs!$B$6))</f>
        <v>#N/A</v>
      </c>
      <c r="J378" s="8" t="str">
        <f t="shared" si="52"/>
        <v/>
      </c>
      <c r="K378" s="9" t="str">
        <f t="shared" si="53"/>
        <v/>
      </c>
      <c r="L378" s="8" t="str">
        <f t="shared" si="57"/>
        <v/>
      </c>
      <c r="M378" s="8" t="str">
        <f t="shared" si="58"/>
        <v/>
      </c>
      <c r="N378" s="8"/>
      <c r="O378" s="8"/>
      <c r="P378" s="8"/>
      <c r="Q378" s="8" t="str">
        <f>IF(Inputs!$E$9=$M$2,M378,IF(Inputs!$E$9=$N$2,N378,IF(Inputs!$E$9=$O$2,O378,IF(Inputs!$E$9=$P$2,P378,""))))</f>
        <v/>
      </c>
      <c r="R378" s="3">
        <v>0</v>
      </c>
      <c r="S378" s="19"/>
      <c r="T378" s="3">
        <f t="shared" si="54"/>
        <v>0</v>
      </c>
      <c r="U378" s="8" t="str">
        <f t="shared" si="55"/>
        <v/>
      </c>
      <c r="W378" s="11"/>
      <c r="X378" s="11"/>
      <c r="Y378" s="11"/>
      <c r="Z378" s="11"/>
      <c r="AA378" s="11"/>
      <c r="AB378" s="11"/>
      <c r="AC378" s="11"/>
    </row>
    <row r="379" spans="4:29">
      <c r="D379" s="26">
        <f>IF(SUM($D$2:D378)&lt;&gt;0,0,IF(ROUND(U378-L379,2)=0,E379,0))</f>
        <v>0</v>
      </c>
      <c r="E379" s="3" t="str">
        <f t="shared" si="56"/>
        <v/>
      </c>
      <c r="F379" s="3" t="str">
        <f>IF(E379="","",IF(ISERROR(INDEX(Inputs!$A$10:$B$13,MATCH(E379,Inputs!$A$10:$A$13,0),2)),0,INDEX(Inputs!$A$10:$B$13,MATCH(E379,Inputs!$A$10:$A$13,0),2)))</f>
        <v/>
      </c>
      <c r="G379" s="47">
        <f t="shared" si="50"/>
        <v>0.1095</v>
      </c>
      <c r="H379" s="37">
        <f t="shared" si="51"/>
        <v>0.1095</v>
      </c>
      <c r="I379" s="9" t="e">
        <f>IF(E379="",NA(),IF(Inputs!$B$6&gt;(U378*(1+rate/freq)),IF((U378*(1+rate/freq))&lt;0,0,(U378*(1+rate/freq))),Inputs!$B$6))</f>
        <v>#N/A</v>
      </c>
      <c r="J379" s="8" t="str">
        <f t="shared" si="52"/>
        <v/>
      </c>
      <c r="K379" s="9" t="str">
        <f t="shared" si="53"/>
        <v/>
      </c>
      <c r="L379" s="8" t="str">
        <f t="shared" si="57"/>
        <v/>
      </c>
      <c r="M379" s="8" t="str">
        <f t="shared" si="58"/>
        <v/>
      </c>
      <c r="N379" s="8">
        <f>N376+3</f>
        <v>376</v>
      </c>
      <c r="O379" s="8"/>
      <c r="P379" s="8"/>
      <c r="Q379" s="8" t="str">
        <f>IF(Inputs!$E$9=$M$2,M379,IF(Inputs!$E$9=$N$2,N379,IF(Inputs!$E$9=$O$2,O379,IF(Inputs!$E$9=$P$2,P379,""))))</f>
        <v/>
      </c>
      <c r="R379" s="3">
        <v>0</v>
      </c>
      <c r="S379" s="19"/>
      <c r="T379" s="3">
        <f t="shared" si="54"/>
        <v>0</v>
      </c>
      <c r="U379" s="8" t="str">
        <f t="shared" si="55"/>
        <v/>
      </c>
      <c r="W379" s="11"/>
      <c r="X379" s="11"/>
      <c r="Y379" s="11"/>
      <c r="Z379" s="11"/>
      <c r="AA379" s="11"/>
      <c r="AB379" s="11"/>
      <c r="AC379" s="11"/>
    </row>
    <row r="380" spans="4:29">
      <c r="D380" s="26">
        <f>IF(SUM($D$2:D379)&lt;&gt;0,0,IF(ROUND(U379-L380,2)=0,E380,0))</f>
        <v>0</v>
      </c>
      <c r="E380" s="3" t="str">
        <f t="shared" si="56"/>
        <v/>
      </c>
      <c r="F380" s="3" t="str">
        <f>IF(E380="","",IF(ISERROR(INDEX(Inputs!$A$10:$B$13,MATCH(E380,Inputs!$A$10:$A$13,0),2)),0,INDEX(Inputs!$A$10:$B$13,MATCH(E380,Inputs!$A$10:$A$13,0),2)))</f>
        <v/>
      </c>
      <c r="G380" s="47">
        <f t="shared" si="50"/>
        <v>0.1095</v>
      </c>
      <c r="H380" s="37">
        <f t="shared" si="51"/>
        <v>0.1095</v>
      </c>
      <c r="I380" s="9" t="e">
        <f>IF(E380="",NA(),IF(Inputs!$B$6&gt;(U379*(1+rate/freq)),IF((U379*(1+rate/freq))&lt;0,0,(U379*(1+rate/freq))),Inputs!$B$6))</f>
        <v>#N/A</v>
      </c>
      <c r="J380" s="8" t="str">
        <f t="shared" si="52"/>
        <v/>
      </c>
      <c r="K380" s="9" t="str">
        <f t="shared" si="53"/>
        <v/>
      </c>
      <c r="L380" s="8" t="str">
        <f t="shared" si="57"/>
        <v/>
      </c>
      <c r="M380" s="8" t="str">
        <f t="shared" si="58"/>
        <v/>
      </c>
      <c r="N380" s="8"/>
      <c r="O380" s="8"/>
      <c r="P380" s="8"/>
      <c r="Q380" s="8" t="str">
        <f>IF(Inputs!$E$9=$M$2,M380,IF(Inputs!$E$9=$N$2,N380,IF(Inputs!$E$9=$O$2,O380,IF(Inputs!$E$9=$P$2,P380,""))))</f>
        <v/>
      </c>
      <c r="R380" s="3">
        <v>0</v>
      </c>
      <c r="S380" s="19"/>
      <c r="T380" s="3">
        <f t="shared" si="54"/>
        <v>0</v>
      </c>
      <c r="U380" s="8" t="str">
        <f t="shared" si="55"/>
        <v/>
      </c>
      <c r="W380" s="11"/>
      <c r="X380" s="11"/>
      <c r="Y380" s="11"/>
      <c r="Z380" s="11"/>
      <c r="AA380" s="11"/>
      <c r="AB380" s="11"/>
      <c r="AC380" s="11"/>
    </row>
    <row r="381" spans="4:29">
      <c r="D381" s="26">
        <f>IF(SUM($D$2:D380)&lt;&gt;0,0,IF(ROUND(U380-L381,2)=0,E381,0))</f>
        <v>0</v>
      </c>
      <c r="E381" s="3" t="str">
        <f t="shared" si="56"/>
        <v/>
      </c>
      <c r="F381" s="3" t="str">
        <f>IF(E381="","",IF(ISERROR(INDEX(Inputs!$A$10:$B$13,MATCH(E381,Inputs!$A$10:$A$13,0),2)),0,INDEX(Inputs!$A$10:$B$13,MATCH(E381,Inputs!$A$10:$A$13,0),2)))</f>
        <v/>
      </c>
      <c r="G381" s="47">
        <f t="shared" si="50"/>
        <v>0.1095</v>
      </c>
      <c r="H381" s="37">
        <f t="shared" si="51"/>
        <v>0.1095</v>
      </c>
      <c r="I381" s="9" t="e">
        <f>IF(E381="",NA(),IF(Inputs!$B$6&gt;(U380*(1+rate/freq)),IF((U380*(1+rate/freq))&lt;0,0,(U380*(1+rate/freq))),Inputs!$B$6))</f>
        <v>#N/A</v>
      </c>
      <c r="J381" s="8" t="str">
        <f t="shared" si="52"/>
        <v/>
      </c>
      <c r="K381" s="9" t="str">
        <f t="shared" si="53"/>
        <v/>
      </c>
      <c r="L381" s="8" t="str">
        <f t="shared" si="57"/>
        <v/>
      </c>
      <c r="M381" s="8" t="str">
        <f t="shared" si="58"/>
        <v/>
      </c>
      <c r="N381" s="8"/>
      <c r="O381" s="8"/>
      <c r="P381" s="8"/>
      <c r="Q381" s="8" t="str">
        <f>IF(Inputs!$E$9=$M$2,M381,IF(Inputs!$E$9=$N$2,N381,IF(Inputs!$E$9=$O$2,O381,IF(Inputs!$E$9=$P$2,P381,""))))</f>
        <v/>
      </c>
      <c r="R381" s="3">
        <v>0</v>
      </c>
      <c r="S381" s="19"/>
      <c r="T381" s="3">
        <f t="shared" si="54"/>
        <v>0</v>
      </c>
      <c r="U381" s="8" t="str">
        <f t="shared" si="55"/>
        <v/>
      </c>
      <c r="W381" s="11"/>
      <c r="X381" s="11"/>
      <c r="Y381" s="11"/>
      <c r="Z381" s="11"/>
      <c r="AA381" s="11"/>
      <c r="AB381" s="11"/>
      <c r="AC381" s="11"/>
    </row>
    <row r="382" spans="4:29">
      <c r="D382" s="26">
        <f>IF(SUM($D$2:D381)&lt;&gt;0,0,IF(ROUND(U381-L382,2)=0,E382,0))</f>
        <v>0</v>
      </c>
      <c r="E382" s="3" t="str">
        <f t="shared" si="56"/>
        <v/>
      </c>
      <c r="F382" s="3" t="str">
        <f>IF(E382="","",IF(ISERROR(INDEX(Inputs!$A$10:$B$13,MATCH(E382,Inputs!$A$10:$A$13,0),2)),0,INDEX(Inputs!$A$10:$B$13,MATCH(E382,Inputs!$A$10:$A$13,0),2)))</f>
        <v/>
      </c>
      <c r="G382" s="47">
        <f t="shared" si="50"/>
        <v>0.1095</v>
      </c>
      <c r="H382" s="37">
        <f t="shared" si="51"/>
        <v>0.1095</v>
      </c>
      <c r="I382" s="9" t="e">
        <f>IF(E382="",NA(),IF(Inputs!$B$6&gt;(U381*(1+rate/freq)),IF((U381*(1+rate/freq))&lt;0,0,(U381*(1+rate/freq))),Inputs!$B$6))</f>
        <v>#N/A</v>
      </c>
      <c r="J382" s="8" t="str">
        <f t="shared" si="52"/>
        <v/>
      </c>
      <c r="K382" s="9" t="str">
        <f t="shared" si="53"/>
        <v/>
      </c>
      <c r="L382" s="8" t="str">
        <f t="shared" si="57"/>
        <v/>
      </c>
      <c r="M382" s="8" t="str">
        <f t="shared" si="58"/>
        <v/>
      </c>
      <c r="N382" s="8">
        <f>N379+3</f>
        <v>379</v>
      </c>
      <c r="O382" s="8">
        <f>O376+6</f>
        <v>379</v>
      </c>
      <c r="P382" s="8"/>
      <c r="Q382" s="8" t="str">
        <f>IF(Inputs!$E$9=$M$2,M382,IF(Inputs!$E$9=$N$2,N382,IF(Inputs!$E$9=$O$2,O382,IF(Inputs!$E$9=$P$2,P382,""))))</f>
        <v/>
      </c>
      <c r="R382" s="3">
        <v>0</v>
      </c>
      <c r="S382" s="19"/>
      <c r="T382" s="3">
        <f t="shared" si="54"/>
        <v>0</v>
      </c>
      <c r="U382" s="8" t="str">
        <f t="shared" si="55"/>
        <v/>
      </c>
      <c r="W382" s="11"/>
      <c r="X382" s="11"/>
      <c r="Y382" s="11"/>
      <c r="Z382" s="11"/>
      <c r="AA382" s="11"/>
      <c r="AB382" s="11"/>
      <c r="AC382" s="11"/>
    </row>
    <row r="383" spans="4:29">
      <c r="D383" s="26">
        <f>IF(SUM($D$2:D382)&lt;&gt;0,0,IF(ROUND(U382-L383,2)=0,E383,0))</f>
        <v>0</v>
      </c>
      <c r="E383" s="3" t="str">
        <f t="shared" si="56"/>
        <v/>
      </c>
      <c r="F383" s="3" t="str">
        <f>IF(E383="","",IF(ISERROR(INDEX(Inputs!$A$10:$B$13,MATCH(E383,Inputs!$A$10:$A$13,0),2)),0,INDEX(Inputs!$A$10:$B$13,MATCH(E383,Inputs!$A$10:$A$13,0),2)))</f>
        <v/>
      </c>
      <c r="G383" s="47">
        <f t="shared" si="50"/>
        <v>0.1095</v>
      </c>
      <c r="H383" s="37">
        <f t="shared" si="51"/>
        <v>0.1095</v>
      </c>
      <c r="I383" s="9" t="e">
        <f>IF(E383="",NA(),IF(Inputs!$B$6&gt;(U382*(1+rate/freq)),IF((U382*(1+rate/freq))&lt;0,0,(U382*(1+rate/freq))),Inputs!$B$6))</f>
        <v>#N/A</v>
      </c>
      <c r="J383" s="8" t="str">
        <f t="shared" si="52"/>
        <v/>
      </c>
      <c r="K383" s="9" t="str">
        <f t="shared" si="53"/>
        <v/>
      </c>
      <c r="L383" s="8" t="str">
        <f t="shared" si="57"/>
        <v/>
      </c>
      <c r="M383" s="8" t="str">
        <f t="shared" si="58"/>
        <v/>
      </c>
      <c r="N383" s="8"/>
      <c r="O383" s="8"/>
      <c r="P383" s="8"/>
      <c r="Q383" s="8" t="str">
        <f>IF(Inputs!$E$9=$M$2,M383,IF(Inputs!$E$9=$N$2,N383,IF(Inputs!$E$9=$O$2,O383,IF(Inputs!$E$9=$P$2,P383,""))))</f>
        <v/>
      </c>
      <c r="R383" s="3">
        <v>0</v>
      </c>
      <c r="S383" s="19"/>
      <c r="T383" s="3">
        <f t="shared" si="54"/>
        <v>0</v>
      </c>
      <c r="U383" s="8" t="str">
        <f t="shared" si="55"/>
        <v/>
      </c>
      <c r="W383" s="11"/>
      <c r="X383" s="11"/>
      <c r="Y383" s="11"/>
      <c r="Z383" s="11"/>
      <c r="AA383" s="11"/>
      <c r="AB383" s="11"/>
      <c r="AC383" s="11"/>
    </row>
    <row r="384" spans="4:29">
      <c r="D384" s="26">
        <f>IF(SUM($D$2:D383)&lt;&gt;0,0,IF(ROUND(U383-L384,2)=0,E384,0))</f>
        <v>0</v>
      </c>
      <c r="E384" s="3" t="str">
        <f t="shared" si="56"/>
        <v/>
      </c>
      <c r="F384" s="3" t="str">
        <f>IF(E384="","",IF(ISERROR(INDEX(Inputs!$A$10:$B$13,MATCH(E384,Inputs!$A$10:$A$13,0),2)),0,INDEX(Inputs!$A$10:$B$13,MATCH(E384,Inputs!$A$10:$A$13,0),2)))</f>
        <v/>
      </c>
      <c r="G384" s="47">
        <f t="shared" si="50"/>
        <v>0.1095</v>
      </c>
      <c r="H384" s="37">
        <f t="shared" si="51"/>
        <v>0.1095</v>
      </c>
      <c r="I384" s="9" t="e">
        <f>IF(E384="",NA(),IF(Inputs!$B$6&gt;(U383*(1+rate/freq)),IF((U383*(1+rate/freq))&lt;0,0,(U383*(1+rate/freq))),Inputs!$B$6))</f>
        <v>#N/A</v>
      </c>
      <c r="J384" s="8" t="str">
        <f t="shared" si="52"/>
        <v/>
      </c>
      <c r="K384" s="9" t="str">
        <f t="shared" si="53"/>
        <v/>
      </c>
      <c r="L384" s="8" t="str">
        <f t="shared" si="57"/>
        <v/>
      </c>
      <c r="M384" s="8" t="str">
        <f t="shared" si="58"/>
        <v/>
      </c>
      <c r="N384" s="8"/>
      <c r="O384" s="8"/>
      <c r="P384" s="8"/>
      <c r="Q384" s="8" t="str">
        <f>IF(Inputs!$E$9=$M$2,M384,IF(Inputs!$E$9=$N$2,N384,IF(Inputs!$E$9=$O$2,O384,IF(Inputs!$E$9=$P$2,P384,""))))</f>
        <v/>
      </c>
      <c r="R384" s="3">
        <v>0</v>
      </c>
      <c r="S384" s="19"/>
      <c r="T384" s="3">
        <f t="shared" si="54"/>
        <v>0</v>
      </c>
      <c r="U384" s="8" t="str">
        <f t="shared" si="55"/>
        <v/>
      </c>
      <c r="W384" s="11"/>
      <c r="X384" s="11"/>
      <c r="Y384" s="11"/>
      <c r="Z384" s="11"/>
      <c r="AA384" s="11"/>
      <c r="AB384" s="11"/>
      <c r="AC384" s="11"/>
    </row>
    <row r="385" spans="4:29">
      <c r="D385" s="26">
        <f>IF(SUM($D$2:D384)&lt;&gt;0,0,IF(ROUND(U384-L385,2)=0,E385,0))</f>
        <v>0</v>
      </c>
      <c r="E385" s="3" t="str">
        <f t="shared" si="56"/>
        <v/>
      </c>
      <c r="F385" s="3" t="str">
        <f>IF(E385="","",IF(ISERROR(INDEX(Inputs!$A$10:$B$13,MATCH(E385,Inputs!$A$10:$A$13,0),2)),0,INDEX(Inputs!$A$10:$B$13,MATCH(E385,Inputs!$A$10:$A$13,0),2)))</f>
        <v/>
      </c>
      <c r="G385" s="47">
        <f t="shared" si="50"/>
        <v>0.1095</v>
      </c>
      <c r="H385" s="37">
        <f t="shared" si="51"/>
        <v>0.1095</v>
      </c>
      <c r="I385" s="9" t="e">
        <f>IF(E385="",NA(),IF(Inputs!$B$6&gt;(U384*(1+rate/freq)),IF((U384*(1+rate/freq))&lt;0,0,(U384*(1+rate/freq))),Inputs!$B$6))</f>
        <v>#N/A</v>
      </c>
      <c r="J385" s="8" t="str">
        <f t="shared" si="52"/>
        <v/>
      </c>
      <c r="K385" s="9" t="str">
        <f t="shared" si="53"/>
        <v/>
      </c>
      <c r="L385" s="8" t="str">
        <f t="shared" si="57"/>
        <v/>
      </c>
      <c r="M385" s="8" t="str">
        <f t="shared" si="58"/>
        <v/>
      </c>
      <c r="N385" s="8">
        <f>N382+3</f>
        <v>382</v>
      </c>
      <c r="O385" s="8"/>
      <c r="P385" s="8"/>
      <c r="Q385" s="8" t="str">
        <f>IF(Inputs!$E$9=$M$2,M385,IF(Inputs!$E$9=$N$2,N385,IF(Inputs!$E$9=$O$2,O385,IF(Inputs!$E$9=$P$2,P385,""))))</f>
        <v/>
      </c>
      <c r="R385" s="3">
        <v>0</v>
      </c>
      <c r="S385" s="19"/>
      <c r="T385" s="3">
        <f t="shared" si="54"/>
        <v>0</v>
      </c>
      <c r="U385" s="8" t="str">
        <f t="shared" si="55"/>
        <v/>
      </c>
      <c r="W385" s="11"/>
      <c r="X385" s="11"/>
      <c r="Y385" s="11"/>
      <c r="Z385" s="11"/>
      <c r="AA385" s="11"/>
      <c r="AB385" s="11"/>
      <c r="AC385" s="11"/>
    </row>
    <row r="386" spans="4:29">
      <c r="D386" s="26">
        <f>IF(SUM($D$2:D385)&lt;&gt;0,0,IF(ROUND(U385-L386,2)=0,E386,0))</f>
        <v>0</v>
      </c>
      <c r="E386" s="3" t="str">
        <f t="shared" si="56"/>
        <v/>
      </c>
      <c r="F386" s="3" t="str">
        <f>IF(E386="","",IF(ISERROR(INDEX(Inputs!$A$10:$B$13,MATCH(E386,Inputs!$A$10:$A$13,0),2)),0,INDEX(Inputs!$A$10:$B$13,MATCH(E386,Inputs!$A$10:$A$13,0),2)))</f>
        <v/>
      </c>
      <c r="G386" s="47">
        <f t="shared" si="50"/>
        <v>0.1095</v>
      </c>
      <c r="H386" s="37">
        <f t="shared" si="51"/>
        <v>0.1095</v>
      </c>
      <c r="I386" s="9" t="e">
        <f>IF(E386="",NA(),IF(Inputs!$B$6&gt;(U385*(1+rate/freq)),IF((U385*(1+rate/freq))&lt;0,0,(U385*(1+rate/freq))),Inputs!$B$6))</f>
        <v>#N/A</v>
      </c>
      <c r="J386" s="8" t="str">
        <f t="shared" si="52"/>
        <v/>
      </c>
      <c r="K386" s="9" t="str">
        <f t="shared" si="53"/>
        <v/>
      </c>
      <c r="L386" s="8" t="str">
        <f t="shared" si="57"/>
        <v/>
      </c>
      <c r="M386" s="8" t="str">
        <f t="shared" si="58"/>
        <v/>
      </c>
      <c r="N386" s="8"/>
      <c r="O386" s="8"/>
      <c r="P386" s="8"/>
      <c r="Q386" s="8" t="str">
        <f>IF(Inputs!$E$9=$M$2,M386,IF(Inputs!$E$9=$N$2,N386,IF(Inputs!$E$9=$O$2,O386,IF(Inputs!$E$9=$P$2,P386,""))))</f>
        <v/>
      </c>
      <c r="R386" s="3">
        <v>0</v>
      </c>
      <c r="S386" s="19"/>
      <c r="T386" s="3">
        <f t="shared" si="54"/>
        <v>0</v>
      </c>
      <c r="U386" s="8" t="str">
        <f t="shared" si="55"/>
        <v/>
      </c>
      <c r="W386" s="11"/>
      <c r="X386" s="11"/>
      <c r="Y386" s="11"/>
      <c r="Z386" s="11"/>
      <c r="AA386" s="11"/>
      <c r="AB386" s="11"/>
      <c r="AC386" s="11"/>
    </row>
    <row r="387" spans="4:29">
      <c r="D387" s="26">
        <f>IF(SUM($D$2:D386)&lt;&gt;0,0,IF(ROUND(U386-L387,2)=0,E387,0))</f>
        <v>0</v>
      </c>
      <c r="E387" s="3" t="str">
        <f t="shared" si="56"/>
        <v/>
      </c>
      <c r="F387" s="3" t="str">
        <f>IF(E387="","",IF(ISERROR(INDEX(Inputs!$A$10:$B$13,MATCH(E387,Inputs!$A$10:$A$13,0),2)),0,INDEX(Inputs!$A$10:$B$13,MATCH(E387,Inputs!$A$10:$A$13,0),2)))</f>
        <v/>
      </c>
      <c r="G387" s="47">
        <f t="shared" si="50"/>
        <v>0.1095</v>
      </c>
      <c r="H387" s="37">
        <f t="shared" si="51"/>
        <v>0.1095</v>
      </c>
      <c r="I387" s="9" t="e">
        <f>IF(E387="",NA(),IF(Inputs!$B$6&gt;(U386*(1+rate/freq)),IF((U386*(1+rate/freq))&lt;0,0,(U386*(1+rate/freq))),Inputs!$B$6))</f>
        <v>#N/A</v>
      </c>
      <c r="J387" s="8" t="str">
        <f t="shared" si="52"/>
        <v/>
      </c>
      <c r="K387" s="9" t="str">
        <f t="shared" si="53"/>
        <v/>
      </c>
      <c r="L387" s="8" t="str">
        <f t="shared" si="57"/>
        <v/>
      </c>
      <c r="M387" s="8" t="str">
        <f t="shared" si="58"/>
        <v/>
      </c>
      <c r="N387" s="8"/>
      <c r="O387" s="8"/>
      <c r="P387" s="8"/>
      <c r="Q387" s="8" t="str">
        <f>IF(Inputs!$E$9=$M$2,M387,IF(Inputs!$E$9=$N$2,N387,IF(Inputs!$E$9=$O$2,O387,IF(Inputs!$E$9=$P$2,P387,""))))</f>
        <v/>
      </c>
      <c r="R387" s="3">
        <v>0</v>
      </c>
      <c r="S387" s="19"/>
      <c r="T387" s="3">
        <f t="shared" si="54"/>
        <v>0</v>
      </c>
      <c r="U387" s="8" t="str">
        <f t="shared" si="55"/>
        <v/>
      </c>
      <c r="W387" s="11"/>
      <c r="X387" s="11"/>
      <c r="Y387" s="11"/>
      <c r="Z387" s="11"/>
      <c r="AA387" s="11"/>
      <c r="AB387" s="11"/>
      <c r="AC387" s="11"/>
    </row>
    <row r="388" spans="4:29">
      <c r="D388" s="26">
        <f>IF(SUM($D$2:D387)&lt;&gt;0,0,IF(ROUND(U387-L388,2)=0,E388,0))</f>
        <v>0</v>
      </c>
      <c r="E388" s="3" t="str">
        <f t="shared" si="56"/>
        <v/>
      </c>
      <c r="F388" s="3" t="str">
        <f>IF(E388="","",IF(ISERROR(INDEX(Inputs!$A$10:$B$13,MATCH(E388,Inputs!$A$10:$A$13,0),2)),0,INDEX(Inputs!$A$10:$B$13,MATCH(E388,Inputs!$A$10:$A$13,0),2)))</f>
        <v/>
      </c>
      <c r="G388" s="47">
        <f t="shared" ref="G388:G451" si="59">rate</f>
        <v>0.1095</v>
      </c>
      <c r="H388" s="37">
        <f t="shared" ref="H388:H451" si="60">IF($AS$2="fixed",rate,G388)</f>
        <v>0.1095</v>
      </c>
      <c r="I388" s="9" t="e">
        <f>IF(E388="",NA(),IF(Inputs!$B$6&gt;(U387*(1+rate/freq)),IF((U387*(1+rate/freq))&lt;0,0,(U387*(1+rate/freq))),Inputs!$B$6))</f>
        <v>#N/A</v>
      </c>
      <c r="J388" s="8" t="str">
        <f t="shared" ref="J388:J451" si="61">IF(E388="","",IF(emi&gt;(U387*(1+rate/freq)),IF((U387*(1+rate/freq))&lt;0,0,(U387*(1+rate/freq))),emi))</f>
        <v/>
      </c>
      <c r="K388" s="9" t="str">
        <f t="shared" ref="K388:K451" si="62">IF(E388="","",IF(U387&lt;0,0,U387)*H388/freq)</f>
        <v/>
      </c>
      <c r="L388" s="8" t="str">
        <f t="shared" si="57"/>
        <v/>
      </c>
      <c r="M388" s="8" t="str">
        <f t="shared" si="58"/>
        <v/>
      </c>
      <c r="N388" s="8">
        <f>N385+3</f>
        <v>385</v>
      </c>
      <c r="O388" s="8">
        <f>O382+6</f>
        <v>385</v>
      </c>
      <c r="P388" s="8">
        <f>P376+12</f>
        <v>385</v>
      </c>
      <c r="Q388" s="8" t="str">
        <f>IF(Inputs!$E$9=$M$2,M388,IF(Inputs!$E$9=$N$2,N388,IF(Inputs!$E$9=$O$2,O388,IF(Inputs!$E$9=$P$2,P388,""))))</f>
        <v/>
      </c>
      <c r="R388" s="3">
        <v>0</v>
      </c>
      <c r="S388" s="19"/>
      <c r="T388" s="3">
        <f t="shared" ref="T388:T451" si="63">IF(U387=0,0,S388)</f>
        <v>0</v>
      </c>
      <c r="U388" s="8" t="str">
        <f t="shared" ref="U388:U451" si="64">IF(E388="","",IF(U387&lt;=0,0,IF(U387+F388-L388-R388-T388&lt;0,0,U387+F388-L388-R388-T388)))</f>
        <v/>
      </c>
      <c r="W388" s="11"/>
      <c r="X388" s="11"/>
      <c r="Y388" s="11"/>
      <c r="Z388" s="11"/>
      <c r="AA388" s="11"/>
      <c r="AB388" s="11"/>
      <c r="AC388" s="11"/>
    </row>
    <row r="389" spans="4:29">
      <c r="D389" s="26">
        <f>IF(SUM($D$2:D388)&lt;&gt;0,0,IF(ROUND(U388-L389,2)=0,E389,0))</f>
        <v>0</v>
      </c>
      <c r="E389" s="3" t="str">
        <f t="shared" ref="E389:E452" si="65">IF(E388&lt;term,E388+1,"")</f>
        <v/>
      </c>
      <c r="F389" s="3" t="str">
        <f>IF(E389="","",IF(ISERROR(INDEX(Inputs!$A$10:$B$13,MATCH(E389,Inputs!$A$10:$A$13,0),2)),0,INDEX(Inputs!$A$10:$B$13,MATCH(E389,Inputs!$A$10:$A$13,0),2)))</f>
        <v/>
      </c>
      <c r="G389" s="47">
        <f t="shared" si="59"/>
        <v>0.1095</v>
      </c>
      <c r="H389" s="37">
        <f t="shared" si="60"/>
        <v>0.1095</v>
      </c>
      <c r="I389" s="9" t="e">
        <f>IF(E389="",NA(),IF(Inputs!$B$6&gt;(U388*(1+rate/freq)),IF((U388*(1+rate/freq))&lt;0,0,(U388*(1+rate/freq))),Inputs!$B$6))</f>
        <v>#N/A</v>
      </c>
      <c r="J389" s="8" t="str">
        <f t="shared" si="61"/>
        <v/>
      </c>
      <c r="K389" s="9" t="str">
        <f t="shared" si="62"/>
        <v/>
      </c>
      <c r="L389" s="8" t="str">
        <f t="shared" ref="L389:L452" si="66">IF(E389="","",I389-K389)</f>
        <v/>
      </c>
      <c r="M389" s="8" t="str">
        <f t="shared" ref="M389:M452" si="67">E389</f>
        <v/>
      </c>
      <c r="N389" s="8"/>
      <c r="O389" s="8"/>
      <c r="P389" s="8"/>
      <c r="Q389" s="8" t="str">
        <f>IF(Inputs!$E$9=$M$2,M389,IF(Inputs!$E$9=$N$2,N389,IF(Inputs!$E$9=$O$2,O389,IF(Inputs!$E$9=$P$2,P389,""))))</f>
        <v/>
      </c>
      <c r="R389" s="3">
        <v>0</v>
      </c>
      <c r="S389" s="19"/>
      <c r="T389" s="3">
        <f t="shared" si="63"/>
        <v>0</v>
      </c>
      <c r="U389" s="8" t="str">
        <f t="shared" si="64"/>
        <v/>
      </c>
      <c r="W389" s="11"/>
      <c r="X389" s="11"/>
      <c r="Y389" s="11"/>
      <c r="Z389" s="11"/>
      <c r="AA389" s="11"/>
      <c r="AB389" s="11"/>
      <c r="AC389" s="11"/>
    </row>
    <row r="390" spans="4:29">
      <c r="D390" s="26">
        <f>IF(SUM($D$2:D389)&lt;&gt;0,0,IF(ROUND(U389-L390,2)=0,E390,0))</f>
        <v>0</v>
      </c>
      <c r="E390" s="3" t="str">
        <f t="shared" si="65"/>
        <v/>
      </c>
      <c r="F390" s="3" t="str">
        <f>IF(E390="","",IF(ISERROR(INDEX(Inputs!$A$10:$B$13,MATCH(E390,Inputs!$A$10:$A$13,0),2)),0,INDEX(Inputs!$A$10:$B$13,MATCH(E390,Inputs!$A$10:$A$13,0),2)))</f>
        <v/>
      </c>
      <c r="G390" s="47">
        <f t="shared" si="59"/>
        <v>0.1095</v>
      </c>
      <c r="H390" s="37">
        <f t="shared" si="60"/>
        <v>0.1095</v>
      </c>
      <c r="I390" s="9" t="e">
        <f>IF(E390="",NA(),IF(Inputs!$B$6&gt;(U389*(1+rate/freq)),IF((U389*(1+rate/freq))&lt;0,0,(U389*(1+rate/freq))),Inputs!$B$6))</f>
        <v>#N/A</v>
      </c>
      <c r="J390" s="8" t="str">
        <f t="shared" si="61"/>
        <v/>
      </c>
      <c r="K390" s="9" t="str">
        <f t="shared" si="62"/>
        <v/>
      </c>
      <c r="L390" s="8" t="str">
        <f t="shared" si="66"/>
        <v/>
      </c>
      <c r="M390" s="8" t="str">
        <f t="shared" si="67"/>
        <v/>
      </c>
      <c r="N390" s="8"/>
      <c r="O390" s="8"/>
      <c r="P390" s="8"/>
      <c r="Q390" s="8" t="str">
        <f>IF(Inputs!$E$9=$M$2,M390,IF(Inputs!$E$9=$N$2,N390,IF(Inputs!$E$9=$O$2,O390,IF(Inputs!$E$9=$P$2,P390,""))))</f>
        <v/>
      </c>
      <c r="R390" s="3">
        <v>0</v>
      </c>
      <c r="S390" s="19"/>
      <c r="T390" s="3">
        <f t="shared" si="63"/>
        <v>0</v>
      </c>
      <c r="U390" s="8" t="str">
        <f t="shared" si="64"/>
        <v/>
      </c>
      <c r="W390" s="11"/>
      <c r="X390" s="11"/>
      <c r="Y390" s="11"/>
      <c r="Z390" s="11"/>
      <c r="AA390" s="11"/>
      <c r="AB390" s="11"/>
      <c r="AC390" s="11"/>
    </row>
    <row r="391" spans="4:29">
      <c r="D391" s="26">
        <f>IF(SUM($D$2:D390)&lt;&gt;0,0,IF(ROUND(U390-L391,2)=0,E391,0))</f>
        <v>0</v>
      </c>
      <c r="E391" s="3" t="str">
        <f t="shared" si="65"/>
        <v/>
      </c>
      <c r="F391" s="3" t="str">
        <f>IF(E391="","",IF(ISERROR(INDEX(Inputs!$A$10:$B$13,MATCH(E391,Inputs!$A$10:$A$13,0),2)),0,INDEX(Inputs!$A$10:$B$13,MATCH(E391,Inputs!$A$10:$A$13,0),2)))</f>
        <v/>
      </c>
      <c r="G391" s="47">
        <f t="shared" si="59"/>
        <v>0.1095</v>
      </c>
      <c r="H391" s="37">
        <f t="shared" si="60"/>
        <v>0.1095</v>
      </c>
      <c r="I391" s="9" t="e">
        <f>IF(E391="",NA(),IF(Inputs!$B$6&gt;(U390*(1+rate/freq)),IF((U390*(1+rate/freq))&lt;0,0,(U390*(1+rate/freq))),Inputs!$B$6))</f>
        <v>#N/A</v>
      </c>
      <c r="J391" s="8" t="str">
        <f t="shared" si="61"/>
        <v/>
      </c>
      <c r="K391" s="9" t="str">
        <f t="shared" si="62"/>
        <v/>
      </c>
      <c r="L391" s="8" t="str">
        <f t="shared" si="66"/>
        <v/>
      </c>
      <c r="M391" s="8" t="str">
        <f t="shared" si="67"/>
        <v/>
      </c>
      <c r="N391" s="8">
        <f>N388+3</f>
        <v>388</v>
      </c>
      <c r="O391" s="8"/>
      <c r="P391" s="8"/>
      <c r="Q391" s="8" t="str">
        <f>IF(Inputs!$E$9=$M$2,M391,IF(Inputs!$E$9=$N$2,N391,IF(Inputs!$E$9=$O$2,O391,IF(Inputs!$E$9=$P$2,P391,""))))</f>
        <v/>
      </c>
      <c r="R391" s="3">
        <v>0</v>
      </c>
      <c r="S391" s="19"/>
      <c r="T391" s="3">
        <f t="shared" si="63"/>
        <v>0</v>
      </c>
      <c r="U391" s="8" t="str">
        <f t="shared" si="64"/>
        <v/>
      </c>
      <c r="W391" s="11"/>
      <c r="X391" s="11"/>
      <c r="Y391" s="11"/>
      <c r="Z391" s="11"/>
      <c r="AA391" s="11"/>
      <c r="AB391" s="11"/>
      <c r="AC391" s="11"/>
    </row>
    <row r="392" spans="4:29">
      <c r="D392" s="26">
        <f>IF(SUM($D$2:D391)&lt;&gt;0,0,IF(ROUND(U391-L392,2)=0,E392,0))</f>
        <v>0</v>
      </c>
      <c r="E392" s="3" t="str">
        <f t="shared" si="65"/>
        <v/>
      </c>
      <c r="F392" s="3" t="str">
        <f>IF(E392="","",IF(ISERROR(INDEX(Inputs!$A$10:$B$13,MATCH(E392,Inputs!$A$10:$A$13,0),2)),0,INDEX(Inputs!$A$10:$B$13,MATCH(E392,Inputs!$A$10:$A$13,0),2)))</f>
        <v/>
      </c>
      <c r="G392" s="47">
        <f t="shared" si="59"/>
        <v>0.1095</v>
      </c>
      <c r="H392" s="37">
        <f t="shared" si="60"/>
        <v>0.1095</v>
      </c>
      <c r="I392" s="9" t="e">
        <f>IF(E392="",NA(),IF(Inputs!$B$6&gt;(U391*(1+rate/freq)),IF((U391*(1+rate/freq))&lt;0,0,(U391*(1+rate/freq))),Inputs!$B$6))</f>
        <v>#N/A</v>
      </c>
      <c r="J392" s="8" t="str">
        <f t="shared" si="61"/>
        <v/>
      </c>
      <c r="K392" s="9" t="str">
        <f t="shared" si="62"/>
        <v/>
      </c>
      <c r="L392" s="8" t="str">
        <f t="shared" si="66"/>
        <v/>
      </c>
      <c r="M392" s="8" t="str">
        <f t="shared" si="67"/>
        <v/>
      </c>
      <c r="N392" s="8"/>
      <c r="O392" s="8"/>
      <c r="P392" s="8"/>
      <c r="Q392" s="8" t="str">
        <f>IF(Inputs!$E$9=$M$2,M392,IF(Inputs!$E$9=$N$2,N392,IF(Inputs!$E$9=$O$2,O392,IF(Inputs!$E$9=$P$2,P392,""))))</f>
        <v/>
      </c>
      <c r="R392" s="3">
        <v>0</v>
      </c>
      <c r="S392" s="19"/>
      <c r="T392" s="3">
        <f t="shared" si="63"/>
        <v>0</v>
      </c>
      <c r="U392" s="8" t="str">
        <f t="shared" si="64"/>
        <v/>
      </c>
      <c r="W392" s="11"/>
      <c r="X392" s="11"/>
      <c r="Y392" s="11"/>
      <c r="Z392" s="11"/>
      <c r="AA392" s="11"/>
      <c r="AB392" s="11"/>
      <c r="AC392" s="11"/>
    </row>
    <row r="393" spans="4:29">
      <c r="D393" s="26">
        <f>IF(SUM($D$2:D392)&lt;&gt;0,0,IF(ROUND(U392-L393,2)=0,E393,0))</f>
        <v>0</v>
      </c>
      <c r="E393" s="3" t="str">
        <f t="shared" si="65"/>
        <v/>
      </c>
      <c r="F393" s="3" t="str">
        <f>IF(E393="","",IF(ISERROR(INDEX(Inputs!$A$10:$B$13,MATCH(E393,Inputs!$A$10:$A$13,0),2)),0,INDEX(Inputs!$A$10:$B$13,MATCH(E393,Inputs!$A$10:$A$13,0),2)))</f>
        <v/>
      </c>
      <c r="G393" s="47">
        <f t="shared" si="59"/>
        <v>0.1095</v>
      </c>
      <c r="H393" s="37">
        <f t="shared" si="60"/>
        <v>0.1095</v>
      </c>
      <c r="I393" s="9" t="e">
        <f>IF(E393="",NA(),IF(Inputs!$B$6&gt;(U392*(1+rate/freq)),IF((U392*(1+rate/freq))&lt;0,0,(U392*(1+rate/freq))),Inputs!$B$6))</f>
        <v>#N/A</v>
      </c>
      <c r="J393" s="8" t="str">
        <f t="shared" si="61"/>
        <v/>
      </c>
      <c r="K393" s="9" t="str">
        <f t="shared" si="62"/>
        <v/>
      </c>
      <c r="L393" s="8" t="str">
        <f t="shared" si="66"/>
        <v/>
      </c>
      <c r="M393" s="8" t="str">
        <f t="shared" si="67"/>
        <v/>
      </c>
      <c r="N393" s="8"/>
      <c r="O393" s="8"/>
      <c r="P393" s="8"/>
      <c r="Q393" s="8" t="str">
        <f>IF(Inputs!$E$9=$M$2,M393,IF(Inputs!$E$9=$N$2,N393,IF(Inputs!$E$9=$O$2,O393,IF(Inputs!$E$9=$P$2,P393,""))))</f>
        <v/>
      </c>
      <c r="R393" s="3">
        <v>0</v>
      </c>
      <c r="S393" s="19"/>
      <c r="T393" s="3">
        <f t="shared" si="63"/>
        <v>0</v>
      </c>
      <c r="U393" s="8" t="str">
        <f t="shared" si="64"/>
        <v/>
      </c>
      <c r="W393" s="11"/>
      <c r="X393" s="11"/>
      <c r="Y393" s="11"/>
      <c r="Z393" s="11"/>
      <c r="AA393" s="11"/>
      <c r="AB393" s="11"/>
      <c r="AC393" s="11"/>
    </row>
    <row r="394" spans="4:29">
      <c r="D394" s="26">
        <f>IF(SUM($D$2:D393)&lt;&gt;0,0,IF(ROUND(U393-L394,2)=0,E394,0))</f>
        <v>0</v>
      </c>
      <c r="E394" s="3" t="str">
        <f t="shared" si="65"/>
        <v/>
      </c>
      <c r="F394" s="3" t="str">
        <f>IF(E394="","",IF(ISERROR(INDEX(Inputs!$A$10:$B$13,MATCH(E394,Inputs!$A$10:$A$13,0),2)),0,INDEX(Inputs!$A$10:$B$13,MATCH(E394,Inputs!$A$10:$A$13,0),2)))</f>
        <v/>
      </c>
      <c r="G394" s="47">
        <f t="shared" si="59"/>
        <v>0.1095</v>
      </c>
      <c r="H394" s="37">
        <f t="shared" si="60"/>
        <v>0.1095</v>
      </c>
      <c r="I394" s="9" t="e">
        <f>IF(E394="",NA(),IF(Inputs!$B$6&gt;(U393*(1+rate/freq)),IF((U393*(1+rate/freq))&lt;0,0,(U393*(1+rate/freq))),Inputs!$B$6))</f>
        <v>#N/A</v>
      </c>
      <c r="J394" s="8" t="str">
        <f t="shared" si="61"/>
        <v/>
      </c>
      <c r="K394" s="9" t="str">
        <f t="shared" si="62"/>
        <v/>
      </c>
      <c r="L394" s="8" t="str">
        <f t="shared" si="66"/>
        <v/>
      </c>
      <c r="M394" s="8" t="str">
        <f t="shared" si="67"/>
        <v/>
      </c>
      <c r="N394" s="8">
        <f>N391+3</f>
        <v>391</v>
      </c>
      <c r="O394" s="8">
        <f>O388+6</f>
        <v>391</v>
      </c>
      <c r="P394" s="8"/>
      <c r="Q394" s="8" t="str">
        <f>IF(Inputs!$E$9=$M$2,M394,IF(Inputs!$E$9=$N$2,N394,IF(Inputs!$E$9=$O$2,O394,IF(Inputs!$E$9=$P$2,P394,""))))</f>
        <v/>
      </c>
      <c r="R394" s="3">
        <v>0</v>
      </c>
      <c r="S394" s="19"/>
      <c r="T394" s="3">
        <f t="shared" si="63"/>
        <v>0</v>
      </c>
      <c r="U394" s="8" t="str">
        <f t="shared" si="64"/>
        <v/>
      </c>
      <c r="W394" s="11"/>
      <c r="X394" s="11"/>
      <c r="Y394" s="11"/>
      <c r="Z394" s="11"/>
      <c r="AA394" s="11"/>
      <c r="AB394" s="11"/>
      <c r="AC394" s="11"/>
    </row>
    <row r="395" spans="4:29">
      <c r="D395" s="26">
        <f>IF(SUM($D$2:D394)&lt;&gt;0,0,IF(ROUND(U394-L395,2)=0,E395,0))</f>
        <v>0</v>
      </c>
      <c r="E395" s="3" t="str">
        <f t="shared" si="65"/>
        <v/>
      </c>
      <c r="F395" s="3" t="str">
        <f>IF(E395="","",IF(ISERROR(INDEX(Inputs!$A$10:$B$13,MATCH(E395,Inputs!$A$10:$A$13,0),2)),0,INDEX(Inputs!$A$10:$B$13,MATCH(E395,Inputs!$A$10:$A$13,0),2)))</f>
        <v/>
      </c>
      <c r="G395" s="47">
        <f t="shared" si="59"/>
        <v>0.1095</v>
      </c>
      <c r="H395" s="37">
        <f t="shared" si="60"/>
        <v>0.1095</v>
      </c>
      <c r="I395" s="9" t="e">
        <f>IF(E395="",NA(),IF(Inputs!$B$6&gt;(U394*(1+rate/freq)),IF((U394*(1+rate/freq))&lt;0,0,(U394*(1+rate/freq))),Inputs!$B$6))</f>
        <v>#N/A</v>
      </c>
      <c r="J395" s="8" t="str">
        <f t="shared" si="61"/>
        <v/>
      </c>
      <c r="K395" s="9" t="str">
        <f t="shared" si="62"/>
        <v/>
      </c>
      <c r="L395" s="8" t="str">
        <f t="shared" si="66"/>
        <v/>
      </c>
      <c r="M395" s="8" t="str">
        <f t="shared" si="67"/>
        <v/>
      </c>
      <c r="N395" s="8"/>
      <c r="O395" s="8"/>
      <c r="P395" s="8"/>
      <c r="Q395" s="8" t="str">
        <f>IF(Inputs!$E$9=$M$2,M395,IF(Inputs!$E$9=$N$2,N395,IF(Inputs!$E$9=$O$2,O395,IF(Inputs!$E$9=$P$2,P395,""))))</f>
        <v/>
      </c>
      <c r="R395" s="3">
        <v>0</v>
      </c>
      <c r="S395" s="19"/>
      <c r="T395" s="3">
        <f t="shared" si="63"/>
        <v>0</v>
      </c>
      <c r="U395" s="8" t="str">
        <f t="shared" si="64"/>
        <v/>
      </c>
      <c r="W395" s="11"/>
      <c r="X395" s="11"/>
      <c r="Y395" s="11"/>
      <c r="Z395" s="11"/>
      <c r="AA395" s="11"/>
      <c r="AB395" s="11"/>
      <c r="AC395" s="11"/>
    </row>
    <row r="396" spans="4:29">
      <c r="D396" s="26">
        <f>IF(SUM($D$2:D395)&lt;&gt;0,0,IF(ROUND(U395-L396,2)=0,E396,0))</f>
        <v>0</v>
      </c>
      <c r="E396" s="3" t="str">
        <f t="shared" si="65"/>
        <v/>
      </c>
      <c r="F396" s="3" t="str">
        <f>IF(E396="","",IF(ISERROR(INDEX(Inputs!$A$10:$B$13,MATCH(E396,Inputs!$A$10:$A$13,0),2)),0,INDEX(Inputs!$A$10:$B$13,MATCH(E396,Inputs!$A$10:$A$13,0),2)))</f>
        <v/>
      </c>
      <c r="G396" s="47">
        <f t="shared" si="59"/>
        <v>0.1095</v>
      </c>
      <c r="H396" s="37">
        <f t="shared" si="60"/>
        <v>0.1095</v>
      </c>
      <c r="I396" s="9" t="e">
        <f>IF(E396="",NA(),IF(Inputs!$B$6&gt;(U395*(1+rate/freq)),IF((U395*(1+rate/freq))&lt;0,0,(U395*(1+rate/freq))),Inputs!$B$6))</f>
        <v>#N/A</v>
      </c>
      <c r="J396" s="8" t="str">
        <f t="shared" si="61"/>
        <v/>
      </c>
      <c r="K396" s="9" t="str">
        <f t="shared" si="62"/>
        <v/>
      </c>
      <c r="L396" s="8" t="str">
        <f t="shared" si="66"/>
        <v/>
      </c>
      <c r="M396" s="8" t="str">
        <f t="shared" si="67"/>
        <v/>
      </c>
      <c r="N396" s="8"/>
      <c r="O396" s="8"/>
      <c r="P396" s="8"/>
      <c r="Q396" s="8" t="str">
        <f>IF(Inputs!$E$9=$M$2,M396,IF(Inputs!$E$9=$N$2,N396,IF(Inputs!$E$9=$O$2,O396,IF(Inputs!$E$9=$P$2,P396,""))))</f>
        <v/>
      </c>
      <c r="R396" s="3">
        <v>0</v>
      </c>
      <c r="S396" s="19"/>
      <c r="T396" s="3">
        <f t="shared" si="63"/>
        <v>0</v>
      </c>
      <c r="U396" s="8" t="str">
        <f t="shared" si="64"/>
        <v/>
      </c>
      <c r="W396" s="11"/>
      <c r="X396" s="11"/>
      <c r="Y396" s="11"/>
      <c r="Z396" s="11"/>
      <c r="AA396" s="11"/>
      <c r="AB396" s="11"/>
      <c r="AC396" s="11"/>
    </row>
    <row r="397" spans="4:29">
      <c r="D397" s="26">
        <f>IF(SUM($D$2:D396)&lt;&gt;0,0,IF(ROUND(U396-L397,2)=0,E397,0))</f>
        <v>0</v>
      </c>
      <c r="E397" s="3" t="str">
        <f t="shared" si="65"/>
        <v/>
      </c>
      <c r="F397" s="3" t="str">
        <f>IF(E397="","",IF(ISERROR(INDEX(Inputs!$A$10:$B$13,MATCH(E397,Inputs!$A$10:$A$13,0),2)),0,INDEX(Inputs!$A$10:$B$13,MATCH(E397,Inputs!$A$10:$A$13,0),2)))</f>
        <v/>
      </c>
      <c r="G397" s="47">
        <f t="shared" si="59"/>
        <v>0.1095</v>
      </c>
      <c r="H397" s="37">
        <f t="shared" si="60"/>
        <v>0.1095</v>
      </c>
      <c r="I397" s="9" t="e">
        <f>IF(E397="",NA(),IF(Inputs!$B$6&gt;(U396*(1+rate/freq)),IF((U396*(1+rate/freq))&lt;0,0,(U396*(1+rate/freq))),Inputs!$B$6))</f>
        <v>#N/A</v>
      </c>
      <c r="J397" s="8" t="str">
        <f t="shared" si="61"/>
        <v/>
      </c>
      <c r="K397" s="9" t="str">
        <f t="shared" si="62"/>
        <v/>
      </c>
      <c r="L397" s="8" t="str">
        <f t="shared" si="66"/>
        <v/>
      </c>
      <c r="M397" s="8" t="str">
        <f t="shared" si="67"/>
        <v/>
      </c>
      <c r="N397" s="8">
        <f>N394+3</f>
        <v>394</v>
      </c>
      <c r="O397" s="8"/>
      <c r="P397" s="8"/>
      <c r="Q397" s="8" t="str">
        <f>IF(Inputs!$E$9=$M$2,M397,IF(Inputs!$E$9=$N$2,N397,IF(Inputs!$E$9=$O$2,O397,IF(Inputs!$E$9=$P$2,P397,""))))</f>
        <v/>
      </c>
      <c r="R397" s="3">
        <v>0</v>
      </c>
      <c r="S397" s="19"/>
      <c r="T397" s="3">
        <f t="shared" si="63"/>
        <v>0</v>
      </c>
      <c r="U397" s="8" t="str">
        <f t="shared" si="64"/>
        <v/>
      </c>
      <c r="W397" s="11"/>
      <c r="X397" s="11"/>
      <c r="Y397" s="11"/>
      <c r="Z397" s="11"/>
      <c r="AA397" s="11"/>
      <c r="AB397" s="11"/>
      <c r="AC397" s="11"/>
    </row>
    <row r="398" spans="4:29">
      <c r="D398" s="26">
        <f>IF(SUM($D$2:D397)&lt;&gt;0,0,IF(ROUND(U397-L398,2)=0,E398,0))</f>
        <v>0</v>
      </c>
      <c r="E398" s="3" t="str">
        <f t="shared" si="65"/>
        <v/>
      </c>
      <c r="F398" s="3" t="str">
        <f>IF(E398="","",IF(ISERROR(INDEX(Inputs!$A$10:$B$13,MATCH(E398,Inputs!$A$10:$A$13,0),2)),0,INDEX(Inputs!$A$10:$B$13,MATCH(E398,Inputs!$A$10:$A$13,0),2)))</f>
        <v/>
      </c>
      <c r="G398" s="47">
        <f t="shared" si="59"/>
        <v>0.1095</v>
      </c>
      <c r="H398" s="37">
        <f t="shared" si="60"/>
        <v>0.1095</v>
      </c>
      <c r="I398" s="9" t="e">
        <f>IF(E398="",NA(),IF(Inputs!$B$6&gt;(U397*(1+rate/freq)),IF((U397*(1+rate/freq))&lt;0,0,(U397*(1+rate/freq))),Inputs!$B$6))</f>
        <v>#N/A</v>
      </c>
      <c r="J398" s="8" t="str">
        <f t="shared" si="61"/>
        <v/>
      </c>
      <c r="K398" s="9" t="str">
        <f t="shared" si="62"/>
        <v/>
      </c>
      <c r="L398" s="8" t="str">
        <f t="shared" si="66"/>
        <v/>
      </c>
      <c r="M398" s="8" t="str">
        <f t="shared" si="67"/>
        <v/>
      </c>
      <c r="N398" s="8"/>
      <c r="O398" s="8"/>
      <c r="P398" s="8"/>
      <c r="Q398" s="8" t="str">
        <f>IF(Inputs!$E$9=$M$2,M398,IF(Inputs!$E$9=$N$2,N398,IF(Inputs!$E$9=$O$2,O398,IF(Inputs!$E$9=$P$2,P398,""))))</f>
        <v/>
      </c>
      <c r="R398" s="3">
        <v>0</v>
      </c>
      <c r="S398" s="19"/>
      <c r="T398" s="3">
        <f t="shared" si="63"/>
        <v>0</v>
      </c>
      <c r="U398" s="8" t="str">
        <f t="shared" si="64"/>
        <v/>
      </c>
      <c r="W398" s="11"/>
      <c r="X398" s="11"/>
      <c r="Y398" s="11"/>
      <c r="Z398" s="11"/>
      <c r="AA398" s="11"/>
      <c r="AB398" s="11"/>
      <c r="AC398" s="11"/>
    </row>
    <row r="399" spans="4:29">
      <c r="D399" s="26">
        <f>IF(SUM($D$2:D398)&lt;&gt;0,0,IF(ROUND(U398-L399,2)=0,E399,0))</f>
        <v>0</v>
      </c>
      <c r="E399" s="3" t="str">
        <f t="shared" si="65"/>
        <v/>
      </c>
      <c r="F399" s="3" t="str">
        <f>IF(E399="","",IF(ISERROR(INDEX(Inputs!$A$10:$B$13,MATCH(E399,Inputs!$A$10:$A$13,0),2)),0,INDEX(Inputs!$A$10:$B$13,MATCH(E399,Inputs!$A$10:$A$13,0),2)))</f>
        <v/>
      </c>
      <c r="G399" s="47">
        <f t="shared" si="59"/>
        <v>0.1095</v>
      </c>
      <c r="H399" s="37">
        <f t="shared" si="60"/>
        <v>0.1095</v>
      </c>
      <c r="I399" s="9" t="e">
        <f>IF(E399="",NA(),IF(Inputs!$B$6&gt;(U398*(1+rate/freq)),IF((U398*(1+rate/freq))&lt;0,0,(U398*(1+rate/freq))),Inputs!$B$6))</f>
        <v>#N/A</v>
      </c>
      <c r="J399" s="8" t="str">
        <f t="shared" si="61"/>
        <v/>
      </c>
      <c r="K399" s="9" t="str">
        <f t="shared" si="62"/>
        <v/>
      </c>
      <c r="L399" s="8" t="str">
        <f t="shared" si="66"/>
        <v/>
      </c>
      <c r="M399" s="8" t="str">
        <f t="shared" si="67"/>
        <v/>
      </c>
      <c r="N399" s="8"/>
      <c r="O399" s="8"/>
      <c r="P399" s="8"/>
      <c r="Q399" s="8" t="str">
        <f>IF(Inputs!$E$9=$M$2,M399,IF(Inputs!$E$9=$N$2,N399,IF(Inputs!$E$9=$O$2,O399,IF(Inputs!$E$9=$P$2,P399,""))))</f>
        <v/>
      </c>
      <c r="R399" s="3">
        <v>0</v>
      </c>
      <c r="S399" s="19"/>
      <c r="T399" s="3">
        <f t="shared" si="63"/>
        <v>0</v>
      </c>
      <c r="U399" s="8" t="str">
        <f t="shared" si="64"/>
        <v/>
      </c>
      <c r="W399" s="11"/>
      <c r="X399" s="11"/>
      <c r="Y399" s="11"/>
      <c r="Z399" s="11"/>
      <c r="AA399" s="11"/>
      <c r="AB399" s="11"/>
      <c r="AC399" s="11"/>
    </row>
    <row r="400" spans="4:29">
      <c r="D400" s="26">
        <f>IF(SUM($D$2:D399)&lt;&gt;0,0,IF(ROUND(U399-L400,2)=0,E400,0))</f>
        <v>0</v>
      </c>
      <c r="E400" s="3" t="str">
        <f t="shared" si="65"/>
        <v/>
      </c>
      <c r="F400" s="3" t="str">
        <f>IF(E400="","",IF(ISERROR(INDEX(Inputs!$A$10:$B$13,MATCH(E400,Inputs!$A$10:$A$13,0),2)),0,INDEX(Inputs!$A$10:$B$13,MATCH(E400,Inputs!$A$10:$A$13,0),2)))</f>
        <v/>
      </c>
      <c r="G400" s="47">
        <f t="shared" si="59"/>
        <v>0.1095</v>
      </c>
      <c r="H400" s="37">
        <f t="shared" si="60"/>
        <v>0.1095</v>
      </c>
      <c r="I400" s="9" t="e">
        <f>IF(E400="",NA(),IF(Inputs!$B$6&gt;(U399*(1+rate/freq)),IF((U399*(1+rate/freq))&lt;0,0,(U399*(1+rate/freq))),Inputs!$B$6))</f>
        <v>#N/A</v>
      </c>
      <c r="J400" s="8" t="str">
        <f t="shared" si="61"/>
        <v/>
      </c>
      <c r="K400" s="9" t="str">
        <f t="shared" si="62"/>
        <v/>
      </c>
      <c r="L400" s="8" t="str">
        <f t="shared" si="66"/>
        <v/>
      </c>
      <c r="M400" s="8" t="str">
        <f t="shared" si="67"/>
        <v/>
      </c>
      <c r="N400" s="8">
        <f>N397+3</f>
        <v>397</v>
      </c>
      <c r="O400" s="8">
        <f>O394+6</f>
        <v>397</v>
      </c>
      <c r="P400" s="8">
        <f>P388+12</f>
        <v>397</v>
      </c>
      <c r="Q400" s="8" t="str">
        <f>IF(Inputs!$E$9=$M$2,M400,IF(Inputs!$E$9=$N$2,N400,IF(Inputs!$E$9=$O$2,O400,IF(Inputs!$E$9=$P$2,P400,""))))</f>
        <v/>
      </c>
      <c r="R400" s="3">
        <v>0</v>
      </c>
      <c r="S400" s="19"/>
      <c r="T400" s="3">
        <f t="shared" si="63"/>
        <v>0</v>
      </c>
      <c r="U400" s="8" t="str">
        <f t="shared" si="64"/>
        <v/>
      </c>
      <c r="W400" s="11"/>
      <c r="X400" s="11"/>
      <c r="Y400" s="11"/>
      <c r="Z400" s="11"/>
      <c r="AA400" s="11"/>
      <c r="AB400" s="11"/>
      <c r="AC400" s="11"/>
    </row>
    <row r="401" spans="4:29">
      <c r="D401" s="26">
        <f>IF(SUM($D$2:D400)&lt;&gt;0,0,IF(ROUND(U400-L401,2)=0,E401,0))</f>
        <v>0</v>
      </c>
      <c r="E401" s="3" t="str">
        <f t="shared" si="65"/>
        <v/>
      </c>
      <c r="F401" s="3" t="str">
        <f>IF(E401="","",IF(ISERROR(INDEX(Inputs!$A$10:$B$13,MATCH(E401,Inputs!$A$10:$A$13,0),2)),0,INDEX(Inputs!$A$10:$B$13,MATCH(E401,Inputs!$A$10:$A$13,0),2)))</f>
        <v/>
      </c>
      <c r="G401" s="47">
        <f t="shared" si="59"/>
        <v>0.1095</v>
      </c>
      <c r="H401" s="37">
        <f t="shared" si="60"/>
        <v>0.1095</v>
      </c>
      <c r="I401" s="9" t="e">
        <f>IF(E401="",NA(),IF(Inputs!$B$6&gt;(U400*(1+rate/freq)),IF((U400*(1+rate/freq))&lt;0,0,(U400*(1+rate/freq))),Inputs!$B$6))</f>
        <v>#N/A</v>
      </c>
      <c r="J401" s="8" t="str">
        <f t="shared" si="61"/>
        <v/>
      </c>
      <c r="K401" s="9" t="str">
        <f t="shared" si="62"/>
        <v/>
      </c>
      <c r="L401" s="8" t="str">
        <f t="shared" si="66"/>
        <v/>
      </c>
      <c r="M401" s="8" t="str">
        <f t="shared" si="67"/>
        <v/>
      </c>
      <c r="N401" s="8"/>
      <c r="O401" s="8"/>
      <c r="P401" s="8"/>
      <c r="Q401" s="8" t="str">
        <f>IF(Inputs!$E$9=$M$2,M401,IF(Inputs!$E$9=$N$2,N401,IF(Inputs!$E$9=$O$2,O401,IF(Inputs!$E$9=$P$2,P401,""))))</f>
        <v/>
      </c>
      <c r="R401" s="3">
        <v>0</v>
      </c>
      <c r="S401" s="19"/>
      <c r="T401" s="3">
        <f t="shared" si="63"/>
        <v>0</v>
      </c>
      <c r="U401" s="8" t="str">
        <f t="shared" si="64"/>
        <v/>
      </c>
      <c r="W401" s="11"/>
      <c r="X401" s="11"/>
      <c r="Y401" s="11"/>
      <c r="Z401" s="11"/>
      <c r="AA401" s="11"/>
      <c r="AB401" s="11"/>
      <c r="AC401" s="11"/>
    </row>
    <row r="402" spans="4:29">
      <c r="D402" s="26">
        <f>IF(SUM($D$2:D401)&lt;&gt;0,0,IF(ROUND(U401-L402,2)=0,E402,0))</f>
        <v>0</v>
      </c>
      <c r="E402" s="3" t="str">
        <f t="shared" si="65"/>
        <v/>
      </c>
      <c r="F402" s="3" t="str">
        <f>IF(E402="","",IF(ISERROR(INDEX(Inputs!$A$10:$B$13,MATCH(E402,Inputs!$A$10:$A$13,0),2)),0,INDEX(Inputs!$A$10:$B$13,MATCH(E402,Inputs!$A$10:$A$13,0),2)))</f>
        <v/>
      </c>
      <c r="G402" s="47">
        <f t="shared" si="59"/>
        <v>0.1095</v>
      </c>
      <c r="H402" s="37">
        <f t="shared" si="60"/>
        <v>0.1095</v>
      </c>
      <c r="I402" s="9" t="e">
        <f>IF(E402="",NA(),IF(Inputs!$B$6&gt;(U401*(1+rate/freq)),IF((U401*(1+rate/freq))&lt;0,0,(U401*(1+rate/freq))),Inputs!$B$6))</f>
        <v>#N/A</v>
      </c>
      <c r="J402" s="8" t="str">
        <f t="shared" si="61"/>
        <v/>
      </c>
      <c r="K402" s="9" t="str">
        <f t="shared" si="62"/>
        <v/>
      </c>
      <c r="L402" s="8" t="str">
        <f t="shared" si="66"/>
        <v/>
      </c>
      <c r="M402" s="8" t="str">
        <f t="shared" si="67"/>
        <v/>
      </c>
      <c r="N402" s="8"/>
      <c r="O402" s="8"/>
      <c r="P402" s="8"/>
      <c r="Q402" s="8" t="str">
        <f>IF(Inputs!$E$9=$M$2,M402,IF(Inputs!$E$9=$N$2,N402,IF(Inputs!$E$9=$O$2,O402,IF(Inputs!$E$9=$P$2,P402,""))))</f>
        <v/>
      </c>
      <c r="R402" s="3">
        <v>0</v>
      </c>
      <c r="S402" s="19"/>
      <c r="T402" s="3">
        <f t="shared" si="63"/>
        <v>0</v>
      </c>
      <c r="U402" s="8" t="str">
        <f t="shared" si="64"/>
        <v/>
      </c>
      <c r="W402" s="11"/>
      <c r="X402" s="11"/>
      <c r="Y402" s="11"/>
      <c r="Z402" s="11"/>
      <c r="AA402" s="11"/>
      <c r="AB402" s="11"/>
      <c r="AC402" s="11"/>
    </row>
    <row r="403" spans="4:29">
      <c r="D403" s="26">
        <f>IF(SUM($D$2:D402)&lt;&gt;0,0,IF(ROUND(U402-L403,2)=0,E403,0))</f>
        <v>0</v>
      </c>
      <c r="E403" s="3" t="str">
        <f t="shared" si="65"/>
        <v/>
      </c>
      <c r="F403" s="3" t="str">
        <f>IF(E403="","",IF(ISERROR(INDEX(Inputs!$A$10:$B$13,MATCH(E403,Inputs!$A$10:$A$13,0),2)),0,INDEX(Inputs!$A$10:$B$13,MATCH(E403,Inputs!$A$10:$A$13,0),2)))</f>
        <v/>
      </c>
      <c r="G403" s="47">
        <f t="shared" si="59"/>
        <v>0.1095</v>
      </c>
      <c r="H403" s="37">
        <f t="shared" si="60"/>
        <v>0.1095</v>
      </c>
      <c r="I403" s="9" t="e">
        <f>IF(E403="",NA(),IF(Inputs!$B$6&gt;(U402*(1+rate/freq)),IF((U402*(1+rate/freq))&lt;0,0,(U402*(1+rate/freq))),Inputs!$B$6))</f>
        <v>#N/A</v>
      </c>
      <c r="J403" s="8" t="str">
        <f t="shared" si="61"/>
        <v/>
      </c>
      <c r="K403" s="9" t="str">
        <f t="shared" si="62"/>
        <v/>
      </c>
      <c r="L403" s="8" t="str">
        <f t="shared" si="66"/>
        <v/>
      </c>
      <c r="M403" s="8" t="str">
        <f t="shared" si="67"/>
        <v/>
      </c>
      <c r="N403" s="8">
        <f>N400+3</f>
        <v>400</v>
      </c>
      <c r="O403" s="8"/>
      <c r="P403" s="8"/>
      <c r="Q403" s="8" t="str">
        <f>IF(Inputs!$E$9=$M$2,M403,IF(Inputs!$E$9=$N$2,N403,IF(Inputs!$E$9=$O$2,O403,IF(Inputs!$E$9=$P$2,P403,""))))</f>
        <v/>
      </c>
      <c r="R403" s="3">
        <v>0</v>
      </c>
      <c r="S403" s="19"/>
      <c r="T403" s="3">
        <f t="shared" si="63"/>
        <v>0</v>
      </c>
      <c r="U403" s="8" t="str">
        <f t="shared" si="64"/>
        <v/>
      </c>
      <c r="W403" s="11"/>
      <c r="X403" s="11"/>
      <c r="Y403" s="11"/>
      <c r="Z403" s="11"/>
      <c r="AA403" s="11"/>
      <c r="AB403" s="11"/>
      <c r="AC403" s="11"/>
    </row>
    <row r="404" spans="4:29">
      <c r="D404" s="26">
        <f>IF(SUM($D$2:D403)&lt;&gt;0,0,IF(ROUND(U403-L404,2)=0,E404,0))</f>
        <v>0</v>
      </c>
      <c r="E404" s="3" t="str">
        <f t="shared" si="65"/>
        <v/>
      </c>
      <c r="F404" s="3" t="str">
        <f>IF(E404="","",IF(ISERROR(INDEX(Inputs!$A$10:$B$13,MATCH(E404,Inputs!$A$10:$A$13,0),2)),0,INDEX(Inputs!$A$10:$B$13,MATCH(E404,Inputs!$A$10:$A$13,0),2)))</f>
        <v/>
      </c>
      <c r="G404" s="47">
        <f t="shared" si="59"/>
        <v>0.1095</v>
      </c>
      <c r="H404" s="37">
        <f t="shared" si="60"/>
        <v>0.1095</v>
      </c>
      <c r="I404" s="9" t="e">
        <f>IF(E404="",NA(),IF(Inputs!$B$6&gt;(U403*(1+rate/freq)),IF((U403*(1+rate/freq))&lt;0,0,(U403*(1+rate/freq))),Inputs!$B$6))</f>
        <v>#N/A</v>
      </c>
      <c r="J404" s="8" t="str">
        <f t="shared" si="61"/>
        <v/>
      </c>
      <c r="K404" s="9" t="str">
        <f t="shared" si="62"/>
        <v/>
      </c>
      <c r="L404" s="8" t="str">
        <f t="shared" si="66"/>
        <v/>
      </c>
      <c r="M404" s="8" t="str">
        <f t="shared" si="67"/>
        <v/>
      </c>
      <c r="N404" s="8"/>
      <c r="O404" s="8"/>
      <c r="P404" s="8"/>
      <c r="Q404" s="8" t="str">
        <f>IF(Inputs!$E$9=$M$2,M404,IF(Inputs!$E$9=$N$2,N404,IF(Inputs!$E$9=$O$2,O404,IF(Inputs!$E$9=$P$2,P404,""))))</f>
        <v/>
      </c>
      <c r="R404" s="3">
        <v>0</v>
      </c>
      <c r="S404" s="19"/>
      <c r="T404" s="3">
        <f t="shared" si="63"/>
        <v>0</v>
      </c>
      <c r="U404" s="8" t="str">
        <f t="shared" si="64"/>
        <v/>
      </c>
      <c r="W404" s="11"/>
      <c r="X404" s="11"/>
      <c r="Y404" s="11"/>
      <c r="Z404" s="11"/>
      <c r="AA404" s="11"/>
      <c r="AB404" s="11"/>
      <c r="AC404" s="11"/>
    </row>
    <row r="405" spans="4:29">
      <c r="D405" s="26">
        <f>IF(SUM($D$2:D404)&lt;&gt;0,0,IF(ROUND(U404-L405,2)=0,E405,0))</f>
        <v>0</v>
      </c>
      <c r="E405" s="3" t="str">
        <f t="shared" si="65"/>
        <v/>
      </c>
      <c r="F405" s="3" t="str">
        <f>IF(E405="","",IF(ISERROR(INDEX(Inputs!$A$10:$B$13,MATCH(E405,Inputs!$A$10:$A$13,0),2)),0,INDEX(Inputs!$A$10:$B$13,MATCH(E405,Inputs!$A$10:$A$13,0),2)))</f>
        <v/>
      </c>
      <c r="G405" s="47">
        <f t="shared" si="59"/>
        <v>0.1095</v>
      </c>
      <c r="H405" s="37">
        <f t="shared" si="60"/>
        <v>0.1095</v>
      </c>
      <c r="I405" s="9" t="e">
        <f>IF(E405="",NA(),IF(Inputs!$B$6&gt;(U404*(1+rate/freq)),IF((U404*(1+rate/freq))&lt;0,0,(U404*(1+rate/freq))),Inputs!$B$6))</f>
        <v>#N/A</v>
      </c>
      <c r="J405" s="8" t="str">
        <f t="shared" si="61"/>
        <v/>
      </c>
      <c r="K405" s="9" t="str">
        <f t="shared" si="62"/>
        <v/>
      </c>
      <c r="L405" s="8" t="str">
        <f t="shared" si="66"/>
        <v/>
      </c>
      <c r="M405" s="8" t="str">
        <f t="shared" si="67"/>
        <v/>
      </c>
      <c r="N405" s="8"/>
      <c r="O405" s="8"/>
      <c r="P405" s="8"/>
      <c r="Q405" s="8" t="str">
        <f>IF(Inputs!$E$9=$M$2,M405,IF(Inputs!$E$9=$N$2,N405,IF(Inputs!$E$9=$O$2,O405,IF(Inputs!$E$9=$P$2,P405,""))))</f>
        <v/>
      </c>
      <c r="R405" s="3">
        <v>0</v>
      </c>
      <c r="S405" s="19"/>
      <c r="T405" s="3">
        <f t="shared" si="63"/>
        <v>0</v>
      </c>
      <c r="U405" s="8" t="str">
        <f t="shared" si="64"/>
        <v/>
      </c>
      <c r="W405" s="11"/>
      <c r="X405" s="11"/>
      <c r="Y405" s="11"/>
      <c r="Z405" s="11"/>
      <c r="AA405" s="11"/>
      <c r="AB405" s="11"/>
      <c r="AC405" s="11"/>
    </row>
    <row r="406" spans="4:29">
      <c r="D406" s="26">
        <f>IF(SUM($D$2:D405)&lt;&gt;0,0,IF(ROUND(U405-L406,2)=0,E406,0))</f>
        <v>0</v>
      </c>
      <c r="E406" s="3" t="str">
        <f t="shared" si="65"/>
        <v/>
      </c>
      <c r="F406" s="3" t="str">
        <f>IF(E406="","",IF(ISERROR(INDEX(Inputs!$A$10:$B$13,MATCH(E406,Inputs!$A$10:$A$13,0),2)),0,INDEX(Inputs!$A$10:$B$13,MATCH(E406,Inputs!$A$10:$A$13,0),2)))</f>
        <v/>
      </c>
      <c r="G406" s="47">
        <f t="shared" si="59"/>
        <v>0.1095</v>
      </c>
      <c r="H406" s="37">
        <f t="shared" si="60"/>
        <v>0.1095</v>
      </c>
      <c r="I406" s="9" t="e">
        <f>IF(E406="",NA(),IF(Inputs!$B$6&gt;(U405*(1+rate/freq)),IF((U405*(1+rate/freq))&lt;0,0,(U405*(1+rate/freq))),Inputs!$B$6))</f>
        <v>#N/A</v>
      </c>
      <c r="J406" s="8" t="str">
        <f t="shared" si="61"/>
        <v/>
      </c>
      <c r="K406" s="9" t="str">
        <f t="shared" si="62"/>
        <v/>
      </c>
      <c r="L406" s="8" t="str">
        <f t="shared" si="66"/>
        <v/>
      </c>
      <c r="M406" s="8" t="str">
        <f t="shared" si="67"/>
        <v/>
      </c>
      <c r="N406" s="8">
        <f>N403+3</f>
        <v>403</v>
      </c>
      <c r="O406" s="8">
        <f>O400+6</f>
        <v>403</v>
      </c>
      <c r="P406" s="8"/>
      <c r="Q406" s="8" t="str">
        <f>IF(Inputs!$E$9=$M$2,M406,IF(Inputs!$E$9=$N$2,N406,IF(Inputs!$E$9=$O$2,O406,IF(Inputs!$E$9=$P$2,P406,""))))</f>
        <v/>
      </c>
      <c r="R406" s="3">
        <v>0</v>
      </c>
      <c r="S406" s="19"/>
      <c r="T406" s="3">
        <f t="shared" si="63"/>
        <v>0</v>
      </c>
      <c r="U406" s="8" t="str">
        <f t="shared" si="64"/>
        <v/>
      </c>
      <c r="W406" s="11"/>
      <c r="X406" s="11"/>
      <c r="Y406" s="11"/>
      <c r="Z406" s="11"/>
      <c r="AA406" s="11"/>
      <c r="AB406" s="11"/>
      <c r="AC406" s="11"/>
    </row>
    <row r="407" spans="4:29">
      <c r="D407" s="26">
        <f>IF(SUM($D$2:D406)&lt;&gt;0,0,IF(ROUND(U406-L407,2)=0,E407,0))</f>
        <v>0</v>
      </c>
      <c r="E407" s="3" t="str">
        <f t="shared" si="65"/>
        <v/>
      </c>
      <c r="F407" s="3" t="str">
        <f>IF(E407="","",IF(ISERROR(INDEX(Inputs!$A$10:$B$13,MATCH(E407,Inputs!$A$10:$A$13,0),2)),0,INDEX(Inputs!$A$10:$B$13,MATCH(E407,Inputs!$A$10:$A$13,0),2)))</f>
        <v/>
      </c>
      <c r="G407" s="47">
        <f t="shared" si="59"/>
        <v>0.1095</v>
      </c>
      <c r="H407" s="37">
        <f t="shared" si="60"/>
        <v>0.1095</v>
      </c>
      <c r="I407" s="9" t="e">
        <f>IF(E407="",NA(),IF(Inputs!$B$6&gt;(U406*(1+rate/freq)),IF((U406*(1+rate/freq))&lt;0,0,(U406*(1+rate/freq))),Inputs!$B$6))</f>
        <v>#N/A</v>
      </c>
      <c r="J407" s="8" t="str">
        <f t="shared" si="61"/>
        <v/>
      </c>
      <c r="K407" s="9" t="str">
        <f t="shared" si="62"/>
        <v/>
      </c>
      <c r="L407" s="8" t="str">
        <f t="shared" si="66"/>
        <v/>
      </c>
      <c r="M407" s="8" t="str">
        <f t="shared" si="67"/>
        <v/>
      </c>
      <c r="N407" s="8"/>
      <c r="O407" s="8"/>
      <c r="P407" s="8"/>
      <c r="Q407" s="8" t="str">
        <f>IF(Inputs!$E$9=$M$2,M407,IF(Inputs!$E$9=$N$2,N407,IF(Inputs!$E$9=$O$2,O407,IF(Inputs!$E$9=$P$2,P407,""))))</f>
        <v/>
      </c>
      <c r="R407" s="3">
        <v>0</v>
      </c>
      <c r="S407" s="19"/>
      <c r="T407" s="3">
        <f t="shared" si="63"/>
        <v>0</v>
      </c>
      <c r="U407" s="8" t="str">
        <f t="shared" si="64"/>
        <v/>
      </c>
      <c r="W407" s="11"/>
      <c r="X407" s="11"/>
      <c r="Y407" s="11"/>
      <c r="Z407" s="11"/>
      <c r="AA407" s="11"/>
      <c r="AB407" s="11"/>
      <c r="AC407" s="11"/>
    </row>
    <row r="408" spans="4:29">
      <c r="D408" s="26">
        <f>IF(SUM($D$2:D407)&lt;&gt;0,0,IF(ROUND(U407-L408,2)=0,E408,0))</f>
        <v>0</v>
      </c>
      <c r="E408" s="3" t="str">
        <f t="shared" si="65"/>
        <v/>
      </c>
      <c r="F408" s="3" t="str">
        <f>IF(E408="","",IF(ISERROR(INDEX(Inputs!$A$10:$B$13,MATCH(E408,Inputs!$A$10:$A$13,0),2)),0,INDEX(Inputs!$A$10:$B$13,MATCH(E408,Inputs!$A$10:$A$13,0),2)))</f>
        <v/>
      </c>
      <c r="G408" s="47">
        <f t="shared" si="59"/>
        <v>0.1095</v>
      </c>
      <c r="H408" s="37">
        <f t="shared" si="60"/>
        <v>0.1095</v>
      </c>
      <c r="I408" s="9" t="e">
        <f>IF(E408="",NA(),IF(Inputs!$B$6&gt;(U407*(1+rate/freq)),IF((U407*(1+rate/freq))&lt;0,0,(U407*(1+rate/freq))),Inputs!$B$6))</f>
        <v>#N/A</v>
      </c>
      <c r="J408" s="8" t="str">
        <f t="shared" si="61"/>
        <v/>
      </c>
      <c r="K408" s="9" t="str">
        <f t="shared" si="62"/>
        <v/>
      </c>
      <c r="L408" s="8" t="str">
        <f t="shared" si="66"/>
        <v/>
      </c>
      <c r="M408" s="8" t="str">
        <f t="shared" si="67"/>
        <v/>
      </c>
      <c r="N408" s="8"/>
      <c r="O408" s="8"/>
      <c r="P408" s="8"/>
      <c r="Q408" s="8" t="str">
        <f>IF(Inputs!$E$9=$M$2,M408,IF(Inputs!$E$9=$N$2,N408,IF(Inputs!$E$9=$O$2,O408,IF(Inputs!$E$9=$P$2,P408,""))))</f>
        <v/>
      </c>
      <c r="R408" s="3">
        <v>0</v>
      </c>
      <c r="S408" s="19"/>
      <c r="T408" s="3">
        <f t="shared" si="63"/>
        <v>0</v>
      </c>
      <c r="U408" s="8" t="str">
        <f t="shared" si="64"/>
        <v/>
      </c>
      <c r="W408" s="11"/>
      <c r="X408" s="11"/>
      <c r="Y408" s="11"/>
      <c r="Z408" s="11"/>
      <c r="AA408" s="11"/>
      <c r="AB408" s="11"/>
      <c r="AC408" s="11"/>
    </row>
    <row r="409" spans="4:29">
      <c r="D409" s="26">
        <f>IF(SUM($D$2:D408)&lt;&gt;0,0,IF(ROUND(U408-L409,2)=0,E409,0))</f>
        <v>0</v>
      </c>
      <c r="E409" s="3" t="str">
        <f t="shared" si="65"/>
        <v/>
      </c>
      <c r="F409" s="3" t="str">
        <f>IF(E409="","",IF(ISERROR(INDEX(Inputs!$A$10:$B$13,MATCH(E409,Inputs!$A$10:$A$13,0),2)),0,INDEX(Inputs!$A$10:$B$13,MATCH(E409,Inputs!$A$10:$A$13,0),2)))</f>
        <v/>
      </c>
      <c r="G409" s="47">
        <f t="shared" si="59"/>
        <v>0.1095</v>
      </c>
      <c r="H409" s="37">
        <f t="shared" si="60"/>
        <v>0.1095</v>
      </c>
      <c r="I409" s="9" t="e">
        <f>IF(E409="",NA(),IF(Inputs!$B$6&gt;(U408*(1+rate/freq)),IF((U408*(1+rate/freq))&lt;0,0,(U408*(1+rate/freq))),Inputs!$B$6))</f>
        <v>#N/A</v>
      </c>
      <c r="J409" s="8" t="str">
        <f t="shared" si="61"/>
        <v/>
      </c>
      <c r="K409" s="9" t="str">
        <f t="shared" si="62"/>
        <v/>
      </c>
      <c r="L409" s="8" t="str">
        <f t="shared" si="66"/>
        <v/>
      </c>
      <c r="M409" s="8" t="str">
        <f t="shared" si="67"/>
        <v/>
      </c>
      <c r="N409" s="8">
        <f>N406+3</f>
        <v>406</v>
      </c>
      <c r="O409" s="8"/>
      <c r="P409" s="8"/>
      <c r="Q409" s="8" t="str">
        <f>IF(Inputs!$E$9=$M$2,M409,IF(Inputs!$E$9=$N$2,N409,IF(Inputs!$E$9=$O$2,O409,IF(Inputs!$E$9=$P$2,P409,""))))</f>
        <v/>
      </c>
      <c r="R409" s="3">
        <v>0</v>
      </c>
      <c r="S409" s="19"/>
      <c r="T409" s="3">
        <f t="shared" si="63"/>
        <v>0</v>
      </c>
      <c r="U409" s="8" t="str">
        <f t="shared" si="64"/>
        <v/>
      </c>
      <c r="W409" s="11"/>
      <c r="X409" s="11"/>
      <c r="Y409" s="11"/>
      <c r="Z409" s="11"/>
      <c r="AA409" s="11"/>
      <c r="AB409" s="11"/>
      <c r="AC409" s="11"/>
    </row>
    <row r="410" spans="4:29">
      <c r="D410" s="26">
        <f>IF(SUM($D$2:D409)&lt;&gt;0,0,IF(ROUND(U409-L410,2)=0,E410,0))</f>
        <v>0</v>
      </c>
      <c r="E410" s="3" t="str">
        <f t="shared" si="65"/>
        <v/>
      </c>
      <c r="F410" s="3" t="str">
        <f>IF(E410="","",IF(ISERROR(INDEX(Inputs!$A$10:$B$13,MATCH(E410,Inputs!$A$10:$A$13,0),2)),0,INDEX(Inputs!$A$10:$B$13,MATCH(E410,Inputs!$A$10:$A$13,0),2)))</f>
        <v/>
      </c>
      <c r="G410" s="47">
        <f t="shared" si="59"/>
        <v>0.1095</v>
      </c>
      <c r="H410" s="37">
        <f t="shared" si="60"/>
        <v>0.1095</v>
      </c>
      <c r="I410" s="9" t="e">
        <f>IF(E410="",NA(),IF(Inputs!$B$6&gt;(U409*(1+rate/freq)),IF((U409*(1+rate/freq))&lt;0,0,(U409*(1+rate/freq))),Inputs!$B$6))</f>
        <v>#N/A</v>
      </c>
      <c r="J410" s="8" t="str">
        <f t="shared" si="61"/>
        <v/>
      </c>
      <c r="K410" s="9" t="str">
        <f t="shared" si="62"/>
        <v/>
      </c>
      <c r="L410" s="8" t="str">
        <f t="shared" si="66"/>
        <v/>
      </c>
      <c r="M410" s="8" t="str">
        <f t="shared" si="67"/>
        <v/>
      </c>
      <c r="N410" s="8"/>
      <c r="O410" s="8"/>
      <c r="P410" s="8"/>
      <c r="Q410" s="8" t="str">
        <f>IF(Inputs!$E$9=$M$2,M410,IF(Inputs!$E$9=$N$2,N410,IF(Inputs!$E$9=$O$2,O410,IF(Inputs!$E$9=$P$2,P410,""))))</f>
        <v/>
      </c>
      <c r="R410" s="3">
        <v>0</v>
      </c>
      <c r="S410" s="19"/>
      <c r="T410" s="3">
        <f t="shared" si="63"/>
        <v>0</v>
      </c>
      <c r="U410" s="8" t="str">
        <f t="shared" si="64"/>
        <v/>
      </c>
      <c r="W410" s="11"/>
      <c r="X410" s="11"/>
      <c r="Y410" s="11"/>
      <c r="Z410" s="11"/>
      <c r="AA410" s="11"/>
      <c r="AB410" s="11"/>
      <c r="AC410" s="11"/>
    </row>
    <row r="411" spans="4:29">
      <c r="D411" s="26">
        <f>IF(SUM($D$2:D410)&lt;&gt;0,0,IF(ROUND(U410-L411,2)=0,E411,0))</f>
        <v>0</v>
      </c>
      <c r="E411" s="3" t="str">
        <f t="shared" si="65"/>
        <v/>
      </c>
      <c r="F411" s="3" t="str">
        <f>IF(E411="","",IF(ISERROR(INDEX(Inputs!$A$10:$B$13,MATCH(E411,Inputs!$A$10:$A$13,0),2)),0,INDEX(Inputs!$A$10:$B$13,MATCH(E411,Inputs!$A$10:$A$13,0),2)))</f>
        <v/>
      </c>
      <c r="G411" s="47">
        <f t="shared" si="59"/>
        <v>0.1095</v>
      </c>
      <c r="H411" s="37">
        <f t="shared" si="60"/>
        <v>0.1095</v>
      </c>
      <c r="I411" s="9" t="e">
        <f>IF(E411="",NA(),IF(Inputs!$B$6&gt;(U410*(1+rate/freq)),IF((U410*(1+rate/freq))&lt;0,0,(U410*(1+rate/freq))),Inputs!$B$6))</f>
        <v>#N/A</v>
      </c>
      <c r="J411" s="8" t="str">
        <f t="shared" si="61"/>
        <v/>
      </c>
      <c r="K411" s="9" t="str">
        <f t="shared" si="62"/>
        <v/>
      </c>
      <c r="L411" s="8" t="str">
        <f t="shared" si="66"/>
        <v/>
      </c>
      <c r="M411" s="8" t="str">
        <f t="shared" si="67"/>
        <v/>
      </c>
      <c r="N411" s="8"/>
      <c r="O411" s="8"/>
      <c r="P411" s="8"/>
      <c r="Q411" s="8" t="str">
        <f>IF(Inputs!$E$9=$M$2,M411,IF(Inputs!$E$9=$N$2,N411,IF(Inputs!$E$9=$O$2,O411,IF(Inputs!$E$9=$P$2,P411,""))))</f>
        <v/>
      </c>
      <c r="R411" s="3">
        <v>0</v>
      </c>
      <c r="S411" s="19"/>
      <c r="T411" s="3">
        <f t="shared" si="63"/>
        <v>0</v>
      </c>
      <c r="U411" s="8" t="str">
        <f t="shared" si="64"/>
        <v/>
      </c>
      <c r="W411" s="11"/>
      <c r="X411" s="11"/>
      <c r="Y411" s="11"/>
      <c r="Z411" s="11"/>
      <c r="AA411" s="11"/>
      <c r="AB411" s="11"/>
      <c r="AC411" s="11"/>
    </row>
    <row r="412" spans="4:29">
      <c r="D412" s="26">
        <f>IF(SUM($D$2:D411)&lt;&gt;0,0,IF(ROUND(U411-L412,2)=0,E412,0))</f>
        <v>0</v>
      </c>
      <c r="E412" s="3" t="str">
        <f t="shared" si="65"/>
        <v/>
      </c>
      <c r="F412" s="3" t="str">
        <f>IF(E412="","",IF(ISERROR(INDEX(Inputs!$A$10:$B$13,MATCH(E412,Inputs!$A$10:$A$13,0),2)),0,INDEX(Inputs!$A$10:$B$13,MATCH(E412,Inputs!$A$10:$A$13,0),2)))</f>
        <v/>
      </c>
      <c r="G412" s="47">
        <f t="shared" si="59"/>
        <v>0.1095</v>
      </c>
      <c r="H412" s="37">
        <f t="shared" si="60"/>
        <v>0.1095</v>
      </c>
      <c r="I412" s="9" t="e">
        <f>IF(E412="",NA(),IF(Inputs!$B$6&gt;(U411*(1+rate/freq)),IF((U411*(1+rate/freq))&lt;0,0,(U411*(1+rate/freq))),Inputs!$B$6))</f>
        <v>#N/A</v>
      </c>
      <c r="J412" s="8" t="str">
        <f t="shared" si="61"/>
        <v/>
      </c>
      <c r="K412" s="9" t="str">
        <f t="shared" si="62"/>
        <v/>
      </c>
      <c r="L412" s="8" t="str">
        <f t="shared" si="66"/>
        <v/>
      </c>
      <c r="M412" s="8" t="str">
        <f t="shared" si="67"/>
        <v/>
      </c>
      <c r="N412" s="8">
        <f>N409+3</f>
        <v>409</v>
      </c>
      <c r="O412" s="8">
        <f>O406+6</f>
        <v>409</v>
      </c>
      <c r="P412" s="8">
        <f>P400+12</f>
        <v>409</v>
      </c>
      <c r="Q412" s="8" t="str">
        <f>IF(Inputs!$E$9=$M$2,M412,IF(Inputs!$E$9=$N$2,N412,IF(Inputs!$E$9=$O$2,O412,IF(Inputs!$E$9=$P$2,P412,""))))</f>
        <v/>
      </c>
      <c r="R412" s="3">
        <v>0</v>
      </c>
      <c r="S412" s="19"/>
      <c r="T412" s="3">
        <f t="shared" si="63"/>
        <v>0</v>
      </c>
      <c r="U412" s="8" t="str">
        <f t="shared" si="64"/>
        <v/>
      </c>
      <c r="W412" s="11"/>
      <c r="X412" s="11"/>
      <c r="Y412" s="11"/>
      <c r="Z412" s="11"/>
      <c r="AA412" s="11"/>
      <c r="AB412" s="11"/>
      <c r="AC412" s="11"/>
    </row>
    <row r="413" spans="4:29">
      <c r="D413" s="26">
        <f>IF(SUM($D$2:D412)&lt;&gt;0,0,IF(ROUND(U412-L413,2)=0,E413,0))</f>
        <v>0</v>
      </c>
      <c r="E413" s="3" t="str">
        <f t="shared" si="65"/>
        <v/>
      </c>
      <c r="F413" s="3" t="str">
        <f>IF(E413="","",IF(ISERROR(INDEX(Inputs!$A$10:$B$13,MATCH(E413,Inputs!$A$10:$A$13,0),2)),0,INDEX(Inputs!$A$10:$B$13,MATCH(E413,Inputs!$A$10:$A$13,0),2)))</f>
        <v/>
      </c>
      <c r="G413" s="47">
        <f t="shared" si="59"/>
        <v>0.1095</v>
      </c>
      <c r="H413" s="37">
        <f t="shared" si="60"/>
        <v>0.1095</v>
      </c>
      <c r="I413" s="9" t="e">
        <f>IF(E413="",NA(),IF(Inputs!$B$6&gt;(U412*(1+rate/freq)),IF((U412*(1+rate/freq))&lt;0,0,(U412*(1+rate/freq))),Inputs!$B$6))</f>
        <v>#N/A</v>
      </c>
      <c r="J413" s="8" t="str">
        <f t="shared" si="61"/>
        <v/>
      </c>
      <c r="K413" s="9" t="str">
        <f t="shared" si="62"/>
        <v/>
      </c>
      <c r="L413" s="8" t="str">
        <f t="shared" si="66"/>
        <v/>
      </c>
      <c r="M413" s="8" t="str">
        <f t="shared" si="67"/>
        <v/>
      </c>
      <c r="N413" s="8"/>
      <c r="O413" s="8"/>
      <c r="P413" s="8"/>
      <c r="Q413" s="8" t="str">
        <f>IF(Inputs!$E$9=$M$2,M413,IF(Inputs!$E$9=$N$2,N413,IF(Inputs!$E$9=$O$2,O413,IF(Inputs!$E$9=$P$2,P413,""))))</f>
        <v/>
      </c>
      <c r="R413" s="3">
        <v>0</v>
      </c>
      <c r="S413" s="19"/>
      <c r="T413" s="3">
        <f t="shared" si="63"/>
        <v>0</v>
      </c>
      <c r="U413" s="8" t="str">
        <f t="shared" si="64"/>
        <v/>
      </c>
      <c r="W413" s="11"/>
      <c r="X413" s="11"/>
      <c r="Y413" s="11"/>
      <c r="Z413" s="11"/>
      <c r="AA413" s="11"/>
      <c r="AB413" s="11"/>
      <c r="AC413" s="11"/>
    </row>
    <row r="414" spans="4:29">
      <c r="D414" s="26">
        <f>IF(SUM($D$2:D413)&lt;&gt;0,0,IF(ROUND(U413-L414,2)=0,E414,0))</f>
        <v>0</v>
      </c>
      <c r="E414" s="3" t="str">
        <f t="shared" si="65"/>
        <v/>
      </c>
      <c r="F414" s="3" t="str">
        <f>IF(E414="","",IF(ISERROR(INDEX(Inputs!$A$10:$B$13,MATCH(E414,Inputs!$A$10:$A$13,0),2)),0,INDEX(Inputs!$A$10:$B$13,MATCH(E414,Inputs!$A$10:$A$13,0),2)))</f>
        <v/>
      </c>
      <c r="G414" s="47">
        <f t="shared" si="59"/>
        <v>0.1095</v>
      </c>
      <c r="H414" s="37">
        <f t="shared" si="60"/>
        <v>0.1095</v>
      </c>
      <c r="I414" s="9" t="e">
        <f>IF(E414="",NA(),IF(Inputs!$B$6&gt;(U413*(1+rate/freq)),IF((U413*(1+rate/freq))&lt;0,0,(U413*(1+rate/freq))),Inputs!$B$6))</f>
        <v>#N/A</v>
      </c>
      <c r="J414" s="8" t="str">
        <f t="shared" si="61"/>
        <v/>
      </c>
      <c r="K414" s="9" t="str">
        <f t="shared" si="62"/>
        <v/>
      </c>
      <c r="L414" s="8" t="str">
        <f t="shared" si="66"/>
        <v/>
      </c>
      <c r="M414" s="8" t="str">
        <f t="shared" si="67"/>
        <v/>
      </c>
      <c r="N414" s="8"/>
      <c r="O414" s="8"/>
      <c r="P414" s="8"/>
      <c r="Q414" s="8" t="str">
        <f>IF(Inputs!$E$9=$M$2,M414,IF(Inputs!$E$9=$N$2,N414,IF(Inputs!$E$9=$O$2,O414,IF(Inputs!$E$9=$P$2,P414,""))))</f>
        <v/>
      </c>
      <c r="R414" s="3">
        <v>0</v>
      </c>
      <c r="S414" s="19"/>
      <c r="T414" s="3">
        <f t="shared" si="63"/>
        <v>0</v>
      </c>
      <c r="U414" s="8" t="str">
        <f t="shared" si="64"/>
        <v/>
      </c>
      <c r="W414" s="11"/>
      <c r="X414" s="11"/>
      <c r="Y414" s="11"/>
      <c r="Z414" s="11"/>
      <c r="AA414" s="11"/>
      <c r="AB414" s="11"/>
      <c r="AC414" s="11"/>
    </row>
    <row r="415" spans="4:29">
      <c r="D415" s="26">
        <f>IF(SUM($D$2:D414)&lt;&gt;0,0,IF(ROUND(U414-L415,2)=0,E415,0))</f>
        <v>0</v>
      </c>
      <c r="E415" s="3" t="str">
        <f t="shared" si="65"/>
        <v/>
      </c>
      <c r="F415" s="3" t="str">
        <f>IF(E415="","",IF(ISERROR(INDEX(Inputs!$A$10:$B$13,MATCH(E415,Inputs!$A$10:$A$13,0),2)),0,INDEX(Inputs!$A$10:$B$13,MATCH(E415,Inputs!$A$10:$A$13,0),2)))</f>
        <v/>
      </c>
      <c r="G415" s="47">
        <f t="shared" si="59"/>
        <v>0.1095</v>
      </c>
      <c r="H415" s="37">
        <f t="shared" si="60"/>
        <v>0.1095</v>
      </c>
      <c r="I415" s="9" t="e">
        <f>IF(E415="",NA(),IF(Inputs!$B$6&gt;(U414*(1+rate/freq)),IF((U414*(1+rate/freq))&lt;0,0,(U414*(1+rate/freq))),Inputs!$B$6))</f>
        <v>#N/A</v>
      </c>
      <c r="J415" s="8" t="str">
        <f t="shared" si="61"/>
        <v/>
      </c>
      <c r="K415" s="9" t="str">
        <f t="shared" si="62"/>
        <v/>
      </c>
      <c r="L415" s="8" t="str">
        <f t="shared" si="66"/>
        <v/>
      </c>
      <c r="M415" s="8" t="str">
        <f t="shared" si="67"/>
        <v/>
      </c>
      <c r="N415" s="8">
        <f>N412+3</f>
        <v>412</v>
      </c>
      <c r="O415" s="8"/>
      <c r="P415" s="8"/>
      <c r="Q415" s="8" t="str">
        <f>IF(Inputs!$E$9=$M$2,M415,IF(Inputs!$E$9=$N$2,N415,IF(Inputs!$E$9=$O$2,O415,IF(Inputs!$E$9=$P$2,P415,""))))</f>
        <v/>
      </c>
      <c r="R415" s="3">
        <v>0</v>
      </c>
      <c r="S415" s="19"/>
      <c r="T415" s="3">
        <f t="shared" si="63"/>
        <v>0</v>
      </c>
      <c r="U415" s="8" t="str">
        <f t="shared" si="64"/>
        <v/>
      </c>
      <c r="W415" s="11"/>
      <c r="X415" s="11"/>
      <c r="Y415" s="11"/>
      <c r="Z415" s="11"/>
      <c r="AA415" s="11"/>
      <c r="AB415" s="11"/>
      <c r="AC415" s="11"/>
    </row>
    <row r="416" spans="4:29">
      <c r="D416" s="26">
        <f>IF(SUM($D$2:D415)&lt;&gt;0,0,IF(ROUND(U415-L416,2)=0,E416,0))</f>
        <v>0</v>
      </c>
      <c r="E416" s="3" t="str">
        <f t="shared" si="65"/>
        <v/>
      </c>
      <c r="F416" s="3" t="str">
        <f>IF(E416="","",IF(ISERROR(INDEX(Inputs!$A$10:$B$13,MATCH(E416,Inputs!$A$10:$A$13,0),2)),0,INDEX(Inputs!$A$10:$B$13,MATCH(E416,Inputs!$A$10:$A$13,0),2)))</f>
        <v/>
      </c>
      <c r="G416" s="47">
        <f t="shared" si="59"/>
        <v>0.1095</v>
      </c>
      <c r="H416" s="37">
        <f t="shared" si="60"/>
        <v>0.1095</v>
      </c>
      <c r="I416" s="9" t="e">
        <f>IF(E416="",NA(),IF(Inputs!$B$6&gt;(U415*(1+rate/freq)),IF((U415*(1+rate/freq))&lt;0,0,(U415*(1+rate/freq))),Inputs!$B$6))</f>
        <v>#N/A</v>
      </c>
      <c r="J416" s="8" t="str">
        <f t="shared" si="61"/>
        <v/>
      </c>
      <c r="K416" s="9" t="str">
        <f t="shared" si="62"/>
        <v/>
      </c>
      <c r="L416" s="8" t="str">
        <f t="shared" si="66"/>
        <v/>
      </c>
      <c r="M416" s="8" t="str">
        <f t="shared" si="67"/>
        <v/>
      </c>
      <c r="N416" s="8"/>
      <c r="O416" s="8"/>
      <c r="P416" s="8"/>
      <c r="Q416" s="8" t="str">
        <f>IF(Inputs!$E$9=$M$2,M416,IF(Inputs!$E$9=$N$2,N416,IF(Inputs!$E$9=$O$2,O416,IF(Inputs!$E$9=$P$2,P416,""))))</f>
        <v/>
      </c>
      <c r="R416" s="3">
        <v>0</v>
      </c>
      <c r="S416" s="19"/>
      <c r="T416" s="3">
        <f t="shared" si="63"/>
        <v>0</v>
      </c>
      <c r="U416" s="8" t="str">
        <f t="shared" si="64"/>
        <v/>
      </c>
      <c r="W416" s="11"/>
      <c r="X416" s="11"/>
      <c r="Y416" s="11"/>
      <c r="Z416" s="11"/>
      <c r="AA416" s="11"/>
      <c r="AB416" s="11"/>
      <c r="AC416" s="11"/>
    </row>
    <row r="417" spans="4:29">
      <c r="D417" s="26">
        <f>IF(SUM($D$2:D416)&lt;&gt;0,0,IF(ROUND(U416-L417,2)=0,E417,0))</f>
        <v>0</v>
      </c>
      <c r="E417" s="3" t="str">
        <f t="shared" si="65"/>
        <v/>
      </c>
      <c r="F417" s="3" t="str">
        <f>IF(E417="","",IF(ISERROR(INDEX(Inputs!$A$10:$B$13,MATCH(E417,Inputs!$A$10:$A$13,0),2)),0,INDEX(Inputs!$A$10:$B$13,MATCH(E417,Inputs!$A$10:$A$13,0),2)))</f>
        <v/>
      </c>
      <c r="G417" s="47">
        <f t="shared" si="59"/>
        <v>0.1095</v>
      </c>
      <c r="H417" s="37">
        <f t="shared" si="60"/>
        <v>0.1095</v>
      </c>
      <c r="I417" s="9" t="e">
        <f>IF(E417="",NA(),IF(Inputs!$B$6&gt;(U416*(1+rate/freq)),IF((U416*(1+rate/freq))&lt;0,0,(U416*(1+rate/freq))),Inputs!$B$6))</f>
        <v>#N/A</v>
      </c>
      <c r="J417" s="8" t="str">
        <f t="shared" si="61"/>
        <v/>
      </c>
      <c r="K417" s="9" t="str">
        <f t="shared" si="62"/>
        <v/>
      </c>
      <c r="L417" s="8" t="str">
        <f t="shared" si="66"/>
        <v/>
      </c>
      <c r="M417" s="8" t="str">
        <f t="shared" si="67"/>
        <v/>
      </c>
      <c r="N417" s="8"/>
      <c r="O417" s="8"/>
      <c r="P417" s="8"/>
      <c r="Q417" s="8" t="str">
        <f>IF(Inputs!$E$9=$M$2,M417,IF(Inputs!$E$9=$N$2,N417,IF(Inputs!$E$9=$O$2,O417,IF(Inputs!$E$9=$P$2,P417,""))))</f>
        <v/>
      </c>
      <c r="R417" s="3">
        <v>0</v>
      </c>
      <c r="S417" s="19"/>
      <c r="T417" s="3">
        <f t="shared" si="63"/>
        <v>0</v>
      </c>
      <c r="U417" s="8" t="str">
        <f t="shared" si="64"/>
        <v/>
      </c>
      <c r="W417" s="11"/>
      <c r="X417" s="11"/>
      <c r="Y417" s="11"/>
      <c r="Z417" s="11"/>
      <c r="AA417" s="11"/>
      <c r="AB417" s="11"/>
      <c r="AC417" s="11"/>
    </row>
    <row r="418" spans="4:29">
      <c r="D418" s="26">
        <f>IF(SUM($D$2:D417)&lt;&gt;0,0,IF(ROUND(U417-L418,2)=0,E418,0))</f>
        <v>0</v>
      </c>
      <c r="E418" s="3" t="str">
        <f t="shared" si="65"/>
        <v/>
      </c>
      <c r="F418" s="3" t="str">
        <f>IF(E418="","",IF(ISERROR(INDEX(Inputs!$A$10:$B$13,MATCH(E418,Inputs!$A$10:$A$13,0),2)),0,INDEX(Inputs!$A$10:$B$13,MATCH(E418,Inputs!$A$10:$A$13,0),2)))</f>
        <v/>
      </c>
      <c r="G418" s="47">
        <f t="shared" si="59"/>
        <v>0.1095</v>
      </c>
      <c r="H418" s="37">
        <f t="shared" si="60"/>
        <v>0.1095</v>
      </c>
      <c r="I418" s="9" t="e">
        <f>IF(E418="",NA(),IF(Inputs!$B$6&gt;(U417*(1+rate/freq)),IF((U417*(1+rate/freq))&lt;0,0,(U417*(1+rate/freq))),Inputs!$B$6))</f>
        <v>#N/A</v>
      </c>
      <c r="J418" s="8" t="str">
        <f t="shared" si="61"/>
        <v/>
      </c>
      <c r="K418" s="9" t="str">
        <f t="shared" si="62"/>
        <v/>
      </c>
      <c r="L418" s="8" t="str">
        <f t="shared" si="66"/>
        <v/>
      </c>
      <c r="M418" s="8" t="str">
        <f t="shared" si="67"/>
        <v/>
      </c>
      <c r="N418" s="8">
        <f>N415+3</f>
        <v>415</v>
      </c>
      <c r="O418" s="8">
        <f>O412+6</f>
        <v>415</v>
      </c>
      <c r="P418" s="8"/>
      <c r="Q418" s="8" t="str">
        <f>IF(Inputs!$E$9=$M$2,M418,IF(Inputs!$E$9=$N$2,N418,IF(Inputs!$E$9=$O$2,O418,IF(Inputs!$E$9=$P$2,P418,""))))</f>
        <v/>
      </c>
      <c r="R418" s="3">
        <v>0</v>
      </c>
      <c r="S418" s="19"/>
      <c r="T418" s="3">
        <f t="shared" si="63"/>
        <v>0</v>
      </c>
      <c r="U418" s="8" t="str">
        <f t="shared" si="64"/>
        <v/>
      </c>
      <c r="W418" s="11"/>
      <c r="X418" s="11"/>
      <c r="Y418" s="11"/>
      <c r="Z418" s="11"/>
      <c r="AA418" s="11"/>
      <c r="AB418" s="11"/>
      <c r="AC418" s="11"/>
    </row>
    <row r="419" spans="4:29">
      <c r="D419" s="26">
        <f>IF(SUM($D$2:D418)&lt;&gt;0,0,IF(ROUND(U418-L419,2)=0,E419,0))</f>
        <v>0</v>
      </c>
      <c r="E419" s="3" t="str">
        <f t="shared" si="65"/>
        <v/>
      </c>
      <c r="F419" s="3" t="str">
        <f>IF(E419="","",IF(ISERROR(INDEX(Inputs!$A$10:$B$13,MATCH(E419,Inputs!$A$10:$A$13,0),2)),0,INDEX(Inputs!$A$10:$B$13,MATCH(E419,Inputs!$A$10:$A$13,0),2)))</f>
        <v/>
      </c>
      <c r="G419" s="47">
        <f t="shared" si="59"/>
        <v>0.1095</v>
      </c>
      <c r="H419" s="37">
        <f t="shared" si="60"/>
        <v>0.1095</v>
      </c>
      <c r="I419" s="9" t="e">
        <f>IF(E419="",NA(),IF(Inputs!$B$6&gt;(U418*(1+rate/freq)),IF((U418*(1+rate/freq))&lt;0,0,(U418*(1+rate/freq))),Inputs!$B$6))</f>
        <v>#N/A</v>
      </c>
      <c r="J419" s="8" t="str">
        <f t="shared" si="61"/>
        <v/>
      </c>
      <c r="K419" s="9" t="str">
        <f t="shared" si="62"/>
        <v/>
      </c>
      <c r="L419" s="8" t="str">
        <f t="shared" si="66"/>
        <v/>
      </c>
      <c r="M419" s="8" t="str">
        <f t="shared" si="67"/>
        <v/>
      </c>
      <c r="N419" s="8"/>
      <c r="O419" s="8"/>
      <c r="P419" s="8"/>
      <c r="Q419" s="8" t="str">
        <f>IF(Inputs!$E$9=$M$2,M419,IF(Inputs!$E$9=$N$2,N419,IF(Inputs!$E$9=$O$2,O419,IF(Inputs!$E$9=$P$2,P419,""))))</f>
        <v/>
      </c>
      <c r="R419" s="3">
        <v>0</v>
      </c>
      <c r="S419" s="19"/>
      <c r="T419" s="3">
        <f t="shared" si="63"/>
        <v>0</v>
      </c>
      <c r="U419" s="8" t="str">
        <f t="shared" si="64"/>
        <v/>
      </c>
      <c r="W419" s="11"/>
      <c r="X419" s="11"/>
      <c r="Y419" s="11"/>
      <c r="Z419" s="11"/>
      <c r="AA419" s="11"/>
      <c r="AB419" s="11"/>
      <c r="AC419" s="11"/>
    </row>
    <row r="420" spans="4:29">
      <c r="D420" s="26">
        <f>IF(SUM($D$2:D419)&lt;&gt;0,0,IF(ROUND(U419-L420,2)=0,E420,0))</f>
        <v>0</v>
      </c>
      <c r="E420" s="3" t="str">
        <f t="shared" si="65"/>
        <v/>
      </c>
      <c r="F420" s="3" t="str">
        <f>IF(E420="","",IF(ISERROR(INDEX(Inputs!$A$10:$B$13,MATCH(E420,Inputs!$A$10:$A$13,0),2)),0,INDEX(Inputs!$A$10:$B$13,MATCH(E420,Inputs!$A$10:$A$13,0),2)))</f>
        <v/>
      </c>
      <c r="G420" s="47">
        <f t="shared" si="59"/>
        <v>0.1095</v>
      </c>
      <c r="H420" s="37">
        <f t="shared" si="60"/>
        <v>0.1095</v>
      </c>
      <c r="I420" s="9" t="e">
        <f>IF(E420="",NA(),IF(Inputs!$B$6&gt;(U419*(1+rate/freq)),IF((U419*(1+rate/freq))&lt;0,0,(U419*(1+rate/freq))),Inputs!$B$6))</f>
        <v>#N/A</v>
      </c>
      <c r="J420" s="8" t="str">
        <f t="shared" si="61"/>
        <v/>
      </c>
      <c r="K420" s="9" t="str">
        <f t="shared" si="62"/>
        <v/>
      </c>
      <c r="L420" s="8" t="str">
        <f t="shared" si="66"/>
        <v/>
      </c>
      <c r="M420" s="8" t="str">
        <f t="shared" si="67"/>
        <v/>
      </c>
      <c r="N420" s="8"/>
      <c r="O420" s="8"/>
      <c r="P420" s="8"/>
      <c r="Q420" s="8" t="str">
        <f>IF(Inputs!$E$9=$M$2,M420,IF(Inputs!$E$9=$N$2,N420,IF(Inputs!$E$9=$O$2,O420,IF(Inputs!$E$9=$P$2,P420,""))))</f>
        <v/>
      </c>
      <c r="R420" s="3">
        <v>0</v>
      </c>
      <c r="S420" s="19"/>
      <c r="T420" s="3">
        <f t="shared" si="63"/>
        <v>0</v>
      </c>
      <c r="U420" s="8" t="str">
        <f t="shared" si="64"/>
        <v/>
      </c>
      <c r="W420" s="11"/>
      <c r="X420" s="11"/>
      <c r="Y420" s="11"/>
      <c r="Z420" s="11"/>
      <c r="AA420" s="11"/>
      <c r="AB420" s="11"/>
      <c r="AC420" s="11"/>
    </row>
    <row r="421" spans="4:29">
      <c r="D421" s="26">
        <f>IF(SUM($D$2:D420)&lt;&gt;0,0,IF(ROUND(U420-L421,2)=0,E421,0))</f>
        <v>0</v>
      </c>
      <c r="E421" s="3" t="str">
        <f t="shared" si="65"/>
        <v/>
      </c>
      <c r="F421" s="3" t="str">
        <f>IF(E421="","",IF(ISERROR(INDEX(Inputs!$A$10:$B$13,MATCH(E421,Inputs!$A$10:$A$13,0),2)),0,INDEX(Inputs!$A$10:$B$13,MATCH(E421,Inputs!$A$10:$A$13,0),2)))</f>
        <v/>
      </c>
      <c r="G421" s="47">
        <f t="shared" si="59"/>
        <v>0.1095</v>
      </c>
      <c r="H421" s="37">
        <f t="shared" si="60"/>
        <v>0.1095</v>
      </c>
      <c r="I421" s="9" t="e">
        <f>IF(E421="",NA(),IF(Inputs!$B$6&gt;(U420*(1+rate/freq)),IF((U420*(1+rate/freq))&lt;0,0,(U420*(1+rate/freq))),Inputs!$B$6))</f>
        <v>#N/A</v>
      </c>
      <c r="J421" s="8" t="str">
        <f t="shared" si="61"/>
        <v/>
      </c>
      <c r="K421" s="9" t="str">
        <f t="shared" si="62"/>
        <v/>
      </c>
      <c r="L421" s="8" t="str">
        <f t="shared" si="66"/>
        <v/>
      </c>
      <c r="M421" s="8" t="str">
        <f t="shared" si="67"/>
        <v/>
      </c>
      <c r="N421" s="8">
        <f>N418+3</f>
        <v>418</v>
      </c>
      <c r="O421" s="8"/>
      <c r="P421" s="8"/>
      <c r="Q421" s="8" t="str">
        <f>IF(Inputs!$E$9=$M$2,M421,IF(Inputs!$E$9=$N$2,N421,IF(Inputs!$E$9=$O$2,O421,IF(Inputs!$E$9=$P$2,P421,""))))</f>
        <v/>
      </c>
      <c r="R421" s="3">
        <v>0</v>
      </c>
      <c r="S421" s="19"/>
      <c r="T421" s="3">
        <f t="shared" si="63"/>
        <v>0</v>
      </c>
      <c r="U421" s="8" t="str">
        <f t="shared" si="64"/>
        <v/>
      </c>
      <c r="W421" s="11"/>
      <c r="X421" s="11"/>
      <c r="Y421" s="11"/>
      <c r="Z421" s="11"/>
      <c r="AA421" s="11"/>
      <c r="AB421" s="11"/>
      <c r="AC421" s="11"/>
    </row>
    <row r="422" spans="4:29">
      <c r="D422" s="26">
        <f>IF(SUM($D$2:D421)&lt;&gt;0,0,IF(ROUND(U421-L422,2)=0,E422,0))</f>
        <v>0</v>
      </c>
      <c r="E422" s="3" t="str">
        <f t="shared" si="65"/>
        <v/>
      </c>
      <c r="F422" s="3" t="str">
        <f>IF(E422="","",IF(ISERROR(INDEX(Inputs!$A$10:$B$13,MATCH(E422,Inputs!$A$10:$A$13,0),2)),0,INDEX(Inputs!$A$10:$B$13,MATCH(E422,Inputs!$A$10:$A$13,0),2)))</f>
        <v/>
      </c>
      <c r="G422" s="47">
        <f t="shared" si="59"/>
        <v>0.1095</v>
      </c>
      <c r="H422" s="37">
        <f t="shared" si="60"/>
        <v>0.1095</v>
      </c>
      <c r="I422" s="9" t="e">
        <f>IF(E422="",NA(),IF(Inputs!$B$6&gt;(U421*(1+rate/freq)),IF((U421*(1+rate/freq))&lt;0,0,(U421*(1+rate/freq))),Inputs!$B$6))</f>
        <v>#N/A</v>
      </c>
      <c r="J422" s="8" t="str">
        <f t="shared" si="61"/>
        <v/>
      </c>
      <c r="K422" s="9" t="str">
        <f t="shared" si="62"/>
        <v/>
      </c>
      <c r="L422" s="8" t="str">
        <f t="shared" si="66"/>
        <v/>
      </c>
      <c r="M422" s="8" t="str">
        <f t="shared" si="67"/>
        <v/>
      </c>
      <c r="N422" s="8"/>
      <c r="O422" s="8"/>
      <c r="P422" s="8"/>
      <c r="Q422" s="8" t="str">
        <f>IF(Inputs!$E$9=$M$2,M422,IF(Inputs!$E$9=$N$2,N422,IF(Inputs!$E$9=$O$2,O422,IF(Inputs!$E$9=$P$2,P422,""))))</f>
        <v/>
      </c>
      <c r="R422" s="3">
        <v>0</v>
      </c>
      <c r="S422" s="19"/>
      <c r="T422" s="3">
        <f t="shared" si="63"/>
        <v>0</v>
      </c>
      <c r="U422" s="8" t="str">
        <f t="shared" si="64"/>
        <v/>
      </c>
      <c r="W422" s="11"/>
      <c r="X422" s="11"/>
      <c r="Y422" s="11"/>
      <c r="Z422" s="11"/>
      <c r="AA422" s="11"/>
      <c r="AB422" s="11"/>
      <c r="AC422" s="11"/>
    </row>
    <row r="423" spans="4:29">
      <c r="D423" s="26">
        <f>IF(SUM($D$2:D422)&lt;&gt;0,0,IF(ROUND(U422-L423,2)=0,E423,0))</f>
        <v>0</v>
      </c>
      <c r="E423" s="3" t="str">
        <f t="shared" si="65"/>
        <v/>
      </c>
      <c r="F423" s="3" t="str">
        <f>IF(E423="","",IF(ISERROR(INDEX(Inputs!$A$10:$B$13,MATCH(E423,Inputs!$A$10:$A$13,0),2)),0,INDEX(Inputs!$A$10:$B$13,MATCH(E423,Inputs!$A$10:$A$13,0),2)))</f>
        <v/>
      </c>
      <c r="G423" s="47">
        <f t="shared" si="59"/>
        <v>0.1095</v>
      </c>
      <c r="H423" s="37">
        <f t="shared" si="60"/>
        <v>0.1095</v>
      </c>
      <c r="I423" s="9" t="e">
        <f>IF(E423="",NA(),IF(Inputs!$B$6&gt;(U422*(1+rate/freq)),IF((U422*(1+rate/freq))&lt;0,0,(U422*(1+rate/freq))),Inputs!$B$6))</f>
        <v>#N/A</v>
      </c>
      <c r="J423" s="8" t="str">
        <f t="shared" si="61"/>
        <v/>
      </c>
      <c r="K423" s="9" t="str">
        <f t="shared" si="62"/>
        <v/>
      </c>
      <c r="L423" s="8" t="str">
        <f t="shared" si="66"/>
        <v/>
      </c>
      <c r="M423" s="8" t="str">
        <f t="shared" si="67"/>
        <v/>
      </c>
      <c r="N423" s="8"/>
      <c r="O423" s="8"/>
      <c r="P423" s="8"/>
      <c r="Q423" s="8" t="str">
        <f>IF(Inputs!$E$9=$M$2,M423,IF(Inputs!$E$9=$N$2,N423,IF(Inputs!$E$9=$O$2,O423,IF(Inputs!$E$9=$P$2,P423,""))))</f>
        <v/>
      </c>
      <c r="R423" s="3">
        <v>0</v>
      </c>
      <c r="S423" s="19"/>
      <c r="T423" s="3">
        <f t="shared" si="63"/>
        <v>0</v>
      </c>
      <c r="U423" s="8" t="str">
        <f t="shared" si="64"/>
        <v/>
      </c>
      <c r="W423" s="11"/>
      <c r="X423" s="11"/>
      <c r="Y423" s="11"/>
      <c r="Z423" s="11"/>
      <c r="AA423" s="11"/>
      <c r="AB423" s="11"/>
      <c r="AC423" s="11"/>
    </row>
    <row r="424" spans="4:29">
      <c r="D424" s="26">
        <f>IF(SUM($D$2:D423)&lt;&gt;0,0,IF(ROUND(U423-L424,2)=0,E424,0))</f>
        <v>0</v>
      </c>
      <c r="E424" s="3" t="str">
        <f t="shared" si="65"/>
        <v/>
      </c>
      <c r="F424" s="3" t="str">
        <f>IF(E424="","",IF(ISERROR(INDEX(Inputs!$A$10:$B$13,MATCH(E424,Inputs!$A$10:$A$13,0),2)),0,INDEX(Inputs!$A$10:$B$13,MATCH(E424,Inputs!$A$10:$A$13,0),2)))</f>
        <v/>
      </c>
      <c r="G424" s="47">
        <f t="shared" si="59"/>
        <v>0.1095</v>
      </c>
      <c r="H424" s="37">
        <f t="shared" si="60"/>
        <v>0.1095</v>
      </c>
      <c r="I424" s="9" t="e">
        <f>IF(E424="",NA(),IF(Inputs!$B$6&gt;(U423*(1+rate/freq)),IF((U423*(1+rate/freq))&lt;0,0,(U423*(1+rate/freq))),Inputs!$B$6))</f>
        <v>#N/A</v>
      </c>
      <c r="J424" s="8" t="str">
        <f t="shared" si="61"/>
        <v/>
      </c>
      <c r="K424" s="9" t="str">
        <f t="shared" si="62"/>
        <v/>
      </c>
      <c r="L424" s="8" t="str">
        <f t="shared" si="66"/>
        <v/>
      </c>
      <c r="M424" s="8" t="str">
        <f t="shared" si="67"/>
        <v/>
      </c>
      <c r="N424" s="8">
        <f>N421+3</f>
        <v>421</v>
      </c>
      <c r="O424" s="8">
        <f>O418+6</f>
        <v>421</v>
      </c>
      <c r="P424" s="8">
        <f>P412+12</f>
        <v>421</v>
      </c>
      <c r="Q424" s="8" t="str">
        <f>IF(Inputs!$E$9=$M$2,M424,IF(Inputs!$E$9=$N$2,N424,IF(Inputs!$E$9=$O$2,O424,IF(Inputs!$E$9=$P$2,P424,""))))</f>
        <v/>
      </c>
      <c r="R424" s="3">
        <v>0</v>
      </c>
      <c r="S424" s="19"/>
      <c r="T424" s="3">
        <f t="shared" si="63"/>
        <v>0</v>
      </c>
      <c r="U424" s="8" t="str">
        <f t="shared" si="64"/>
        <v/>
      </c>
      <c r="W424" s="11"/>
      <c r="X424" s="11"/>
      <c r="Y424" s="11"/>
      <c r="Z424" s="11"/>
      <c r="AA424" s="11"/>
      <c r="AB424" s="11"/>
      <c r="AC424" s="11"/>
    </row>
    <row r="425" spans="4:29">
      <c r="D425" s="26">
        <f>IF(SUM($D$2:D424)&lt;&gt;0,0,IF(ROUND(U424-L425,2)=0,E425,0))</f>
        <v>0</v>
      </c>
      <c r="E425" s="3" t="str">
        <f t="shared" si="65"/>
        <v/>
      </c>
      <c r="F425" s="3" t="str">
        <f>IF(E425="","",IF(ISERROR(INDEX(Inputs!$A$10:$B$13,MATCH(E425,Inputs!$A$10:$A$13,0),2)),0,INDEX(Inputs!$A$10:$B$13,MATCH(E425,Inputs!$A$10:$A$13,0),2)))</f>
        <v/>
      </c>
      <c r="G425" s="47">
        <f t="shared" si="59"/>
        <v>0.1095</v>
      </c>
      <c r="H425" s="37">
        <f t="shared" si="60"/>
        <v>0.1095</v>
      </c>
      <c r="I425" s="9" t="e">
        <f>IF(E425="",NA(),IF(Inputs!$B$6&gt;(U424*(1+rate/freq)),IF((U424*(1+rate/freq))&lt;0,0,(U424*(1+rate/freq))),Inputs!$B$6))</f>
        <v>#N/A</v>
      </c>
      <c r="J425" s="8" t="str">
        <f t="shared" si="61"/>
        <v/>
      </c>
      <c r="K425" s="9" t="str">
        <f t="shared" si="62"/>
        <v/>
      </c>
      <c r="L425" s="8" t="str">
        <f t="shared" si="66"/>
        <v/>
      </c>
      <c r="M425" s="8" t="str">
        <f t="shared" si="67"/>
        <v/>
      </c>
      <c r="N425" s="8"/>
      <c r="O425" s="8"/>
      <c r="P425" s="8"/>
      <c r="Q425" s="8" t="str">
        <f>IF(Inputs!$E$9=$M$2,M425,IF(Inputs!$E$9=$N$2,N425,IF(Inputs!$E$9=$O$2,O425,IF(Inputs!$E$9=$P$2,P425,""))))</f>
        <v/>
      </c>
      <c r="R425" s="3">
        <v>0</v>
      </c>
      <c r="S425" s="19"/>
      <c r="T425" s="3">
        <f t="shared" si="63"/>
        <v>0</v>
      </c>
      <c r="U425" s="8" t="str">
        <f t="shared" si="64"/>
        <v/>
      </c>
      <c r="W425" s="11"/>
      <c r="X425" s="11"/>
      <c r="Y425" s="11"/>
      <c r="Z425" s="11"/>
      <c r="AA425" s="11"/>
      <c r="AB425" s="11"/>
      <c r="AC425" s="11"/>
    </row>
    <row r="426" spans="4:29">
      <c r="D426" s="26">
        <f>IF(SUM($D$2:D425)&lt;&gt;0,0,IF(ROUND(U425-L426,2)=0,E426,0))</f>
        <v>0</v>
      </c>
      <c r="E426" s="3" t="str">
        <f t="shared" si="65"/>
        <v/>
      </c>
      <c r="F426" s="3" t="str">
        <f>IF(E426="","",IF(ISERROR(INDEX(Inputs!$A$10:$B$13,MATCH(E426,Inputs!$A$10:$A$13,0),2)),0,INDEX(Inputs!$A$10:$B$13,MATCH(E426,Inputs!$A$10:$A$13,0),2)))</f>
        <v/>
      </c>
      <c r="G426" s="47">
        <f t="shared" si="59"/>
        <v>0.1095</v>
      </c>
      <c r="H426" s="37">
        <f t="shared" si="60"/>
        <v>0.1095</v>
      </c>
      <c r="I426" s="9" t="e">
        <f>IF(E426="",NA(),IF(Inputs!$B$6&gt;(U425*(1+rate/freq)),IF((U425*(1+rate/freq))&lt;0,0,(U425*(1+rate/freq))),Inputs!$B$6))</f>
        <v>#N/A</v>
      </c>
      <c r="J426" s="8" t="str">
        <f t="shared" si="61"/>
        <v/>
      </c>
      <c r="K426" s="9" t="str">
        <f t="shared" si="62"/>
        <v/>
      </c>
      <c r="L426" s="8" t="str">
        <f t="shared" si="66"/>
        <v/>
      </c>
      <c r="M426" s="8" t="str">
        <f t="shared" si="67"/>
        <v/>
      </c>
      <c r="N426" s="8"/>
      <c r="O426" s="8"/>
      <c r="P426" s="8"/>
      <c r="Q426" s="8" t="str">
        <f>IF(Inputs!$E$9=$M$2,M426,IF(Inputs!$E$9=$N$2,N426,IF(Inputs!$E$9=$O$2,O426,IF(Inputs!$E$9=$P$2,P426,""))))</f>
        <v/>
      </c>
      <c r="R426" s="3">
        <v>0</v>
      </c>
      <c r="S426" s="19"/>
      <c r="T426" s="3">
        <f t="shared" si="63"/>
        <v>0</v>
      </c>
      <c r="U426" s="8" t="str">
        <f t="shared" si="64"/>
        <v/>
      </c>
      <c r="W426" s="11"/>
      <c r="X426" s="11"/>
      <c r="Y426" s="11"/>
      <c r="Z426" s="11"/>
      <c r="AA426" s="11"/>
      <c r="AB426" s="11"/>
      <c r="AC426" s="11"/>
    </row>
    <row r="427" spans="4:29">
      <c r="D427" s="26">
        <f>IF(SUM($D$2:D426)&lt;&gt;0,0,IF(ROUND(U426-L427,2)=0,E427,0))</f>
        <v>0</v>
      </c>
      <c r="E427" s="3" t="str">
        <f t="shared" si="65"/>
        <v/>
      </c>
      <c r="F427" s="3" t="str">
        <f>IF(E427="","",IF(ISERROR(INDEX(Inputs!$A$10:$B$13,MATCH(E427,Inputs!$A$10:$A$13,0),2)),0,INDEX(Inputs!$A$10:$B$13,MATCH(E427,Inputs!$A$10:$A$13,0),2)))</f>
        <v/>
      </c>
      <c r="G427" s="47">
        <f t="shared" si="59"/>
        <v>0.1095</v>
      </c>
      <c r="H427" s="37">
        <f t="shared" si="60"/>
        <v>0.1095</v>
      </c>
      <c r="I427" s="9" t="e">
        <f>IF(E427="",NA(),IF(Inputs!$B$6&gt;(U426*(1+rate/freq)),IF((U426*(1+rate/freq))&lt;0,0,(U426*(1+rate/freq))),Inputs!$B$6))</f>
        <v>#N/A</v>
      </c>
      <c r="J427" s="8" t="str">
        <f t="shared" si="61"/>
        <v/>
      </c>
      <c r="K427" s="9" t="str">
        <f t="shared" si="62"/>
        <v/>
      </c>
      <c r="L427" s="8" t="str">
        <f t="shared" si="66"/>
        <v/>
      </c>
      <c r="M427" s="8" t="str">
        <f t="shared" si="67"/>
        <v/>
      </c>
      <c r="N427" s="8">
        <f>N424+3</f>
        <v>424</v>
      </c>
      <c r="O427" s="8"/>
      <c r="P427" s="8"/>
      <c r="Q427" s="8" t="str">
        <f>IF(Inputs!$E$9=$M$2,M427,IF(Inputs!$E$9=$N$2,N427,IF(Inputs!$E$9=$O$2,O427,IF(Inputs!$E$9=$P$2,P427,""))))</f>
        <v/>
      </c>
      <c r="R427" s="3">
        <v>0</v>
      </c>
      <c r="S427" s="19"/>
      <c r="T427" s="3">
        <f t="shared" si="63"/>
        <v>0</v>
      </c>
      <c r="U427" s="8" t="str">
        <f t="shared" si="64"/>
        <v/>
      </c>
      <c r="W427" s="11"/>
      <c r="X427" s="11"/>
      <c r="Y427" s="11"/>
      <c r="Z427" s="11"/>
      <c r="AA427" s="11"/>
      <c r="AB427" s="11"/>
      <c r="AC427" s="11"/>
    </row>
    <row r="428" spans="4:29">
      <c r="D428" s="26">
        <f>IF(SUM($D$2:D427)&lt;&gt;0,0,IF(ROUND(U427-L428,2)=0,E428,0))</f>
        <v>0</v>
      </c>
      <c r="E428" s="3" t="str">
        <f t="shared" si="65"/>
        <v/>
      </c>
      <c r="F428" s="3" t="str">
        <f>IF(E428="","",IF(ISERROR(INDEX(Inputs!$A$10:$B$13,MATCH(E428,Inputs!$A$10:$A$13,0),2)),0,INDEX(Inputs!$A$10:$B$13,MATCH(E428,Inputs!$A$10:$A$13,0),2)))</f>
        <v/>
      </c>
      <c r="G428" s="47">
        <f t="shared" si="59"/>
        <v>0.1095</v>
      </c>
      <c r="H428" s="37">
        <f t="shared" si="60"/>
        <v>0.1095</v>
      </c>
      <c r="I428" s="9" t="e">
        <f>IF(E428="",NA(),IF(Inputs!$B$6&gt;(U427*(1+rate/freq)),IF((U427*(1+rate/freq))&lt;0,0,(U427*(1+rate/freq))),Inputs!$B$6))</f>
        <v>#N/A</v>
      </c>
      <c r="J428" s="8" t="str">
        <f t="shared" si="61"/>
        <v/>
      </c>
      <c r="K428" s="9" t="str">
        <f t="shared" si="62"/>
        <v/>
      </c>
      <c r="L428" s="8" t="str">
        <f t="shared" si="66"/>
        <v/>
      </c>
      <c r="M428" s="8" t="str">
        <f t="shared" si="67"/>
        <v/>
      </c>
      <c r="N428" s="8"/>
      <c r="O428" s="8"/>
      <c r="P428" s="8"/>
      <c r="Q428" s="8" t="str">
        <f>IF(Inputs!$E$9=$M$2,M428,IF(Inputs!$E$9=$N$2,N428,IF(Inputs!$E$9=$O$2,O428,IF(Inputs!$E$9=$P$2,P428,""))))</f>
        <v/>
      </c>
      <c r="R428" s="3">
        <v>0</v>
      </c>
      <c r="S428" s="19"/>
      <c r="T428" s="3">
        <f t="shared" si="63"/>
        <v>0</v>
      </c>
      <c r="U428" s="8" t="str">
        <f t="shared" si="64"/>
        <v/>
      </c>
      <c r="W428" s="11"/>
      <c r="X428" s="11"/>
      <c r="Y428" s="11"/>
      <c r="Z428" s="11"/>
      <c r="AA428" s="11"/>
      <c r="AB428" s="11"/>
      <c r="AC428" s="11"/>
    </row>
    <row r="429" spans="4:29">
      <c r="D429" s="26">
        <f>IF(SUM($D$2:D428)&lt;&gt;0,0,IF(ROUND(U428-L429,2)=0,E429,0))</f>
        <v>0</v>
      </c>
      <c r="E429" s="3" t="str">
        <f t="shared" si="65"/>
        <v/>
      </c>
      <c r="F429" s="3" t="str">
        <f>IF(E429="","",IF(ISERROR(INDEX(Inputs!$A$10:$B$13,MATCH(E429,Inputs!$A$10:$A$13,0),2)),0,INDEX(Inputs!$A$10:$B$13,MATCH(E429,Inputs!$A$10:$A$13,0),2)))</f>
        <v/>
      </c>
      <c r="G429" s="47">
        <f t="shared" si="59"/>
        <v>0.1095</v>
      </c>
      <c r="H429" s="37">
        <f t="shared" si="60"/>
        <v>0.1095</v>
      </c>
      <c r="I429" s="9" t="e">
        <f>IF(E429="",NA(),IF(Inputs!$B$6&gt;(U428*(1+rate/freq)),IF((U428*(1+rate/freq))&lt;0,0,(U428*(1+rate/freq))),Inputs!$B$6))</f>
        <v>#N/A</v>
      </c>
      <c r="J429" s="8" t="str">
        <f t="shared" si="61"/>
        <v/>
      </c>
      <c r="K429" s="9" t="str">
        <f t="shared" si="62"/>
        <v/>
      </c>
      <c r="L429" s="8" t="str">
        <f t="shared" si="66"/>
        <v/>
      </c>
      <c r="M429" s="8" t="str">
        <f t="shared" si="67"/>
        <v/>
      </c>
      <c r="N429" s="8"/>
      <c r="O429" s="8"/>
      <c r="P429" s="8"/>
      <c r="Q429" s="8" t="str">
        <f>IF(Inputs!$E$9=$M$2,M429,IF(Inputs!$E$9=$N$2,N429,IF(Inputs!$E$9=$O$2,O429,IF(Inputs!$E$9=$P$2,P429,""))))</f>
        <v/>
      </c>
      <c r="R429" s="3">
        <v>0</v>
      </c>
      <c r="S429" s="19"/>
      <c r="T429" s="3">
        <f t="shared" si="63"/>
        <v>0</v>
      </c>
      <c r="U429" s="8" t="str">
        <f t="shared" si="64"/>
        <v/>
      </c>
      <c r="W429" s="11"/>
      <c r="X429" s="11"/>
      <c r="Y429" s="11"/>
      <c r="Z429" s="11"/>
      <c r="AA429" s="11"/>
      <c r="AB429" s="11"/>
      <c r="AC429" s="11"/>
    </row>
    <row r="430" spans="4:29">
      <c r="D430" s="26">
        <f>IF(SUM($D$2:D429)&lt;&gt;0,0,IF(ROUND(U429-L430,2)=0,E430,0))</f>
        <v>0</v>
      </c>
      <c r="E430" s="3" t="str">
        <f t="shared" si="65"/>
        <v/>
      </c>
      <c r="F430" s="3" t="str">
        <f>IF(E430="","",IF(ISERROR(INDEX(Inputs!$A$10:$B$13,MATCH(E430,Inputs!$A$10:$A$13,0),2)),0,INDEX(Inputs!$A$10:$B$13,MATCH(E430,Inputs!$A$10:$A$13,0),2)))</f>
        <v/>
      </c>
      <c r="G430" s="47">
        <f t="shared" si="59"/>
        <v>0.1095</v>
      </c>
      <c r="H430" s="37">
        <f t="shared" si="60"/>
        <v>0.1095</v>
      </c>
      <c r="I430" s="9" t="e">
        <f>IF(E430="",NA(),IF(Inputs!$B$6&gt;(U429*(1+rate/freq)),IF((U429*(1+rate/freq))&lt;0,0,(U429*(1+rate/freq))),Inputs!$B$6))</f>
        <v>#N/A</v>
      </c>
      <c r="J430" s="8" t="str">
        <f t="shared" si="61"/>
        <v/>
      </c>
      <c r="K430" s="9" t="str">
        <f t="shared" si="62"/>
        <v/>
      </c>
      <c r="L430" s="8" t="str">
        <f t="shared" si="66"/>
        <v/>
      </c>
      <c r="M430" s="8" t="str">
        <f t="shared" si="67"/>
        <v/>
      </c>
      <c r="N430" s="8">
        <f>N427+3</f>
        <v>427</v>
      </c>
      <c r="O430" s="8">
        <f>O424+6</f>
        <v>427</v>
      </c>
      <c r="P430" s="8"/>
      <c r="Q430" s="8" t="str">
        <f>IF(Inputs!$E$9=$M$2,M430,IF(Inputs!$E$9=$N$2,N430,IF(Inputs!$E$9=$O$2,O430,IF(Inputs!$E$9=$P$2,P430,""))))</f>
        <v/>
      </c>
      <c r="R430" s="3">
        <v>0</v>
      </c>
      <c r="S430" s="19"/>
      <c r="T430" s="3">
        <f t="shared" si="63"/>
        <v>0</v>
      </c>
      <c r="U430" s="8" t="str">
        <f t="shared" si="64"/>
        <v/>
      </c>
      <c r="W430" s="11"/>
      <c r="X430" s="11"/>
      <c r="Y430" s="11"/>
      <c r="Z430" s="11"/>
      <c r="AA430" s="11"/>
      <c r="AB430" s="11"/>
      <c r="AC430" s="11"/>
    </row>
    <row r="431" spans="4:29">
      <c r="D431" s="26">
        <f>IF(SUM($D$2:D430)&lt;&gt;0,0,IF(ROUND(U430-L431,2)=0,E431,0))</f>
        <v>0</v>
      </c>
      <c r="E431" s="3" t="str">
        <f t="shared" si="65"/>
        <v/>
      </c>
      <c r="F431" s="3" t="str">
        <f>IF(E431="","",IF(ISERROR(INDEX(Inputs!$A$10:$B$13,MATCH(E431,Inputs!$A$10:$A$13,0),2)),0,INDEX(Inputs!$A$10:$B$13,MATCH(E431,Inputs!$A$10:$A$13,0),2)))</f>
        <v/>
      </c>
      <c r="G431" s="47">
        <f t="shared" si="59"/>
        <v>0.1095</v>
      </c>
      <c r="H431" s="37">
        <f t="shared" si="60"/>
        <v>0.1095</v>
      </c>
      <c r="I431" s="9" t="e">
        <f>IF(E431="",NA(),IF(Inputs!$B$6&gt;(U430*(1+rate/freq)),IF((U430*(1+rate/freq))&lt;0,0,(U430*(1+rate/freq))),Inputs!$B$6))</f>
        <v>#N/A</v>
      </c>
      <c r="J431" s="8" t="str">
        <f t="shared" si="61"/>
        <v/>
      </c>
      <c r="K431" s="9" t="str">
        <f t="shared" si="62"/>
        <v/>
      </c>
      <c r="L431" s="8" t="str">
        <f t="shared" si="66"/>
        <v/>
      </c>
      <c r="M431" s="8" t="str">
        <f t="shared" si="67"/>
        <v/>
      </c>
      <c r="N431" s="8"/>
      <c r="O431" s="8"/>
      <c r="P431" s="8"/>
      <c r="Q431" s="8" t="str">
        <f>IF(Inputs!$E$9=$M$2,M431,IF(Inputs!$E$9=$N$2,N431,IF(Inputs!$E$9=$O$2,O431,IF(Inputs!$E$9=$P$2,P431,""))))</f>
        <v/>
      </c>
      <c r="R431" s="3">
        <v>0</v>
      </c>
      <c r="S431" s="19"/>
      <c r="T431" s="3">
        <f t="shared" si="63"/>
        <v>0</v>
      </c>
      <c r="U431" s="8" t="str">
        <f t="shared" si="64"/>
        <v/>
      </c>
      <c r="W431" s="11"/>
      <c r="X431" s="11"/>
      <c r="Y431" s="11"/>
      <c r="Z431" s="11"/>
      <c r="AA431" s="11"/>
      <c r="AB431" s="11"/>
      <c r="AC431" s="11"/>
    </row>
    <row r="432" spans="4:29">
      <c r="D432" s="26">
        <f>IF(SUM($D$2:D431)&lt;&gt;0,0,IF(ROUND(U431-L432,2)=0,E432,0))</f>
        <v>0</v>
      </c>
      <c r="E432" s="3" t="str">
        <f t="shared" si="65"/>
        <v/>
      </c>
      <c r="F432" s="3" t="str">
        <f>IF(E432="","",IF(ISERROR(INDEX(Inputs!$A$10:$B$13,MATCH(E432,Inputs!$A$10:$A$13,0),2)),0,INDEX(Inputs!$A$10:$B$13,MATCH(E432,Inputs!$A$10:$A$13,0),2)))</f>
        <v/>
      </c>
      <c r="G432" s="47">
        <f t="shared" si="59"/>
        <v>0.1095</v>
      </c>
      <c r="H432" s="37">
        <f t="shared" si="60"/>
        <v>0.1095</v>
      </c>
      <c r="I432" s="9" t="e">
        <f>IF(E432="",NA(),IF(Inputs!$B$6&gt;(U431*(1+rate/freq)),IF((U431*(1+rate/freq))&lt;0,0,(U431*(1+rate/freq))),Inputs!$B$6))</f>
        <v>#N/A</v>
      </c>
      <c r="J432" s="8" t="str">
        <f t="shared" si="61"/>
        <v/>
      </c>
      <c r="K432" s="9" t="str">
        <f t="shared" si="62"/>
        <v/>
      </c>
      <c r="L432" s="8" t="str">
        <f t="shared" si="66"/>
        <v/>
      </c>
      <c r="M432" s="8" t="str">
        <f t="shared" si="67"/>
        <v/>
      </c>
      <c r="N432" s="8"/>
      <c r="O432" s="8"/>
      <c r="P432" s="8"/>
      <c r="Q432" s="8" t="str">
        <f>IF(Inputs!$E$9=$M$2,M432,IF(Inputs!$E$9=$N$2,N432,IF(Inputs!$E$9=$O$2,O432,IF(Inputs!$E$9=$P$2,P432,""))))</f>
        <v/>
      </c>
      <c r="R432" s="3">
        <v>0</v>
      </c>
      <c r="S432" s="19"/>
      <c r="T432" s="3">
        <f t="shared" si="63"/>
        <v>0</v>
      </c>
      <c r="U432" s="8" t="str">
        <f t="shared" si="64"/>
        <v/>
      </c>
      <c r="W432" s="11"/>
      <c r="X432" s="11"/>
      <c r="Y432" s="11"/>
      <c r="Z432" s="11"/>
      <c r="AA432" s="11"/>
      <c r="AB432" s="11"/>
      <c r="AC432" s="11"/>
    </row>
    <row r="433" spans="4:29">
      <c r="D433" s="26">
        <f>IF(SUM($D$2:D432)&lt;&gt;0,0,IF(ROUND(U432-L433,2)=0,E433,0))</f>
        <v>0</v>
      </c>
      <c r="E433" s="3" t="str">
        <f t="shared" si="65"/>
        <v/>
      </c>
      <c r="F433" s="3" t="str">
        <f>IF(E433="","",IF(ISERROR(INDEX(Inputs!$A$10:$B$13,MATCH(E433,Inputs!$A$10:$A$13,0),2)),0,INDEX(Inputs!$A$10:$B$13,MATCH(E433,Inputs!$A$10:$A$13,0),2)))</f>
        <v/>
      </c>
      <c r="G433" s="47">
        <f t="shared" si="59"/>
        <v>0.1095</v>
      </c>
      <c r="H433" s="37">
        <f t="shared" si="60"/>
        <v>0.1095</v>
      </c>
      <c r="I433" s="9" t="e">
        <f>IF(E433="",NA(),IF(Inputs!$B$6&gt;(U432*(1+rate/freq)),IF((U432*(1+rate/freq))&lt;0,0,(U432*(1+rate/freq))),Inputs!$B$6))</f>
        <v>#N/A</v>
      </c>
      <c r="J433" s="8" t="str">
        <f t="shared" si="61"/>
        <v/>
      </c>
      <c r="K433" s="9" t="str">
        <f t="shared" si="62"/>
        <v/>
      </c>
      <c r="L433" s="8" t="str">
        <f t="shared" si="66"/>
        <v/>
      </c>
      <c r="M433" s="8" t="str">
        <f t="shared" si="67"/>
        <v/>
      </c>
      <c r="N433" s="8">
        <f>N430+3</f>
        <v>430</v>
      </c>
      <c r="O433" s="8"/>
      <c r="P433" s="8"/>
      <c r="Q433" s="8" t="str">
        <f>IF(Inputs!$E$9=$M$2,M433,IF(Inputs!$E$9=$N$2,N433,IF(Inputs!$E$9=$O$2,O433,IF(Inputs!$E$9=$P$2,P433,""))))</f>
        <v/>
      </c>
      <c r="R433" s="3">
        <v>0</v>
      </c>
      <c r="S433" s="19"/>
      <c r="T433" s="3">
        <f t="shared" si="63"/>
        <v>0</v>
      </c>
      <c r="U433" s="8" t="str">
        <f t="shared" si="64"/>
        <v/>
      </c>
      <c r="W433" s="11"/>
      <c r="X433" s="11"/>
      <c r="Y433" s="11"/>
      <c r="Z433" s="11"/>
      <c r="AA433" s="11"/>
      <c r="AB433" s="11"/>
      <c r="AC433" s="11"/>
    </row>
    <row r="434" spans="4:29">
      <c r="D434" s="26">
        <f>IF(SUM($D$2:D433)&lt;&gt;0,0,IF(ROUND(U433-L434,2)=0,E434,0))</f>
        <v>0</v>
      </c>
      <c r="E434" s="3" t="str">
        <f t="shared" si="65"/>
        <v/>
      </c>
      <c r="F434" s="3" t="str">
        <f>IF(E434="","",IF(ISERROR(INDEX(Inputs!$A$10:$B$13,MATCH(E434,Inputs!$A$10:$A$13,0),2)),0,INDEX(Inputs!$A$10:$B$13,MATCH(E434,Inputs!$A$10:$A$13,0),2)))</f>
        <v/>
      </c>
      <c r="G434" s="47">
        <f t="shared" si="59"/>
        <v>0.1095</v>
      </c>
      <c r="H434" s="37">
        <f t="shared" si="60"/>
        <v>0.1095</v>
      </c>
      <c r="I434" s="9" t="e">
        <f>IF(E434="",NA(),IF(Inputs!$B$6&gt;(U433*(1+rate/freq)),IF((U433*(1+rate/freq))&lt;0,0,(U433*(1+rate/freq))),Inputs!$B$6))</f>
        <v>#N/A</v>
      </c>
      <c r="J434" s="8" t="str">
        <f t="shared" si="61"/>
        <v/>
      </c>
      <c r="K434" s="9" t="str">
        <f t="shared" si="62"/>
        <v/>
      </c>
      <c r="L434" s="8" t="str">
        <f t="shared" si="66"/>
        <v/>
      </c>
      <c r="M434" s="8" t="str">
        <f t="shared" si="67"/>
        <v/>
      </c>
      <c r="N434" s="8"/>
      <c r="O434" s="8"/>
      <c r="P434" s="8"/>
      <c r="Q434" s="8" t="str">
        <f>IF(Inputs!$E$9=$M$2,M434,IF(Inputs!$E$9=$N$2,N434,IF(Inputs!$E$9=$O$2,O434,IF(Inputs!$E$9=$P$2,P434,""))))</f>
        <v/>
      </c>
      <c r="R434" s="3">
        <v>0</v>
      </c>
      <c r="S434" s="19"/>
      <c r="T434" s="3">
        <f t="shared" si="63"/>
        <v>0</v>
      </c>
      <c r="U434" s="8" t="str">
        <f t="shared" si="64"/>
        <v/>
      </c>
      <c r="W434" s="11"/>
      <c r="X434" s="11"/>
      <c r="Y434" s="11"/>
      <c r="Z434" s="11"/>
      <c r="AA434" s="11"/>
      <c r="AB434" s="11"/>
      <c r="AC434" s="11"/>
    </row>
    <row r="435" spans="4:29">
      <c r="D435" s="26">
        <f>IF(SUM($D$2:D434)&lt;&gt;0,0,IF(ROUND(U434-L435,2)=0,E435,0))</f>
        <v>0</v>
      </c>
      <c r="E435" s="3" t="str">
        <f t="shared" si="65"/>
        <v/>
      </c>
      <c r="F435" s="3" t="str">
        <f>IF(E435="","",IF(ISERROR(INDEX(Inputs!$A$10:$B$13,MATCH(E435,Inputs!$A$10:$A$13,0),2)),0,INDEX(Inputs!$A$10:$B$13,MATCH(E435,Inputs!$A$10:$A$13,0),2)))</f>
        <v/>
      </c>
      <c r="G435" s="47">
        <f t="shared" si="59"/>
        <v>0.1095</v>
      </c>
      <c r="H435" s="37">
        <f t="shared" si="60"/>
        <v>0.1095</v>
      </c>
      <c r="I435" s="9" t="e">
        <f>IF(E435="",NA(),IF(Inputs!$B$6&gt;(U434*(1+rate/freq)),IF((U434*(1+rate/freq))&lt;0,0,(U434*(1+rate/freq))),Inputs!$B$6))</f>
        <v>#N/A</v>
      </c>
      <c r="J435" s="8" t="str">
        <f t="shared" si="61"/>
        <v/>
      </c>
      <c r="K435" s="9" t="str">
        <f t="shared" si="62"/>
        <v/>
      </c>
      <c r="L435" s="8" t="str">
        <f t="shared" si="66"/>
        <v/>
      </c>
      <c r="M435" s="8" t="str">
        <f t="shared" si="67"/>
        <v/>
      </c>
      <c r="N435" s="8"/>
      <c r="O435" s="8"/>
      <c r="P435" s="8"/>
      <c r="Q435" s="8" t="str">
        <f>IF(Inputs!$E$9=$M$2,M435,IF(Inputs!$E$9=$N$2,N435,IF(Inputs!$E$9=$O$2,O435,IF(Inputs!$E$9=$P$2,P435,""))))</f>
        <v/>
      </c>
      <c r="R435" s="3">
        <v>0</v>
      </c>
      <c r="S435" s="19"/>
      <c r="T435" s="3">
        <f t="shared" si="63"/>
        <v>0</v>
      </c>
      <c r="U435" s="8" t="str">
        <f t="shared" si="64"/>
        <v/>
      </c>
      <c r="W435" s="11"/>
      <c r="X435" s="11"/>
      <c r="Y435" s="11"/>
      <c r="Z435" s="11"/>
      <c r="AA435" s="11"/>
      <c r="AB435" s="11"/>
      <c r="AC435" s="11"/>
    </row>
    <row r="436" spans="4:29">
      <c r="D436" s="26">
        <f>IF(SUM($D$2:D435)&lt;&gt;0,0,IF(ROUND(U435-L436,2)=0,E436,0))</f>
        <v>0</v>
      </c>
      <c r="E436" s="3" t="str">
        <f t="shared" si="65"/>
        <v/>
      </c>
      <c r="F436" s="3" t="str">
        <f>IF(E436="","",IF(ISERROR(INDEX(Inputs!$A$10:$B$13,MATCH(E436,Inputs!$A$10:$A$13,0),2)),0,INDEX(Inputs!$A$10:$B$13,MATCH(E436,Inputs!$A$10:$A$13,0),2)))</f>
        <v/>
      </c>
      <c r="G436" s="47">
        <f t="shared" si="59"/>
        <v>0.1095</v>
      </c>
      <c r="H436" s="37">
        <f t="shared" si="60"/>
        <v>0.1095</v>
      </c>
      <c r="I436" s="9" t="e">
        <f>IF(E436="",NA(),IF(Inputs!$B$6&gt;(U435*(1+rate/freq)),IF((U435*(1+rate/freq))&lt;0,0,(U435*(1+rate/freq))),Inputs!$B$6))</f>
        <v>#N/A</v>
      </c>
      <c r="J436" s="8" t="str">
        <f t="shared" si="61"/>
        <v/>
      </c>
      <c r="K436" s="9" t="str">
        <f t="shared" si="62"/>
        <v/>
      </c>
      <c r="L436" s="8" t="str">
        <f t="shared" si="66"/>
        <v/>
      </c>
      <c r="M436" s="8" t="str">
        <f t="shared" si="67"/>
        <v/>
      </c>
      <c r="N436" s="8">
        <f>N433+3</f>
        <v>433</v>
      </c>
      <c r="O436" s="8">
        <f>O430+6</f>
        <v>433</v>
      </c>
      <c r="P436" s="8">
        <f>P424+12</f>
        <v>433</v>
      </c>
      <c r="Q436" s="8" t="str">
        <f>IF(Inputs!$E$9=$M$2,M436,IF(Inputs!$E$9=$N$2,N436,IF(Inputs!$E$9=$O$2,O436,IF(Inputs!$E$9=$P$2,P436,""))))</f>
        <v/>
      </c>
      <c r="R436" s="3">
        <v>0</v>
      </c>
      <c r="S436" s="19"/>
      <c r="T436" s="3">
        <f t="shared" si="63"/>
        <v>0</v>
      </c>
      <c r="U436" s="8" t="str">
        <f t="shared" si="64"/>
        <v/>
      </c>
      <c r="W436" s="11"/>
      <c r="X436" s="11"/>
      <c r="Y436" s="11"/>
      <c r="Z436" s="11"/>
      <c r="AA436" s="11"/>
      <c r="AB436" s="11"/>
      <c r="AC436" s="11"/>
    </row>
    <row r="437" spans="4:29">
      <c r="D437" s="26">
        <f>IF(SUM($D$2:D436)&lt;&gt;0,0,IF(ROUND(U436-L437,2)=0,E437,0))</f>
        <v>0</v>
      </c>
      <c r="E437" s="3" t="str">
        <f t="shared" si="65"/>
        <v/>
      </c>
      <c r="F437" s="3" t="str">
        <f>IF(E437="","",IF(ISERROR(INDEX(Inputs!$A$10:$B$13,MATCH(E437,Inputs!$A$10:$A$13,0),2)),0,INDEX(Inputs!$A$10:$B$13,MATCH(E437,Inputs!$A$10:$A$13,0),2)))</f>
        <v/>
      </c>
      <c r="G437" s="47">
        <f t="shared" si="59"/>
        <v>0.1095</v>
      </c>
      <c r="H437" s="37">
        <f t="shared" si="60"/>
        <v>0.1095</v>
      </c>
      <c r="I437" s="9" t="e">
        <f>IF(E437="",NA(),IF(Inputs!$B$6&gt;(U436*(1+rate/freq)),IF((U436*(1+rate/freq))&lt;0,0,(U436*(1+rate/freq))),Inputs!$B$6))</f>
        <v>#N/A</v>
      </c>
      <c r="J437" s="8" t="str">
        <f t="shared" si="61"/>
        <v/>
      </c>
      <c r="K437" s="9" t="str">
        <f t="shared" si="62"/>
        <v/>
      </c>
      <c r="L437" s="8" t="str">
        <f t="shared" si="66"/>
        <v/>
      </c>
      <c r="M437" s="8" t="str">
        <f t="shared" si="67"/>
        <v/>
      </c>
      <c r="N437" s="8"/>
      <c r="O437" s="8"/>
      <c r="P437" s="8"/>
      <c r="Q437" s="8" t="str">
        <f>IF(Inputs!$E$9=$M$2,M437,IF(Inputs!$E$9=$N$2,N437,IF(Inputs!$E$9=$O$2,O437,IF(Inputs!$E$9=$P$2,P437,""))))</f>
        <v/>
      </c>
      <c r="R437" s="3">
        <v>0</v>
      </c>
      <c r="S437" s="19"/>
      <c r="T437" s="3">
        <f t="shared" si="63"/>
        <v>0</v>
      </c>
      <c r="U437" s="8" t="str">
        <f t="shared" si="64"/>
        <v/>
      </c>
      <c r="W437" s="11"/>
      <c r="X437" s="11"/>
      <c r="Y437" s="11"/>
      <c r="Z437" s="11"/>
      <c r="AA437" s="11"/>
      <c r="AB437" s="11"/>
      <c r="AC437" s="11"/>
    </row>
    <row r="438" spans="4:29">
      <c r="D438" s="26">
        <f>IF(SUM($D$2:D437)&lt;&gt;0,0,IF(ROUND(U437-L438,2)=0,E438,0))</f>
        <v>0</v>
      </c>
      <c r="E438" s="3" t="str">
        <f t="shared" si="65"/>
        <v/>
      </c>
      <c r="F438" s="3" t="str">
        <f>IF(E438="","",IF(ISERROR(INDEX(Inputs!$A$10:$B$13,MATCH(E438,Inputs!$A$10:$A$13,0),2)),0,INDEX(Inputs!$A$10:$B$13,MATCH(E438,Inputs!$A$10:$A$13,0),2)))</f>
        <v/>
      </c>
      <c r="G438" s="47">
        <f t="shared" si="59"/>
        <v>0.1095</v>
      </c>
      <c r="H438" s="37">
        <f t="shared" si="60"/>
        <v>0.1095</v>
      </c>
      <c r="I438" s="9" t="e">
        <f>IF(E438="",NA(),IF(Inputs!$B$6&gt;(U437*(1+rate/freq)),IF((U437*(1+rate/freq))&lt;0,0,(U437*(1+rate/freq))),Inputs!$B$6))</f>
        <v>#N/A</v>
      </c>
      <c r="J438" s="8" t="str">
        <f t="shared" si="61"/>
        <v/>
      </c>
      <c r="K438" s="9" t="str">
        <f t="shared" si="62"/>
        <v/>
      </c>
      <c r="L438" s="8" t="str">
        <f t="shared" si="66"/>
        <v/>
      </c>
      <c r="M438" s="8" t="str">
        <f t="shared" si="67"/>
        <v/>
      </c>
      <c r="N438" s="8"/>
      <c r="O438" s="8"/>
      <c r="P438" s="8"/>
      <c r="Q438" s="8" t="str">
        <f>IF(Inputs!$E$9=$M$2,M438,IF(Inputs!$E$9=$N$2,N438,IF(Inputs!$E$9=$O$2,O438,IF(Inputs!$E$9=$P$2,P438,""))))</f>
        <v/>
      </c>
      <c r="R438" s="3">
        <v>0</v>
      </c>
      <c r="S438" s="19"/>
      <c r="T438" s="3">
        <f t="shared" si="63"/>
        <v>0</v>
      </c>
      <c r="U438" s="8" t="str">
        <f t="shared" si="64"/>
        <v/>
      </c>
      <c r="W438" s="11"/>
      <c r="X438" s="11"/>
      <c r="Y438" s="11"/>
      <c r="Z438" s="11"/>
      <c r="AA438" s="11"/>
      <c r="AB438" s="11"/>
      <c r="AC438" s="11"/>
    </row>
    <row r="439" spans="4:29">
      <c r="D439" s="26">
        <f>IF(SUM($D$2:D438)&lt;&gt;0,0,IF(ROUND(U438-L439,2)=0,E439,0))</f>
        <v>0</v>
      </c>
      <c r="E439" s="3" t="str">
        <f t="shared" si="65"/>
        <v/>
      </c>
      <c r="F439" s="3" t="str">
        <f>IF(E439="","",IF(ISERROR(INDEX(Inputs!$A$10:$B$13,MATCH(E439,Inputs!$A$10:$A$13,0),2)),0,INDEX(Inputs!$A$10:$B$13,MATCH(E439,Inputs!$A$10:$A$13,0),2)))</f>
        <v/>
      </c>
      <c r="G439" s="47">
        <f t="shared" si="59"/>
        <v>0.1095</v>
      </c>
      <c r="H439" s="37">
        <f t="shared" si="60"/>
        <v>0.1095</v>
      </c>
      <c r="I439" s="9" t="e">
        <f>IF(E439="",NA(),IF(Inputs!$B$6&gt;(U438*(1+rate/freq)),IF((U438*(1+rate/freq))&lt;0,0,(U438*(1+rate/freq))),Inputs!$B$6))</f>
        <v>#N/A</v>
      </c>
      <c r="J439" s="8" t="str">
        <f t="shared" si="61"/>
        <v/>
      </c>
      <c r="K439" s="9" t="str">
        <f t="shared" si="62"/>
        <v/>
      </c>
      <c r="L439" s="8" t="str">
        <f t="shared" si="66"/>
        <v/>
      </c>
      <c r="M439" s="8" t="str">
        <f t="shared" si="67"/>
        <v/>
      </c>
      <c r="N439" s="8">
        <f>N436+3</f>
        <v>436</v>
      </c>
      <c r="O439" s="8"/>
      <c r="P439" s="8"/>
      <c r="Q439" s="8" t="str">
        <f>IF(Inputs!$E$9=$M$2,M439,IF(Inputs!$E$9=$N$2,N439,IF(Inputs!$E$9=$O$2,O439,IF(Inputs!$E$9=$P$2,P439,""))))</f>
        <v/>
      </c>
      <c r="R439" s="3">
        <v>0</v>
      </c>
      <c r="S439" s="19"/>
      <c r="T439" s="3">
        <f t="shared" si="63"/>
        <v>0</v>
      </c>
      <c r="U439" s="8" t="str">
        <f t="shared" si="64"/>
        <v/>
      </c>
      <c r="W439" s="11"/>
      <c r="X439" s="11"/>
      <c r="Y439" s="11"/>
      <c r="Z439" s="11"/>
      <c r="AA439" s="11"/>
      <c r="AB439" s="11"/>
      <c r="AC439" s="11"/>
    </row>
    <row r="440" spans="4:29">
      <c r="D440" s="26">
        <f>IF(SUM($D$2:D439)&lt;&gt;0,0,IF(ROUND(U439-L440,2)=0,E440,0))</f>
        <v>0</v>
      </c>
      <c r="E440" s="3" t="str">
        <f t="shared" si="65"/>
        <v/>
      </c>
      <c r="F440" s="3" t="str">
        <f>IF(E440="","",IF(ISERROR(INDEX(Inputs!$A$10:$B$13,MATCH(E440,Inputs!$A$10:$A$13,0),2)),0,INDEX(Inputs!$A$10:$B$13,MATCH(E440,Inputs!$A$10:$A$13,0),2)))</f>
        <v/>
      </c>
      <c r="G440" s="47">
        <f t="shared" si="59"/>
        <v>0.1095</v>
      </c>
      <c r="H440" s="37">
        <f t="shared" si="60"/>
        <v>0.1095</v>
      </c>
      <c r="I440" s="9" t="e">
        <f>IF(E440="",NA(),IF(Inputs!$B$6&gt;(U439*(1+rate/freq)),IF((U439*(1+rate/freq))&lt;0,0,(U439*(1+rate/freq))),Inputs!$B$6))</f>
        <v>#N/A</v>
      </c>
      <c r="J440" s="8" t="str">
        <f t="shared" si="61"/>
        <v/>
      </c>
      <c r="K440" s="9" t="str">
        <f t="shared" si="62"/>
        <v/>
      </c>
      <c r="L440" s="8" t="str">
        <f t="shared" si="66"/>
        <v/>
      </c>
      <c r="M440" s="8" t="str">
        <f t="shared" si="67"/>
        <v/>
      </c>
      <c r="N440" s="8"/>
      <c r="O440" s="8"/>
      <c r="P440" s="8"/>
      <c r="Q440" s="8" t="str">
        <f>IF(Inputs!$E$9=$M$2,M440,IF(Inputs!$E$9=$N$2,N440,IF(Inputs!$E$9=$O$2,O440,IF(Inputs!$E$9=$P$2,P440,""))))</f>
        <v/>
      </c>
      <c r="R440" s="3">
        <v>0</v>
      </c>
      <c r="S440" s="19"/>
      <c r="T440" s="3">
        <f t="shared" si="63"/>
        <v>0</v>
      </c>
      <c r="U440" s="8" t="str">
        <f t="shared" si="64"/>
        <v/>
      </c>
      <c r="W440" s="11"/>
      <c r="X440" s="11"/>
      <c r="Y440" s="11"/>
      <c r="Z440" s="11"/>
      <c r="AA440" s="11"/>
      <c r="AB440" s="11"/>
      <c r="AC440" s="11"/>
    </row>
    <row r="441" spans="4:29">
      <c r="D441" s="26">
        <f>IF(SUM($D$2:D440)&lt;&gt;0,0,IF(ROUND(U440-L441,2)=0,E441,0))</f>
        <v>0</v>
      </c>
      <c r="E441" s="3" t="str">
        <f t="shared" si="65"/>
        <v/>
      </c>
      <c r="F441" s="3" t="str">
        <f>IF(E441="","",IF(ISERROR(INDEX(Inputs!$A$10:$B$13,MATCH(E441,Inputs!$A$10:$A$13,0),2)),0,INDEX(Inputs!$A$10:$B$13,MATCH(E441,Inputs!$A$10:$A$13,0),2)))</f>
        <v/>
      </c>
      <c r="G441" s="47">
        <f t="shared" si="59"/>
        <v>0.1095</v>
      </c>
      <c r="H441" s="37">
        <f t="shared" si="60"/>
        <v>0.1095</v>
      </c>
      <c r="I441" s="9" t="e">
        <f>IF(E441="",NA(),IF(Inputs!$B$6&gt;(U440*(1+rate/freq)),IF((U440*(1+rate/freq))&lt;0,0,(U440*(1+rate/freq))),Inputs!$B$6))</f>
        <v>#N/A</v>
      </c>
      <c r="J441" s="8" t="str">
        <f t="shared" si="61"/>
        <v/>
      </c>
      <c r="K441" s="9" t="str">
        <f t="shared" si="62"/>
        <v/>
      </c>
      <c r="L441" s="8" t="str">
        <f t="shared" si="66"/>
        <v/>
      </c>
      <c r="M441" s="8" t="str">
        <f t="shared" si="67"/>
        <v/>
      </c>
      <c r="N441" s="8"/>
      <c r="O441" s="8"/>
      <c r="P441" s="8"/>
      <c r="Q441" s="8" t="str">
        <f>IF(Inputs!$E$9=$M$2,M441,IF(Inputs!$E$9=$N$2,N441,IF(Inputs!$E$9=$O$2,O441,IF(Inputs!$E$9=$P$2,P441,""))))</f>
        <v/>
      </c>
      <c r="R441" s="3">
        <v>0</v>
      </c>
      <c r="S441" s="19"/>
      <c r="T441" s="3">
        <f t="shared" si="63"/>
        <v>0</v>
      </c>
      <c r="U441" s="8" t="str">
        <f t="shared" si="64"/>
        <v/>
      </c>
      <c r="W441" s="11"/>
      <c r="X441" s="11"/>
      <c r="Y441" s="11"/>
      <c r="Z441" s="11"/>
      <c r="AA441" s="11"/>
      <c r="AB441" s="11"/>
      <c r="AC441" s="11"/>
    </row>
    <row r="442" spans="4:29">
      <c r="D442" s="26">
        <f>IF(SUM($D$2:D441)&lt;&gt;0,0,IF(ROUND(U441-L442,2)=0,E442,0))</f>
        <v>0</v>
      </c>
      <c r="E442" s="3" t="str">
        <f t="shared" si="65"/>
        <v/>
      </c>
      <c r="F442" s="3" t="str">
        <f>IF(E442="","",IF(ISERROR(INDEX(Inputs!$A$10:$B$13,MATCH(E442,Inputs!$A$10:$A$13,0),2)),0,INDEX(Inputs!$A$10:$B$13,MATCH(E442,Inputs!$A$10:$A$13,0),2)))</f>
        <v/>
      </c>
      <c r="G442" s="47">
        <f t="shared" si="59"/>
        <v>0.1095</v>
      </c>
      <c r="H442" s="37">
        <f t="shared" si="60"/>
        <v>0.1095</v>
      </c>
      <c r="I442" s="9" t="e">
        <f>IF(E442="",NA(),IF(Inputs!$B$6&gt;(U441*(1+rate/freq)),IF((U441*(1+rate/freq))&lt;0,0,(U441*(1+rate/freq))),Inputs!$B$6))</f>
        <v>#N/A</v>
      </c>
      <c r="J442" s="8" t="str">
        <f t="shared" si="61"/>
        <v/>
      </c>
      <c r="K442" s="9" t="str">
        <f t="shared" si="62"/>
        <v/>
      </c>
      <c r="L442" s="8" t="str">
        <f t="shared" si="66"/>
        <v/>
      </c>
      <c r="M442" s="8" t="str">
        <f t="shared" si="67"/>
        <v/>
      </c>
      <c r="N442" s="8">
        <f>N439+3</f>
        <v>439</v>
      </c>
      <c r="O442" s="8">
        <f>O436+6</f>
        <v>439</v>
      </c>
      <c r="P442" s="8"/>
      <c r="Q442" s="8" t="str">
        <f>IF(Inputs!$E$9=$M$2,M442,IF(Inputs!$E$9=$N$2,N442,IF(Inputs!$E$9=$O$2,O442,IF(Inputs!$E$9=$P$2,P442,""))))</f>
        <v/>
      </c>
      <c r="R442" s="3">
        <v>0</v>
      </c>
      <c r="S442" s="19"/>
      <c r="T442" s="3">
        <f t="shared" si="63"/>
        <v>0</v>
      </c>
      <c r="U442" s="8" t="str">
        <f t="shared" si="64"/>
        <v/>
      </c>
      <c r="W442" s="11"/>
      <c r="X442" s="11"/>
      <c r="Y442" s="11"/>
      <c r="Z442" s="11"/>
      <c r="AA442" s="11"/>
      <c r="AB442" s="11"/>
      <c r="AC442" s="11"/>
    </row>
    <row r="443" spans="4:29">
      <c r="D443" s="26">
        <f>IF(SUM($D$2:D442)&lt;&gt;0,0,IF(ROUND(U442-L443,2)=0,E443,0))</f>
        <v>0</v>
      </c>
      <c r="E443" s="3" t="str">
        <f t="shared" si="65"/>
        <v/>
      </c>
      <c r="F443" s="3" t="str">
        <f>IF(E443="","",IF(ISERROR(INDEX(Inputs!$A$10:$B$13,MATCH(E443,Inputs!$A$10:$A$13,0),2)),0,INDEX(Inputs!$A$10:$B$13,MATCH(E443,Inputs!$A$10:$A$13,0),2)))</f>
        <v/>
      </c>
      <c r="G443" s="47">
        <f t="shared" si="59"/>
        <v>0.1095</v>
      </c>
      <c r="H443" s="37">
        <f t="shared" si="60"/>
        <v>0.1095</v>
      </c>
      <c r="I443" s="9" t="e">
        <f>IF(E443="",NA(),IF(Inputs!$B$6&gt;(U442*(1+rate/freq)),IF((U442*(1+rate/freq))&lt;0,0,(U442*(1+rate/freq))),Inputs!$B$6))</f>
        <v>#N/A</v>
      </c>
      <c r="J443" s="8" t="str">
        <f t="shared" si="61"/>
        <v/>
      </c>
      <c r="K443" s="9" t="str">
        <f t="shared" si="62"/>
        <v/>
      </c>
      <c r="L443" s="8" t="str">
        <f t="shared" si="66"/>
        <v/>
      </c>
      <c r="M443" s="8" t="str">
        <f t="shared" si="67"/>
        <v/>
      </c>
      <c r="N443" s="8"/>
      <c r="O443" s="8"/>
      <c r="P443" s="8"/>
      <c r="Q443" s="8" t="str">
        <f>IF(Inputs!$E$9=$M$2,M443,IF(Inputs!$E$9=$N$2,N443,IF(Inputs!$E$9=$O$2,O443,IF(Inputs!$E$9=$P$2,P443,""))))</f>
        <v/>
      </c>
      <c r="R443" s="3">
        <v>0</v>
      </c>
      <c r="S443" s="19"/>
      <c r="T443" s="3">
        <f t="shared" si="63"/>
        <v>0</v>
      </c>
      <c r="U443" s="8" t="str">
        <f t="shared" si="64"/>
        <v/>
      </c>
      <c r="W443" s="11"/>
      <c r="X443" s="11"/>
      <c r="Y443" s="11"/>
      <c r="Z443" s="11"/>
      <c r="AA443" s="11"/>
      <c r="AB443" s="11"/>
      <c r="AC443" s="11"/>
    </row>
    <row r="444" spans="4:29">
      <c r="D444" s="26">
        <f>IF(SUM($D$2:D443)&lt;&gt;0,0,IF(ROUND(U443-L444,2)=0,E444,0))</f>
        <v>0</v>
      </c>
      <c r="E444" s="3" t="str">
        <f t="shared" si="65"/>
        <v/>
      </c>
      <c r="F444" s="3" t="str">
        <f>IF(E444="","",IF(ISERROR(INDEX(Inputs!$A$10:$B$13,MATCH(E444,Inputs!$A$10:$A$13,0),2)),0,INDEX(Inputs!$A$10:$B$13,MATCH(E444,Inputs!$A$10:$A$13,0),2)))</f>
        <v/>
      </c>
      <c r="G444" s="47">
        <f t="shared" si="59"/>
        <v>0.1095</v>
      </c>
      <c r="H444" s="37">
        <f t="shared" si="60"/>
        <v>0.1095</v>
      </c>
      <c r="I444" s="9" t="e">
        <f>IF(E444="",NA(),IF(Inputs!$B$6&gt;(U443*(1+rate/freq)),IF((U443*(1+rate/freq))&lt;0,0,(U443*(1+rate/freq))),Inputs!$B$6))</f>
        <v>#N/A</v>
      </c>
      <c r="J444" s="8" t="str">
        <f t="shared" si="61"/>
        <v/>
      </c>
      <c r="K444" s="9" t="str">
        <f t="shared" si="62"/>
        <v/>
      </c>
      <c r="L444" s="8" t="str">
        <f t="shared" si="66"/>
        <v/>
      </c>
      <c r="M444" s="8" t="str">
        <f t="shared" si="67"/>
        <v/>
      </c>
      <c r="N444" s="8"/>
      <c r="O444" s="8"/>
      <c r="P444" s="8"/>
      <c r="Q444" s="8" t="str">
        <f>IF(Inputs!$E$9=$M$2,M444,IF(Inputs!$E$9=$N$2,N444,IF(Inputs!$E$9=$O$2,O444,IF(Inputs!$E$9=$P$2,P444,""))))</f>
        <v/>
      </c>
      <c r="R444" s="3">
        <v>0</v>
      </c>
      <c r="S444" s="19"/>
      <c r="T444" s="3">
        <f t="shared" si="63"/>
        <v>0</v>
      </c>
      <c r="U444" s="8" t="str">
        <f t="shared" si="64"/>
        <v/>
      </c>
      <c r="W444" s="11"/>
      <c r="X444" s="11"/>
      <c r="Y444" s="11"/>
      <c r="Z444" s="11"/>
      <c r="AA444" s="11"/>
      <c r="AB444" s="11"/>
      <c r="AC444" s="11"/>
    </row>
    <row r="445" spans="4:29">
      <c r="D445" s="26">
        <f>IF(SUM($D$2:D444)&lt;&gt;0,0,IF(ROUND(U444-L445,2)=0,E445,0))</f>
        <v>0</v>
      </c>
      <c r="E445" s="3" t="str">
        <f t="shared" si="65"/>
        <v/>
      </c>
      <c r="F445" s="3" t="str">
        <f>IF(E445="","",IF(ISERROR(INDEX(Inputs!$A$10:$B$13,MATCH(E445,Inputs!$A$10:$A$13,0),2)),0,INDEX(Inputs!$A$10:$B$13,MATCH(E445,Inputs!$A$10:$A$13,0),2)))</f>
        <v/>
      </c>
      <c r="G445" s="47">
        <f t="shared" si="59"/>
        <v>0.1095</v>
      </c>
      <c r="H445" s="37">
        <f t="shared" si="60"/>
        <v>0.1095</v>
      </c>
      <c r="I445" s="9" t="e">
        <f>IF(E445="",NA(),IF(Inputs!$B$6&gt;(U444*(1+rate/freq)),IF((U444*(1+rate/freq))&lt;0,0,(U444*(1+rate/freq))),Inputs!$B$6))</f>
        <v>#N/A</v>
      </c>
      <c r="J445" s="8" t="str">
        <f t="shared" si="61"/>
        <v/>
      </c>
      <c r="K445" s="9" t="str">
        <f t="shared" si="62"/>
        <v/>
      </c>
      <c r="L445" s="8" t="str">
        <f t="shared" si="66"/>
        <v/>
      </c>
      <c r="M445" s="8" t="str">
        <f t="shared" si="67"/>
        <v/>
      </c>
      <c r="N445" s="8">
        <f>N442+3</f>
        <v>442</v>
      </c>
      <c r="O445" s="8"/>
      <c r="P445" s="8"/>
      <c r="Q445" s="8" t="str">
        <f>IF(Inputs!$E$9=$M$2,M445,IF(Inputs!$E$9=$N$2,N445,IF(Inputs!$E$9=$O$2,O445,IF(Inputs!$E$9=$P$2,P445,""))))</f>
        <v/>
      </c>
      <c r="R445" s="3">
        <v>0</v>
      </c>
      <c r="S445" s="19"/>
      <c r="T445" s="3">
        <f t="shared" si="63"/>
        <v>0</v>
      </c>
      <c r="U445" s="8" t="str">
        <f t="shared" si="64"/>
        <v/>
      </c>
      <c r="W445" s="11"/>
      <c r="X445" s="11"/>
      <c r="Y445" s="11"/>
      <c r="Z445" s="11"/>
      <c r="AA445" s="11"/>
      <c r="AB445" s="11"/>
      <c r="AC445" s="11"/>
    </row>
    <row r="446" spans="4:29">
      <c r="D446" s="26">
        <f>IF(SUM($D$2:D445)&lt;&gt;0,0,IF(ROUND(U445-L446,2)=0,E446,0))</f>
        <v>0</v>
      </c>
      <c r="E446" s="3" t="str">
        <f t="shared" si="65"/>
        <v/>
      </c>
      <c r="F446" s="3" t="str">
        <f>IF(E446="","",IF(ISERROR(INDEX(Inputs!$A$10:$B$13,MATCH(E446,Inputs!$A$10:$A$13,0),2)),0,INDEX(Inputs!$A$10:$B$13,MATCH(E446,Inputs!$A$10:$A$13,0),2)))</f>
        <v/>
      </c>
      <c r="G446" s="47">
        <f t="shared" si="59"/>
        <v>0.1095</v>
      </c>
      <c r="H446" s="37">
        <f t="shared" si="60"/>
        <v>0.1095</v>
      </c>
      <c r="I446" s="9" t="e">
        <f>IF(E446="",NA(),IF(Inputs!$B$6&gt;(U445*(1+rate/freq)),IF((U445*(1+rate/freq))&lt;0,0,(U445*(1+rate/freq))),Inputs!$B$6))</f>
        <v>#N/A</v>
      </c>
      <c r="J446" s="8" t="str">
        <f t="shared" si="61"/>
        <v/>
      </c>
      <c r="K446" s="9" t="str">
        <f t="shared" si="62"/>
        <v/>
      </c>
      <c r="L446" s="8" t="str">
        <f t="shared" si="66"/>
        <v/>
      </c>
      <c r="M446" s="8" t="str">
        <f t="shared" si="67"/>
        <v/>
      </c>
      <c r="N446" s="8"/>
      <c r="O446" s="8"/>
      <c r="P446" s="8"/>
      <c r="Q446" s="8" t="str">
        <f>IF(Inputs!$E$9=$M$2,M446,IF(Inputs!$E$9=$N$2,N446,IF(Inputs!$E$9=$O$2,O446,IF(Inputs!$E$9=$P$2,P446,""))))</f>
        <v/>
      </c>
      <c r="R446" s="3">
        <v>0</v>
      </c>
      <c r="S446" s="19"/>
      <c r="T446" s="3">
        <f t="shared" si="63"/>
        <v>0</v>
      </c>
      <c r="U446" s="8" t="str">
        <f t="shared" si="64"/>
        <v/>
      </c>
      <c r="W446" s="11"/>
      <c r="X446" s="11"/>
      <c r="Y446" s="11"/>
      <c r="Z446" s="11"/>
      <c r="AA446" s="11"/>
      <c r="AB446" s="11"/>
      <c r="AC446" s="11"/>
    </row>
    <row r="447" spans="4:29">
      <c r="D447" s="26">
        <f>IF(SUM($D$2:D446)&lt;&gt;0,0,IF(ROUND(U446-L447,2)=0,E447,0))</f>
        <v>0</v>
      </c>
      <c r="E447" s="3" t="str">
        <f t="shared" si="65"/>
        <v/>
      </c>
      <c r="F447" s="3" t="str">
        <f>IF(E447="","",IF(ISERROR(INDEX(Inputs!$A$10:$B$13,MATCH(E447,Inputs!$A$10:$A$13,0),2)),0,INDEX(Inputs!$A$10:$B$13,MATCH(E447,Inputs!$A$10:$A$13,0),2)))</f>
        <v/>
      </c>
      <c r="G447" s="47">
        <f t="shared" si="59"/>
        <v>0.1095</v>
      </c>
      <c r="H447" s="37">
        <f t="shared" si="60"/>
        <v>0.1095</v>
      </c>
      <c r="I447" s="9" t="e">
        <f>IF(E447="",NA(),IF(Inputs!$B$6&gt;(U446*(1+rate/freq)),IF((U446*(1+rate/freq))&lt;0,0,(U446*(1+rate/freq))),Inputs!$B$6))</f>
        <v>#N/A</v>
      </c>
      <c r="J447" s="8" t="str">
        <f t="shared" si="61"/>
        <v/>
      </c>
      <c r="K447" s="9" t="str">
        <f t="shared" si="62"/>
        <v/>
      </c>
      <c r="L447" s="8" t="str">
        <f t="shared" si="66"/>
        <v/>
      </c>
      <c r="M447" s="8" t="str">
        <f t="shared" si="67"/>
        <v/>
      </c>
      <c r="N447" s="8"/>
      <c r="O447" s="8"/>
      <c r="P447" s="8"/>
      <c r="Q447" s="8" t="str">
        <f>IF(Inputs!$E$9=$M$2,M447,IF(Inputs!$E$9=$N$2,N447,IF(Inputs!$E$9=$O$2,O447,IF(Inputs!$E$9=$P$2,P447,""))))</f>
        <v/>
      </c>
      <c r="R447" s="3">
        <v>0</v>
      </c>
      <c r="S447" s="19"/>
      <c r="T447" s="3">
        <f t="shared" si="63"/>
        <v>0</v>
      </c>
      <c r="U447" s="8" t="str">
        <f t="shared" si="64"/>
        <v/>
      </c>
      <c r="W447" s="11"/>
      <c r="X447" s="11"/>
      <c r="Y447" s="11"/>
      <c r="Z447" s="11"/>
      <c r="AA447" s="11"/>
      <c r="AB447" s="11"/>
      <c r="AC447" s="11"/>
    </row>
    <row r="448" spans="4:29">
      <c r="D448" s="26">
        <f>IF(SUM($D$2:D447)&lt;&gt;0,0,IF(ROUND(U447-L448,2)=0,E448,0))</f>
        <v>0</v>
      </c>
      <c r="E448" s="3" t="str">
        <f t="shared" si="65"/>
        <v/>
      </c>
      <c r="F448" s="3" t="str">
        <f>IF(E448="","",IF(ISERROR(INDEX(Inputs!$A$10:$B$13,MATCH(E448,Inputs!$A$10:$A$13,0),2)),0,INDEX(Inputs!$A$10:$B$13,MATCH(E448,Inputs!$A$10:$A$13,0),2)))</f>
        <v/>
      </c>
      <c r="G448" s="47">
        <f t="shared" si="59"/>
        <v>0.1095</v>
      </c>
      <c r="H448" s="37">
        <f t="shared" si="60"/>
        <v>0.1095</v>
      </c>
      <c r="I448" s="9" t="e">
        <f>IF(E448="",NA(),IF(Inputs!$B$6&gt;(U447*(1+rate/freq)),IF((U447*(1+rate/freq))&lt;0,0,(U447*(1+rate/freq))),Inputs!$B$6))</f>
        <v>#N/A</v>
      </c>
      <c r="J448" s="8" t="str">
        <f t="shared" si="61"/>
        <v/>
      </c>
      <c r="K448" s="9" t="str">
        <f t="shared" si="62"/>
        <v/>
      </c>
      <c r="L448" s="8" t="str">
        <f t="shared" si="66"/>
        <v/>
      </c>
      <c r="M448" s="8" t="str">
        <f t="shared" si="67"/>
        <v/>
      </c>
      <c r="N448" s="8">
        <f>N445+3</f>
        <v>445</v>
      </c>
      <c r="O448" s="8">
        <f>O442+6</f>
        <v>445</v>
      </c>
      <c r="P448" s="8">
        <f>P436+12</f>
        <v>445</v>
      </c>
      <c r="Q448" s="8" t="str">
        <f>IF(Inputs!$E$9=$M$2,M448,IF(Inputs!$E$9=$N$2,N448,IF(Inputs!$E$9=$O$2,O448,IF(Inputs!$E$9=$P$2,P448,""))))</f>
        <v/>
      </c>
      <c r="R448" s="3">
        <v>0</v>
      </c>
      <c r="S448" s="19"/>
      <c r="T448" s="3">
        <f t="shared" si="63"/>
        <v>0</v>
      </c>
      <c r="U448" s="8" t="str">
        <f t="shared" si="64"/>
        <v/>
      </c>
      <c r="W448" s="11"/>
      <c r="X448" s="11"/>
      <c r="Y448" s="11"/>
      <c r="Z448" s="11"/>
      <c r="AA448" s="11"/>
      <c r="AB448" s="11"/>
      <c r="AC448" s="11"/>
    </row>
    <row r="449" spans="4:29">
      <c r="D449" s="26">
        <f>IF(SUM($D$2:D448)&lt;&gt;0,0,IF(ROUND(U448-L449,2)=0,E449,0))</f>
        <v>0</v>
      </c>
      <c r="E449" s="3" t="str">
        <f t="shared" si="65"/>
        <v/>
      </c>
      <c r="F449" s="3" t="str">
        <f>IF(E449="","",IF(ISERROR(INDEX(Inputs!$A$10:$B$13,MATCH(E449,Inputs!$A$10:$A$13,0),2)),0,INDEX(Inputs!$A$10:$B$13,MATCH(E449,Inputs!$A$10:$A$13,0),2)))</f>
        <v/>
      </c>
      <c r="G449" s="47">
        <f t="shared" si="59"/>
        <v>0.1095</v>
      </c>
      <c r="H449" s="37">
        <f t="shared" si="60"/>
        <v>0.1095</v>
      </c>
      <c r="I449" s="9" t="e">
        <f>IF(E449="",NA(),IF(Inputs!$B$6&gt;(U448*(1+rate/freq)),IF((U448*(1+rate/freq))&lt;0,0,(U448*(1+rate/freq))),Inputs!$B$6))</f>
        <v>#N/A</v>
      </c>
      <c r="J449" s="8" t="str">
        <f t="shared" si="61"/>
        <v/>
      </c>
      <c r="K449" s="9" t="str">
        <f t="shared" si="62"/>
        <v/>
      </c>
      <c r="L449" s="8" t="str">
        <f t="shared" si="66"/>
        <v/>
      </c>
      <c r="M449" s="8" t="str">
        <f t="shared" si="67"/>
        <v/>
      </c>
      <c r="N449" s="8"/>
      <c r="O449" s="8"/>
      <c r="P449" s="8"/>
      <c r="Q449" s="8" t="str">
        <f>IF(Inputs!$E$9=$M$2,M449,IF(Inputs!$E$9=$N$2,N449,IF(Inputs!$E$9=$O$2,O449,IF(Inputs!$E$9=$P$2,P449,""))))</f>
        <v/>
      </c>
      <c r="R449" s="3">
        <v>0</v>
      </c>
      <c r="S449" s="19"/>
      <c r="T449" s="3">
        <f t="shared" si="63"/>
        <v>0</v>
      </c>
      <c r="U449" s="8" t="str">
        <f t="shared" si="64"/>
        <v/>
      </c>
      <c r="W449" s="11"/>
      <c r="X449" s="11"/>
      <c r="Y449" s="11"/>
      <c r="Z449" s="11"/>
      <c r="AA449" s="11"/>
      <c r="AB449" s="11"/>
      <c r="AC449" s="11"/>
    </row>
    <row r="450" spans="4:29">
      <c r="D450" s="26">
        <f>IF(SUM($D$2:D449)&lt;&gt;0,0,IF(ROUND(U449-L450,2)=0,E450,0))</f>
        <v>0</v>
      </c>
      <c r="E450" s="3" t="str">
        <f t="shared" si="65"/>
        <v/>
      </c>
      <c r="F450" s="3" t="str">
        <f>IF(E450="","",IF(ISERROR(INDEX(Inputs!$A$10:$B$13,MATCH(E450,Inputs!$A$10:$A$13,0),2)),0,INDEX(Inputs!$A$10:$B$13,MATCH(E450,Inputs!$A$10:$A$13,0),2)))</f>
        <v/>
      </c>
      <c r="G450" s="47">
        <f t="shared" si="59"/>
        <v>0.1095</v>
      </c>
      <c r="H450" s="37">
        <f t="shared" si="60"/>
        <v>0.1095</v>
      </c>
      <c r="I450" s="9" t="e">
        <f>IF(E450="",NA(),IF(Inputs!$B$6&gt;(U449*(1+rate/freq)),IF((U449*(1+rate/freq))&lt;0,0,(U449*(1+rate/freq))),Inputs!$B$6))</f>
        <v>#N/A</v>
      </c>
      <c r="J450" s="8" t="str">
        <f t="shared" si="61"/>
        <v/>
      </c>
      <c r="K450" s="9" t="str">
        <f t="shared" si="62"/>
        <v/>
      </c>
      <c r="L450" s="8" t="str">
        <f t="shared" si="66"/>
        <v/>
      </c>
      <c r="M450" s="8" t="str">
        <f t="shared" si="67"/>
        <v/>
      </c>
      <c r="N450" s="8"/>
      <c r="O450" s="8"/>
      <c r="P450" s="8"/>
      <c r="Q450" s="8" t="str">
        <f>IF(Inputs!$E$9=$M$2,M450,IF(Inputs!$E$9=$N$2,N450,IF(Inputs!$E$9=$O$2,O450,IF(Inputs!$E$9=$P$2,P450,""))))</f>
        <v/>
      </c>
      <c r="R450" s="3">
        <v>0</v>
      </c>
      <c r="S450" s="19"/>
      <c r="T450" s="3">
        <f t="shared" si="63"/>
        <v>0</v>
      </c>
      <c r="U450" s="8" t="str">
        <f t="shared" si="64"/>
        <v/>
      </c>
      <c r="W450" s="11"/>
      <c r="X450" s="11"/>
      <c r="Y450" s="11"/>
      <c r="Z450" s="11"/>
      <c r="AA450" s="11"/>
      <c r="AB450" s="11"/>
      <c r="AC450" s="11"/>
    </row>
    <row r="451" spans="4:29">
      <c r="D451" s="26">
        <f>IF(SUM($D$2:D450)&lt;&gt;0,0,IF(ROUND(U450-L451,2)=0,E451,0))</f>
        <v>0</v>
      </c>
      <c r="E451" s="3" t="str">
        <f t="shared" si="65"/>
        <v/>
      </c>
      <c r="F451" s="3" t="str">
        <f>IF(E451="","",IF(ISERROR(INDEX(Inputs!$A$10:$B$13,MATCH(E451,Inputs!$A$10:$A$13,0),2)),0,INDEX(Inputs!$A$10:$B$13,MATCH(E451,Inputs!$A$10:$A$13,0),2)))</f>
        <v/>
      </c>
      <c r="G451" s="47">
        <f t="shared" si="59"/>
        <v>0.1095</v>
      </c>
      <c r="H451" s="37">
        <f t="shared" si="60"/>
        <v>0.1095</v>
      </c>
      <c r="I451" s="9" t="e">
        <f>IF(E451="",NA(),IF(Inputs!$B$6&gt;(U450*(1+rate/freq)),IF((U450*(1+rate/freq))&lt;0,0,(U450*(1+rate/freq))),Inputs!$B$6))</f>
        <v>#N/A</v>
      </c>
      <c r="J451" s="8" t="str">
        <f t="shared" si="61"/>
        <v/>
      </c>
      <c r="K451" s="9" t="str">
        <f t="shared" si="62"/>
        <v/>
      </c>
      <c r="L451" s="8" t="str">
        <f t="shared" si="66"/>
        <v/>
      </c>
      <c r="M451" s="8" t="str">
        <f t="shared" si="67"/>
        <v/>
      </c>
      <c r="N451" s="8">
        <f>N448+3</f>
        <v>448</v>
      </c>
      <c r="O451" s="8"/>
      <c r="P451" s="8"/>
      <c r="Q451" s="8" t="str">
        <f>IF(Inputs!$E$9=$M$2,M451,IF(Inputs!$E$9=$N$2,N451,IF(Inputs!$E$9=$O$2,O451,IF(Inputs!$E$9=$P$2,P451,""))))</f>
        <v/>
      </c>
      <c r="R451" s="3">
        <v>0</v>
      </c>
      <c r="S451" s="19"/>
      <c r="T451" s="3">
        <f t="shared" si="63"/>
        <v>0</v>
      </c>
      <c r="U451" s="8" t="str">
        <f t="shared" si="64"/>
        <v/>
      </c>
      <c r="W451" s="11"/>
      <c r="X451" s="11"/>
      <c r="Y451" s="11"/>
      <c r="Z451" s="11"/>
      <c r="AA451" s="11"/>
      <c r="AB451" s="11"/>
      <c r="AC451" s="11"/>
    </row>
    <row r="452" spans="4:29">
      <c r="D452" s="26">
        <f>IF(SUM($D$2:D451)&lt;&gt;0,0,IF(ROUND(U451-L452,2)=0,E452,0))</f>
        <v>0</v>
      </c>
      <c r="E452" s="3" t="str">
        <f t="shared" si="65"/>
        <v/>
      </c>
      <c r="F452" s="3" t="str">
        <f>IF(E452="","",IF(ISERROR(INDEX(Inputs!$A$10:$B$13,MATCH(E452,Inputs!$A$10:$A$13,0),2)),0,INDEX(Inputs!$A$10:$B$13,MATCH(E452,Inputs!$A$10:$A$13,0),2)))</f>
        <v/>
      </c>
      <c r="G452" s="47">
        <f t="shared" ref="G452:G515" si="68">rate</f>
        <v>0.1095</v>
      </c>
      <c r="H452" s="37">
        <f t="shared" ref="H452:H515" si="69">IF($AS$2="fixed",rate,G452)</f>
        <v>0.1095</v>
      </c>
      <c r="I452" s="9" t="e">
        <f>IF(E452="",NA(),IF(Inputs!$B$6&gt;(U451*(1+rate/freq)),IF((U451*(1+rate/freq))&lt;0,0,(U451*(1+rate/freq))),Inputs!$B$6))</f>
        <v>#N/A</v>
      </c>
      <c r="J452" s="8" t="str">
        <f t="shared" ref="J452:J515" si="70">IF(E452="","",IF(emi&gt;(U451*(1+rate/freq)),IF((U451*(1+rate/freq))&lt;0,0,(U451*(1+rate/freq))),emi))</f>
        <v/>
      </c>
      <c r="K452" s="9" t="str">
        <f t="shared" ref="K452:K515" si="71">IF(E452="","",IF(U451&lt;0,0,U451)*H452/freq)</f>
        <v/>
      </c>
      <c r="L452" s="8" t="str">
        <f t="shared" si="66"/>
        <v/>
      </c>
      <c r="M452" s="8" t="str">
        <f t="shared" si="67"/>
        <v/>
      </c>
      <c r="N452" s="8"/>
      <c r="O452" s="8"/>
      <c r="P452" s="8"/>
      <c r="Q452" s="8" t="str">
        <f>IF(Inputs!$E$9=$M$2,M452,IF(Inputs!$E$9=$N$2,N452,IF(Inputs!$E$9=$O$2,O452,IF(Inputs!$E$9=$P$2,P452,""))))</f>
        <v/>
      </c>
      <c r="R452" s="3">
        <v>0</v>
      </c>
      <c r="S452" s="19"/>
      <c r="T452" s="3">
        <f t="shared" ref="T452:T515" si="72">IF(U451=0,0,S452)</f>
        <v>0</v>
      </c>
      <c r="U452" s="8" t="str">
        <f t="shared" ref="U452:U515" si="73">IF(E452="","",IF(U451&lt;=0,0,IF(U451+F452-L452-R452-T452&lt;0,0,U451+F452-L452-R452-T452)))</f>
        <v/>
      </c>
      <c r="W452" s="11"/>
      <c r="X452" s="11"/>
      <c r="Y452" s="11"/>
      <c r="Z452" s="11"/>
      <c r="AA452" s="11"/>
      <c r="AB452" s="11"/>
      <c r="AC452" s="11"/>
    </row>
    <row r="453" spans="4:29">
      <c r="D453" s="26">
        <f>IF(SUM($D$2:D452)&lt;&gt;0,0,IF(ROUND(U452-L453,2)=0,E453,0))</f>
        <v>0</v>
      </c>
      <c r="E453" s="3" t="str">
        <f t="shared" ref="E453:E516" si="74">IF(E452&lt;term,E452+1,"")</f>
        <v/>
      </c>
      <c r="F453" s="3" t="str">
        <f>IF(E453="","",IF(ISERROR(INDEX(Inputs!$A$10:$B$13,MATCH(E453,Inputs!$A$10:$A$13,0),2)),0,INDEX(Inputs!$A$10:$B$13,MATCH(E453,Inputs!$A$10:$A$13,0),2)))</f>
        <v/>
      </c>
      <c r="G453" s="47">
        <f t="shared" si="68"/>
        <v>0.1095</v>
      </c>
      <c r="H453" s="37">
        <f t="shared" si="69"/>
        <v>0.1095</v>
      </c>
      <c r="I453" s="9" t="e">
        <f>IF(E453="",NA(),IF(Inputs!$B$6&gt;(U452*(1+rate/freq)),IF((U452*(1+rate/freq))&lt;0,0,(U452*(1+rate/freq))),Inputs!$B$6))</f>
        <v>#N/A</v>
      </c>
      <c r="J453" s="8" t="str">
        <f t="shared" si="70"/>
        <v/>
      </c>
      <c r="K453" s="9" t="str">
        <f t="shared" si="71"/>
        <v/>
      </c>
      <c r="L453" s="8" t="str">
        <f t="shared" ref="L453:L516" si="75">IF(E453="","",I453-K453)</f>
        <v/>
      </c>
      <c r="M453" s="8" t="str">
        <f t="shared" ref="M453:M516" si="76">E453</f>
        <v/>
      </c>
      <c r="N453" s="8"/>
      <c r="O453" s="8"/>
      <c r="P453" s="8"/>
      <c r="Q453" s="8" t="str">
        <f>IF(Inputs!$E$9=$M$2,M453,IF(Inputs!$E$9=$N$2,N453,IF(Inputs!$E$9=$O$2,O453,IF(Inputs!$E$9=$P$2,P453,""))))</f>
        <v/>
      </c>
      <c r="R453" s="3">
        <v>0</v>
      </c>
      <c r="S453" s="19"/>
      <c r="T453" s="3">
        <f t="shared" si="72"/>
        <v>0</v>
      </c>
      <c r="U453" s="8" t="str">
        <f t="shared" si="73"/>
        <v/>
      </c>
      <c r="W453" s="11"/>
      <c r="X453" s="11"/>
      <c r="Y453" s="11"/>
      <c r="Z453" s="11"/>
      <c r="AA453" s="11"/>
      <c r="AB453" s="11"/>
      <c r="AC453" s="11"/>
    </row>
    <row r="454" spans="4:29">
      <c r="D454" s="26">
        <f>IF(SUM($D$2:D453)&lt;&gt;0,0,IF(ROUND(U453-L454,2)=0,E454,0))</f>
        <v>0</v>
      </c>
      <c r="E454" s="3" t="str">
        <f t="shared" si="74"/>
        <v/>
      </c>
      <c r="F454" s="3" t="str">
        <f>IF(E454="","",IF(ISERROR(INDEX(Inputs!$A$10:$B$13,MATCH(E454,Inputs!$A$10:$A$13,0),2)),0,INDEX(Inputs!$A$10:$B$13,MATCH(E454,Inputs!$A$10:$A$13,0),2)))</f>
        <v/>
      </c>
      <c r="G454" s="47">
        <f t="shared" si="68"/>
        <v>0.1095</v>
      </c>
      <c r="H454" s="37">
        <f t="shared" si="69"/>
        <v>0.1095</v>
      </c>
      <c r="I454" s="9" t="e">
        <f>IF(E454="",NA(),IF(Inputs!$B$6&gt;(U453*(1+rate/freq)),IF((U453*(1+rate/freq))&lt;0,0,(U453*(1+rate/freq))),Inputs!$B$6))</f>
        <v>#N/A</v>
      </c>
      <c r="J454" s="8" t="str">
        <f t="shared" si="70"/>
        <v/>
      </c>
      <c r="K454" s="9" t="str">
        <f t="shared" si="71"/>
        <v/>
      </c>
      <c r="L454" s="8" t="str">
        <f t="shared" si="75"/>
        <v/>
      </c>
      <c r="M454" s="8" t="str">
        <f t="shared" si="76"/>
        <v/>
      </c>
      <c r="N454" s="8">
        <f>N451+3</f>
        <v>451</v>
      </c>
      <c r="O454" s="8">
        <f>O448+6</f>
        <v>451</v>
      </c>
      <c r="P454" s="8"/>
      <c r="Q454" s="8" t="str">
        <f>IF(Inputs!$E$9=$M$2,M454,IF(Inputs!$E$9=$N$2,N454,IF(Inputs!$E$9=$O$2,O454,IF(Inputs!$E$9=$P$2,P454,""))))</f>
        <v/>
      </c>
      <c r="R454" s="3">
        <v>0</v>
      </c>
      <c r="S454" s="19"/>
      <c r="T454" s="3">
        <f t="shared" si="72"/>
        <v>0</v>
      </c>
      <c r="U454" s="8" t="str">
        <f t="shared" si="73"/>
        <v/>
      </c>
      <c r="W454" s="11"/>
      <c r="X454" s="11"/>
      <c r="Y454" s="11"/>
      <c r="Z454" s="11"/>
      <c r="AA454" s="11"/>
      <c r="AB454" s="11"/>
      <c r="AC454" s="11"/>
    </row>
    <row r="455" spans="4:29">
      <c r="D455" s="26">
        <f>IF(SUM($D$2:D454)&lt;&gt;0,0,IF(ROUND(U454-L455,2)=0,E455,0))</f>
        <v>0</v>
      </c>
      <c r="E455" s="3" t="str">
        <f t="shared" si="74"/>
        <v/>
      </c>
      <c r="F455" s="3" t="str">
        <f>IF(E455="","",IF(ISERROR(INDEX(Inputs!$A$10:$B$13,MATCH(E455,Inputs!$A$10:$A$13,0),2)),0,INDEX(Inputs!$A$10:$B$13,MATCH(E455,Inputs!$A$10:$A$13,0),2)))</f>
        <v/>
      </c>
      <c r="G455" s="47">
        <f t="shared" si="68"/>
        <v>0.1095</v>
      </c>
      <c r="H455" s="37">
        <f t="shared" si="69"/>
        <v>0.1095</v>
      </c>
      <c r="I455" s="9" t="e">
        <f>IF(E455="",NA(),IF(Inputs!$B$6&gt;(U454*(1+rate/freq)),IF((U454*(1+rate/freq))&lt;0,0,(U454*(1+rate/freq))),Inputs!$B$6))</f>
        <v>#N/A</v>
      </c>
      <c r="J455" s="8" t="str">
        <f t="shared" si="70"/>
        <v/>
      </c>
      <c r="K455" s="9" t="str">
        <f t="shared" si="71"/>
        <v/>
      </c>
      <c r="L455" s="8" t="str">
        <f t="shared" si="75"/>
        <v/>
      </c>
      <c r="M455" s="8" t="str">
        <f t="shared" si="76"/>
        <v/>
      </c>
      <c r="N455" s="8"/>
      <c r="O455" s="8"/>
      <c r="P455" s="8"/>
      <c r="Q455" s="8" t="str">
        <f>IF(Inputs!$E$9=$M$2,M455,IF(Inputs!$E$9=$N$2,N455,IF(Inputs!$E$9=$O$2,O455,IF(Inputs!$E$9=$P$2,P455,""))))</f>
        <v/>
      </c>
      <c r="R455" s="3">
        <v>0</v>
      </c>
      <c r="S455" s="19"/>
      <c r="T455" s="3">
        <f t="shared" si="72"/>
        <v>0</v>
      </c>
      <c r="U455" s="8" t="str">
        <f t="shared" si="73"/>
        <v/>
      </c>
      <c r="W455" s="11"/>
      <c r="X455" s="11"/>
      <c r="Y455" s="11"/>
      <c r="Z455" s="11"/>
      <c r="AA455" s="11"/>
      <c r="AB455" s="11"/>
      <c r="AC455" s="11"/>
    </row>
    <row r="456" spans="4:29">
      <c r="D456" s="26">
        <f>IF(SUM($D$2:D455)&lt;&gt;0,0,IF(ROUND(U455-L456,2)=0,E456,0))</f>
        <v>0</v>
      </c>
      <c r="E456" s="3" t="str">
        <f t="shared" si="74"/>
        <v/>
      </c>
      <c r="F456" s="3" t="str">
        <f>IF(E456="","",IF(ISERROR(INDEX(Inputs!$A$10:$B$13,MATCH(E456,Inputs!$A$10:$A$13,0),2)),0,INDEX(Inputs!$A$10:$B$13,MATCH(E456,Inputs!$A$10:$A$13,0),2)))</f>
        <v/>
      </c>
      <c r="G456" s="47">
        <f t="shared" si="68"/>
        <v>0.1095</v>
      </c>
      <c r="H456" s="37">
        <f t="shared" si="69"/>
        <v>0.1095</v>
      </c>
      <c r="I456" s="9" t="e">
        <f>IF(E456="",NA(),IF(Inputs!$B$6&gt;(U455*(1+rate/freq)),IF((U455*(1+rate/freq))&lt;0,0,(U455*(1+rate/freq))),Inputs!$B$6))</f>
        <v>#N/A</v>
      </c>
      <c r="J456" s="8" t="str">
        <f t="shared" si="70"/>
        <v/>
      </c>
      <c r="K456" s="9" t="str">
        <f t="shared" si="71"/>
        <v/>
      </c>
      <c r="L456" s="8" t="str">
        <f t="shared" si="75"/>
        <v/>
      </c>
      <c r="M456" s="8" t="str">
        <f t="shared" si="76"/>
        <v/>
      </c>
      <c r="N456" s="8"/>
      <c r="O456" s="8"/>
      <c r="P456" s="8"/>
      <c r="Q456" s="8" t="str">
        <f>IF(Inputs!$E$9=$M$2,M456,IF(Inputs!$E$9=$N$2,N456,IF(Inputs!$E$9=$O$2,O456,IF(Inputs!$E$9=$P$2,P456,""))))</f>
        <v/>
      </c>
      <c r="R456" s="3">
        <v>0</v>
      </c>
      <c r="S456" s="19"/>
      <c r="T456" s="3">
        <f t="shared" si="72"/>
        <v>0</v>
      </c>
      <c r="U456" s="8" t="str">
        <f t="shared" si="73"/>
        <v/>
      </c>
      <c r="W456" s="11"/>
      <c r="X456" s="11"/>
      <c r="Y456" s="11"/>
      <c r="Z456" s="11"/>
      <c r="AA456" s="11"/>
      <c r="AB456" s="11"/>
      <c r="AC456" s="11"/>
    </row>
    <row r="457" spans="4:29">
      <c r="D457" s="26">
        <f>IF(SUM($D$2:D456)&lt;&gt;0,0,IF(ROUND(U456-L457,2)=0,E457,0))</f>
        <v>0</v>
      </c>
      <c r="E457" s="3" t="str">
        <f t="shared" si="74"/>
        <v/>
      </c>
      <c r="F457" s="3" t="str">
        <f>IF(E457="","",IF(ISERROR(INDEX(Inputs!$A$10:$B$13,MATCH(E457,Inputs!$A$10:$A$13,0),2)),0,INDEX(Inputs!$A$10:$B$13,MATCH(E457,Inputs!$A$10:$A$13,0),2)))</f>
        <v/>
      </c>
      <c r="G457" s="47">
        <f t="shared" si="68"/>
        <v>0.1095</v>
      </c>
      <c r="H457" s="37">
        <f t="shared" si="69"/>
        <v>0.1095</v>
      </c>
      <c r="I457" s="9" t="e">
        <f>IF(E457="",NA(),IF(Inputs!$B$6&gt;(U456*(1+rate/freq)),IF((U456*(1+rate/freq))&lt;0,0,(U456*(1+rate/freq))),Inputs!$B$6))</f>
        <v>#N/A</v>
      </c>
      <c r="J457" s="8" t="str">
        <f t="shared" si="70"/>
        <v/>
      </c>
      <c r="K457" s="9" t="str">
        <f t="shared" si="71"/>
        <v/>
      </c>
      <c r="L457" s="8" t="str">
        <f t="shared" si="75"/>
        <v/>
      </c>
      <c r="M457" s="8" t="str">
        <f t="shared" si="76"/>
        <v/>
      </c>
      <c r="N457" s="8">
        <f>N454+3</f>
        <v>454</v>
      </c>
      <c r="O457" s="8"/>
      <c r="P457" s="8"/>
      <c r="Q457" s="8" t="str">
        <f>IF(Inputs!$E$9=$M$2,M457,IF(Inputs!$E$9=$N$2,N457,IF(Inputs!$E$9=$O$2,O457,IF(Inputs!$E$9=$P$2,P457,""))))</f>
        <v/>
      </c>
      <c r="R457" s="3">
        <v>0</v>
      </c>
      <c r="S457" s="19"/>
      <c r="T457" s="3">
        <f t="shared" si="72"/>
        <v>0</v>
      </c>
      <c r="U457" s="8" t="str">
        <f t="shared" si="73"/>
        <v/>
      </c>
      <c r="W457" s="11"/>
      <c r="X457" s="11"/>
      <c r="Y457" s="11"/>
      <c r="Z457" s="11"/>
      <c r="AA457" s="11"/>
      <c r="AB457" s="11"/>
      <c r="AC457" s="11"/>
    </row>
    <row r="458" spans="4:29">
      <c r="D458" s="26">
        <f>IF(SUM($D$2:D457)&lt;&gt;0,0,IF(ROUND(U457-L458,2)=0,E458,0))</f>
        <v>0</v>
      </c>
      <c r="E458" s="3" t="str">
        <f t="shared" si="74"/>
        <v/>
      </c>
      <c r="F458" s="3" t="str">
        <f>IF(E458="","",IF(ISERROR(INDEX(Inputs!$A$10:$B$13,MATCH(E458,Inputs!$A$10:$A$13,0),2)),0,INDEX(Inputs!$A$10:$B$13,MATCH(E458,Inputs!$A$10:$A$13,0),2)))</f>
        <v/>
      </c>
      <c r="G458" s="47">
        <f t="shared" si="68"/>
        <v>0.1095</v>
      </c>
      <c r="H458" s="37">
        <f t="shared" si="69"/>
        <v>0.1095</v>
      </c>
      <c r="I458" s="9" t="e">
        <f>IF(E458="",NA(),IF(Inputs!$B$6&gt;(U457*(1+rate/freq)),IF((U457*(1+rate/freq))&lt;0,0,(U457*(1+rate/freq))),Inputs!$B$6))</f>
        <v>#N/A</v>
      </c>
      <c r="J458" s="8" t="str">
        <f t="shared" si="70"/>
        <v/>
      </c>
      <c r="K458" s="9" t="str">
        <f t="shared" si="71"/>
        <v/>
      </c>
      <c r="L458" s="8" t="str">
        <f t="shared" si="75"/>
        <v/>
      </c>
      <c r="M458" s="8" t="str">
        <f t="shared" si="76"/>
        <v/>
      </c>
      <c r="N458" s="8"/>
      <c r="O458" s="8"/>
      <c r="P458" s="8"/>
      <c r="Q458" s="8" t="str">
        <f>IF(Inputs!$E$9=$M$2,M458,IF(Inputs!$E$9=$N$2,N458,IF(Inputs!$E$9=$O$2,O458,IF(Inputs!$E$9=$P$2,P458,""))))</f>
        <v/>
      </c>
      <c r="R458" s="3">
        <v>0</v>
      </c>
      <c r="S458" s="19"/>
      <c r="T458" s="3">
        <f t="shared" si="72"/>
        <v>0</v>
      </c>
      <c r="U458" s="8" t="str">
        <f t="shared" si="73"/>
        <v/>
      </c>
      <c r="W458" s="11"/>
      <c r="X458" s="11"/>
      <c r="Y458" s="11"/>
      <c r="Z458" s="11"/>
      <c r="AA458" s="11"/>
      <c r="AB458" s="11"/>
      <c r="AC458" s="11"/>
    </row>
    <row r="459" spans="4:29">
      <c r="D459" s="26">
        <f>IF(SUM($D$2:D458)&lt;&gt;0,0,IF(ROUND(U458-L459,2)=0,E459,0))</f>
        <v>0</v>
      </c>
      <c r="E459" s="3" t="str">
        <f t="shared" si="74"/>
        <v/>
      </c>
      <c r="F459" s="3" t="str">
        <f>IF(E459="","",IF(ISERROR(INDEX(Inputs!$A$10:$B$13,MATCH(E459,Inputs!$A$10:$A$13,0),2)),0,INDEX(Inputs!$A$10:$B$13,MATCH(E459,Inputs!$A$10:$A$13,0),2)))</f>
        <v/>
      </c>
      <c r="G459" s="47">
        <f t="shared" si="68"/>
        <v>0.1095</v>
      </c>
      <c r="H459" s="37">
        <f t="shared" si="69"/>
        <v>0.1095</v>
      </c>
      <c r="I459" s="9" t="e">
        <f>IF(E459="",NA(),IF(Inputs!$B$6&gt;(U458*(1+rate/freq)),IF((U458*(1+rate/freq))&lt;0,0,(U458*(1+rate/freq))),Inputs!$B$6))</f>
        <v>#N/A</v>
      </c>
      <c r="J459" s="8" t="str">
        <f t="shared" si="70"/>
        <v/>
      </c>
      <c r="K459" s="9" t="str">
        <f t="shared" si="71"/>
        <v/>
      </c>
      <c r="L459" s="8" t="str">
        <f t="shared" si="75"/>
        <v/>
      </c>
      <c r="M459" s="8" t="str">
        <f t="shared" si="76"/>
        <v/>
      </c>
      <c r="N459" s="8"/>
      <c r="O459" s="8"/>
      <c r="P459" s="8"/>
      <c r="Q459" s="8" t="str">
        <f>IF(Inputs!$E$9=$M$2,M459,IF(Inputs!$E$9=$N$2,N459,IF(Inputs!$E$9=$O$2,O459,IF(Inputs!$E$9=$P$2,P459,""))))</f>
        <v/>
      </c>
      <c r="R459" s="3">
        <v>0</v>
      </c>
      <c r="S459" s="19"/>
      <c r="T459" s="3">
        <f t="shared" si="72"/>
        <v>0</v>
      </c>
      <c r="U459" s="8" t="str">
        <f t="shared" si="73"/>
        <v/>
      </c>
      <c r="W459" s="11"/>
      <c r="X459" s="11"/>
      <c r="Y459" s="11"/>
      <c r="Z459" s="11"/>
      <c r="AA459" s="11"/>
      <c r="AB459" s="11"/>
      <c r="AC459" s="11"/>
    </row>
    <row r="460" spans="4:29">
      <c r="D460" s="26">
        <f>IF(SUM($D$2:D459)&lt;&gt;0,0,IF(ROUND(U459-L460,2)=0,E460,0))</f>
        <v>0</v>
      </c>
      <c r="E460" s="3" t="str">
        <f t="shared" si="74"/>
        <v/>
      </c>
      <c r="F460" s="3" t="str">
        <f>IF(E460="","",IF(ISERROR(INDEX(Inputs!$A$10:$B$13,MATCH(E460,Inputs!$A$10:$A$13,0),2)),0,INDEX(Inputs!$A$10:$B$13,MATCH(E460,Inputs!$A$10:$A$13,0),2)))</f>
        <v/>
      </c>
      <c r="G460" s="47">
        <f t="shared" si="68"/>
        <v>0.1095</v>
      </c>
      <c r="H460" s="37">
        <f t="shared" si="69"/>
        <v>0.1095</v>
      </c>
      <c r="I460" s="9" t="e">
        <f>IF(E460="",NA(),IF(Inputs!$B$6&gt;(U459*(1+rate/freq)),IF((U459*(1+rate/freq))&lt;0,0,(U459*(1+rate/freq))),Inputs!$B$6))</f>
        <v>#N/A</v>
      </c>
      <c r="J460" s="8" t="str">
        <f t="shared" si="70"/>
        <v/>
      </c>
      <c r="K460" s="9" t="str">
        <f t="shared" si="71"/>
        <v/>
      </c>
      <c r="L460" s="8" t="str">
        <f t="shared" si="75"/>
        <v/>
      </c>
      <c r="M460" s="8" t="str">
        <f t="shared" si="76"/>
        <v/>
      </c>
      <c r="N460" s="8">
        <f>N457+3</f>
        <v>457</v>
      </c>
      <c r="O460" s="8">
        <f>O454+6</f>
        <v>457</v>
      </c>
      <c r="P460" s="8">
        <f>P448+12</f>
        <v>457</v>
      </c>
      <c r="Q460" s="8" t="str">
        <f>IF(Inputs!$E$9=$M$2,M460,IF(Inputs!$E$9=$N$2,N460,IF(Inputs!$E$9=$O$2,O460,IF(Inputs!$E$9=$P$2,P460,""))))</f>
        <v/>
      </c>
      <c r="R460" s="3">
        <v>0</v>
      </c>
      <c r="S460" s="19"/>
      <c r="T460" s="3">
        <f t="shared" si="72"/>
        <v>0</v>
      </c>
      <c r="U460" s="8" t="str">
        <f t="shared" si="73"/>
        <v/>
      </c>
      <c r="W460" s="11"/>
      <c r="X460" s="11"/>
      <c r="Y460" s="11"/>
      <c r="Z460" s="11"/>
      <c r="AA460" s="11"/>
      <c r="AB460" s="11"/>
      <c r="AC460" s="11"/>
    </row>
    <row r="461" spans="4:29">
      <c r="D461" s="26">
        <f>IF(SUM($D$2:D460)&lt;&gt;0,0,IF(ROUND(U460-L461,2)=0,E461,0))</f>
        <v>0</v>
      </c>
      <c r="E461" s="3" t="str">
        <f t="shared" si="74"/>
        <v/>
      </c>
      <c r="F461" s="3" t="str">
        <f>IF(E461="","",IF(ISERROR(INDEX(Inputs!$A$10:$B$13,MATCH(E461,Inputs!$A$10:$A$13,0),2)),0,INDEX(Inputs!$A$10:$B$13,MATCH(E461,Inputs!$A$10:$A$13,0),2)))</f>
        <v/>
      </c>
      <c r="G461" s="47">
        <f t="shared" si="68"/>
        <v>0.1095</v>
      </c>
      <c r="H461" s="37">
        <f t="shared" si="69"/>
        <v>0.1095</v>
      </c>
      <c r="I461" s="9" t="e">
        <f>IF(E461="",NA(),IF(Inputs!$B$6&gt;(U460*(1+rate/freq)),IF((U460*(1+rate/freq))&lt;0,0,(U460*(1+rate/freq))),Inputs!$B$6))</f>
        <v>#N/A</v>
      </c>
      <c r="J461" s="8" t="str">
        <f t="shared" si="70"/>
        <v/>
      </c>
      <c r="K461" s="9" t="str">
        <f t="shared" si="71"/>
        <v/>
      </c>
      <c r="L461" s="8" t="str">
        <f t="shared" si="75"/>
        <v/>
      </c>
      <c r="M461" s="8" t="str">
        <f t="shared" si="76"/>
        <v/>
      </c>
      <c r="N461" s="8"/>
      <c r="O461" s="8"/>
      <c r="P461" s="8"/>
      <c r="Q461" s="8" t="str">
        <f>IF(Inputs!$E$9=$M$2,M461,IF(Inputs!$E$9=$N$2,N461,IF(Inputs!$E$9=$O$2,O461,IF(Inputs!$E$9=$P$2,P461,""))))</f>
        <v/>
      </c>
      <c r="R461" s="3">
        <v>0</v>
      </c>
      <c r="S461" s="19"/>
      <c r="T461" s="3">
        <f t="shared" si="72"/>
        <v>0</v>
      </c>
      <c r="U461" s="8" t="str">
        <f t="shared" si="73"/>
        <v/>
      </c>
      <c r="W461" s="11"/>
      <c r="X461" s="11"/>
      <c r="Y461" s="11"/>
      <c r="Z461" s="11"/>
      <c r="AA461" s="11"/>
      <c r="AB461" s="11"/>
      <c r="AC461" s="11"/>
    </row>
    <row r="462" spans="4:29">
      <c r="D462" s="26">
        <f>IF(SUM($D$2:D461)&lt;&gt;0,0,IF(ROUND(U461-L462,2)=0,E462,0))</f>
        <v>0</v>
      </c>
      <c r="E462" s="3" t="str">
        <f t="shared" si="74"/>
        <v/>
      </c>
      <c r="F462" s="3" t="str">
        <f>IF(E462="","",IF(ISERROR(INDEX(Inputs!$A$10:$B$13,MATCH(E462,Inputs!$A$10:$A$13,0),2)),0,INDEX(Inputs!$A$10:$B$13,MATCH(E462,Inputs!$A$10:$A$13,0),2)))</f>
        <v/>
      </c>
      <c r="G462" s="47">
        <f t="shared" si="68"/>
        <v>0.1095</v>
      </c>
      <c r="H462" s="37">
        <f t="shared" si="69"/>
        <v>0.1095</v>
      </c>
      <c r="I462" s="9" t="e">
        <f>IF(E462="",NA(),IF(Inputs!$B$6&gt;(U461*(1+rate/freq)),IF((U461*(1+rate/freq))&lt;0,0,(U461*(1+rate/freq))),Inputs!$B$6))</f>
        <v>#N/A</v>
      </c>
      <c r="J462" s="8" t="str">
        <f t="shared" si="70"/>
        <v/>
      </c>
      <c r="K462" s="9" t="str">
        <f t="shared" si="71"/>
        <v/>
      </c>
      <c r="L462" s="8" t="str">
        <f t="shared" si="75"/>
        <v/>
      </c>
      <c r="M462" s="8" t="str">
        <f t="shared" si="76"/>
        <v/>
      </c>
      <c r="N462" s="8"/>
      <c r="O462" s="8"/>
      <c r="P462" s="8"/>
      <c r="Q462" s="8" t="str">
        <f>IF(Inputs!$E$9=$M$2,M462,IF(Inputs!$E$9=$N$2,N462,IF(Inputs!$E$9=$O$2,O462,IF(Inputs!$E$9=$P$2,P462,""))))</f>
        <v/>
      </c>
      <c r="R462" s="3">
        <v>0</v>
      </c>
      <c r="S462" s="19"/>
      <c r="T462" s="3">
        <f t="shared" si="72"/>
        <v>0</v>
      </c>
      <c r="U462" s="8" t="str">
        <f t="shared" si="73"/>
        <v/>
      </c>
      <c r="W462" s="11"/>
      <c r="X462" s="11"/>
      <c r="Y462" s="11"/>
      <c r="Z462" s="11"/>
      <c r="AA462" s="11"/>
      <c r="AB462" s="11"/>
      <c r="AC462" s="11"/>
    </row>
    <row r="463" spans="4:29">
      <c r="D463" s="26">
        <f>IF(SUM($D$2:D462)&lt;&gt;0,0,IF(ROUND(U462-L463,2)=0,E463,0))</f>
        <v>0</v>
      </c>
      <c r="E463" s="3" t="str">
        <f t="shared" si="74"/>
        <v/>
      </c>
      <c r="F463" s="3" t="str">
        <f>IF(E463="","",IF(ISERROR(INDEX(Inputs!$A$10:$B$13,MATCH(E463,Inputs!$A$10:$A$13,0),2)),0,INDEX(Inputs!$A$10:$B$13,MATCH(E463,Inputs!$A$10:$A$13,0),2)))</f>
        <v/>
      </c>
      <c r="G463" s="47">
        <f t="shared" si="68"/>
        <v>0.1095</v>
      </c>
      <c r="H463" s="37">
        <f t="shared" si="69"/>
        <v>0.1095</v>
      </c>
      <c r="I463" s="9" t="e">
        <f>IF(E463="",NA(),IF(Inputs!$B$6&gt;(U462*(1+rate/freq)),IF((U462*(1+rate/freq))&lt;0,0,(U462*(1+rate/freq))),Inputs!$B$6))</f>
        <v>#N/A</v>
      </c>
      <c r="J463" s="8" t="str">
        <f t="shared" si="70"/>
        <v/>
      </c>
      <c r="K463" s="9" t="str">
        <f t="shared" si="71"/>
        <v/>
      </c>
      <c r="L463" s="8" t="str">
        <f t="shared" si="75"/>
        <v/>
      </c>
      <c r="M463" s="8" t="str">
        <f t="shared" si="76"/>
        <v/>
      </c>
      <c r="N463" s="8">
        <f>N460+3</f>
        <v>460</v>
      </c>
      <c r="O463" s="8"/>
      <c r="P463" s="8"/>
      <c r="Q463" s="8" t="str">
        <f>IF(Inputs!$E$9=$M$2,M463,IF(Inputs!$E$9=$N$2,N463,IF(Inputs!$E$9=$O$2,O463,IF(Inputs!$E$9=$P$2,P463,""))))</f>
        <v/>
      </c>
      <c r="R463" s="3">
        <v>0</v>
      </c>
      <c r="S463" s="19"/>
      <c r="T463" s="3">
        <f t="shared" si="72"/>
        <v>0</v>
      </c>
      <c r="U463" s="8" t="str">
        <f t="shared" si="73"/>
        <v/>
      </c>
      <c r="W463" s="11"/>
      <c r="X463" s="11"/>
      <c r="Y463" s="11"/>
      <c r="Z463" s="11"/>
      <c r="AA463" s="11"/>
      <c r="AB463" s="11"/>
      <c r="AC463" s="11"/>
    </row>
    <row r="464" spans="4:29">
      <c r="D464" s="26">
        <f>IF(SUM($D$2:D463)&lt;&gt;0,0,IF(ROUND(U463-L464,2)=0,E464,0))</f>
        <v>0</v>
      </c>
      <c r="E464" s="3" t="str">
        <f t="shared" si="74"/>
        <v/>
      </c>
      <c r="F464" s="3" t="str">
        <f>IF(E464="","",IF(ISERROR(INDEX(Inputs!$A$10:$B$13,MATCH(E464,Inputs!$A$10:$A$13,0),2)),0,INDEX(Inputs!$A$10:$B$13,MATCH(E464,Inputs!$A$10:$A$13,0),2)))</f>
        <v/>
      </c>
      <c r="G464" s="47">
        <f t="shared" si="68"/>
        <v>0.1095</v>
      </c>
      <c r="H464" s="37">
        <f t="shared" si="69"/>
        <v>0.1095</v>
      </c>
      <c r="I464" s="9" t="e">
        <f>IF(E464="",NA(),IF(Inputs!$B$6&gt;(U463*(1+rate/freq)),IF((U463*(1+rate/freq))&lt;0,0,(U463*(1+rate/freq))),Inputs!$B$6))</f>
        <v>#N/A</v>
      </c>
      <c r="J464" s="8" t="str">
        <f t="shared" si="70"/>
        <v/>
      </c>
      <c r="K464" s="9" t="str">
        <f t="shared" si="71"/>
        <v/>
      </c>
      <c r="L464" s="8" t="str">
        <f t="shared" si="75"/>
        <v/>
      </c>
      <c r="M464" s="8" t="str">
        <f t="shared" si="76"/>
        <v/>
      </c>
      <c r="N464" s="8"/>
      <c r="O464" s="8"/>
      <c r="P464" s="8"/>
      <c r="Q464" s="8" t="str">
        <f>IF(Inputs!$E$9=$M$2,M464,IF(Inputs!$E$9=$N$2,N464,IF(Inputs!$E$9=$O$2,O464,IF(Inputs!$E$9=$P$2,P464,""))))</f>
        <v/>
      </c>
      <c r="R464" s="3">
        <v>0</v>
      </c>
      <c r="S464" s="19"/>
      <c r="T464" s="3">
        <f t="shared" si="72"/>
        <v>0</v>
      </c>
      <c r="U464" s="8" t="str">
        <f t="shared" si="73"/>
        <v/>
      </c>
      <c r="W464" s="11"/>
      <c r="X464" s="11"/>
      <c r="Y464" s="11"/>
      <c r="Z464" s="11"/>
      <c r="AA464" s="11"/>
      <c r="AB464" s="11"/>
      <c r="AC464" s="11"/>
    </row>
    <row r="465" spans="4:29">
      <c r="D465" s="26">
        <f>IF(SUM($D$2:D464)&lt;&gt;0,0,IF(ROUND(U464-L465,2)=0,E465,0))</f>
        <v>0</v>
      </c>
      <c r="E465" s="3" t="str">
        <f t="shared" si="74"/>
        <v/>
      </c>
      <c r="F465" s="3" t="str">
        <f>IF(E465="","",IF(ISERROR(INDEX(Inputs!$A$10:$B$13,MATCH(E465,Inputs!$A$10:$A$13,0),2)),0,INDEX(Inputs!$A$10:$B$13,MATCH(E465,Inputs!$A$10:$A$13,0),2)))</f>
        <v/>
      </c>
      <c r="G465" s="47">
        <f t="shared" si="68"/>
        <v>0.1095</v>
      </c>
      <c r="H465" s="37">
        <f t="shared" si="69"/>
        <v>0.1095</v>
      </c>
      <c r="I465" s="9" t="e">
        <f>IF(E465="",NA(),IF(Inputs!$B$6&gt;(U464*(1+rate/freq)),IF((U464*(1+rate/freq))&lt;0,0,(U464*(1+rate/freq))),Inputs!$B$6))</f>
        <v>#N/A</v>
      </c>
      <c r="J465" s="8" t="str">
        <f t="shared" si="70"/>
        <v/>
      </c>
      <c r="K465" s="9" t="str">
        <f t="shared" si="71"/>
        <v/>
      </c>
      <c r="L465" s="8" t="str">
        <f t="shared" si="75"/>
        <v/>
      </c>
      <c r="M465" s="8" t="str">
        <f t="shared" si="76"/>
        <v/>
      </c>
      <c r="N465" s="8"/>
      <c r="O465" s="8"/>
      <c r="P465" s="8"/>
      <c r="Q465" s="8" t="str">
        <f>IF(Inputs!$E$9=$M$2,M465,IF(Inputs!$E$9=$N$2,N465,IF(Inputs!$E$9=$O$2,O465,IF(Inputs!$E$9=$P$2,P465,""))))</f>
        <v/>
      </c>
      <c r="R465" s="3">
        <v>0</v>
      </c>
      <c r="S465" s="19"/>
      <c r="T465" s="3">
        <f t="shared" si="72"/>
        <v>0</v>
      </c>
      <c r="U465" s="8" t="str">
        <f t="shared" si="73"/>
        <v/>
      </c>
      <c r="W465" s="11"/>
      <c r="X465" s="11"/>
      <c r="Y465" s="11"/>
      <c r="Z465" s="11"/>
      <c r="AA465" s="11"/>
      <c r="AB465" s="11"/>
      <c r="AC465" s="11"/>
    </row>
    <row r="466" spans="4:29">
      <c r="D466" s="26">
        <f>IF(SUM($D$2:D465)&lt;&gt;0,0,IF(ROUND(U465-L466,2)=0,E466,0))</f>
        <v>0</v>
      </c>
      <c r="E466" s="3" t="str">
        <f t="shared" si="74"/>
        <v/>
      </c>
      <c r="F466" s="3" t="str">
        <f>IF(E466="","",IF(ISERROR(INDEX(Inputs!$A$10:$B$13,MATCH(E466,Inputs!$A$10:$A$13,0),2)),0,INDEX(Inputs!$A$10:$B$13,MATCH(E466,Inputs!$A$10:$A$13,0),2)))</f>
        <v/>
      </c>
      <c r="G466" s="47">
        <f t="shared" si="68"/>
        <v>0.1095</v>
      </c>
      <c r="H466" s="37">
        <f t="shared" si="69"/>
        <v>0.1095</v>
      </c>
      <c r="I466" s="9" t="e">
        <f>IF(E466="",NA(),IF(Inputs!$B$6&gt;(U465*(1+rate/freq)),IF((U465*(1+rate/freq))&lt;0,0,(U465*(1+rate/freq))),Inputs!$B$6))</f>
        <v>#N/A</v>
      </c>
      <c r="J466" s="8" t="str">
        <f t="shared" si="70"/>
        <v/>
      </c>
      <c r="K466" s="9" t="str">
        <f t="shared" si="71"/>
        <v/>
      </c>
      <c r="L466" s="8" t="str">
        <f t="shared" si="75"/>
        <v/>
      </c>
      <c r="M466" s="8" t="str">
        <f t="shared" si="76"/>
        <v/>
      </c>
      <c r="N466" s="8">
        <f>N463+3</f>
        <v>463</v>
      </c>
      <c r="O466" s="8">
        <f>O460+6</f>
        <v>463</v>
      </c>
      <c r="P466" s="8"/>
      <c r="Q466" s="8" t="str">
        <f>IF(Inputs!$E$9=$M$2,M466,IF(Inputs!$E$9=$N$2,N466,IF(Inputs!$E$9=$O$2,O466,IF(Inputs!$E$9=$P$2,P466,""))))</f>
        <v/>
      </c>
      <c r="R466" s="3">
        <v>0</v>
      </c>
      <c r="S466" s="19"/>
      <c r="T466" s="3">
        <f t="shared" si="72"/>
        <v>0</v>
      </c>
      <c r="U466" s="8" t="str">
        <f t="shared" si="73"/>
        <v/>
      </c>
      <c r="W466" s="11"/>
      <c r="X466" s="11"/>
      <c r="Y466" s="11"/>
      <c r="Z466" s="11"/>
      <c r="AA466" s="11"/>
      <c r="AB466" s="11"/>
      <c r="AC466" s="11"/>
    </row>
    <row r="467" spans="4:29">
      <c r="D467" s="26">
        <f>IF(SUM($D$2:D466)&lt;&gt;0,0,IF(ROUND(U466-L467,2)=0,E467,0))</f>
        <v>0</v>
      </c>
      <c r="E467" s="3" t="str">
        <f t="shared" si="74"/>
        <v/>
      </c>
      <c r="F467" s="3" t="str">
        <f>IF(E467="","",IF(ISERROR(INDEX(Inputs!$A$10:$B$13,MATCH(E467,Inputs!$A$10:$A$13,0),2)),0,INDEX(Inputs!$A$10:$B$13,MATCH(E467,Inputs!$A$10:$A$13,0),2)))</f>
        <v/>
      </c>
      <c r="G467" s="47">
        <f t="shared" si="68"/>
        <v>0.1095</v>
      </c>
      <c r="H467" s="37">
        <f t="shared" si="69"/>
        <v>0.1095</v>
      </c>
      <c r="I467" s="9" t="e">
        <f>IF(E467="",NA(),IF(Inputs!$B$6&gt;(U466*(1+rate/freq)),IF((U466*(1+rate/freq))&lt;0,0,(U466*(1+rate/freq))),Inputs!$B$6))</f>
        <v>#N/A</v>
      </c>
      <c r="J467" s="8" t="str">
        <f t="shared" si="70"/>
        <v/>
      </c>
      <c r="K467" s="9" t="str">
        <f t="shared" si="71"/>
        <v/>
      </c>
      <c r="L467" s="8" t="str">
        <f t="shared" si="75"/>
        <v/>
      </c>
      <c r="M467" s="8" t="str">
        <f t="shared" si="76"/>
        <v/>
      </c>
      <c r="N467" s="8"/>
      <c r="O467" s="8"/>
      <c r="P467" s="8"/>
      <c r="Q467" s="8" t="str">
        <f>IF(Inputs!$E$9=$M$2,M467,IF(Inputs!$E$9=$N$2,N467,IF(Inputs!$E$9=$O$2,O467,IF(Inputs!$E$9=$P$2,P467,""))))</f>
        <v/>
      </c>
      <c r="R467" s="3">
        <v>0</v>
      </c>
      <c r="S467" s="19"/>
      <c r="T467" s="3">
        <f t="shared" si="72"/>
        <v>0</v>
      </c>
      <c r="U467" s="8" t="str">
        <f t="shared" si="73"/>
        <v/>
      </c>
      <c r="W467" s="11"/>
      <c r="X467" s="11"/>
      <c r="Y467" s="11"/>
      <c r="Z467" s="11"/>
      <c r="AA467" s="11"/>
      <c r="AB467" s="11"/>
      <c r="AC467" s="11"/>
    </row>
    <row r="468" spans="4:29">
      <c r="D468" s="26">
        <f>IF(SUM($D$2:D467)&lt;&gt;0,0,IF(ROUND(U467-L468,2)=0,E468,0))</f>
        <v>0</v>
      </c>
      <c r="E468" s="3" t="str">
        <f t="shared" si="74"/>
        <v/>
      </c>
      <c r="F468" s="3" t="str">
        <f>IF(E468="","",IF(ISERROR(INDEX(Inputs!$A$10:$B$13,MATCH(E468,Inputs!$A$10:$A$13,0),2)),0,INDEX(Inputs!$A$10:$B$13,MATCH(E468,Inputs!$A$10:$A$13,0),2)))</f>
        <v/>
      </c>
      <c r="G468" s="47">
        <f t="shared" si="68"/>
        <v>0.1095</v>
      </c>
      <c r="H468" s="37">
        <f t="shared" si="69"/>
        <v>0.1095</v>
      </c>
      <c r="I468" s="9" t="e">
        <f>IF(E468="",NA(),IF(Inputs!$B$6&gt;(U467*(1+rate/freq)),IF((U467*(1+rate/freq))&lt;0,0,(U467*(1+rate/freq))),Inputs!$B$6))</f>
        <v>#N/A</v>
      </c>
      <c r="J468" s="8" t="str">
        <f t="shared" si="70"/>
        <v/>
      </c>
      <c r="K468" s="9" t="str">
        <f t="shared" si="71"/>
        <v/>
      </c>
      <c r="L468" s="8" t="str">
        <f t="shared" si="75"/>
        <v/>
      </c>
      <c r="M468" s="8" t="str">
        <f t="shared" si="76"/>
        <v/>
      </c>
      <c r="N468" s="8"/>
      <c r="O468" s="8"/>
      <c r="P468" s="8"/>
      <c r="Q468" s="8" t="str">
        <f>IF(Inputs!$E$9=$M$2,M468,IF(Inputs!$E$9=$N$2,N468,IF(Inputs!$E$9=$O$2,O468,IF(Inputs!$E$9=$P$2,P468,""))))</f>
        <v/>
      </c>
      <c r="R468" s="3">
        <v>0</v>
      </c>
      <c r="S468" s="19"/>
      <c r="T468" s="3">
        <f t="shared" si="72"/>
        <v>0</v>
      </c>
      <c r="U468" s="8" t="str">
        <f t="shared" si="73"/>
        <v/>
      </c>
      <c r="W468" s="11"/>
      <c r="X468" s="11"/>
      <c r="Y468" s="11"/>
      <c r="Z468" s="11"/>
      <c r="AA468" s="11"/>
      <c r="AB468" s="11"/>
      <c r="AC468" s="11"/>
    </row>
    <row r="469" spans="4:29">
      <c r="D469" s="26">
        <f>IF(SUM($D$2:D468)&lt;&gt;0,0,IF(ROUND(U468-L469,2)=0,E469,0))</f>
        <v>0</v>
      </c>
      <c r="E469" s="3" t="str">
        <f t="shared" si="74"/>
        <v/>
      </c>
      <c r="F469" s="3" t="str">
        <f>IF(E469="","",IF(ISERROR(INDEX(Inputs!$A$10:$B$13,MATCH(E469,Inputs!$A$10:$A$13,0),2)),0,INDEX(Inputs!$A$10:$B$13,MATCH(E469,Inputs!$A$10:$A$13,0),2)))</f>
        <v/>
      </c>
      <c r="G469" s="47">
        <f t="shared" si="68"/>
        <v>0.1095</v>
      </c>
      <c r="H469" s="37">
        <f t="shared" si="69"/>
        <v>0.1095</v>
      </c>
      <c r="I469" s="9" t="e">
        <f>IF(E469="",NA(),IF(Inputs!$B$6&gt;(U468*(1+rate/freq)),IF((U468*(1+rate/freq))&lt;0,0,(U468*(1+rate/freq))),Inputs!$B$6))</f>
        <v>#N/A</v>
      </c>
      <c r="J469" s="8" t="str">
        <f t="shared" si="70"/>
        <v/>
      </c>
      <c r="K469" s="9" t="str">
        <f t="shared" si="71"/>
        <v/>
      </c>
      <c r="L469" s="8" t="str">
        <f t="shared" si="75"/>
        <v/>
      </c>
      <c r="M469" s="8" t="str">
        <f t="shared" si="76"/>
        <v/>
      </c>
      <c r="N469" s="8">
        <f>N466+3</f>
        <v>466</v>
      </c>
      <c r="O469" s="8"/>
      <c r="P469" s="8"/>
      <c r="Q469" s="8" t="str">
        <f>IF(Inputs!$E$9=$M$2,M469,IF(Inputs!$E$9=$N$2,N469,IF(Inputs!$E$9=$O$2,O469,IF(Inputs!$E$9=$P$2,P469,""))))</f>
        <v/>
      </c>
      <c r="R469" s="3">
        <v>0</v>
      </c>
      <c r="S469" s="19"/>
      <c r="T469" s="3">
        <f t="shared" si="72"/>
        <v>0</v>
      </c>
      <c r="U469" s="8" t="str">
        <f t="shared" si="73"/>
        <v/>
      </c>
      <c r="W469" s="11"/>
      <c r="X469" s="11"/>
      <c r="Y469" s="11"/>
      <c r="Z469" s="11"/>
      <c r="AA469" s="11"/>
      <c r="AB469" s="11"/>
      <c r="AC469" s="11"/>
    </row>
    <row r="470" spans="4:29">
      <c r="D470" s="26">
        <f>IF(SUM($D$2:D469)&lt;&gt;0,0,IF(ROUND(U469-L470,2)=0,E470,0))</f>
        <v>0</v>
      </c>
      <c r="E470" s="3" t="str">
        <f t="shared" si="74"/>
        <v/>
      </c>
      <c r="F470" s="3" t="str">
        <f>IF(E470="","",IF(ISERROR(INDEX(Inputs!$A$10:$B$13,MATCH(E470,Inputs!$A$10:$A$13,0),2)),0,INDEX(Inputs!$A$10:$B$13,MATCH(E470,Inputs!$A$10:$A$13,0),2)))</f>
        <v/>
      </c>
      <c r="G470" s="47">
        <f t="shared" si="68"/>
        <v>0.1095</v>
      </c>
      <c r="H470" s="37">
        <f t="shared" si="69"/>
        <v>0.1095</v>
      </c>
      <c r="I470" s="9" t="e">
        <f>IF(E470="",NA(),IF(Inputs!$B$6&gt;(U469*(1+rate/freq)),IF((U469*(1+rate/freq))&lt;0,0,(U469*(1+rate/freq))),Inputs!$B$6))</f>
        <v>#N/A</v>
      </c>
      <c r="J470" s="8" t="str">
        <f t="shared" si="70"/>
        <v/>
      </c>
      <c r="K470" s="9" t="str">
        <f t="shared" si="71"/>
        <v/>
      </c>
      <c r="L470" s="8" t="str">
        <f t="shared" si="75"/>
        <v/>
      </c>
      <c r="M470" s="8" t="str">
        <f t="shared" si="76"/>
        <v/>
      </c>
      <c r="N470" s="8"/>
      <c r="O470" s="8"/>
      <c r="P470" s="8"/>
      <c r="Q470" s="8" t="str">
        <f>IF(Inputs!$E$9=$M$2,M470,IF(Inputs!$E$9=$N$2,N470,IF(Inputs!$E$9=$O$2,O470,IF(Inputs!$E$9=$P$2,P470,""))))</f>
        <v/>
      </c>
      <c r="R470" s="3">
        <v>0</v>
      </c>
      <c r="S470" s="19"/>
      <c r="T470" s="3">
        <f t="shared" si="72"/>
        <v>0</v>
      </c>
      <c r="U470" s="8" t="str">
        <f t="shared" si="73"/>
        <v/>
      </c>
      <c r="W470" s="11"/>
      <c r="X470" s="11"/>
      <c r="Y470" s="11"/>
      <c r="Z470" s="11"/>
      <c r="AA470" s="11"/>
      <c r="AB470" s="11"/>
      <c r="AC470" s="11"/>
    </row>
    <row r="471" spans="4:29">
      <c r="D471" s="26">
        <f>IF(SUM($D$2:D470)&lt;&gt;0,0,IF(ROUND(U470-L471,2)=0,E471,0))</f>
        <v>0</v>
      </c>
      <c r="E471" s="3" t="str">
        <f t="shared" si="74"/>
        <v/>
      </c>
      <c r="F471" s="3" t="str">
        <f>IF(E471="","",IF(ISERROR(INDEX(Inputs!$A$10:$B$13,MATCH(E471,Inputs!$A$10:$A$13,0),2)),0,INDEX(Inputs!$A$10:$B$13,MATCH(E471,Inputs!$A$10:$A$13,0),2)))</f>
        <v/>
      </c>
      <c r="G471" s="47">
        <f t="shared" si="68"/>
        <v>0.1095</v>
      </c>
      <c r="H471" s="37">
        <f t="shared" si="69"/>
        <v>0.1095</v>
      </c>
      <c r="I471" s="9" t="e">
        <f>IF(E471="",NA(),IF(Inputs!$B$6&gt;(U470*(1+rate/freq)),IF((U470*(1+rate/freq))&lt;0,0,(U470*(1+rate/freq))),Inputs!$B$6))</f>
        <v>#N/A</v>
      </c>
      <c r="J471" s="8" t="str">
        <f t="shared" si="70"/>
        <v/>
      </c>
      <c r="K471" s="9" t="str">
        <f t="shared" si="71"/>
        <v/>
      </c>
      <c r="L471" s="8" t="str">
        <f t="shared" si="75"/>
        <v/>
      </c>
      <c r="M471" s="8" t="str">
        <f t="shared" si="76"/>
        <v/>
      </c>
      <c r="N471" s="8"/>
      <c r="O471" s="8"/>
      <c r="P471" s="8"/>
      <c r="Q471" s="8" t="str">
        <f>IF(Inputs!$E$9=$M$2,M471,IF(Inputs!$E$9=$N$2,N471,IF(Inputs!$E$9=$O$2,O471,IF(Inputs!$E$9=$P$2,P471,""))))</f>
        <v/>
      </c>
      <c r="R471" s="3">
        <v>0</v>
      </c>
      <c r="S471" s="19"/>
      <c r="T471" s="3">
        <f t="shared" si="72"/>
        <v>0</v>
      </c>
      <c r="U471" s="8" t="str">
        <f t="shared" si="73"/>
        <v/>
      </c>
      <c r="W471" s="11"/>
      <c r="X471" s="11"/>
      <c r="Y471" s="11"/>
      <c r="Z471" s="11"/>
      <c r="AA471" s="11"/>
      <c r="AB471" s="11"/>
      <c r="AC471" s="11"/>
    </row>
    <row r="472" spans="4:29">
      <c r="D472" s="26">
        <f>IF(SUM($D$2:D471)&lt;&gt;0,0,IF(ROUND(U471-L472,2)=0,E472,0))</f>
        <v>0</v>
      </c>
      <c r="E472" s="3" t="str">
        <f t="shared" si="74"/>
        <v/>
      </c>
      <c r="F472" s="3" t="str">
        <f>IF(E472="","",IF(ISERROR(INDEX(Inputs!$A$10:$B$13,MATCH(E472,Inputs!$A$10:$A$13,0),2)),0,INDEX(Inputs!$A$10:$B$13,MATCH(E472,Inputs!$A$10:$A$13,0),2)))</f>
        <v/>
      </c>
      <c r="G472" s="47">
        <f t="shared" si="68"/>
        <v>0.1095</v>
      </c>
      <c r="H472" s="37">
        <f t="shared" si="69"/>
        <v>0.1095</v>
      </c>
      <c r="I472" s="9" t="e">
        <f>IF(E472="",NA(),IF(Inputs!$B$6&gt;(U471*(1+rate/freq)),IF((U471*(1+rate/freq))&lt;0,0,(U471*(1+rate/freq))),Inputs!$B$6))</f>
        <v>#N/A</v>
      </c>
      <c r="J472" s="8" t="str">
        <f t="shared" si="70"/>
        <v/>
      </c>
      <c r="K472" s="9" t="str">
        <f t="shared" si="71"/>
        <v/>
      </c>
      <c r="L472" s="8" t="str">
        <f t="shared" si="75"/>
        <v/>
      </c>
      <c r="M472" s="8" t="str">
        <f t="shared" si="76"/>
        <v/>
      </c>
      <c r="N472" s="8">
        <f>N469+3</f>
        <v>469</v>
      </c>
      <c r="O472" s="8">
        <f>O466+6</f>
        <v>469</v>
      </c>
      <c r="P472" s="8">
        <f>P460+12</f>
        <v>469</v>
      </c>
      <c r="Q472" s="8" t="str">
        <f>IF(Inputs!$E$9=$M$2,M472,IF(Inputs!$E$9=$N$2,N472,IF(Inputs!$E$9=$O$2,O472,IF(Inputs!$E$9=$P$2,P472,""))))</f>
        <v/>
      </c>
      <c r="R472" s="3">
        <v>0</v>
      </c>
      <c r="S472" s="19"/>
      <c r="T472" s="3">
        <f t="shared" si="72"/>
        <v>0</v>
      </c>
      <c r="U472" s="8" t="str">
        <f t="shared" si="73"/>
        <v/>
      </c>
      <c r="W472" s="11"/>
      <c r="X472" s="11"/>
      <c r="Y472" s="11"/>
      <c r="Z472" s="11"/>
      <c r="AA472" s="11"/>
      <c r="AB472" s="11"/>
      <c r="AC472" s="11"/>
    </row>
    <row r="473" spans="4:29">
      <c r="D473" s="26">
        <f>IF(SUM($D$2:D472)&lt;&gt;0,0,IF(ROUND(U472-L473,2)=0,E473,0))</f>
        <v>0</v>
      </c>
      <c r="E473" s="3" t="str">
        <f t="shared" si="74"/>
        <v/>
      </c>
      <c r="F473" s="3" t="str">
        <f>IF(E473="","",IF(ISERROR(INDEX(Inputs!$A$10:$B$13,MATCH(E473,Inputs!$A$10:$A$13,0),2)),0,INDEX(Inputs!$A$10:$B$13,MATCH(E473,Inputs!$A$10:$A$13,0),2)))</f>
        <v/>
      </c>
      <c r="G473" s="47">
        <f t="shared" si="68"/>
        <v>0.1095</v>
      </c>
      <c r="H473" s="37">
        <f t="shared" si="69"/>
        <v>0.1095</v>
      </c>
      <c r="I473" s="9" t="e">
        <f>IF(E473="",NA(),IF(Inputs!$B$6&gt;(U472*(1+rate/freq)),IF((U472*(1+rate/freq))&lt;0,0,(U472*(1+rate/freq))),Inputs!$B$6))</f>
        <v>#N/A</v>
      </c>
      <c r="J473" s="8" t="str">
        <f t="shared" si="70"/>
        <v/>
      </c>
      <c r="K473" s="9" t="str">
        <f t="shared" si="71"/>
        <v/>
      </c>
      <c r="L473" s="8" t="str">
        <f t="shared" si="75"/>
        <v/>
      </c>
      <c r="M473" s="8" t="str">
        <f t="shared" si="76"/>
        <v/>
      </c>
      <c r="N473" s="8"/>
      <c r="O473" s="8"/>
      <c r="P473" s="8"/>
      <c r="Q473" s="8" t="str">
        <f>IF(Inputs!$E$9=$M$2,M473,IF(Inputs!$E$9=$N$2,N473,IF(Inputs!$E$9=$O$2,O473,IF(Inputs!$E$9=$P$2,P473,""))))</f>
        <v/>
      </c>
      <c r="R473" s="3">
        <v>0</v>
      </c>
      <c r="S473" s="19"/>
      <c r="T473" s="3">
        <f t="shared" si="72"/>
        <v>0</v>
      </c>
      <c r="U473" s="8" t="str">
        <f t="shared" si="73"/>
        <v/>
      </c>
      <c r="W473" s="11"/>
      <c r="X473" s="11"/>
      <c r="Y473" s="11"/>
      <c r="Z473" s="11"/>
      <c r="AA473" s="11"/>
      <c r="AB473" s="11"/>
      <c r="AC473" s="11"/>
    </row>
    <row r="474" spans="4:29">
      <c r="D474" s="26">
        <f>IF(SUM($D$2:D473)&lt;&gt;0,0,IF(ROUND(U473-L474,2)=0,E474,0))</f>
        <v>0</v>
      </c>
      <c r="E474" s="3" t="str">
        <f t="shared" si="74"/>
        <v/>
      </c>
      <c r="F474" s="3" t="str">
        <f>IF(E474="","",IF(ISERROR(INDEX(Inputs!$A$10:$B$13,MATCH(E474,Inputs!$A$10:$A$13,0),2)),0,INDEX(Inputs!$A$10:$B$13,MATCH(E474,Inputs!$A$10:$A$13,0),2)))</f>
        <v/>
      </c>
      <c r="G474" s="47">
        <f t="shared" si="68"/>
        <v>0.1095</v>
      </c>
      <c r="H474" s="37">
        <f t="shared" si="69"/>
        <v>0.1095</v>
      </c>
      <c r="I474" s="9" t="e">
        <f>IF(E474="",NA(),IF(Inputs!$B$6&gt;(U473*(1+rate/freq)),IF((U473*(1+rate/freq))&lt;0,0,(U473*(1+rate/freq))),Inputs!$B$6))</f>
        <v>#N/A</v>
      </c>
      <c r="J474" s="8" t="str">
        <f t="shared" si="70"/>
        <v/>
      </c>
      <c r="K474" s="9" t="str">
        <f t="shared" si="71"/>
        <v/>
      </c>
      <c r="L474" s="8" t="str">
        <f t="shared" si="75"/>
        <v/>
      </c>
      <c r="M474" s="8" t="str">
        <f t="shared" si="76"/>
        <v/>
      </c>
      <c r="N474" s="8"/>
      <c r="O474" s="8"/>
      <c r="P474" s="8"/>
      <c r="Q474" s="8" t="str">
        <f>IF(Inputs!$E$9=$M$2,M474,IF(Inputs!$E$9=$N$2,N474,IF(Inputs!$E$9=$O$2,O474,IF(Inputs!$E$9=$P$2,P474,""))))</f>
        <v/>
      </c>
      <c r="R474" s="3">
        <v>0</v>
      </c>
      <c r="S474" s="19"/>
      <c r="T474" s="3">
        <f t="shared" si="72"/>
        <v>0</v>
      </c>
      <c r="U474" s="8" t="str">
        <f t="shared" si="73"/>
        <v/>
      </c>
      <c r="W474" s="11"/>
      <c r="X474" s="11"/>
      <c r="Y474" s="11"/>
      <c r="Z474" s="11"/>
      <c r="AA474" s="11"/>
      <c r="AB474" s="11"/>
      <c r="AC474" s="11"/>
    </row>
    <row r="475" spans="4:29">
      <c r="D475" s="26">
        <f>IF(SUM($D$2:D474)&lt;&gt;0,0,IF(ROUND(U474-L475,2)=0,E475,0))</f>
        <v>0</v>
      </c>
      <c r="E475" s="3" t="str">
        <f t="shared" si="74"/>
        <v/>
      </c>
      <c r="F475" s="3" t="str">
        <f>IF(E475="","",IF(ISERROR(INDEX(Inputs!$A$10:$B$13,MATCH(E475,Inputs!$A$10:$A$13,0),2)),0,INDEX(Inputs!$A$10:$B$13,MATCH(E475,Inputs!$A$10:$A$13,0),2)))</f>
        <v/>
      </c>
      <c r="G475" s="47">
        <f t="shared" si="68"/>
        <v>0.1095</v>
      </c>
      <c r="H475" s="37">
        <f t="shared" si="69"/>
        <v>0.1095</v>
      </c>
      <c r="I475" s="9" t="e">
        <f>IF(E475="",NA(),IF(Inputs!$B$6&gt;(U474*(1+rate/freq)),IF((U474*(1+rate/freq))&lt;0,0,(U474*(1+rate/freq))),Inputs!$B$6))</f>
        <v>#N/A</v>
      </c>
      <c r="J475" s="8" t="str">
        <f t="shared" si="70"/>
        <v/>
      </c>
      <c r="K475" s="9" t="str">
        <f t="shared" si="71"/>
        <v/>
      </c>
      <c r="L475" s="8" t="str">
        <f t="shared" si="75"/>
        <v/>
      </c>
      <c r="M475" s="8" t="str">
        <f t="shared" si="76"/>
        <v/>
      </c>
      <c r="N475" s="8">
        <f>N472+3</f>
        <v>472</v>
      </c>
      <c r="O475" s="8"/>
      <c r="P475" s="8"/>
      <c r="Q475" s="8" t="str">
        <f>IF(Inputs!$E$9=$M$2,M475,IF(Inputs!$E$9=$N$2,N475,IF(Inputs!$E$9=$O$2,O475,IF(Inputs!$E$9=$P$2,P475,""))))</f>
        <v/>
      </c>
      <c r="R475" s="3">
        <v>0</v>
      </c>
      <c r="S475" s="19"/>
      <c r="T475" s="3">
        <f t="shared" si="72"/>
        <v>0</v>
      </c>
      <c r="U475" s="8" t="str">
        <f t="shared" si="73"/>
        <v/>
      </c>
      <c r="W475" s="11"/>
      <c r="X475" s="11"/>
      <c r="Y475" s="11"/>
      <c r="Z475" s="11"/>
      <c r="AA475" s="11"/>
      <c r="AB475" s="11"/>
      <c r="AC475" s="11"/>
    </row>
    <row r="476" spans="4:29">
      <c r="D476" s="26">
        <f>IF(SUM($D$2:D475)&lt;&gt;0,0,IF(ROUND(U475-L476,2)=0,E476,0))</f>
        <v>0</v>
      </c>
      <c r="E476" s="3" t="str">
        <f t="shared" si="74"/>
        <v/>
      </c>
      <c r="F476" s="3" t="str">
        <f>IF(E476="","",IF(ISERROR(INDEX(Inputs!$A$10:$B$13,MATCH(E476,Inputs!$A$10:$A$13,0),2)),0,INDEX(Inputs!$A$10:$B$13,MATCH(E476,Inputs!$A$10:$A$13,0),2)))</f>
        <v/>
      </c>
      <c r="G476" s="47">
        <f t="shared" si="68"/>
        <v>0.1095</v>
      </c>
      <c r="H476" s="37">
        <f t="shared" si="69"/>
        <v>0.1095</v>
      </c>
      <c r="I476" s="9" t="e">
        <f>IF(E476="",NA(),IF(Inputs!$B$6&gt;(U475*(1+rate/freq)),IF((U475*(1+rate/freq))&lt;0,0,(U475*(1+rate/freq))),Inputs!$B$6))</f>
        <v>#N/A</v>
      </c>
      <c r="J476" s="8" t="str">
        <f t="shared" si="70"/>
        <v/>
      </c>
      <c r="K476" s="9" t="str">
        <f t="shared" si="71"/>
        <v/>
      </c>
      <c r="L476" s="8" t="str">
        <f t="shared" si="75"/>
        <v/>
      </c>
      <c r="M476" s="8" t="str">
        <f t="shared" si="76"/>
        <v/>
      </c>
      <c r="N476" s="8"/>
      <c r="O476" s="8"/>
      <c r="P476" s="8"/>
      <c r="Q476" s="8" t="str">
        <f>IF(Inputs!$E$9=$M$2,M476,IF(Inputs!$E$9=$N$2,N476,IF(Inputs!$E$9=$O$2,O476,IF(Inputs!$E$9=$P$2,P476,""))))</f>
        <v/>
      </c>
      <c r="R476" s="3">
        <v>0</v>
      </c>
      <c r="S476" s="19"/>
      <c r="T476" s="3">
        <f t="shared" si="72"/>
        <v>0</v>
      </c>
      <c r="U476" s="8" t="str">
        <f t="shared" si="73"/>
        <v/>
      </c>
      <c r="W476" s="11"/>
      <c r="X476" s="11"/>
      <c r="Y476" s="11"/>
      <c r="Z476" s="11"/>
      <c r="AA476" s="11"/>
      <c r="AB476" s="11"/>
      <c r="AC476" s="11"/>
    </row>
    <row r="477" spans="4:29">
      <c r="D477" s="26">
        <f>IF(SUM($D$2:D476)&lt;&gt;0,0,IF(ROUND(U476-L477,2)=0,E477,0))</f>
        <v>0</v>
      </c>
      <c r="E477" s="3" t="str">
        <f t="shared" si="74"/>
        <v/>
      </c>
      <c r="F477" s="3" t="str">
        <f>IF(E477="","",IF(ISERROR(INDEX(Inputs!$A$10:$B$13,MATCH(E477,Inputs!$A$10:$A$13,0),2)),0,INDEX(Inputs!$A$10:$B$13,MATCH(E477,Inputs!$A$10:$A$13,0),2)))</f>
        <v/>
      </c>
      <c r="G477" s="47">
        <f t="shared" si="68"/>
        <v>0.1095</v>
      </c>
      <c r="H477" s="37">
        <f t="shared" si="69"/>
        <v>0.1095</v>
      </c>
      <c r="I477" s="9" t="e">
        <f>IF(E477="",NA(),IF(Inputs!$B$6&gt;(U476*(1+rate/freq)),IF((U476*(1+rate/freq))&lt;0,0,(U476*(1+rate/freq))),Inputs!$B$6))</f>
        <v>#N/A</v>
      </c>
      <c r="J477" s="8" t="str">
        <f t="shared" si="70"/>
        <v/>
      </c>
      <c r="K477" s="9" t="str">
        <f t="shared" si="71"/>
        <v/>
      </c>
      <c r="L477" s="8" t="str">
        <f t="shared" si="75"/>
        <v/>
      </c>
      <c r="M477" s="8" t="str">
        <f t="shared" si="76"/>
        <v/>
      </c>
      <c r="N477" s="8"/>
      <c r="O477" s="8"/>
      <c r="P477" s="8"/>
      <c r="Q477" s="8" t="str">
        <f>IF(Inputs!$E$9=$M$2,M477,IF(Inputs!$E$9=$N$2,N477,IF(Inputs!$E$9=$O$2,O477,IF(Inputs!$E$9=$P$2,P477,""))))</f>
        <v/>
      </c>
      <c r="R477" s="3">
        <v>0</v>
      </c>
      <c r="S477" s="19"/>
      <c r="T477" s="3">
        <f t="shared" si="72"/>
        <v>0</v>
      </c>
      <c r="U477" s="8" t="str">
        <f t="shared" si="73"/>
        <v/>
      </c>
      <c r="W477" s="11"/>
      <c r="X477" s="11"/>
      <c r="Y477" s="11"/>
      <c r="Z477" s="11"/>
      <c r="AA477" s="11"/>
      <c r="AB477" s="11"/>
      <c r="AC477" s="11"/>
    </row>
    <row r="478" spans="4:29">
      <c r="D478" s="26">
        <f>IF(SUM($D$2:D477)&lt;&gt;0,0,IF(ROUND(U477-L478,2)=0,E478,0))</f>
        <v>0</v>
      </c>
      <c r="E478" s="3" t="str">
        <f t="shared" si="74"/>
        <v/>
      </c>
      <c r="F478" s="3" t="str">
        <f>IF(E478="","",IF(ISERROR(INDEX(Inputs!$A$10:$B$13,MATCH(E478,Inputs!$A$10:$A$13,0),2)),0,INDEX(Inputs!$A$10:$B$13,MATCH(E478,Inputs!$A$10:$A$13,0),2)))</f>
        <v/>
      </c>
      <c r="G478" s="47">
        <f t="shared" si="68"/>
        <v>0.1095</v>
      </c>
      <c r="H478" s="37">
        <f t="shared" si="69"/>
        <v>0.1095</v>
      </c>
      <c r="I478" s="9" t="e">
        <f>IF(E478="",NA(),IF(Inputs!$B$6&gt;(U477*(1+rate/freq)),IF((U477*(1+rate/freq))&lt;0,0,(U477*(1+rate/freq))),Inputs!$B$6))</f>
        <v>#N/A</v>
      </c>
      <c r="J478" s="8" t="str">
        <f t="shared" si="70"/>
        <v/>
      </c>
      <c r="K478" s="9" t="str">
        <f t="shared" si="71"/>
        <v/>
      </c>
      <c r="L478" s="8" t="str">
        <f t="shared" si="75"/>
        <v/>
      </c>
      <c r="M478" s="8" t="str">
        <f t="shared" si="76"/>
        <v/>
      </c>
      <c r="N478" s="8">
        <f>N475+3</f>
        <v>475</v>
      </c>
      <c r="O478" s="8">
        <f>O472+6</f>
        <v>475</v>
      </c>
      <c r="P478" s="8"/>
      <c r="Q478" s="8" t="str">
        <f>IF(Inputs!$E$9=$M$2,M478,IF(Inputs!$E$9=$N$2,N478,IF(Inputs!$E$9=$O$2,O478,IF(Inputs!$E$9=$P$2,P478,""))))</f>
        <v/>
      </c>
      <c r="R478" s="3">
        <v>0</v>
      </c>
      <c r="S478" s="19"/>
      <c r="T478" s="3">
        <f t="shared" si="72"/>
        <v>0</v>
      </c>
      <c r="U478" s="8" t="str">
        <f t="shared" si="73"/>
        <v/>
      </c>
      <c r="W478" s="11"/>
      <c r="X478" s="11"/>
      <c r="Y478" s="11"/>
      <c r="Z478" s="11"/>
      <c r="AA478" s="11"/>
      <c r="AB478" s="11"/>
      <c r="AC478" s="11"/>
    </row>
    <row r="479" spans="4:29">
      <c r="D479" s="26">
        <f>IF(SUM($D$2:D478)&lt;&gt;0,0,IF(ROUND(U478-L479,2)=0,E479,0))</f>
        <v>0</v>
      </c>
      <c r="E479" s="3" t="str">
        <f t="shared" si="74"/>
        <v/>
      </c>
      <c r="F479" s="3" t="str">
        <f>IF(E479="","",IF(ISERROR(INDEX(Inputs!$A$10:$B$13,MATCH(E479,Inputs!$A$10:$A$13,0),2)),0,INDEX(Inputs!$A$10:$B$13,MATCH(E479,Inputs!$A$10:$A$13,0),2)))</f>
        <v/>
      </c>
      <c r="G479" s="47">
        <f t="shared" si="68"/>
        <v>0.1095</v>
      </c>
      <c r="H479" s="37">
        <f t="shared" si="69"/>
        <v>0.1095</v>
      </c>
      <c r="I479" s="9" t="e">
        <f>IF(E479="",NA(),IF(Inputs!$B$6&gt;(U478*(1+rate/freq)),IF((U478*(1+rate/freq))&lt;0,0,(U478*(1+rate/freq))),Inputs!$B$6))</f>
        <v>#N/A</v>
      </c>
      <c r="J479" s="8" t="str">
        <f t="shared" si="70"/>
        <v/>
      </c>
      <c r="K479" s="9" t="str">
        <f t="shared" si="71"/>
        <v/>
      </c>
      <c r="L479" s="8" t="str">
        <f t="shared" si="75"/>
        <v/>
      </c>
      <c r="M479" s="8" t="str">
        <f t="shared" si="76"/>
        <v/>
      </c>
      <c r="N479" s="8"/>
      <c r="O479" s="8"/>
      <c r="P479" s="8"/>
      <c r="Q479" s="8" t="str">
        <f>IF(Inputs!$E$9=$M$2,M479,IF(Inputs!$E$9=$N$2,N479,IF(Inputs!$E$9=$O$2,O479,IF(Inputs!$E$9=$P$2,P479,""))))</f>
        <v/>
      </c>
      <c r="R479" s="3">
        <v>0</v>
      </c>
      <c r="S479" s="19"/>
      <c r="T479" s="3">
        <f t="shared" si="72"/>
        <v>0</v>
      </c>
      <c r="U479" s="8" t="str">
        <f t="shared" si="73"/>
        <v/>
      </c>
      <c r="W479" s="11"/>
      <c r="X479" s="11"/>
      <c r="Y479" s="11"/>
      <c r="Z479" s="11"/>
      <c r="AA479" s="11"/>
      <c r="AB479" s="11"/>
      <c r="AC479" s="11"/>
    </row>
    <row r="480" spans="4:29">
      <c r="D480" s="26">
        <f>IF(SUM($D$2:D479)&lt;&gt;0,0,IF(ROUND(U479-L480,2)=0,E480,0))</f>
        <v>0</v>
      </c>
      <c r="E480" s="3" t="str">
        <f t="shared" si="74"/>
        <v/>
      </c>
      <c r="F480" s="3" t="str">
        <f>IF(E480="","",IF(ISERROR(INDEX(Inputs!$A$10:$B$13,MATCH(E480,Inputs!$A$10:$A$13,0),2)),0,INDEX(Inputs!$A$10:$B$13,MATCH(E480,Inputs!$A$10:$A$13,0),2)))</f>
        <v/>
      </c>
      <c r="G480" s="47">
        <f t="shared" si="68"/>
        <v>0.1095</v>
      </c>
      <c r="H480" s="37">
        <f t="shared" si="69"/>
        <v>0.1095</v>
      </c>
      <c r="I480" s="9" t="e">
        <f>IF(E480="",NA(),IF(Inputs!$B$6&gt;(U479*(1+rate/freq)),IF((U479*(1+rate/freq))&lt;0,0,(U479*(1+rate/freq))),Inputs!$B$6))</f>
        <v>#N/A</v>
      </c>
      <c r="J480" s="8" t="str">
        <f t="shared" si="70"/>
        <v/>
      </c>
      <c r="K480" s="9" t="str">
        <f t="shared" si="71"/>
        <v/>
      </c>
      <c r="L480" s="8" t="str">
        <f t="shared" si="75"/>
        <v/>
      </c>
      <c r="M480" s="8" t="str">
        <f t="shared" si="76"/>
        <v/>
      </c>
      <c r="N480" s="8"/>
      <c r="O480" s="8"/>
      <c r="P480" s="8"/>
      <c r="Q480" s="8" t="str">
        <f>IF(Inputs!$E$9=$M$2,M480,IF(Inputs!$E$9=$N$2,N480,IF(Inputs!$E$9=$O$2,O480,IF(Inputs!$E$9=$P$2,P480,""))))</f>
        <v/>
      </c>
      <c r="R480" s="3">
        <v>0</v>
      </c>
      <c r="S480" s="19"/>
      <c r="T480" s="3">
        <f t="shared" si="72"/>
        <v>0</v>
      </c>
      <c r="U480" s="8" t="str">
        <f t="shared" si="73"/>
        <v/>
      </c>
      <c r="W480" s="11"/>
      <c r="X480" s="11"/>
      <c r="Y480" s="11"/>
      <c r="Z480" s="11"/>
      <c r="AA480" s="11"/>
      <c r="AB480" s="11"/>
      <c r="AC480" s="11"/>
    </row>
    <row r="481" spans="2:29">
      <c r="D481" s="26">
        <f>IF(SUM($D$2:D480)&lt;&gt;0,0,IF(ROUND(U480-L481,2)=0,E481,0))</f>
        <v>0</v>
      </c>
      <c r="E481" s="3" t="str">
        <f t="shared" si="74"/>
        <v/>
      </c>
      <c r="F481" s="3" t="str">
        <f>IF(E481="","",IF(ISERROR(INDEX(Inputs!$A$10:$B$13,MATCH(E481,Inputs!$A$10:$A$13,0),2)),0,INDEX(Inputs!$A$10:$B$13,MATCH(E481,Inputs!$A$10:$A$13,0),2)))</f>
        <v/>
      </c>
      <c r="G481" s="47">
        <f t="shared" si="68"/>
        <v>0.1095</v>
      </c>
      <c r="H481" s="37">
        <f t="shared" si="69"/>
        <v>0.1095</v>
      </c>
      <c r="I481" s="9" t="e">
        <f>IF(E481="",NA(),IF(Inputs!$B$6&gt;(U480*(1+rate/freq)),IF((U480*(1+rate/freq))&lt;0,0,(U480*(1+rate/freq))),Inputs!$B$6))</f>
        <v>#N/A</v>
      </c>
      <c r="J481" s="8" t="str">
        <f t="shared" si="70"/>
        <v/>
      </c>
      <c r="K481" s="9" t="str">
        <f t="shared" si="71"/>
        <v/>
      </c>
      <c r="L481" s="8" t="str">
        <f t="shared" si="75"/>
        <v/>
      </c>
      <c r="M481" s="8" t="str">
        <f t="shared" si="76"/>
        <v/>
      </c>
      <c r="N481" s="8">
        <f>N478+3</f>
        <v>478</v>
      </c>
      <c r="O481" s="8"/>
      <c r="P481" s="8"/>
      <c r="Q481" s="8" t="str">
        <f>IF(Inputs!$E$9=$M$2,M481,IF(Inputs!$E$9=$N$2,N481,IF(Inputs!$E$9=$O$2,O481,IF(Inputs!$E$9=$P$2,P481,""))))</f>
        <v/>
      </c>
      <c r="R481" s="3">
        <v>0</v>
      </c>
      <c r="S481" s="19"/>
      <c r="T481" s="3">
        <f t="shared" si="72"/>
        <v>0</v>
      </c>
      <c r="U481" s="8" t="str">
        <f t="shared" si="73"/>
        <v/>
      </c>
      <c r="W481" s="11"/>
      <c r="X481" s="11"/>
      <c r="Y481" s="11"/>
      <c r="Z481" s="11"/>
      <c r="AA481" s="11"/>
      <c r="AB481" s="11"/>
      <c r="AC481" s="11"/>
    </row>
    <row r="482" spans="2:29">
      <c r="D482" s="26">
        <f>IF(SUM($D$2:D481)&lt;&gt;0,0,IF(ROUND(U481-L482,2)=0,E482,0))</f>
        <v>0</v>
      </c>
      <c r="E482" s="3" t="str">
        <f t="shared" si="74"/>
        <v/>
      </c>
      <c r="F482" s="3" t="str">
        <f>IF(E482="","",IF(ISERROR(INDEX(Inputs!$A$10:$B$13,MATCH(E482,Inputs!$A$10:$A$13,0),2)),0,INDEX(Inputs!$A$10:$B$13,MATCH(E482,Inputs!$A$10:$A$13,0),2)))</f>
        <v/>
      </c>
      <c r="G482" s="47">
        <f t="shared" si="68"/>
        <v>0.1095</v>
      </c>
      <c r="H482" s="37">
        <f t="shared" si="69"/>
        <v>0.1095</v>
      </c>
      <c r="I482" s="9" t="e">
        <f>IF(E482="",NA(),IF(Inputs!$B$6&gt;(U481*(1+rate/freq)),IF((U481*(1+rate/freq))&lt;0,0,(U481*(1+rate/freq))),Inputs!$B$6))</f>
        <v>#N/A</v>
      </c>
      <c r="J482" s="8" t="str">
        <f t="shared" si="70"/>
        <v/>
      </c>
      <c r="K482" s="9" t="str">
        <f t="shared" si="71"/>
        <v/>
      </c>
      <c r="L482" s="8" t="str">
        <f t="shared" si="75"/>
        <v/>
      </c>
      <c r="M482" s="8" t="str">
        <f t="shared" si="76"/>
        <v/>
      </c>
      <c r="N482" s="8"/>
      <c r="O482" s="8"/>
      <c r="P482" s="8"/>
      <c r="Q482" s="8" t="str">
        <f>IF(Inputs!$E$9=$M$2,M482,IF(Inputs!$E$9=$N$2,N482,IF(Inputs!$E$9=$O$2,O482,IF(Inputs!$E$9=$P$2,P482,""))))</f>
        <v/>
      </c>
      <c r="R482" s="3">
        <v>0</v>
      </c>
      <c r="S482" s="19"/>
      <c r="T482" s="3">
        <f t="shared" si="72"/>
        <v>0</v>
      </c>
      <c r="U482" s="8" t="str">
        <f t="shared" si="73"/>
        <v/>
      </c>
      <c r="W482" s="11"/>
      <c r="X482" s="11"/>
      <c r="Y482" s="11"/>
      <c r="Z482" s="11"/>
      <c r="AA482" s="11"/>
      <c r="AB482" s="11"/>
      <c r="AC482" s="11"/>
    </row>
    <row r="483" spans="2:29">
      <c r="B483" s="49"/>
      <c r="D483" s="26">
        <f>IF(SUM($D$2:D482)&lt;&gt;0,0,IF(ROUND(U482-L483,2)=0,E483,0))</f>
        <v>0</v>
      </c>
      <c r="E483" s="3" t="str">
        <f t="shared" si="74"/>
        <v/>
      </c>
      <c r="F483" s="3" t="str">
        <f>IF(E483="","",IF(ISERROR(INDEX(Inputs!$A$10:$B$13,MATCH(E483,Inputs!$A$10:$A$13,0),2)),0,INDEX(Inputs!$A$10:$B$13,MATCH(E483,Inputs!$A$10:$A$13,0),2)))</f>
        <v/>
      </c>
      <c r="G483" s="47">
        <f t="shared" si="68"/>
        <v>0.1095</v>
      </c>
      <c r="H483" s="37">
        <f t="shared" si="69"/>
        <v>0.1095</v>
      </c>
      <c r="I483" s="9" t="e">
        <f>IF(E483="",NA(),IF(Inputs!$B$6&gt;(U482*(1+rate/freq)),IF((U482*(1+rate/freq))&lt;0,0,(U482*(1+rate/freq))),Inputs!$B$6))</f>
        <v>#N/A</v>
      </c>
      <c r="J483" s="8" t="str">
        <f t="shared" si="70"/>
        <v/>
      </c>
      <c r="K483" s="9" t="str">
        <f t="shared" si="71"/>
        <v/>
      </c>
      <c r="L483" s="8" t="str">
        <f t="shared" si="75"/>
        <v/>
      </c>
      <c r="M483" s="8" t="str">
        <f t="shared" si="76"/>
        <v/>
      </c>
      <c r="N483" s="8"/>
      <c r="O483" s="8"/>
      <c r="P483" s="8"/>
      <c r="Q483" s="8" t="str">
        <f>IF(Inputs!$E$9=$M$2,M483,IF(Inputs!$E$9=$N$2,N483,IF(Inputs!$E$9=$O$2,O483,IF(Inputs!$E$9=$P$2,P483,""))))</f>
        <v/>
      </c>
      <c r="R483" s="3">
        <v>0</v>
      </c>
      <c r="S483" s="19"/>
      <c r="T483" s="3">
        <f t="shared" si="72"/>
        <v>0</v>
      </c>
      <c r="U483" s="8" t="str">
        <f t="shared" si="73"/>
        <v/>
      </c>
      <c r="W483" s="11"/>
      <c r="X483" s="11"/>
      <c r="Y483" s="11"/>
      <c r="Z483" s="11"/>
      <c r="AA483" s="11"/>
      <c r="AB483" s="11"/>
      <c r="AC483" s="11"/>
    </row>
    <row r="484" spans="2:29">
      <c r="D484" s="26">
        <f>IF(SUM($D$2:D483)&lt;&gt;0,0,IF(ROUND(U483-L484,2)=0,E484,0))</f>
        <v>0</v>
      </c>
      <c r="E484" s="3" t="str">
        <f t="shared" si="74"/>
        <v/>
      </c>
      <c r="F484" s="3" t="str">
        <f>IF(E484="","",IF(ISERROR(INDEX(Inputs!$A$10:$B$13,MATCH(E484,Inputs!$A$10:$A$13,0),2)),0,INDEX(Inputs!$A$10:$B$13,MATCH(E484,Inputs!$A$10:$A$13,0),2)))</f>
        <v/>
      </c>
      <c r="G484" s="47">
        <f t="shared" si="68"/>
        <v>0.1095</v>
      </c>
      <c r="H484" s="37">
        <f t="shared" si="69"/>
        <v>0.1095</v>
      </c>
      <c r="I484" s="9" t="e">
        <f>IF(E484="",NA(),IF(Inputs!$B$6&gt;(U483*(1+rate/freq)),IF((U483*(1+rate/freq))&lt;0,0,(U483*(1+rate/freq))),Inputs!$B$6))</f>
        <v>#N/A</v>
      </c>
      <c r="J484" s="8" t="str">
        <f t="shared" si="70"/>
        <v/>
      </c>
      <c r="K484" s="9" t="str">
        <f t="shared" si="71"/>
        <v/>
      </c>
      <c r="L484" s="8" t="str">
        <f t="shared" si="75"/>
        <v/>
      </c>
      <c r="M484" s="8" t="str">
        <f t="shared" si="76"/>
        <v/>
      </c>
      <c r="N484" s="8">
        <f>N481+3</f>
        <v>481</v>
      </c>
      <c r="O484" s="8">
        <f>O478+6</f>
        <v>481</v>
      </c>
      <c r="P484" s="8">
        <f>P472+12</f>
        <v>481</v>
      </c>
      <c r="Q484" s="8" t="str">
        <f>IF(Inputs!$E$9=$M$2,M484,IF(Inputs!$E$9=$N$2,N484,IF(Inputs!$E$9=$O$2,O484,IF(Inputs!$E$9=$P$2,P484,""))))</f>
        <v/>
      </c>
      <c r="R484" s="3">
        <v>0</v>
      </c>
      <c r="S484" s="19"/>
      <c r="T484" s="3">
        <f t="shared" si="72"/>
        <v>0</v>
      </c>
      <c r="U484" s="8" t="str">
        <f t="shared" si="73"/>
        <v/>
      </c>
      <c r="W484" s="11"/>
      <c r="X484" s="11"/>
      <c r="Y484" s="11"/>
      <c r="Z484" s="11"/>
      <c r="AA484" s="11"/>
      <c r="AB484" s="11"/>
      <c r="AC484" s="11"/>
    </row>
    <row r="485" spans="2:29">
      <c r="D485" s="26">
        <f>IF(SUM($D$2:D484)&lt;&gt;0,0,IF(ROUND(U484-L485,2)=0,E485,0))</f>
        <v>0</v>
      </c>
      <c r="E485" s="3" t="str">
        <f t="shared" si="74"/>
        <v/>
      </c>
      <c r="F485" s="3" t="str">
        <f>IF(E485="","",IF(ISERROR(INDEX(Inputs!$A$10:$B$13,MATCH(E485,Inputs!$A$10:$A$13,0),2)),0,INDEX(Inputs!$A$10:$B$13,MATCH(E485,Inputs!$A$10:$A$13,0),2)))</f>
        <v/>
      </c>
      <c r="G485" s="47">
        <f t="shared" si="68"/>
        <v>0.1095</v>
      </c>
      <c r="H485" s="37">
        <f t="shared" si="69"/>
        <v>0.1095</v>
      </c>
      <c r="I485" s="9" t="e">
        <f>IF(E485="",NA(),IF(Inputs!$B$6&gt;(U484*(1+rate/freq)),IF((U484*(1+rate/freq))&lt;0,0,(U484*(1+rate/freq))),Inputs!$B$6))</f>
        <v>#N/A</v>
      </c>
      <c r="J485" s="8" t="str">
        <f t="shared" si="70"/>
        <v/>
      </c>
      <c r="K485" s="9" t="str">
        <f t="shared" si="71"/>
        <v/>
      </c>
      <c r="L485" s="8" t="str">
        <f t="shared" si="75"/>
        <v/>
      </c>
      <c r="M485" s="8" t="str">
        <f t="shared" si="76"/>
        <v/>
      </c>
      <c r="N485" s="8"/>
      <c r="O485" s="8"/>
      <c r="P485" s="8"/>
      <c r="Q485" s="8" t="str">
        <f>IF(Inputs!$E$9=$M$2,M485,IF(Inputs!$E$9=$N$2,N485,IF(Inputs!$E$9=$O$2,O485,IF(Inputs!$E$9=$P$2,P485,""))))</f>
        <v/>
      </c>
      <c r="R485" s="3">
        <v>0</v>
      </c>
      <c r="S485" s="19"/>
      <c r="T485" s="3">
        <f t="shared" si="72"/>
        <v>0</v>
      </c>
      <c r="U485" s="8" t="str">
        <f t="shared" si="73"/>
        <v/>
      </c>
      <c r="W485" s="11"/>
      <c r="X485" s="11"/>
      <c r="Y485" s="11"/>
      <c r="Z485" s="11"/>
      <c r="AA485" s="11"/>
      <c r="AB485" s="11"/>
      <c r="AC485" s="11"/>
    </row>
    <row r="486" spans="2:29">
      <c r="D486" s="26">
        <f>IF(SUM($D$2:D485)&lt;&gt;0,0,IF(ROUND(U485-L486,2)=0,E486,0))</f>
        <v>0</v>
      </c>
      <c r="E486" s="3" t="str">
        <f t="shared" si="74"/>
        <v/>
      </c>
      <c r="F486" s="3" t="str">
        <f>IF(E486="","",IF(ISERROR(INDEX(Inputs!$A$10:$B$13,MATCH(E486,Inputs!$A$10:$A$13,0),2)),0,INDEX(Inputs!$A$10:$B$13,MATCH(E486,Inputs!$A$10:$A$13,0),2)))</f>
        <v/>
      </c>
      <c r="G486" s="47">
        <f t="shared" si="68"/>
        <v>0.1095</v>
      </c>
      <c r="H486" s="37">
        <f t="shared" si="69"/>
        <v>0.1095</v>
      </c>
      <c r="I486" s="9" t="e">
        <f>IF(E486="",NA(),IF(Inputs!$B$6&gt;(U485*(1+rate/freq)),IF((U485*(1+rate/freq))&lt;0,0,(U485*(1+rate/freq))),Inputs!$B$6))</f>
        <v>#N/A</v>
      </c>
      <c r="J486" s="8" t="str">
        <f t="shared" si="70"/>
        <v/>
      </c>
      <c r="K486" s="9" t="str">
        <f t="shared" si="71"/>
        <v/>
      </c>
      <c r="L486" s="8" t="str">
        <f t="shared" si="75"/>
        <v/>
      </c>
      <c r="M486" s="8" t="str">
        <f t="shared" si="76"/>
        <v/>
      </c>
      <c r="N486" s="8"/>
      <c r="O486" s="8"/>
      <c r="P486" s="8"/>
      <c r="Q486" s="8" t="str">
        <f>IF(Inputs!$E$9=$M$2,M486,IF(Inputs!$E$9=$N$2,N486,IF(Inputs!$E$9=$O$2,O486,IF(Inputs!$E$9=$P$2,P486,""))))</f>
        <v/>
      </c>
      <c r="R486" s="3">
        <v>0</v>
      </c>
      <c r="S486" s="19"/>
      <c r="T486" s="3">
        <f t="shared" si="72"/>
        <v>0</v>
      </c>
      <c r="U486" s="8" t="str">
        <f t="shared" si="73"/>
        <v/>
      </c>
      <c r="W486" s="11"/>
      <c r="X486" s="11"/>
      <c r="Y486" s="11"/>
      <c r="Z486" s="11"/>
      <c r="AA486" s="11"/>
      <c r="AB486" s="11"/>
      <c r="AC486" s="11"/>
    </row>
    <row r="487" spans="2:29">
      <c r="D487" s="26">
        <f>IF(SUM($D$2:D486)&lt;&gt;0,0,IF(ROUND(U486-L487,2)=0,E487,0))</f>
        <v>0</v>
      </c>
      <c r="E487" s="3" t="str">
        <f t="shared" si="74"/>
        <v/>
      </c>
      <c r="F487" s="3" t="str">
        <f>IF(E487="","",IF(ISERROR(INDEX(Inputs!$A$10:$B$13,MATCH(E487,Inputs!$A$10:$A$13,0),2)),0,INDEX(Inputs!$A$10:$B$13,MATCH(E487,Inputs!$A$10:$A$13,0),2)))</f>
        <v/>
      </c>
      <c r="G487" s="47">
        <f t="shared" si="68"/>
        <v>0.1095</v>
      </c>
      <c r="H487" s="37">
        <f t="shared" si="69"/>
        <v>0.1095</v>
      </c>
      <c r="I487" s="9" t="e">
        <f>IF(E487="",NA(),IF(Inputs!$B$6&gt;(U486*(1+rate/freq)),IF((U486*(1+rate/freq))&lt;0,0,(U486*(1+rate/freq))),Inputs!$B$6))</f>
        <v>#N/A</v>
      </c>
      <c r="J487" s="8" t="str">
        <f t="shared" si="70"/>
        <v/>
      </c>
      <c r="K487" s="9" t="str">
        <f t="shared" si="71"/>
        <v/>
      </c>
      <c r="L487" s="8" t="str">
        <f t="shared" si="75"/>
        <v/>
      </c>
      <c r="M487" s="8" t="str">
        <f t="shared" si="76"/>
        <v/>
      </c>
      <c r="N487" s="8">
        <f>N484+3</f>
        <v>484</v>
      </c>
      <c r="O487" s="8"/>
      <c r="P487" s="8"/>
      <c r="Q487" s="8" t="str">
        <f>IF(Inputs!$E$9=$M$2,M487,IF(Inputs!$E$9=$N$2,N487,IF(Inputs!$E$9=$O$2,O487,IF(Inputs!$E$9=$P$2,P487,""))))</f>
        <v/>
      </c>
      <c r="R487" s="3">
        <v>0</v>
      </c>
      <c r="S487" s="19"/>
      <c r="T487" s="3">
        <f t="shared" si="72"/>
        <v>0</v>
      </c>
      <c r="U487" s="8" t="str">
        <f t="shared" si="73"/>
        <v/>
      </c>
      <c r="W487" s="11"/>
      <c r="X487" s="11"/>
      <c r="Y487" s="11"/>
      <c r="Z487" s="11"/>
      <c r="AA487" s="11"/>
      <c r="AB487" s="11"/>
      <c r="AC487" s="11"/>
    </row>
    <row r="488" spans="2:29">
      <c r="D488" s="26">
        <f>IF(SUM($D$2:D487)&lt;&gt;0,0,IF(ROUND(U487-L488,2)=0,E488,0))</f>
        <v>0</v>
      </c>
      <c r="E488" s="3" t="str">
        <f t="shared" si="74"/>
        <v/>
      </c>
      <c r="F488" s="3" t="str">
        <f>IF(E488="","",IF(ISERROR(INDEX(Inputs!$A$10:$B$13,MATCH(E488,Inputs!$A$10:$A$13,0),2)),0,INDEX(Inputs!$A$10:$B$13,MATCH(E488,Inputs!$A$10:$A$13,0),2)))</f>
        <v/>
      </c>
      <c r="G488" s="47">
        <f t="shared" si="68"/>
        <v>0.1095</v>
      </c>
      <c r="H488" s="37">
        <f t="shared" si="69"/>
        <v>0.1095</v>
      </c>
      <c r="I488" s="9" t="e">
        <f>IF(E488="",NA(),IF(Inputs!$B$6&gt;(U487*(1+rate/freq)),IF((U487*(1+rate/freq))&lt;0,0,(U487*(1+rate/freq))),Inputs!$B$6))</f>
        <v>#N/A</v>
      </c>
      <c r="J488" s="8" t="str">
        <f t="shared" si="70"/>
        <v/>
      </c>
      <c r="K488" s="9" t="str">
        <f t="shared" si="71"/>
        <v/>
      </c>
      <c r="L488" s="8" t="str">
        <f t="shared" si="75"/>
        <v/>
      </c>
      <c r="M488" s="8" t="str">
        <f t="shared" si="76"/>
        <v/>
      </c>
      <c r="N488" s="8"/>
      <c r="O488" s="8"/>
      <c r="P488" s="8"/>
      <c r="Q488" s="8" t="str">
        <f>IF(Inputs!$E$9=$M$2,M488,IF(Inputs!$E$9=$N$2,N488,IF(Inputs!$E$9=$O$2,O488,IF(Inputs!$E$9=$P$2,P488,""))))</f>
        <v/>
      </c>
      <c r="R488" s="3">
        <v>0</v>
      </c>
      <c r="S488" s="19"/>
      <c r="T488" s="3">
        <f t="shared" si="72"/>
        <v>0</v>
      </c>
      <c r="U488" s="8" t="str">
        <f t="shared" si="73"/>
        <v/>
      </c>
      <c r="W488" s="11"/>
      <c r="X488" s="11"/>
      <c r="Y488" s="11"/>
      <c r="Z488" s="11"/>
      <c r="AA488" s="11"/>
      <c r="AB488" s="11"/>
      <c r="AC488" s="11"/>
    </row>
    <row r="489" spans="2:29">
      <c r="D489" s="26">
        <f>IF(SUM($D$2:D488)&lt;&gt;0,0,IF(ROUND(U488-L489,2)=0,E489,0))</f>
        <v>0</v>
      </c>
      <c r="E489" s="3" t="str">
        <f t="shared" si="74"/>
        <v/>
      </c>
      <c r="F489" s="3" t="str">
        <f>IF(E489="","",IF(ISERROR(INDEX(Inputs!$A$10:$B$13,MATCH(E489,Inputs!$A$10:$A$13,0),2)),0,INDEX(Inputs!$A$10:$B$13,MATCH(E489,Inputs!$A$10:$A$13,0),2)))</f>
        <v/>
      </c>
      <c r="G489" s="47">
        <f t="shared" si="68"/>
        <v>0.1095</v>
      </c>
      <c r="H489" s="37">
        <f t="shared" si="69"/>
        <v>0.1095</v>
      </c>
      <c r="I489" s="9" t="e">
        <f>IF(E489="",NA(),IF(Inputs!$B$6&gt;(U488*(1+rate/freq)),IF((U488*(1+rate/freq))&lt;0,0,(U488*(1+rate/freq))),Inputs!$B$6))</f>
        <v>#N/A</v>
      </c>
      <c r="J489" s="8" t="str">
        <f t="shared" si="70"/>
        <v/>
      </c>
      <c r="K489" s="9" t="str">
        <f t="shared" si="71"/>
        <v/>
      </c>
      <c r="L489" s="8" t="str">
        <f t="shared" si="75"/>
        <v/>
      </c>
      <c r="M489" s="8" t="str">
        <f t="shared" si="76"/>
        <v/>
      </c>
      <c r="N489" s="8"/>
      <c r="O489" s="8"/>
      <c r="P489" s="8"/>
      <c r="Q489" s="8" t="str">
        <f>IF(Inputs!$E$9=$M$2,M489,IF(Inputs!$E$9=$N$2,N489,IF(Inputs!$E$9=$O$2,O489,IF(Inputs!$E$9=$P$2,P489,""))))</f>
        <v/>
      </c>
      <c r="R489" s="3">
        <v>0</v>
      </c>
      <c r="S489" s="19"/>
      <c r="T489" s="3">
        <f t="shared" si="72"/>
        <v>0</v>
      </c>
      <c r="U489" s="8" t="str">
        <f t="shared" si="73"/>
        <v/>
      </c>
      <c r="W489" s="11"/>
      <c r="X489" s="11"/>
      <c r="Y489" s="11"/>
      <c r="Z489" s="11"/>
      <c r="AA489" s="11"/>
      <c r="AB489" s="11"/>
      <c r="AC489" s="11"/>
    </row>
    <row r="490" spans="2:29">
      <c r="D490" s="26">
        <f>IF(SUM($D$2:D489)&lt;&gt;0,0,IF(ROUND(U489-L490,2)=0,E490,0))</f>
        <v>0</v>
      </c>
      <c r="E490" s="3" t="str">
        <f t="shared" si="74"/>
        <v/>
      </c>
      <c r="F490" s="3" t="str">
        <f>IF(E490="","",IF(ISERROR(INDEX(Inputs!$A$10:$B$13,MATCH(E490,Inputs!$A$10:$A$13,0),2)),0,INDEX(Inputs!$A$10:$B$13,MATCH(E490,Inputs!$A$10:$A$13,0),2)))</f>
        <v/>
      </c>
      <c r="G490" s="47">
        <f t="shared" si="68"/>
        <v>0.1095</v>
      </c>
      <c r="H490" s="37">
        <f t="shared" si="69"/>
        <v>0.1095</v>
      </c>
      <c r="I490" s="9" t="e">
        <f>IF(E490="",NA(),IF(Inputs!$B$6&gt;(U489*(1+rate/freq)),IF((U489*(1+rate/freq))&lt;0,0,(U489*(1+rate/freq))),Inputs!$B$6))</f>
        <v>#N/A</v>
      </c>
      <c r="J490" s="8" t="str">
        <f t="shared" si="70"/>
        <v/>
      </c>
      <c r="K490" s="9" t="str">
        <f t="shared" si="71"/>
        <v/>
      </c>
      <c r="L490" s="8" t="str">
        <f t="shared" si="75"/>
        <v/>
      </c>
      <c r="M490" s="8" t="str">
        <f t="shared" si="76"/>
        <v/>
      </c>
      <c r="N490" s="8">
        <f>N487+3</f>
        <v>487</v>
      </c>
      <c r="O490" s="8">
        <f>O484+6</f>
        <v>487</v>
      </c>
      <c r="P490" s="8"/>
      <c r="Q490" s="8" t="str">
        <f>IF(Inputs!$E$9=$M$2,M490,IF(Inputs!$E$9=$N$2,N490,IF(Inputs!$E$9=$O$2,O490,IF(Inputs!$E$9=$P$2,P490,""))))</f>
        <v/>
      </c>
      <c r="R490" s="3">
        <v>0</v>
      </c>
      <c r="S490" s="19"/>
      <c r="T490" s="3">
        <f t="shared" si="72"/>
        <v>0</v>
      </c>
      <c r="U490" s="8" t="str">
        <f t="shared" si="73"/>
        <v/>
      </c>
      <c r="W490" s="11"/>
      <c r="X490" s="11"/>
      <c r="Y490" s="11"/>
      <c r="Z490" s="11"/>
      <c r="AA490" s="11"/>
      <c r="AB490" s="11"/>
      <c r="AC490" s="11"/>
    </row>
    <row r="491" spans="2:29">
      <c r="D491" s="26">
        <f>IF(SUM($D$2:D490)&lt;&gt;0,0,IF(ROUND(U490-L491,2)=0,E491,0))</f>
        <v>0</v>
      </c>
      <c r="E491" s="3" t="str">
        <f t="shared" si="74"/>
        <v/>
      </c>
      <c r="F491" s="3" t="str">
        <f>IF(E491="","",IF(ISERROR(INDEX(Inputs!$A$10:$B$13,MATCH(E491,Inputs!$A$10:$A$13,0),2)),0,INDEX(Inputs!$A$10:$B$13,MATCH(E491,Inputs!$A$10:$A$13,0),2)))</f>
        <v/>
      </c>
      <c r="G491" s="47">
        <f t="shared" si="68"/>
        <v>0.1095</v>
      </c>
      <c r="H491" s="37">
        <f t="shared" si="69"/>
        <v>0.1095</v>
      </c>
      <c r="I491" s="9" t="e">
        <f>IF(E491="",NA(),IF(Inputs!$B$6&gt;(U490*(1+rate/freq)),IF((U490*(1+rate/freq))&lt;0,0,(U490*(1+rate/freq))),Inputs!$B$6))</f>
        <v>#N/A</v>
      </c>
      <c r="J491" s="8" t="str">
        <f t="shared" si="70"/>
        <v/>
      </c>
      <c r="K491" s="9" t="str">
        <f t="shared" si="71"/>
        <v/>
      </c>
      <c r="L491" s="8" t="str">
        <f t="shared" si="75"/>
        <v/>
      </c>
      <c r="M491" s="8" t="str">
        <f t="shared" si="76"/>
        <v/>
      </c>
      <c r="N491" s="8"/>
      <c r="O491" s="8"/>
      <c r="P491" s="8"/>
      <c r="Q491" s="8" t="str">
        <f>IF(Inputs!$E$9=$M$2,M491,IF(Inputs!$E$9=$N$2,N491,IF(Inputs!$E$9=$O$2,O491,IF(Inputs!$E$9=$P$2,P491,""))))</f>
        <v/>
      </c>
      <c r="R491" s="3">
        <v>0</v>
      </c>
      <c r="S491" s="19"/>
      <c r="T491" s="3">
        <f t="shared" si="72"/>
        <v>0</v>
      </c>
      <c r="U491" s="8" t="str">
        <f t="shared" si="73"/>
        <v/>
      </c>
      <c r="W491" s="11"/>
      <c r="X491" s="11"/>
      <c r="Y491" s="11"/>
      <c r="Z491" s="11"/>
      <c r="AA491" s="11"/>
      <c r="AB491" s="11"/>
      <c r="AC491" s="11"/>
    </row>
    <row r="492" spans="2:29">
      <c r="D492" s="26">
        <f>IF(SUM($D$2:D491)&lt;&gt;0,0,IF(ROUND(U491-L492,2)=0,E492,0))</f>
        <v>0</v>
      </c>
      <c r="E492" s="3" t="str">
        <f t="shared" si="74"/>
        <v/>
      </c>
      <c r="F492" s="3" t="str">
        <f>IF(E492="","",IF(ISERROR(INDEX(Inputs!$A$10:$B$13,MATCH(E492,Inputs!$A$10:$A$13,0),2)),0,INDEX(Inputs!$A$10:$B$13,MATCH(E492,Inputs!$A$10:$A$13,0),2)))</f>
        <v/>
      </c>
      <c r="G492" s="47">
        <f t="shared" si="68"/>
        <v>0.1095</v>
      </c>
      <c r="H492" s="37">
        <f t="shared" si="69"/>
        <v>0.1095</v>
      </c>
      <c r="I492" s="9" t="e">
        <f>IF(E492="",NA(),IF(Inputs!$B$6&gt;(U491*(1+rate/freq)),IF((U491*(1+rate/freq))&lt;0,0,(U491*(1+rate/freq))),Inputs!$B$6))</f>
        <v>#N/A</v>
      </c>
      <c r="J492" s="8" t="str">
        <f t="shared" si="70"/>
        <v/>
      </c>
      <c r="K492" s="9" t="str">
        <f t="shared" si="71"/>
        <v/>
      </c>
      <c r="L492" s="8" t="str">
        <f t="shared" si="75"/>
        <v/>
      </c>
      <c r="M492" s="8" t="str">
        <f t="shared" si="76"/>
        <v/>
      </c>
      <c r="N492" s="8"/>
      <c r="O492" s="8"/>
      <c r="P492" s="8"/>
      <c r="Q492" s="8" t="str">
        <f>IF(Inputs!$E$9=$M$2,M492,IF(Inputs!$E$9=$N$2,N492,IF(Inputs!$E$9=$O$2,O492,IF(Inputs!$E$9=$P$2,P492,""))))</f>
        <v/>
      </c>
      <c r="R492" s="3">
        <v>0</v>
      </c>
      <c r="S492" s="19"/>
      <c r="T492" s="3">
        <f t="shared" si="72"/>
        <v>0</v>
      </c>
      <c r="U492" s="8" t="str">
        <f t="shared" si="73"/>
        <v/>
      </c>
      <c r="W492" s="11"/>
      <c r="X492" s="11"/>
      <c r="Y492" s="11"/>
      <c r="Z492" s="11"/>
      <c r="AA492" s="11"/>
      <c r="AB492" s="11"/>
      <c r="AC492" s="11"/>
    </row>
    <row r="493" spans="2:29">
      <c r="D493" s="26">
        <f>IF(SUM($D$2:D492)&lt;&gt;0,0,IF(ROUND(U492-L493,2)=0,E493,0))</f>
        <v>0</v>
      </c>
      <c r="E493" s="3" t="str">
        <f t="shared" si="74"/>
        <v/>
      </c>
      <c r="F493" s="3" t="str">
        <f>IF(E493="","",IF(ISERROR(INDEX(Inputs!$A$10:$B$13,MATCH(E493,Inputs!$A$10:$A$13,0),2)),0,INDEX(Inputs!$A$10:$B$13,MATCH(E493,Inputs!$A$10:$A$13,0),2)))</f>
        <v/>
      </c>
      <c r="G493" s="47">
        <f t="shared" si="68"/>
        <v>0.1095</v>
      </c>
      <c r="H493" s="37">
        <f t="shared" si="69"/>
        <v>0.1095</v>
      </c>
      <c r="I493" s="9" t="e">
        <f>IF(E493="",NA(),IF(Inputs!$B$6&gt;(U492*(1+rate/freq)),IF((U492*(1+rate/freq))&lt;0,0,(U492*(1+rate/freq))),Inputs!$B$6))</f>
        <v>#N/A</v>
      </c>
      <c r="J493" s="8" t="str">
        <f t="shared" si="70"/>
        <v/>
      </c>
      <c r="K493" s="9" t="str">
        <f t="shared" si="71"/>
        <v/>
      </c>
      <c r="L493" s="8" t="str">
        <f t="shared" si="75"/>
        <v/>
      </c>
      <c r="M493" s="8" t="str">
        <f t="shared" si="76"/>
        <v/>
      </c>
      <c r="N493" s="8">
        <f>N490+3</f>
        <v>490</v>
      </c>
      <c r="O493" s="8"/>
      <c r="P493" s="8"/>
      <c r="Q493" s="8" t="str">
        <f>IF(Inputs!$E$9=$M$2,M493,IF(Inputs!$E$9=$N$2,N493,IF(Inputs!$E$9=$O$2,O493,IF(Inputs!$E$9=$P$2,P493,""))))</f>
        <v/>
      </c>
      <c r="R493" s="3">
        <v>0</v>
      </c>
      <c r="S493" s="19"/>
      <c r="T493" s="3">
        <f t="shared" si="72"/>
        <v>0</v>
      </c>
      <c r="U493" s="8" t="str">
        <f t="shared" si="73"/>
        <v/>
      </c>
      <c r="W493" s="11"/>
      <c r="X493" s="11"/>
      <c r="Y493" s="11"/>
      <c r="Z493" s="11"/>
      <c r="AA493" s="11"/>
      <c r="AB493" s="11"/>
      <c r="AC493" s="11"/>
    </row>
    <row r="494" spans="2:29">
      <c r="D494" s="26">
        <f>IF(SUM($D$2:D493)&lt;&gt;0,0,IF(ROUND(U493-L494,2)=0,E494,0))</f>
        <v>0</v>
      </c>
      <c r="E494" s="3" t="str">
        <f t="shared" si="74"/>
        <v/>
      </c>
      <c r="F494" s="3" t="str">
        <f>IF(E494="","",IF(ISERROR(INDEX(Inputs!$A$10:$B$13,MATCH(E494,Inputs!$A$10:$A$13,0),2)),0,INDEX(Inputs!$A$10:$B$13,MATCH(E494,Inputs!$A$10:$A$13,0),2)))</f>
        <v/>
      </c>
      <c r="G494" s="47">
        <f t="shared" si="68"/>
        <v>0.1095</v>
      </c>
      <c r="H494" s="37">
        <f t="shared" si="69"/>
        <v>0.1095</v>
      </c>
      <c r="I494" s="9" t="e">
        <f>IF(E494="",NA(),IF(Inputs!$B$6&gt;(U493*(1+rate/freq)),IF((U493*(1+rate/freq))&lt;0,0,(U493*(1+rate/freq))),Inputs!$B$6))</f>
        <v>#N/A</v>
      </c>
      <c r="J494" s="8" t="str">
        <f t="shared" si="70"/>
        <v/>
      </c>
      <c r="K494" s="9" t="str">
        <f t="shared" si="71"/>
        <v/>
      </c>
      <c r="L494" s="8" t="str">
        <f t="shared" si="75"/>
        <v/>
      </c>
      <c r="M494" s="8" t="str">
        <f t="shared" si="76"/>
        <v/>
      </c>
      <c r="N494" s="8"/>
      <c r="O494" s="8"/>
      <c r="P494" s="8"/>
      <c r="Q494" s="8" t="str">
        <f>IF(Inputs!$E$9=$M$2,M494,IF(Inputs!$E$9=$N$2,N494,IF(Inputs!$E$9=$O$2,O494,IF(Inputs!$E$9=$P$2,P494,""))))</f>
        <v/>
      </c>
      <c r="R494" s="3">
        <v>0</v>
      </c>
      <c r="S494" s="19"/>
      <c r="T494" s="3">
        <f t="shared" si="72"/>
        <v>0</v>
      </c>
      <c r="U494" s="8" t="str">
        <f t="shared" si="73"/>
        <v/>
      </c>
      <c r="W494" s="11"/>
      <c r="X494" s="11"/>
      <c r="Y494" s="11"/>
      <c r="Z494" s="11"/>
      <c r="AA494" s="11"/>
      <c r="AB494" s="11"/>
      <c r="AC494" s="11"/>
    </row>
    <row r="495" spans="2:29">
      <c r="D495" s="26">
        <f>IF(SUM($D$2:D494)&lt;&gt;0,0,IF(ROUND(U494-L495,2)=0,E495,0))</f>
        <v>0</v>
      </c>
      <c r="E495" s="3" t="str">
        <f t="shared" si="74"/>
        <v/>
      </c>
      <c r="F495" s="3" t="str">
        <f>IF(E495="","",IF(ISERROR(INDEX(Inputs!$A$10:$B$13,MATCH(E495,Inputs!$A$10:$A$13,0),2)),0,INDEX(Inputs!$A$10:$B$13,MATCH(E495,Inputs!$A$10:$A$13,0),2)))</f>
        <v/>
      </c>
      <c r="G495" s="47">
        <f t="shared" si="68"/>
        <v>0.1095</v>
      </c>
      <c r="H495" s="37">
        <f t="shared" si="69"/>
        <v>0.1095</v>
      </c>
      <c r="I495" s="9" t="e">
        <f>IF(E495="",NA(),IF(Inputs!$B$6&gt;(U494*(1+rate/freq)),IF((U494*(1+rate/freq))&lt;0,0,(U494*(1+rate/freq))),Inputs!$B$6))</f>
        <v>#N/A</v>
      </c>
      <c r="J495" s="8" t="str">
        <f t="shared" si="70"/>
        <v/>
      </c>
      <c r="K495" s="9" t="str">
        <f t="shared" si="71"/>
        <v/>
      </c>
      <c r="L495" s="8" t="str">
        <f t="shared" si="75"/>
        <v/>
      </c>
      <c r="M495" s="8" t="str">
        <f t="shared" si="76"/>
        <v/>
      </c>
      <c r="N495" s="8"/>
      <c r="O495" s="8"/>
      <c r="P495" s="8"/>
      <c r="Q495" s="8" t="str">
        <f>IF(Inputs!$E$9=$M$2,M495,IF(Inputs!$E$9=$N$2,N495,IF(Inputs!$E$9=$O$2,O495,IF(Inputs!$E$9=$P$2,P495,""))))</f>
        <v/>
      </c>
      <c r="R495" s="3">
        <v>0</v>
      </c>
      <c r="S495" s="19"/>
      <c r="T495" s="3">
        <f t="shared" si="72"/>
        <v>0</v>
      </c>
      <c r="U495" s="8" t="str">
        <f t="shared" si="73"/>
        <v/>
      </c>
      <c r="W495" s="11"/>
      <c r="X495" s="11"/>
      <c r="Y495" s="11"/>
      <c r="Z495" s="11"/>
      <c r="AA495" s="11"/>
      <c r="AB495" s="11"/>
      <c r="AC495" s="11"/>
    </row>
    <row r="496" spans="2:29">
      <c r="D496" s="26">
        <f>IF(SUM($D$2:D495)&lt;&gt;0,0,IF(ROUND(U495-L496,2)=0,E496,0))</f>
        <v>0</v>
      </c>
      <c r="E496" s="3" t="str">
        <f t="shared" si="74"/>
        <v/>
      </c>
      <c r="F496" s="3" t="str">
        <f>IF(E496="","",IF(ISERROR(INDEX(Inputs!$A$10:$B$13,MATCH(E496,Inputs!$A$10:$A$13,0),2)),0,INDEX(Inputs!$A$10:$B$13,MATCH(E496,Inputs!$A$10:$A$13,0),2)))</f>
        <v/>
      </c>
      <c r="G496" s="47">
        <f t="shared" si="68"/>
        <v>0.1095</v>
      </c>
      <c r="H496" s="37">
        <f t="shared" si="69"/>
        <v>0.1095</v>
      </c>
      <c r="I496" s="9" t="e">
        <f>IF(E496="",NA(),IF(Inputs!$B$6&gt;(U495*(1+rate/freq)),IF((U495*(1+rate/freq))&lt;0,0,(U495*(1+rate/freq))),Inputs!$B$6))</f>
        <v>#N/A</v>
      </c>
      <c r="J496" s="8" t="str">
        <f t="shared" si="70"/>
        <v/>
      </c>
      <c r="K496" s="9" t="str">
        <f t="shared" si="71"/>
        <v/>
      </c>
      <c r="L496" s="8" t="str">
        <f t="shared" si="75"/>
        <v/>
      </c>
      <c r="M496" s="8" t="str">
        <f t="shared" si="76"/>
        <v/>
      </c>
      <c r="N496" s="8">
        <f>N493+3</f>
        <v>493</v>
      </c>
      <c r="O496" s="8">
        <f>O490+6</f>
        <v>493</v>
      </c>
      <c r="P496" s="8">
        <f>P484+12</f>
        <v>493</v>
      </c>
      <c r="Q496" s="8" t="str">
        <f>IF(Inputs!$E$9=$M$2,M496,IF(Inputs!$E$9=$N$2,N496,IF(Inputs!$E$9=$O$2,O496,IF(Inputs!$E$9=$P$2,P496,""))))</f>
        <v/>
      </c>
      <c r="R496" s="3">
        <v>0</v>
      </c>
      <c r="S496" s="19"/>
      <c r="T496" s="3">
        <f t="shared" si="72"/>
        <v>0</v>
      </c>
      <c r="U496" s="8" t="str">
        <f t="shared" si="73"/>
        <v/>
      </c>
      <c r="W496" s="11"/>
      <c r="X496" s="11"/>
      <c r="Y496" s="11"/>
      <c r="Z496" s="11"/>
      <c r="AA496" s="11"/>
      <c r="AB496" s="11"/>
      <c r="AC496" s="11"/>
    </row>
    <row r="497" spans="4:29">
      <c r="D497" s="26">
        <f>IF(SUM($D$2:D496)&lt;&gt;0,0,IF(ROUND(U496-L497,2)=0,E497,0))</f>
        <v>0</v>
      </c>
      <c r="E497" s="3" t="str">
        <f t="shared" si="74"/>
        <v/>
      </c>
      <c r="F497" s="3" t="str">
        <f>IF(E497="","",IF(ISERROR(INDEX(Inputs!$A$10:$B$13,MATCH(E497,Inputs!$A$10:$A$13,0),2)),0,INDEX(Inputs!$A$10:$B$13,MATCH(E497,Inputs!$A$10:$A$13,0),2)))</f>
        <v/>
      </c>
      <c r="G497" s="47">
        <f t="shared" si="68"/>
        <v>0.1095</v>
      </c>
      <c r="H497" s="37">
        <f t="shared" si="69"/>
        <v>0.1095</v>
      </c>
      <c r="I497" s="9" t="e">
        <f>IF(E497="",NA(),IF(Inputs!$B$6&gt;(U496*(1+rate/freq)),IF((U496*(1+rate/freq))&lt;0,0,(U496*(1+rate/freq))),Inputs!$B$6))</f>
        <v>#N/A</v>
      </c>
      <c r="J497" s="8" t="str">
        <f t="shared" si="70"/>
        <v/>
      </c>
      <c r="K497" s="9" t="str">
        <f t="shared" si="71"/>
        <v/>
      </c>
      <c r="L497" s="8" t="str">
        <f t="shared" si="75"/>
        <v/>
      </c>
      <c r="M497" s="8" t="str">
        <f t="shared" si="76"/>
        <v/>
      </c>
      <c r="N497" s="8"/>
      <c r="O497" s="8"/>
      <c r="P497" s="8"/>
      <c r="Q497" s="8" t="str">
        <f>IF(Inputs!$E$9=$M$2,M497,IF(Inputs!$E$9=$N$2,N497,IF(Inputs!$E$9=$O$2,O497,IF(Inputs!$E$9=$P$2,P497,""))))</f>
        <v/>
      </c>
      <c r="R497" s="3">
        <v>0</v>
      </c>
      <c r="S497" s="19"/>
      <c r="T497" s="3">
        <f t="shared" si="72"/>
        <v>0</v>
      </c>
      <c r="U497" s="8" t="str">
        <f t="shared" si="73"/>
        <v/>
      </c>
      <c r="W497" s="11"/>
      <c r="X497" s="11"/>
      <c r="Y497" s="11"/>
      <c r="Z497" s="11"/>
      <c r="AA497" s="11"/>
      <c r="AB497" s="11"/>
      <c r="AC497" s="11"/>
    </row>
    <row r="498" spans="4:29">
      <c r="D498" s="26">
        <f>IF(SUM($D$2:D497)&lt;&gt;0,0,IF(ROUND(U497-L498,2)=0,E498,0))</f>
        <v>0</v>
      </c>
      <c r="E498" s="3" t="str">
        <f t="shared" si="74"/>
        <v/>
      </c>
      <c r="F498" s="3" t="str">
        <f>IF(E498="","",IF(ISERROR(INDEX(Inputs!$A$10:$B$13,MATCH(E498,Inputs!$A$10:$A$13,0),2)),0,INDEX(Inputs!$A$10:$B$13,MATCH(E498,Inputs!$A$10:$A$13,0),2)))</f>
        <v/>
      </c>
      <c r="G498" s="47">
        <f t="shared" si="68"/>
        <v>0.1095</v>
      </c>
      <c r="H498" s="37">
        <f t="shared" si="69"/>
        <v>0.1095</v>
      </c>
      <c r="I498" s="9" t="e">
        <f>IF(E498="",NA(),IF(Inputs!$B$6&gt;(U497*(1+rate/freq)),IF((U497*(1+rate/freq))&lt;0,0,(U497*(1+rate/freq))),Inputs!$B$6))</f>
        <v>#N/A</v>
      </c>
      <c r="J498" s="8" t="str">
        <f t="shared" si="70"/>
        <v/>
      </c>
      <c r="K498" s="9" t="str">
        <f t="shared" si="71"/>
        <v/>
      </c>
      <c r="L498" s="8" t="str">
        <f t="shared" si="75"/>
        <v/>
      </c>
      <c r="M498" s="8" t="str">
        <f t="shared" si="76"/>
        <v/>
      </c>
      <c r="N498" s="8"/>
      <c r="O498" s="8"/>
      <c r="P498" s="8"/>
      <c r="Q498" s="8" t="str">
        <f>IF(Inputs!$E$9=$M$2,M498,IF(Inputs!$E$9=$N$2,N498,IF(Inputs!$E$9=$O$2,O498,IF(Inputs!$E$9=$P$2,P498,""))))</f>
        <v/>
      </c>
      <c r="R498" s="3">
        <v>0</v>
      </c>
      <c r="S498" s="19"/>
      <c r="T498" s="3">
        <f t="shared" si="72"/>
        <v>0</v>
      </c>
      <c r="U498" s="8" t="str">
        <f t="shared" si="73"/>
        <v/>
      </c>
      <c r="W498" s="11"/>
      <c r="X498" s="11"/>
      <c r="Y498" s="11"/>
      <c r="Z498" s="11"/>
      <c r="AA498" s="11"/>
      <c r="AB498" s="11"/>
      <c r="AC498" s="11"/>
    </row>
    <row r="499" spans="4:29">
      <c r="D499" s="26">
        <f>IF(SUM($D$2:D498)&lt;&gt;0,0,IF(ROUND(U498-L499,2)=0,E499,0))</f>
        <v>0</v>
      </c>
      <c r="E499" s="3" t="str">
        <f t="shared" si="74"/>
        <v/>
      </c>
      <c r="F499" s="3" t="str">
        <f>IF(E499="","",IF(ISERROR(INDEX(Inputs!$A$10:$B$13,MATCH(E499,Inputs!$A$10:$A$13,0),2)),0,INDEX(Inputs!$A$10:$B$13,MATCH(E499,Inputs!$A$10:$A$13,0),2)))</f>
        <v/>
      </c>
      <c r="G499" s="47">
        <f t="shared" si="68"/>
        <v>0.1095</v>
      </c>
      <c r="H499" s="37">
        <f t="shared" si="69"/>
        <v>0.1095</v>
      </c>
      <c r="I499" s="9" t="e">
        <f>IF(E499="",NA(),IF(Inputs!$B$6&gt;(U498*(1+rate/freq)),IF((U498*(1+rate/freq))&lt;0,0,(U498*(1+rate/freq))),Inputs!$B$6))</f>
        <v>#N/A</v>
      </c>
      <c r="J499" s="8" t="str">
        <f t="shared" si="70"/>
        <v/>
      </c>
      <c r="K499" s="9" t="str">
        <f t="shared" si="71"/>
        <v/>
      </c>
      <c r="L499" s="8" t="str">
        <f t="shared" si="75"/>
        <v/>
      </c>
      <c r="M499" s="8" t="str">
        <f t="shared" si="76"/>
        <v/>
      </c>
      <c r="N499" s="8">
        <f>N496+3</f>
        <v>496</v>
      </c>
      <c r="O499" s="8"/>
      <c r="P499" s="8"/>
      <c r="Q499" s="8" t="str">
        <f>IF(Inputs!$E$9=$M$2,M499,IF(Inputs!$E$9=$N$2,N499,IF(Inputs!$E$9=$O$2,O499,IF(Inputs!$E$9=$P$2,P499,""))))</f>
        <v/>
      </c>
      <c r="R499" s="3">
        <v>0</v>
      </c>
      <c r="S499" s="19"/>
      <c r="T499" s="3">
        <f t="shared" si="72"/>
        <v>0</v>
      </c>
      <c r="U499" s="8" t="str">
        <f t="shared" si="73"/>
        <v/>
      </c>
      <c r="W499" s="11"/>
      <c r="X499" s="11"/>
      <c r="Y499" s="11"/>
      <c r="Z499" s="11"/>
      <c r="AA499" s="11"/>
      <c r="AB499" s="11"/>
      <c r="AC499" s="11"/>
    </row>
    <row r="500" spans="4:29">
      <c r="D500" s="26">
        <f>IF(SUM($D$2:D499)&lt;&gt;0,0,IF(ROUND(U499-L500,2)=0,E500,0))</f>
        <v>0</v>
      </c>
      <c r="E500" s="3" t="str">
        <f t="shared" si="74"/>
        <v/>
      </c>
      <c r="F500" s="3" t="str">
        <f>IF(E500="","",IF(ISERROR(INDEX(Inputs!$A$10:$B$13,MATCH(E500,Inputs!$A$10:$A$13,0),2)),0,INDEX(Inputs!$A$10:$B$13,MATCH(E500,Inputs!$A$10:$A$13,0),2)))</f>
        <v/>
      </c>
      <c r="G500" s="47">
        <f t="shared" si="68"/>
        <v>0.1095</v>
      </c>
      <c r="H500" s="37">
        <f t="shared" si="69"/>
        <v>0.1095</v>
      </c>
      <c r="I500" s="9" t="e">
        <f>IF(E500="",NA(),IF(Inputs!$B$6&gt;(U499*(1+rate/freq)),IF((U499*(1+rate/freq))&lt;0,0,(U499*(1+rate/freq))),Inputs!$B$6))</f>
        <v>#N/A</v>
      </c>
      <c r="J500" s="8" t="str">
        <f t="shared" si="70"/>
        <v/>
      </c>
      <c r="K500" s="9" t="str">
        <f t="shared" si="71"/>
        <v/>
      </c>
      <c r="L500" s="8" t="str">
        <f t="shared" si="75"/>
        <v/>
      </c>
      <c r="M500" s="8" t="str">
        <f t="shared" si="76"/>
        <v/>
      </c>
      <c r="N500" s="8"/>
      <c r="O500" s="8"/>
      <c r="P500" s="8"/>
      <c r="Q500" s="8" t="str">
        <f>IF(Inputs!$E$9=$M$2,M500,IF(Inputs!$E$9=$N$2,N500,IF(Inputs!$E$9=$O$2,O500,IF(Inputs!$E$9=$P$2,P500,""))))</f>
        <v/>
      </c>
      <c r="R500" s="3">
        <v>0</v>
      </c>
      <c r="S500" s="19"/>
      <c r="T500" s="3">
        <f t="shared" si="72"/>
        <v>0</v>
      </c>
      <c r="U500" s="8" t="str">
        <f t="shared" si="73"/>
        <v/>
      </c>
      <c r="W500" s="11"/>
      <c r="X500" s="11"/>
      <c r="Y500" s="11"/>
      <c r="Z500" s="11"/>
      <c r="AA500" s="11"/>
      <c r="AB500" s="11"/>
      <c r="AC500" s="11"/>
    </row>
    <row r="501" spans="4:29">
      <c r="D501" s="26">
        <f>IF(SUM($D$2:D500)&lt;&gt;0,0,IF(ROUND(U500-L501,2)=0,E501,0))</f>
        <v>0</v>
      </c>
      <c r="E501" s="3" t="str">
        <f t="shared" si="74"/>
        <v/>
      </c>
      <c r="F501" s="3" t="str">
        <f>IF(E501="","",IF(ISERROR(INDEX(Inputs!$A$10:$B$13,MATCH(E501,Inputs!$A$10:$A$13,0),2)),0,INDEX(Inputs!$A$10:$B$13,MATCH(E501,Inputs!$A$10:$A$13,0),2)))</f>
        <v/>
      </c>
      <c r="G501" s="47">
        <f t="shared" si="68"/>
        <v>0.1095</v>
      </c>
      <c r="H501" s="37">
        <f t="shared" si="69"/>
        <v>0.1095</v>
      </c>
      <c r="I501" s="9" t="e">
        <f>IF(E501="",NA(),IF(Inputs!$B$6&gt;(U500*(1+rate/freq)),IF((U500*(1+rate/freq))&lt;0,0,(U500*(1+rate/freq))),Inputs!$B$6))</f>
        <v>#N/A</v>
      </c>
      <c r="J501" s="8" t="str">
        <f t="shared" si="70"/>
        <v/>
      </c>
      <c r="K501" s="9" t="str">
        <f t="shared" si="71"/>
        <v/>
      </c>
      <c r="L501" s="8" t="str">
        <f t="shared" si="75"/>
        <v/>
      </c>
      <c r="M501" s="8" t="str">
        <f t="shared" si="76"/>
        <v/>
      </c>
      <c r="N501" s="8"/>
      <c r="O501" s="8"/>
      <c r="P501" s="8"/>
      <c r="Q501" s="8" t="str">
        <f>IF(Inputs!$E$9=$M$2,M501,IF(Inputs!$E$9=$N$2,N501,IF(Inputs!$E$9=$O$2,O501,IF(Inputs!$E$9=$P$2,P501,""))))</f>
        <v/>
      </c>
      <c r="R501" s="3">
        <v>0</v>
      </c>
      <c r="S501" s="19"/>
      <c r="T501" s="3">
        <f t="shared" si="72"/>
        <v>0</v>
      </c>
      <c r="U501" s="8" t="str">
        <f t="shared" si="73"/>
        <v/>
      </c>
      <c r="W501" s="11"/>
      <c r="X501" s="11"/>
      <c r="Y501" s="11"/>
      <c r="Z501" s="11"/>
      <c r="AA501" s="11"/>
      <c r="AB501" s="11"/>
      <c r="AC501" s="11"/>
    </row>
    <row r="502" spans="4:29">
      <c r="D502" s="26">
        <f>IF(SUM($D$2:D501)&lt;&gt;0,0,IF(ROUND(U501-L502,2)=0,E502,0))</f>
        <v>0</v>
      </c>
      <c r="E502" s="3" t="str">
        <f t="shared" si="74"/>
        <v/>
      </c>
      <c r="F502" s="3" t="str">
        <f>IF(E502="","",IF(ISERROR(INDEX(Inputs!$A$10:$B$13,MATCH(E502,Inputs!$A$10:$A$13,0),2)),0,INDEX(Inputs!$A$10:$B$13,MATCH(E502,Inputs!$A$10:$A$13,0),2)))</f>
        <v/>
      </c>
      <c r="G502" s="47">
        <f t="shared" si="68"/>
        <v>0.1095</v>
      </c>
      <c r="H502" s="37">
        <f t="shared" si="69"/>
        <v>0.1095</v>
      </c>
      <c r="I502" s="9" t="e">
        <f>IF(E502="",NA(),IF(Inputs!$B$6&gt;(U501*(1+rate/freq)),IF((U501*(1+rate/freq))&lt;0,0,(U501*(1+rate/freq))),Inputs!$B$6))</f>
        <v>#N/A</v>
      </c>
      <c r="J502" s="8" t="str">
        <f t="shared" si="70"/>
        <v/>
      </c>
      <c r="K502" s="9" t="str">
        <f t="shared" si="71"/>
        <v/>
      </c>
      <c r="L502" s="8" t="str">
        <f t="shared" si="75"/>
        <v/>
      </c>
      <c r="M502" s="8" t="str">
        <f t="shared" si="76"/>
        <v/>
      </c>
      <c r="N502" s="8">
        <f>N499+3</f>
        <v>499</v>
      </c>
      <c r="O502" s="8">
        <f>O496+6</f>
        <v>499</v>
      </c>
      <c r="P502" s="8"/>
      <c r="Q502" s="8" t="str">
        <f>IF(Inputs!$E$9=$M$2,M502,IF(Inputs!$E$9=$N$2,N502,IF(Inputs!$E$9=$O$2,O502,IF(Inputs!$E$9=$P$2,P502,""))))</f>
        <v/>
      </c>
      <c r="R502" s="3">
        <v>0</v>
      </c>
      <c r="S502" s="19"/>
      <c r="T502" s="3">
        <f t="shared" si="72"/>
        <v>0</v>
      </c>
      <c r="U502" s="8" t="str">
        <f t="shared" si="73"/>
        <v/>
      </c>
      <c r="W502" s="11"/>
      <c r="X502" s="11"/>
      <c r="Y502" s="11"/>
      <c r="Z502" s="11"/>
      <c r="AA502" s="11"/>
      <c r="AB502" s="11"/>
      <c r="AC502" s="11"/>
    </row>
    <row r="503" spans="4:29">
      <c r="D503" s="26">
        <f>IF(SUM($D$2:D502)&lt;&gt;0,0,IF(ROUND(U502-L503,2)=0,E503,0))</f>
        <v>0</v>
      </c>
      <c r="E503" s="3" t="str">
        <f t="shared" si="74"/>
        <v/>
      </c>
      <c r="F503" s="3" t="str">
        <f>IF(E503="","",IF(ISERROR(INDEX(Inputs!$A$10:$B$13,MATCH(E503,Inputs!$A$10:$A$13,0),2)),0,INDEX(Inputs!$A$10:$B$13,MATCH(E503,Inputs!$A$10:$A$13,0),2)))</f>
        <v/>
      </c>
      <c r="G503" s="47">
        <f t="shared" si="68"/>
        <v>0.1095</v>
      </c>
      <c r="H503" s="37">
        <f t="shared" si="69"/>
        <v>0.1095</v>
      </c>
      <c r="I503" s="9" t="e">
        <f>IF(E503="",NA(),IF(Inputs!$B$6&gt;(U502*(1+rate/freq)),IF((U502*(1+rate/freq))&lt;0,0,(U502*(1+rate/freq))),Inputs!$B$6))</f>
        <v>#N/A</v>
      </c>
      <c r="J503" s="8" t="str">
        <f t="shared" si="70"/>
        <v/>
      </c>
      <c r="K503" s="9" t="str">
        <f t="shared" si="71"/>
        <v/>
      </c>
      <c r="L503" s="8" t="str">
        <f t="shared" si="75"/>
        <v/>
      </c>
      <c r="M503" s="8" t="str">
        <f t="shared" si="76"/>
        <v/>
      </c>
      <c r="N503" s="8"/>
      <c r="O503" s="8"/>
      <c r="P503" s="8"/>
      <c r="Q503" s="8" t="str">
        <f>IF(Inputs!$E$9=$M$2,M503,IF(Inputs!$E$9=$N$2,N503,IF(Inputs!$E$9=$O$2,O503,IF(Inputs!$E$9=$P$2,P503,""))))</f>
        <v/>
      </c>
      <c r="R503" s="3">
        <v>0</v>
      </c>
      <c r="S503" s="19"/>
      <c r="T503" s="3">
        <f t="shared" si="72"/>
        <v>0</v>
      </c>
      <c r="U503" s="8" t="str">
        <f t="shared" si="73"/>
        <v/>
      </c>
      <c r="W503" s="11"/>
      <c r="X503" s="11"/>
      <c r="Y503" s="11"/>
      <c r="Z503" s="11"/>
      <c r="AA503" s="11"/>
      <c r="AB503" s="11"/>
      <c r="AC503" s="11"/>
    </row>
    <row r="504" spans="4:29">
      <c r="D504" s="26">
        <f>IF(SUM($D$2:D503)&lt;&gt;0,0,IF(ROUND(U503-L504,2)=0,E504,0))</f>
        <v>0</v>
      </c>
      <c r="E504" s="3" t="str">
        <f t="shared" si="74"/>
        <v/>
      </c>
      <c r="F504" s="3" t="str">
        <f>IF(E504="","",IF(ISERROR(INDEX(Inputs!$A$10:$B$13,MATCH(E504,Inputs!$A$10:$A$13,0),2)),0,INDEX(Inputs!$A$10:$B$13,MATCH(E504,Inputs!$A$10:$A$13,0),2)))</f>
        <v/>
      </c>
      <c r="G504" s="47">
        <f t="shared" si="68"/>
        <v>0.1095</v>
      </c>
      <c r="H504" s="37">
        <f t="shared" si="69"/>
        <v>0.1095</v>
      </c>
      <c r="I504" s="9" t="e">
        <f>IF(E504="",NA(),IF(Inputs!$B$6&gt;(U503*(1+rate/freq)),IF((U503*(1+rate/freq))&lt;0,0,(U503*(1+rate/freq))),Inputs!$B$6))</f>
        <v>#N/A</v>
      </c>
      <c r="J504" s="8" t="str">
        <f t="shared" si="70"/>
        <v/>
      </c>
      <c r="K504" s="9" t="str">
        <f t="shared" si="71"/>
        <v/>
      </c>
      <c r="L504" s="8" t="str">
        <f t="shared" si="75"/>
        <v/>
      </c>
      <c r="M504" s="8" t="str">
        <f t="shared" si="76"/>
        <v/>
      </c>
      <c r="N504" s="8"/>
      <c r="O504" s="8"/>
      <c r="P504" s="8"/>
      <c r="Q504" s="8" t="str">
        <f>IF(Inputs!$E$9=$M$2,M504,IF(Inputs!$E$9=$N$2,N504,IF(Inputs!$E$9=$O$2,O504,IF(Inputs!$E$9=$P$2,P504,""))))</f>
        <v/>
      </c>
      <c r="R504" s="3">
        <v>0</v>
      </c>
      <c r="S504" s="19"/>
      <c r="T504" s="3">
        <f t="shared" si="72"/>
        <v>0</v>
      </c>
      <c r="U504" s="8" t="str">
        <f t="shared" si="73"/>
        <v/>
      </c>
      <c r="W504" s="11"/>
      <c r="X504" s="11"/>
      <c r="Y504" s="11"/>
      <c r="Z504" s="11"/>
      <c r="AA504" s="11"/>
      <c r="AB504" s="11"/>
      <c r="AC504" s="11"/>
    </row>
    <row r="505" spans="4:29">
      <c r="D505" s="26">
        <f>IF(SUM($D$2:D504)&lt;&gt;0,0,IF(ROUND(U504-L505,2)=0,E505,0))</f>
        <v>0</v>
      </c>
      <c r="E505" s="3" t="str">
        <f t="shared" si="74"/>
        <v/>
      </c>
      <c r="F505" s="3" t="str">
        <f>IF(E505="","",IF(ISERROR(INDEX(Inputs!$A$10:$B$13,MATCH(E505,Inputs!$A$10:$A$13,0),2)),0,INDEX(Inputs!$A$10:$B$13,MATCH(E505,Inputs!$A$10:$A$13,0),2)))</f>
        <v/>
      </c>
      <c r="G505" s="47">
        <f t="shared" si="68"/>
        <v>0.1095</v>
      </c>
      <c r="H505" s="37">
        <f t="shared" si="69"/>
        <v>0.1095</v>
      </c>
      <c r="I505" s="9" t="e">
        <f>IF(E505="",NA(),IF(Inputs!$B$6&gt;(U504*(1+rate/freq)),IF((U504*(1+rate/freq))&lt;0,0,(U504*(1+rate/freq))),Inputs!$B$6))</f>
        <v>#N/A</v>
      </c>
      <c r="J505" s="8" t="str">
        <f t="shared" si="70"/>
        <v/>
      </c>
      <c r="K505" s="9" t="str">
        <f t="shared" si="71"/>
        <v/>
      </c>
      <c r="L505" s="8" t="str">
        <f t="shared" si="75"/>
        <v/>
      </c>
      <c r="M505" s="8" t="str">
        <f t="shared" si="76"/>
        <v/>
      </c>
      <c r="N505" s="8">
        <f>N502+3</f>
        <v>502</v>
      </c>
      <c r="O505" s="8"/>
      <c r="P505" s="8"/>
      <c r="Q505" s="8" t="str">
        <f>IF(Inputs!$E$9=$M$2,M505,IF(Inputs!$E$9=$N$2,N505,IF(Inputs!$E$9=$O$2,O505,IF(Inputs!$E$9=$P$2,P505,""))))</f>
        <v/>
      </c>
      <c r="R505" s="3">
        <v>0</v>
      </c>
      <c r="S505" s="19"/>
      <c r="T505" s="3">
        <f t="shared" si="72"/>
        <v>0</v>
      </c>
      <c r="U505" s="8" t="str">
        <f t="shared" si="73"/>
        <v/>
      </c>
      <c r="W505" s="11"/>
      <c r="X505" s="11"/>
      <c r="Y505" s="11"/>
      <c r="Z505" s="11"/>
      <c r="AA505" s="11"/>
      <c r="AB505" s="11"/>
      <c r="AC505" s="11"/>
    </row>
    <row r="506" spans="4:29">
      <c r="D506" s="26">
        <f>IF(SUM($D$2:D505)&lt;&gt;0,0,IF(ROUND(U505-L506,2)=0,E506,0))</f>
        <v>0</v>
      </c>
      <c r="E506" s="3" t="str">
        <f t="shared" si="74"/>
        <v/>
      </c>
      <c r="F506" s="3" t="str">
        <f>IF(E506="","",IF(ISERROR(INDEX(Inputs!$A$10:$B$13,MATCH(E506,Inputs!$A$10:$A$13,0),2)),0,INDEX(Inputs!$A$10:$B$13,MATCH(E506,Inputs!$A$10:$A$13,0),2)))</f>
        <v/>
      </c>
      <c r="G506" s="47">
        <f t="shared" si="68"/>
        <v>0.1095</v>
      </c>
      <c r="H506" s="37">
        <f t="shared" si="69"/>
        <v>0.1095</v>
      </c>
      <c r="I506" s="9" t="e">
        <f>IF(E506="",NA(),IF(Inputs!$B$6&gt;(U505*(1+rate/freq)),IF((U505*(1+rate/freq))&lt;0,0,(U505*(1+rate/freq))),Inputs!$B$6))</f>
        <v>#N/A</v>
      </c>
      <c r="J506" s="8" t="str">
        <f t="shared" si="70"/>
        <v/>
      </c>
      <c r="K506" s="9" t="str">
        <f t="shared" si="71"/>
        <v/>
      </c>
      <c r="L506" s="8" t="str">
        <f t="shared" si="75"/>
        <v/>
      </c>
      <c r="M506" s="8" t="str">
        <f t="shared" si="76"/>
        <v/>
      </c>
      <c r="N506" s="8"/>
      <c r="O506" s="8"/>
      <c r="P506" s="8"/>
      <c r="Q506" s="8" t="str">
        <f>IF(Inputs!$E$9=$M$2,M506,IF(Inputs!$E$9=$N$2,N506,IF(Inputs!$E$9=$O$2,O506,IF(Inputs!$E$9=$P$2,P506,""))))</f>
        <v/>
      </c>
      <c r="R506" s="3">
        <v>0</v>
      </c>
      <c r="S506" s="19"/>
      <c r="T506" s="3">
        <f t="shared" si="72"/>
        <v>0</v>
      </c>
      <c r="U506" s="8" t="str">
        <f t="shared" si="73"/>
        <v/>
      </c>
      <c r="W506" s="11"/>
      <c r="X506" s="11"/>
      <c r="Y506" s="11"/>
      <c r="Z506" s="11"/>
      <c r="AA506" s="11"/>
      <c r="AB506" s="11"/>
      <c r="AC506" s="11"/>
    </row>
    <row r="507" spans="4:29">
      <c r="D507" s="26">
        <f>IF(SUM($D$2:D506)&lt;&gt;0,0,IF(ROUND(U506-L507,2)=0,E507,0))</f>
        <v>0</v>
      </c>
      <c r="E507" s="3" t="str">
        <f t="shared" si="74"/>
        <v/>
      </c>
      <c r="F507" s="3" t="str">
        <f>IF(E507="","",IF(ISERROR(INDEX(Inputs!$A$10:$B$13,MATCH(E507,Inputs!$A$10:$A$13,0),2)),0,INDEX(Inputs!$A$10:$B$13,MATCH(E507,Inputs!$A$10:$A$13,0),2)))</f>
        <v/>
      </c>
      <c r="G507" s="47">
        <f t="shared" si="68"/>
        <v>0.1095</v>
      </c>
      <c r="H507" s="37">
        <f t="shared" si="69"/>
        <v>0.1095</v>
      </c>
      <c r="I507" s="9" t="e">
        <f>IF(E507="",NA(),IF(Inputs!$B$6&gt;(U506*(1+rate/freq)),IF((U506*(1+rate/freq))&lt;0,0,(U506*(1+rate/freq))),Inputs!$B$6))</f>
        <v>#N/A</v>
      </c>
      <c r="J507" s="8" t="str">
        <f t="shared" si="70"/>
        <v/>
      </c>
      <c r="K507" s="9" t="str">
        <f t="shared" si="71"/>
        <v/>
      </c>
      <c r="L507" s="8" t="str">
        <f t="shared" si="75"/>
        <v/>
      </c>
      <c r="M507" s="8" t="str">
        <f t="shared" si="76"/>
        <v/>
      </c>
      <c r="N507" s="8"/>
      <c r="O507" s="8"/>
      <c r="P507" s="8"/>
      <c r="Q507" s="8" t="str">
        <f>IF(Inputs!$E$9=$M$2,M507,IF(Inputs!$E$9=$N$2,N507,IF(Inputs!$E$9=$O$2,O507,IF(Inputs!$E$9=$P$2,P507,""))))</f>
        <v/>
      </c>
      <c r="R507" s="3">
        <v>0</v>
      </c>
      <c r="S507" s="19"/>
      <c r="T507" s="3">
        <f t="shared" si="72"/>
        <v>0</v>
      </c>
      <c r="U507" s="8" t="str">
        <f t="shared" si="73"/>
        <v/>
      </c>
      <c r="W507" s="11"/>
      <c r="X507" s="11"/>
      <c r="Y507" s="11"/>
      <c r="Z507" s="11"/>
      <c r="AA507" s="11"/>
      <c r="AB507" s="11"/>
      <c r="AC507" s="11"/>
    </row>
    <row r="508" spans="4:29">
      <c r="D508" s="26">
        <f>IF(SUM($D$2:D507)&lt;&gt;0,0,IF(ROUND(U507-L508,2)=0,E508,0))</f>
        <v>0</v>
      </c>
      <c r="E508" s="3" t="str">
        <f t="shared" si="74"/>
        <v/>
      </c>
      <c r="F508" s="3" t="str">
        <f>IF(E508="","",IF(ISERROR(INDEX(Inputs!$A$10:$B$13,MATCH(E508,Inputs!$A$10:$A$13,0),2)),0,INDEX(Inputs!$A$10:$B$13,MATCH(E508,Inputs!$A$10:$A$13,0),2)))</f>
        <v/>
      </c>
      <c r="G508" s="47">
        <f t="shared" si="68"/>
        <v>0.1095</v>
      </c>
      <c r="H508" s="37">
        <f t="shared" si="69"/>
        <v>0.1095</v>
      </c>
      <c r="I508" s="9" t="e">
        <f>IF(E508="",NA(),IF(Inputs!$B$6&gt;(U507*(1+rate/freq)),IF((U507*(1+rate/freq))&lt;0,0,(U507*(1+rate/freq))),Inputs!$B$6))</f>
        <v>#N/A</v>
      </c>
      <c r="J508" s="8" t="str">
        <f t="shared" si="70"/>
        <v/>
      </c>
      <c r="K508" s="9" t="str">
        <f t="shared" si="71"/>
        <v/>
      </c>
      <c r="L508" s="8" t="str">
        <f t="shared" si="75"/>
        <v/>
      </c>
      <c r="M508" s="8" t="str">
        <f t="shared" si="76"/>
        <v/>
      </c>
      <c r="N508" s="8">
        <f>N505+3</f>
        <v>505</v>
      </c>
      <c r="O508" s="8">
        <f>O502+6</f>
        <v>505</v>
      </c>
      <c r="P508" s="8">
        <f>P496+12</f>
        <v>505</v>
      </c>
      <c r="Q508" s="8" t="str">
        <f>IF(Inputs!$E$9=$M$2,M508,IF(Inputs!$E$9=$N$2,N508,IF(Inputs!$E$9=$O$2,O508,IF(Inputs!$E$9=$P$2,P508,""))))</f>
        <v/>
      </c>
      <c r="R508" s="3">
        <v>0</v>
      </c>
      <c r="S508" s="19"/>
      <c r="T508" s="3">
        <f t="shared" si="72"/>
        <v>0</v>
      </c>
      <c r="U508" s="8" t="str">
        <f t="shared" si="73"/>
        <v/>
      </c>
      <c r="W508" s="11"/>
      <c r="X508" s="11"/>
      <c r="Y508" s="11"/>
      <c r="Z508" s="11"/>
      <c r="AA508" s="11"/>
      <c r="AB508" s="11"/>
      <c r="AC508" s="11"/>
    </row>
    <row r="509" spans="4:29">
      <c r="D509" s="26">
        <f>IF(SUM($D$2:D508)&lt;&gt;0,0,IF(ROUND(U508-L509,2)=0,E509,0))</f>
        <v>0</v>
      </c>
      <c r="E509" s="3" t="str">
        <f t="shared" si="74"/>
        <v/>
      </c>
      <c r="F509" s="3" t="str">
        <f>IF(E509="","",IF(ISERROR(INDEX(Inputs!$A$10:$B$13,MATCH(E509,Inputs!$A$10:$A$13,0),2)),0,INDEX(Inputs!$A$10:$B$13,MATCH(E509,Inputs!$A$10:$A$13,0),2)))</f>
        <v/>
      </c>
      <c r="G509" s="47">
        <f t="shared" si="68"/>
        <v>0.1095</v>
      </c>
      <c r="H509" s="37">
        <f t="shared" si="69"/>
        <v>0.1095</v>
      </c>
      <c r="I509" s="9" t="e">
        <f>IF(E509="",NA(),IF(Inputs!$B$6&gt;(U508*(1+rate/freq)),IF((U508*(1+rate/freq))&lt;0,0,(U508*(1+rate/freq))),Inputs!$B$6))</f>
        <v>#N/A</v>
      </c>
      <c r="J509" s="8" t="str">
        <f t="shared" si="70"/>
        <v/>
      </c>
      <c r="K509" s="9" t="str">
        <f t="shared" si="71"/>
        <v/>
      </c>
      <c r="L509" s="8" t="str">
        <f t="shared" si="75"/>
        <v/>
      </c>
      <c r="M509" s="8" t="str">
        <f t="shared" si="76"/>
        <v/>
      </c>
      <c r="N509" s="8"/>
      <c r="O509" s="8"/>
      <c r="P509" s="8"/>
      <c r="Q509" s="8" t="str">
        <f>IF(Inputs!$E$9=$M$2,M509,IF(Inputs!$E$9=$N$2,N509,IF(Inputs!$E$9=$O$2,O509,IF(Inputs!$E$9=$P$2,P509,""))))</f>
        <v/>
      </c>
      <c r="R509" s="3">
        <v>0</v>
      </c>
      <c r="S509" s="19"/>
      <c r="T509" s="3">
        <f t="shared" si="72"/>
        <v>0</v>
      </c>
      <c r="U509" s="8" t="str">
        <f t="shared" si="73"/>
        <v/>
      </c>
      <c r="W509" s="11"/>
      <c r="X509" s="11"/>
      <c r="Y509" s="11"/>
      <c r="Z509" s="11"/>
      <c r="AA509" s="11"/>
      <c r="AB509" s="11"/>
      <c r="AC509" s="11"/>
    </row>
    <row r="510" spans="4:29">
      <c r="D510" s="26">
        <f>IF(SUM($D$2:D509)&lt;&gt;0,0,IF(ROUND(U509-L510,2)=0,E510,0))</f>
        <v>0</v>
      </c>
      <c r="E510" s="3" t="str">
        <f t="shared" si="74"/>
        <v/>
      </c>
      <c r="F510" s="3" t="str">
        <f>IF(E510="","",IF(ISERROR(INDEX(Inputs!$A$10:$B$13,MATCH(E510,Inputs!$A$10:$A$13,0),2)),0,INDEX(Inputs!$A$10:$B$13,MATCH(E510,Inputs!$A$10:$A$13,0),2)))</f>
        <v/>
      </c>
      <c r="G510" s="47">
        <f t="shared" si="68"/>
        <v>0.1095</v>
      </c>
      <c r="H510" s="37">
        <f t="shared" si="69"/>
        <v>0.1095</v>
      </c>
      <c r="I510" s="9" t="e">
        <f>IF(E510="",NA(),IF(Inputs!$B$6&gt;(U509*(1+rate/freq)),IF((U509*(1+rate/freq))&lt;0,0,(U509*(1+rate/freq))),Inputs!$B$6))</f>
        <v>#N/A</v>
      </c>
      <c r="J510" s="8" t="str">
        <f t="shared" si="70"/>
        <v/>
      </c>
      <c r="K510" s="9" t="str">
        <f t="shared" si="71"/>
        <v/>
      </c>
      <c r="L510" s="8" t="str">
        <f t="shared" si="75"/>
        <v/>
      </c>
      <c r="M510" s="8" t="str">
        <f t="shared" si="76"/>
        <v/>
      </c>
      <c r="N510" s="8"/>
      <c r="O510" s="8"/>
      <c r="P510" s="8"/>
      <c r="Q510" s="8" t="str">
        <f>IF(Inputs!$E$9=$M$2,M510,IF(Inputs!$E$9=$N$2,N510,IF(Inputs!$E$9=$O$2,O510,IF(Inputs!$E$9=$P$2,P510,""))))</f>
        <v/>
      </c>
      <c r="R510" s="3">
        <v>0</v>
      </c>
      <c r="S510" s="19"/>
      <c r="T510" s="3">
        <f t="shared" si="72"/>
        <v>0</v>
      </c>
      <c r="U510" s="8" t="str">
        <f t="shared" si="73"/>
        <v/>
      </c>
      <c r="W510" s="11"/>
      <c r="X510" s="11"/>
      <c r="Y510" s="11"/>
      <c r="Z510" s="11"/>
      <c r="AA510" s="11"/>
      <c r="AB510" s="11"/>
      <c r="AC510" s="11"/>
    </row>
    <row r="511" spans="4:29">
      <c r="D511" s="26">
        <f>IF(SUM($D$2:D510)&lt;&gt;0,0,IF(ROUND(U510-L511,2)=0,E511,0))</f>
        <v>0</v>
      </c>
      <c r="E511" s="3" t="str">
        <f t="shared" si="74"/>
        <v/>
      </c>
      <c r="F511" s="3" t="str">
        <f>IF(E511="","",IF(ISERROR(INDEX(Inputs!$A$10:$B$13,MATCH(E511,Inputs!$A$10:$A$13,0),2)),0,INDEX(Inputs!$A$10:$B$13,MATCH(E511,Inputs!$A$10:$A$13,0),2)))</f>
        <v/>
      </c>
      <c r="G511" s="47">
        <f t="shared" si="68"/>
        <v>0.1095</v>
      </c>
      <c r="H511" s="37">
        <f t="shared" si="69"/>
        <v>0.1095</v>
      </c>
      <c r="I511" s="9" t="e">
        <f>IF(E511="",NA(),IF(Inputs!$B$6&gt;(U510*(1+rate/freq)),IF((U510*(1+rate/freq))&lt;0,0,(U510*(1+rate/freq))),Inputs!$B$6))</f>
        <v>#N/A</v>
      </c>
      <c r="J511" s="8" t="str">
        <f t="shared" si="70"/>
        <v/>
      </c>
      <c r="K511" s="9" t="str">
        <f t="shared" si="71"/>
        <v/>
      </c>
      <c r="L511" s="8" t="str">
        <f t="shared" si="75"/>
        <v/>
      </c>
      <c r="M511" s="8" t="str">
        <f t="shared" si="76"/>
        <v/>
      </c>
      <c r="N511" s="8">
        <f>N508+3</f>
        <v>508</v>
      </c>
      <c r="O511" s="8"/>
      <c r="P511" s="8"/>
      <c r="Q511" s="8" t="str">
        <f>IF(Inputs!$E$9=$M$2,M511,IF(Inputs!$E$9=$N$2,N511,IF(Inputs!$E$9=$O$2,O511,IF(Inputs!$E$9=$P$2,P511,""))))</f>
        <v/>
      </c>
      <c r="R511" s="3">
        <v>0</v>
      </c>
      <c r="S511" s="19"/>
      <c r="T511" s="3">
        <f t="shared" si="72"/>
        <v>0</v>
      </c>
      <c r="U511" s="8" t="str">
        <f t="shared" si="73"/>
        <v/>
      </c>
      <c r="W511" s="11"/>
      <c r="X511" s="11"/>
      <c r="Y511" s="11"/>
      <c r="Z511" s="11"/>
      <c r="AA511" s="11"/>
      <c r="AB511" s="11"/>
      <c r="AC511" s="11"/>
    </row>
    <row r="512" spans="4:29">
      <c r="D512" s="26">
        <f>IF(SUM($D$2:D511)&lt;&gt;0,0,IF(ROUND(U511-L512,2)=0,E512,0))</f>
        <v>0</v>
      </c>
      <c r="E512" s="3" t="str">
        <f t="shared" si="74"/>
        <v/>
      </c>
      <c r="F512" s="3" t="str">
        <f>IF(E512="","",IF(ISERROR(INDEX(Inputs!$A$10:$B$13,MATCH(E512,Inputs!$A$10:$A$13,0),2)),0,INDEX(Inputs!$A$10:$B$13,MATCH(E512,Inputs!$A$10:$A$13,0),2)))</f>
        <v/>
      </c>
      <c r="G512" s="47">
        <f t="shared" si="68"/>
        <v>0.1095</v>
      </c>
      <c r="H512" s="37">
        <f t="shared" si="69"/>
        <v>0.1095</v>
      </c>
      <c r="I512" s="9" t="e">
        <f>IF(E512="",NA(),IF(Inputs!$B$6&gt;(U511*(1+rate/freq)),IF((U511*(1+rate/freq))&lt;0,0,(U511*(1+rate/freq))),Inputs!$B$6))</f>
        <v>#N/A</v>
      </c>
      <c r="J512" s="8" t="str">
        <f t="shared" si="70"/>
        <v/>
      </c>
      <c r="K512" s="9" t="str">
        <f t="shared" si="71"/>
        <v/>
      </c>
      <c r="L512" s="8" t="str">
        <f t="shared" si="75"/>
        <v/>
      </c>
      <c r="M512" s="8" t="str">
        <f t="shared" si="76"/>
        <v/>
      </c>
      <c r="N512" s="8"/>
      <c r="O512" s="8"/>
      <c r="P512" s="8"/>
      <c r="Q512" s="8" t="str">
        <f>IF(Inputs!$E$9=$M$2,M512,IF(Inputs!$E$9=$N$2,N512,IF(Inputs!$E$9=$O$2,O512,IF(Inputs!$E$9=$P$2,P512,""))))</f>
        <v/>
      </c>
      <c r="R512" s="3">
        <v>0</v>
      </c>
      <c r="S512" s="19"/>
      <c r="T512" s="3">
        <f t="shared" si="72"/>
        <v>0</v>
      </c>
      <c r="U512" s="8" t="str">
        <f t="shared" si="73"/>
        <v/>
      </c>
      <c r="W512" s="11"/>
      <c r="X512" s="11"/>
      <c r="Y512" s="11"/>
      <c r="Z512" s="11"/>
      <c r="AA512" s="11"/>
      <c r="AB512" s="11"/>
      <c r="AC512" s="11"/>
    </row>
    <row r="513" spans="4:29">
      <c r="D513" s="26">
        <f>IF(SUM($D$2:D512)&lt;&gt;0,0,IF(ROUND(U512-L513,2)=0,E513,0))</f>
        <v>0</v>
      </c>
      <c r="E513" s="3" t="str">
        <f t="shared" si="74"/>
        <v/>
      </c>
      <c r="F513" s="3" t="str">
        <f>IF(E513="","",IF(ISERROR(INDEX(Inputs!$A$10:$B$13,MATCH(E513,Inputs!$A$10:$A$13,0),2)),0,INDEX(Inputs!$A$10:$B$13,MATCH(E513,Inputs!$A$10:$A$13,0),2)))</f>
        <v/>
      </c>
      <c r="G513" s="47">
        <f t="shared" si="68"/>
        <v>0.1095</v>
      </c>
      <c r="H513" s="37">
        <f t="shared" si="69"/>
        <v>0.1095</v>
      </c>
      <c r="I513" s="9" t="e">
        <f>IF(E513="",NA(),IF(Inputs!$B$6&gt;(U512*(1+rate/freq)),IF((U512*(1+rate/freq))&lt;0,0,(U512*(1+rate/freq))),Inputs!$B$6))</f>
        <v>#N/A</v>
      </c>
      <c r="J513" s="8" t="str">
        <f t="shared" si="70"/>
        <v/>
      </c>
      <c r="K513" s="9" t="str">
        <f t="shared" si="71"/>
        <v/>
      </c>
      <c r="L513" s="8" t="str">
        <f t="shared" si="75"/>
        <v/>
      </c>
      <c r="M513" s="8" t="str">
        <f t="shared" si="76"/>
        <v/>
      </c>
      <c r="N513" s="8"/>
      <c r="O513" s="8"/>
      <c r="P513" s="8"/>
      <c r="Q513" s="8" t="str">
        <f>IF(Inputs!$E$9=$M$2,M513,IF(Inputs!$E$9=$N$2,N513,IF(Inputs!$E$9=$O$2,O513,IF(Inputs!$E$9=$P$2,P513,""))))</f>
        <v/>
      </c>
      <c r="R513" s="3">
        <v>0</v>
      </c>
      <c r="S513" s="19"/>
      <c r="T513" s="3">
        <f t="shared" si="72"/>
        <v>0</v>
      </c>
      <c r="U513" s="8" t="str">
        <f t="shared" si="73"/>
        <v/>
      </c>
      <c r="W513" s="11"/>
      <c r="X513" s="11"/>
      <c r="Y513" s="11"/>
      <c r="Z513" s="11"/>
      <c r="AA513" s="11"/>
      <c r="AB513" s="11"/>
      <c r="AC513" s="11"/>
    </row>
    <row r="514" spans="4:29">
      <c r="D514" s="26">
        <f>IF(SUM($D$2:D513)&lt;&gt;0,0,IF(ROUND(U513-L514,2)=0,E514,0))</f>
        <v>0</v>
      </c>
      <c r="E514" s="3" t="str">
        <f t="shared" si="74"/>
        <v/>
      </c>
      <c r="F514" s="3" t="str">
        <f>IF(E514="","",IF(ISERROR(INDEX(Inputs!$A$10:$B$13,MATCH(E514,Inputs!$A$10:$A$13,0),2)),0,INDEX(Inputs!$A$10:$B$13,MATCH(E514,Inputs!$A$10:$A$13,0),2)))</f>
        <v/>
      </c>
      <c r="G514" s="47">
        <f t="shared" si="68"/>
        <v>0.1095</v>
      </c>
      <c r="H514" s="37">
        <f t="shared" si="69"/>
        <v>0.1095</v>
      </c>
      <c r="I514" s="9" t="e">
        <f>IF(E514="",NA(),IF(Inputs!$B$6&gt;(U513*(1+rate/freq)),IF((U513*(1+rate/freq))&lt;0,0,(U513*(1+rate/freq))),Inputs!$B$6))</f>
        <v>#N/A</v>
      </c>
      <c r="J514" s="8" t="str">
        <f t="shared" si="70"/>
        <v/>
      </c>
      <c r="K514" s="9" t="str">
        <f t="shared" si="71"/>
        <v/>
      </c>
      <c r="L514" s="8" t="str">
        <f t="shared" si="75"/>
        <v/>
      </c>
      <c r="M514" s="8" t="str">
        <f t="shared" si="76"/>
        <v/>
      </c>
      <c r="N514" s="8">
        <f>N511+3</f>
        <v>511</v>
      </c>
      <c r="O514" s="8">
        <f>O508+6</f>
        <v>511</v>
      </c>
      <c r="P514" s="8"/>
      <c r="Q514" s="8" t="str">
        <f>IF(Inputs!$E$9=$M$2,M514,IF(Inputs!$E$9=$N$2,N514,IF(Inputs!$E$9=$O$2,O514,IF(Inputs!$E$9=$P$2,P514,""))))</f>
        <v/>
      </c>
      <c r="R514" s="3">
        <v>0</v>
      </c>
      <c r="S514" s="19"/>
      <c r="T514" s="3">
        <f t="shared" si="72"/>
        <v>0</v>
      </c>
      <c r="U514" s="8" t="str">
        <f t="shared" si="73"/>
        <v/>
      </c>
      <c r="W514" s="11"/>
      <c r="X514" s="11"/>
      <c r="Y514" s="11"/>
      <c r="Z514" s="11"/>
      <c r="AA514" s="11"/>
      <c r="AB514" s="11"/>
      <c r="AC514" s="11"/>
    </row>
    <row r="515" spans="4:29">
      <c r="D515" s="26">
        <f>IF(SUM($D$2:D514)&lt;&gt;0,0,IF(ROUND(U514-L515,2)=0,E515,0))</f>
        <v>0</v>
      </c>
      <c r="E515" s="3" t="str">
        <f t="shared" si="74"/>
        <v/>
      </c>
      <c r="F515" s="3" t="str">
        <f>IF(E515="","",IF(ISERROR(INDEX(Inputs!$A$10:$B$13,MATCH(E515,Inputs!$A$10:$A$13,0),2)),0,INDEX(Inputs!$A$10:$B$13,MATCH(E515,Inputs!$A$10:$A$13,0),2)))</f>
        <v/>
      </c>
      <c r="G515" s="47">
        <f t="shared" si="68"/>
        <v>0.1095</v>
      </c>
      <c r="H515" s="37">
        <f t="shared" si="69"/>
        <v>0.1095</v>
      </c>
      <c r="I515" s="9" t="e">
        <f>IF(E515="",NA(),IF(Inputs!$B$6&gt;(U514*(1+rate/freq)),IF((U514*(1+rate/freq))&lt;0,0,(U514*(1+rate/freq))),Inputs!$B$6))</f>
        <v>#N/A</v>
      </c>
      <c r="J515" s="8" t="str">
        <f t="shared" si="70"/>
        <v/>
      </c>
      <c r="K515" s="9" t="str">
        <f t="shared" si="71"/>
        <v/>
      </c>
      <c r="L515" s="8" t="str">
        <f t="shared" si="75"/>
        <v/>
      </c>
      <c r="M515" s="8" t="str">
        <f t="shared" si="76"/>
        <v/>
      </c>
      <c r="N515" s="8"/>
      <c r="O515" s="8"/>
      <c r="P515" s="8"/>
      <c r="Q515" s="8" t="str">
        <f>IF(Inputs!$E$9=$M$2,M515,IF(Inputs!$E$9=$N$2,N515,IF(Inputs!$E$9=$O$2,O515,IF(Inputs!$E$9=$P$2,P515,""))))</f>
        <v/>
      </c>
      <c r="R515" s="3">
        <v>0</v>
      </c>
      <c r="S515" s="19"/>
      <c r="T515" s="3">
        <f t="shared" si="72"/>
        <v>0</v>
      </c>
      <c r="U515" s="8" t="str">
        <f t="shared" si="73"/>
        <v/>
      </c>
      <c r="W515" s="11"/>
      <c r="X515" s="11"/>
      <c r="Y515" s="11"/>
      <c r="Z515" s="11"/>
      <c r="AA515" s="11"/>
      <c r="AB515" s="11"/>
      <c r="AC515" s="11"/>
    </row>
    <row r="516" spans="4:29">
      <c r="D516" s="26">
        <f>IF(SUM($D$2:D515)&lt;&gt;0,0,IF(ROUND(U515-L516,2)=0,E516,0))</f>
        <v>0</v>
      </c>
      <c r="E516" s="3" t="str">
        <f t="shared" si="74"/>
        <v/>
      </c>
      <c r="F516" s="3" t="str">
        <f>IF(E516="","",IF(ISERROR(INDEX(Inputs!$A$10:$B$13,MATCH(E516,Inputs!$A$10:$A$13,0),2)),0,INDEX(Inputs!$A$10:$B$13,MATCH(E516,Inputs!$A$10:$A$13,0),2)))</f>
        <v/>
      </c>
      <c r="G516" s="47">
        <f t="shared" ref="G516:G579" si="77">rate</f>
        <v>0.1095</v>
      </c>
      <c r="H516" s="37">
        <f t="shared" ref="H516:H579" si="78">IF($AS$2="fixed",rate,G516)</f>
        <v>0.1095</v>
      </c>
      <c r="I516" s="9" t="e">
        <f>IF(E516="",NA(),IF(Inputs!$B$6&gt;(U515*(1+rate/freq)),IF((U515*(1+rate/freq))&lt;0,0,(U515*(1+rate/freq))),Inputs!$B$6))</f>
        <v>#N/A</v>
      </c>
      <c r="J516" s="8" t="str">
        <f t="shared" ref="J516:J579" si="79">IF(E516="","",IF(emi&gt;(U515*(1+rate/freq)),IF((U515*(1+rate/freq))&lt;0,0,(U515*(1+rate/freq))),emi))</f>
        <v/>
      </c>
      <c r="K516" s="9" t="str">
        <f t="shared" ref="K516:K579" si="80">IF(E516="","",IF(U515&lt;0,0,U515)*H516/freq)</f>
        <v/>
      </c>
      <c r="L516" s="8" t="str">
        <f t="shared" si="75"/>
        <v/>
      </c>
      <c r="M516" s="8" t="str">
        <f t="shared" si="76"/>
        <v/>
      </c>
      <c r="N516" s="8"/>
      <c r="O516" s="8"/>
      <c r="P516" s="8"/>
      <c r="Q516" s="8" t="str">
        <f>IF(Inputs!$E$9=$M$2,M516,IF(Inputs!$E$9=$N$2,N516,IF(Inputs!$E$9=$O$2,O516,IF(Inputs!$E$9=$P$2,P516,""))))</f>
        <v/>
      </c>
      <c r="R516" s="3">
        <v>0</v>
      </c>
      <c r="S516" s="19"/>
      <c r="T516" s="3">
        <f t="shared" ref="T516:T579" si="81">IF(U515=0,0,S516)</f>
        <v>0</v>
      </c>
      <c r="U516" s="8" t="str">
        <f t="shared" ref="U516:U579" si="82">IF(E516="","",IF(U515&lt;=0,0,IF(U515+F516-L516-R516-T516&lt;0,0,U515+F516-L516-R516-T516)))</f>
        <v/>
      </c>
      <c r="W516" s="11"/>
      <c r="X516" s="11"/>
      <c r="Y516" s="11"/>
      <c r="Z516" s="11"/>
      <c r="AA516" s="11"/>
      <c r="AB516" s="11"/>
      <c r="AC516" s="11"/>
    </row>
    <row r="517" spans="4:29">
      <c r="D517" s="26">
        <f>IF(SUM($D$2:D516)&lt;&gt;0,0,IF(ROUND(U516-L517,2)=0,E517,0))</f>
        <v>0</v>
      </c>
      <c r="E517" s="3" t="str">
        <f t="shared" ref="E517:E580" si="83">IF(E516&lt;term,E516+1,"")</f>
        <v/>
      </c>
      <c r="F517" s="3" t="str">
        <f>IF(E517="","",IF(ISERROR(INDEX(Inputs!$A$10:$B$13,MATCH(E517,Inputs!$A$10:$A$13,0),2)),0,INDEX(Inputs!$A$10:$B$13,MATCH(E517,Inputs!$A$10:$A$13,0),2)))</f>
        <v/>
      </c>
      <c r="G517" s="47">
        <f t="shared" si="77"/>
        <v>0.1095</v>
      </c>
      <c r="H517" s="37">
        <f t="shared" si="78"/>
        <v>0.1095</v>
      </c>
      <c r="I517" s="9" t="e">
        <f>IF(E517="",NA(),IF(Inputs!$B$6&gt;(U516*(1+rate/freq)),IF((U516*(1+rate/freq))&lt;0,0,(U516*(1+rate/freq))),Inputs!$B$6))</f>
        <v>#N/A</v>
      </c>
      <c r="J517" s="8" t="str">
        <f t="shared" si="79"/>
        <v/>
      </c>
      <c r="K517" s="9" t="str">
        <f t="shared" si="80"/>
        <v/>
      </c>
      <c r="L517" s="8" t="str">
        <f t="shared" ref="L517:L580" si="84">IF(E517="","",I517-K517)</f>
        <v/>
      </c>
      <c r="M517" s="8" t="str">
        <f t="shared" ref="M517:M580" si="85">E517</f>
        <v/>
      </c>
      <c r="N517" s="8">
        <f>N514+3</f>
        <v>514</v>
      </c>
      <c r="O517" s="8"/>
      <c r="P517" s="8"/>
      <c r="Q517" s="8" t="str">
        <f>IF(Inputs!$E$9=$M$2,M517,IF(Inputs!$E$9=$N$2,N517,IF(Inputs!$E$9=$O$2,O517,IF(Inputs!$E$9=$P$2,P517,""))))</f>
        <v/>
      </c>
      <c r="R517" s="3">
        <v>0</v>
      </c>
      <c r="S517" s="19"/>
      <c r="T517" s="3">
        <f t="shared" si="81"/>
        <v>0</v>
      </c>
      <c r="U517" s="8" t="str">
        <f t="shared" si="82"/>
        <v/>
      </c>
      <c r="W517" s="11"/>
      <c r="X517" s="11"/>
      <c r="Y517" s="11"/>
      <c r="Z517" s="11"/>
      <c r="AA517" s="11"/>
      <c r="AB517" s="11"/>
      <c r="AC517" s="11"/>
    </row>
    <row r="518" spans="4:29">
      <c r="D518" s="26">
        <f>IF(SUM($D$2:D517)&lt;&gt;0,0,IF(ROUND(U517-L518,2)=0,E518,0))</f>
        <v>0</v>
      </c>
      <c r="E518" s="3" t="str">
        <f t="shared" si="83"/>
        <v/>
      </c>
      <c r="F518" s="3" t="str">
        <f>IF(E518="","",IF(ISERROR(INDEX(Inputs!$A$10:$B$13,MATCH(E518,Inputs!$A$10:$A$13,0),2)),0,INDEX(Inputs!$A$10:$B$13,MATCH(E518,Inputs!$A$10:$A$13,0),2)))</f>
        <v/>
      </c>
      <c r="G518" s="47">
        <f t="shared" si="77"/>
        <v>0.1095</v>
      </c>
      <c r="H518" s="37">
        <f t="shared" si="78"/>
        <v>0.1095</v>
      </c>
      <c r="I518" s="9" t="e">
        <f>IF(E518="",NA(),IF(Inputs!$B$6&gt;(U517*(1+rate/freq)),IF((U517*(1+rate/freq))&lt;0,0,(U517*(1+rate/freq))),Inputs!$B$6))</f>
        <v>#N/A</v>
      </c>
      <c r="J518" s="8" t="str">
        <f t="shared" si="79"/>
        <v/>
      </c>
      <c r="K518" s="9" t="str">
        <f t="shared" si="80"/>
        <v/>
      </c>
      <c r="L518" s="8" t="str">
        <f t="shared" si="84"/>
        <v/>
      </c>
      <c r="M518" s="8" t="str">
        <f t="shared" si="85"/>
        <v/>
      </c>
      <c r="N518" s="8"/>
      <c r="O518" s="8"/>
      <c r="P518" s="8"/>
      <c r="Q518" s="8" t="str">
        <f>IF(Inputs!$E$9=$M$2,M518,IF(Inputs!$E$9=$N$2,N518,IF(Inputs!$E$9=$O$2,O518,IF(Inputs!$E$9=$P$2,P518,""))))</f>
        <v/>
      </c>
      <c r="R518" s="3">
        <v>0</v>
      </c>
      <c r="S518" s="19"/>
      <c r="T518" s="3">
        <f t="shared" si="81"/>
        <v>0</v>
      </c>
      <c r="U518" s="8" t="str">
        <f t="shared" si="82"/>
        <v/>
      </c>
      <c r="W518" s="11"/>
      <c r="X518" s="11"/>
      <c r="Y518" s="11"/>
      <c r="Z518" s="11"/>
      <c r="AA518" s="11"/>
      <c r="AB518" s="11"/>
      <c r="AC518" s="11"/>
    </row>
    <row r="519" spans="4:29">
      <c r="D519" s="26">
        <f>IF(SUM($D$2:D518)&lt;&gt;0,0,IF(ROUND(U518-L519,2)=0,E519,0))</f>
        <v>0</v>
      </c>
      <c r="E519" s="3" t="str">
        <f t="shared" si="83"/>
        <v/>
      </c>
      <c r="F519" s="3" t="str">
        <f>IF(E519="","",IF(ISERROR(INDEX(Inputs!$A$10:$B$13,MATCH(E519,Inputs!$A$10:$A$13,0),2)),0,INDEX(Inputs!$A$10:$B$13,MATCH(E519,Inputs!$A$10:$A$13,0),2)))</f>
        <v/>
      </c>
      <c r="G519" s="47">
        <f t="shared" si="77"/>
        <v>0.1095</v>
      </c>
      <c r="H519" s="37">
        <f t="shared" si="78"/>
        <v>0.1095</v>
      </c>
      <c r="I519" s="9" t="e">
        <f>IF(E519="",NA(),IF(Inputs!$B$6&gt;(U518*(1+rate/freq)),IF((U518*(1+rate/freq))&lt;0,0,(U518*(1+rate/freq))),Inputs!$B$6))</f>
        <v>#N/A</v>
      </c>
      <c r="J519" s="8" t="str">
        <f t="shared" si="79"/>
        <v/>
      </c>
      <c r="K519" s="9" t="str">
        <f t="shared" si="80"/>
        <v/>
      </c>
      <c r="L519" s="8" t="str">
        <f t="shared" si="84"/>
        <v/>
      </c>
      <c r="M519" s="8" t="str">
        <f t="shared" si="85"/>
        <v/>
      </c>
      <c r="N519" s="8"/>
      <c r="O519" s="8"/>
      <c r="P519" s="8"/>
      <c r="Q519" s="8" t="str">
        <f>IF(Inputs!$E$9=$M$2,M519,IF(Inputs!$E$9=$N$2,N519,IF(Inputs!$E$9=$O$2,O519,IF(Inputs!$E$9=$P$2,P519,""))))</f>
        <v/>
      </c>
      <c r="R519" s="3">
        <v>0</v>
      </c>
      <c r="S519" s="19"/>
      <c r="T519" s="3">
        <f t="shared" si="81"/>
        <v>0</v>
      </c>
      <c r="U519" s="8" t="str">
        <f t="shared" si="82"/>
        <v/>
      </c>
      <c r="W519" s="11"/>
      <c r="X519" s="11"/>
      <c r="Y519" s="11"/>
      <c r="Z519" s="11"/>
      <c r="AA519" s="11"/>
      <c r="AB519" s="11"/>
      <c r="AC519" s="11"/>
    </row>
    <row r="520" spans="4:29">
      <c r="D520" s="26">
        <f>IF(SUM($D$2:D519)&lt;&gt;0,0,IF(ROUND(U519-L520,2)=0,E520,0))</f>
        <v>0</v>
      </c>
      <c r="E520" s="3" t="str">
        <f t="shared" si="83"/>
        <v/>
      </c>
      <c r="F520" s="3" t="str">
        <f>IF(E520="","",IF(ISERROR(INDEX(Inputs!$A$10:$B$13,MATCH(E520,Inputs!$A$10:$A$13,0),2)),0,INDEX(Inputs!$A$10:$B$13,MATCH(E520,Inputs!$A$10:$A$13,0),2)))</f>
        <v/>
      </c>
      <c r="G520" s="47">
        <f t="shared" si="77"/>
        <v>0.1095</v>
      </c>
      <c r="H520" s="37">
        <f t="shared" si="78"/>
        <v>0.1095</v>
      </c>
      <c r="I520" s="9" t="e">
        <f>IF(E520="",NA(),IF(Inputs!$B$6&gt;(U519*(1+rate/freq)),IF((U519*(1+rate/freq))&lt;0,0,(U519*(1+rate/freq))),Inputs!$B$6))</f>
        <v>#N/A</v>
      </c>
      <c r="J520" s="8" t="str">
        <f t="shared" si="79"/>
        <v/>
      </c>
      <c r="K520" s="9" t="str">
        <f t="shared" si="80"/>
        <v/>
      </c>
      <c r="L520" s="8" t="str">
        <f t="shared" si="84"/>
        <v/>
      </c>
      <c r="M520" s="8" t="str">
        <f t="shared" si="85"/>
        <v/>
      </c>
      <c r="N520" s="8">
        <f>N517+3</f>
        <v>517</v>
      </c>
      <c r="O520" s="8">
        <f>O514+6</f>
        <v>517</v>
      </c>
      <c r="P520" s="8">
        <f>P508+12</f>
        <v>517</v>
      </c>
      <c r="Q520" s="8" t="str">
        <f>IF(Inputs!$E$9=$M$2,M520,IF(Inputs!$E$9=$N$2,N520,IF(Inputs!$E$9=$O$2,O520,IF(Inputs!$E$9=$P$2,P520,""))))</f>
        <v/>
      </c>
      <c r="R520" s="3">
        <v>0</v>
      </c>
      <c r="S520" s="19"/>
      <c r="T520" s="3">
        <f t="shared" si="81"/>
        <v>0</v>
      </c>
      <c r="U520" s="8" t="str">
        <f t="shared" si="82"/>
        <v/>
      </c>
      <c r="W520" s="11"/>
      <c r="X520" s="11"/>
      <c r="Y520" s="11"/>
      <c r="Z520" s="11"/>
      <c r="AA520" s="11"/>
      <c r="AB520" s="11"/>
      <c r="AC520" s="11"/>
    </row>
    <row r="521" spans="4:29">
      <c r="D521" s="26">
        <f>IF(SUM($D$2:D520)&lt;&gt;0,0,IF(ROUND(U520-L521,2)=0,E521,0))</f>
        <v>0</v>
      </c>
      <c r="E521" s="3" t="str">
        <f t="shared" si="83"/>
        <v/>
      </c>
      <c r="F521" s="3" t="str">
        <f>IF(E521="","",IF(ISERROR(INDEX(Inputs!$A$10:$B$13,MATCH(E521,Inputs!$A$10:$A$13,0),2)),0,INDEX(Inputs!$A$10:$B$13,MATCH(E521,Inputs!$A$10:$A$13,0),2)))</f>
        <v/>
      </c>
      <c r="G521" s="47">
        <f t="shared" si="77"/>
        <v>0.1095</v>
      </c>
      <c r="H521" s="37">
        <f t="shared" si="78"/>
        <v>0.1095</v>
      </c>
      <c r="I521" s="9" t="e">
        <f>IF(E521="",NA(),IF(Inputs!$B$6&gt;(U520*(1+rate/freq)),IF((U520*(1+rate/freq))&lt;0,0,(U520*(1+rate/freq))),Inputs!$B$6))</f>
        <v>#N/A</v>
      </c>
      <c r="J521" s="8" t="str">
        <f t="shared" si="79"/>
        <v/>
      </c>
      <c r="K521" s="9" t="str">
        <f t="shared" si="80"/>
        <v/>
      </c>
      <c r="L521" s="8" t="str">
        <f t="shared" si="84"/>
        <v/>
      </c>
      <c r="M521" s="8" t="str">
        <f t="shared" si="85"/>
        <v/>
      </c>
      <c r="N521" s="8"/>
      <c r="O521" s="8"/>
      <c r="P521" s="8"/>
      <c r="Q521" s="8" t="str">
        <f>IF(Inputs!$E$9=$M$2,M521,IF(Inputs!$E$9=$N$2,N521,IF(Inputs!$E$9=$O$2,O521,IF(Inputs!$E$9=$P$2,P521,""))))</f>
        <v/>
      </c>
      <c r="R521" s="3">
        <v>0</v>
      </c>
      <c r="S521" s="19"/>
      <c r="T521" s="3">
        <f t="shared" si="81"/>
        <v>0</v>
      </c>
      <c r="U521" s="8" t="str">
        <f t="shared" si="82"/>
        <v/>
      </c>
      <c r="W521" s="11"/>
      <c r="X521" s="11"/>
      <c r="Y521" s="11"/>
      <c r="Z521" s="11"/>
      <c r="AA521" s="11"/>
      <c r="AB521" s="11"/>
      <c r="AC521" s="11"/>
    </row>
    <row r="522" spans="4:29">
      <c r="D522" s="26">
        <f>IF(SUM($D$2:D521)&lt;&gt;0,0,IF(ROUND(U521-L522,2)=0,E522,0))</f>
        <v>0</v>
      </c>
      <c r="E522" s="3" t="str">
        <f t="shared" si="83"/>
        <v/>
      </c>
      <c r="F522" s="3" t="str">
        <f>IF(E522="","",IF(ISERROR(INDEX(Inputs!$A$10:$B$13,MATCH(E522,Inputs!$A$10:$A$13,0),2)),0,INDEX(Inputs!$A$10:$B$13,MATCH(E522,Inputs!$A$10:$A$13,0),2)))</f>
        <v/>
      </c>
      <c r="G522" s="47">
        <f t="shared" si="77"/>
        <v>0.1095</v>
      </c>
      <c r="H522" s="37">
        <f t="shared" si="78"/>
        <v>0.1095</v>
      </c>
      <c r="I522" s="9" t="e">
        <f>IF(E522="",NA(),IF(Inputs!$B$6&gt;(U521*(1+rate/freq)),IF((U521*(1+rate/freq))&lt;0,0,(U521*(1+rate/freq))),Inputs!$B$6))</f>
        <v>#N/A</v>
      </c>
      <c r="J522" s="8" t="str">
        <f t="shared" si="79"/>
        <v/>
      </c>
      <c r="K522" s="9" t="str">
        <f t="shared" si="80"/>
        <v/>
      </c>
      <c r="L522" s="8" t="str">
        <f t="shared" si="84"/>
        <v/>
      </c>
      <c r="M522" s="8" t="str">
        <f t="shared" si="85"/>
        <v/>
      </c>
      <c r="N522" s="8"/>
      <c r="O522" s="8"/>
      <c r="P522" s="8"/>
      <c r="Q522" s="8" t="str">
        <f>IF(Inputs!$E$9=$M$2,M522,IF(Inputs!$E$9=$N$2,N522,IF(Inputs!$E$9=$O$2,O522,IF(Inputs!$E$9=$P$2,P522,""))))</f>
        <v/>
      </c>
      <c r="R522" s="3">
        <v>0</v>
      </c>
      <c r="S522" s="19"/>
      <c r="T522" s="3">
        <f t="shared" si="81"/>
        <v>0</v>
      </c>
      <c r="U522" s="8" t="str">
        <f t="shared" si="82"/>
        <v/>
      </c>
      <c r="W522" s="11"/>
      <c r="X522" s="11"/>
      <c r="Y522" s="11"/>
      <c r="Z522" s="11"/>
      <c r="AA522" s="11"/>
      <c r="AB522" s="11"/>
      <c r="AC522" s="11"/>
    </row>
    <row r="523" spans="4:29">
      <c r="D523" s="26">
        <f>IF(SUM($D$2:D522)&lt;&gt;0,0,IF(ROUND(U522-L523,2)=0,E523,0))</f>
        <v>0</v>
      </c>
      <c r="E523" s="3" t="str">
        <f t="shared" si="83"/>
        <v/>
      </c>
      <c r="F523" s="3" t="str">
        <f>IF(E523="","",IF(ISERROR(INDEX(Inputs!$A$10:$B$13,MATCH(E523,Inputs!$A$10:$A$13,0),2)),0,INDEX(Inputs!$A$10:$B$13,MATCH(E523,Inputs!$A$10:$A$13,0),2)))</f>
        <v/>
      </c>
      <c r="G523" s="47">
        <f t="shared" si="77"/>
        <v>0.1095</v>
      </c>
      <c r="H523" s="37">
        <f t="shared" si="78"/>
        <v>0.1095</v>
      </c>
      <c r="I523" s="9" t="e">
        <f>IF(E523="",NA(),IF(Inputs!$B$6&gt;(U522*(1+rate/freq)),IF((U522*(1+rate/freq))&lt;0,0,(U522*(1+rate/freq))),Inputs!$B$6))</f>
        <v>#N/A</v>
      </c>
      <c r="J523" s="8" t="str">
        <f t="shared" si="79"/>
        <v/>
      </c>
      <c r="K523" s="9" t="str">
        <f t="shared" si="80"/>
        <v/>
      </c>
      <c r="L523" s="8" t="str">
        <f t="shared" si="84"/>
        <v/>
      </c>
      <c r="M523" s="8" t="str">
        <f t="shared" si="85"/>
        <v/>
      </c>
      <c r="N523" s="8">
        <f>N520+3</f>
        <v>520</v>
      </c>
      <c r="O523" s="8"/>
      <c r="P523" s="8"/>
      <c r="Q523" s="8" t="str">
        <f>IF(Inputs!$E$9=$M$2,M523,IF(Inputs!$E$9=$N$2,N523,IF(Inputs!$E$9=$O$2,O523,IF(Inputs!$E$9=$P$2,P523,""))))</f>
        <v/>
      </c>
      <c r="R523" s="3">
        <v>0</v>
      </c>
      <c r="S523" s="19"/>
      <c r="T523" s="3">
        <f t="shared" si="81"/>
        <v>0</v>
      </c>
      <c r="U523" s="8" t="str">
        <f t="shared" si="82"/>
        <v/>
      </c>
      <c r="W523" s="11"/>
      <c r="X523" s="11"/>
      <c r="Y523" s="11"/>
      <c r="Z523" s="11"/>
      <c r="AA523" s="11"/>
      <c r="AB523" s="11"/>
      <c r="AC523" s="11"/>
    </row>
    <row r="524" spans="4:29">
      <c r="D524" s="26">
        <f>IF(SUM($D$2:D523)&lt;&gt;0,0,IF(ROUND(U523-L524,2)=0,E524,0))</f>
        <v>0</v>
      </c>
      <c r="E524" s="3" t="str">
        <f t="shared" si="83"/>
        <v/>
      </c>
      <c r="F524" s="3" t="str">
        <f>IF(E524="","",IF(ISERROR(INDEX(Inputs!$A$10:$B$13,MATCH(E524,Inputs!$A$10:$A$13,0),2)),0,INDEX(Inputs!$A$10:$B$13,MATCH(E524,Inputs!$A$10:$A$13,0),2)))</f>
        <v/>
      </c>
      <c r="G524" s="47">
        <f t="shared" si="77"/>
        <v>0.1095</v>
      </c>
      <c r="H524" s="37">
        <f t="shared" si="78"/>
        <v>0.1095</v>
      </c>
      <c r="I524" s="9" t="e">
        <f>IF(E524="",NA(),IF(Inputs!$B$6&gt;(U523*(1+rate/freq)),IF((U523*(1+rate/freq))&lt;0,0,(U523*(1+rate/freq))),Inputs!$B$6))</f>
        <v>#N/A</v>
      </c>
      <c r="J524" s="8" t="str">
        <f t="shared" si="79"/>
        <v/>
      </c>
      <c r="K524" s="9" t="str">
        <f t="shared" si="80"/>
        <v/>
      </c>
      <c r="L524" s="8" t="str">
        <f t="shared" si="84"/>
        <v/>
      </c>
      <c r="M524" s="8" t="str">
        <f t="shared" si="85"/>
        <v/>
      </c>
      <c r="N524" s="8"/>
      <c r="O524" s="8"/>
      <c r="P524" s="8"/>
      <c r="Q524" s="8" t="str">
        <f>IF(Inputs!$E$9=$M$2,M524,IF(Inputs!$E$9=$N$2,N524,IF(Inputs!$E$9=$O$2,O524,IF(Inputs!$E$9=$P$2,P524,""))))</f>
        <v/>
      </c>
      <c r="R524" s="3">
        <v>0</v>
      </c>
      <c r="S524" s="19"/>
      <c r="T524" s="3">
        <f t="shared" si="81"/>
        <v>0</v>
      </c>
      <c r="U524" s="8" t="str">
        <f t="shared" si="82"/>
        <v/>
      </c>
      <c r="W524" s="11"/>
      <c r="X524" s="11"/>
      <c r="Y524" s="11"/>
      <c r="Z524" s="11"/>
      <c r="AA524" s="11"/>
      <c r="AB524" s="11"/>
      <c r="AC524" s="11"/>
    </row>
    <row r="525" spans="4:29">
      <c r="D525" s="26">
        <f>IF(SUM($D$2:D524)&lt;&gt;0,0,IF(ROUND(U524-L525,2)=0,E525,0))</f>
        <v>0</v>
      </c>
      <c r="E525" s="3" t="str">
        <f t="shared" si="83"/>
        <v/>
      </c>
      <c r="F525" s="3" t="str">
        <f>IF(E525="","",IF(ISERROR(INDEX(Inputs!$A$10:$B$13,MATCH(E525,Inputs!$A$10:$A$13,0),2)),0,INDEX(Inputs!$A$10:$B$13,MATCH(E525,Inputs!$A$10:$A$13,0),2)))</f>
        <v/>
      </c>
      <c r="G525" s="47">
        <f t="shared" si="77"/>
        <v>0.1095</v>
      </c>
      <c r="H525" s="37">
        <f t="shared" si="78"/>
        <v>0.1095</v>
      </c>
      <c r="I525" s="9" t="e">
        <f>IF(E525="",NA(),IF(Inputs!$B$6&gt;(U524*(1+rate/freq)),IF((U524*(1+rate/freq))&lt;0,0,(U524*(1+rate/freq))),Inputs!$B$6))</f>
        <v>#N/A</v>
      </c>
      <c r="J525" s="8" t="str">
        <f t="shared" si="79"/>
        <v/>
      </c>
      <c r="K525" s="9" t="str">
        <f t="shared" si="80"/>
        <v/>
      </c>
      <c r="L525" s="8" t="str">
        <f t="shared" si="84"/>
        <v/>
      </c>
      <c r="M525" s="8" t="str">
        <f t="shared" si="85"/>
        <v/>
      </c>
      <c r="N525" s="8"/>
      <c r="O525" s="8"/>
      <c r="P525" s="8"/>
      <c r="Q525" s="8" t="str">
        <f>IF(Inputs!$E$9=$M$2,M525,IF(Inputs!$E$9=$N$2,N525,IF(Inputs!$E$9=$O$2,O525,IF(Inputs!$E$9=$P$2,P525,""))))</f>
        <v/>
      </c>
      <c r="R525" s="3">
        <v>0</v>
      </c>
      <c r="S525" s="19"/>
      <c r="T525" s="3">
        <f t="shared" si="81"/>
        <v>0</v>
      </c>
      <c r="U525" s="8" t="str">
        <f t="shared" si="82"/>
        <v/>
      </c>
      <c r="W525" s="11"/>
      <c r="X525" s="11"/>
      <c r="Y525" s="11"/>
      <c r="Z525" s="11"/>
      <c r="AA525" s="11"/>
      <c r="AB525" s="11"/>
      <c r="AC525" s="11"/>
    </row>
    <row r="526" spans="4:29">
      <c r="D526" s="26">
        <f>IF(SUM($D$2:D525)&lt;&gt;0,0,IF(ROUND(U525-L526,2)=0,E526,0))</f>
        <v>0</v>
      </c>
      <c r="E526" s="3" t="str">
        <f t="shared" si="83"/>
        <v/>
      </c>
      <c r="F526" s="3" t="str">
        <f>IF(E526="","",IF(ISERROR(INDEX(Inputs!$A$10:$B$13,MATCH(E526,Inputs!$A$10:$A$13,0),2)),0,INDEX(Inputs!$A$10:$B$13,MATCH(E526,Inputs!$A$10:$A$13,0),2)))</f>
        <v/>
      </c>
      <c r="G526" s="47">
        <f t="shared" si="77"/>
        <v>0.1095</v>
      </c>
      <c r="H526" s="37">
        <f t="shared" si="78"/>
        <v>0.1095</v>
      </c>
      <c r="I526" s="9" t="e">
        <f>IF(E526="",NA(),IF(Inputs!$B$6&gt;(U525*(1+rate/freq)),IF((U525*(1+rate/freq))&lt;0,0,(U525*(1+rate/freq))),Inputs!$B$6))</f>
        <v>#N/A</v>
      </c>
      <c r="J526" s="8" t="str">
        <f t="shared" si="79"/>
        <v/>
      </c>
      <c r="K526" s="9" t="str">
        <f t="shared" si="80"/>
        <v/>
      </c>
      <c r="L526" s="8" t="str">
        <f t="shared" si="84"/>
        <v/>
      </c>
      <c r="M526" s="8" t="str">
        <f t="shared" si="85"/>
        <v/>
      </c>
      <c r="N526" s="8">
        <f>N523+3</f>
        <v>523</v>
      </c>
      <c r="O526" s="8">
        <f>O520+6</f>
        <v>523</v>
      </c>
      <c r="P526" s="8"/>
      <c r="Q526" s="8" t="str">
        <f>IF(Inputs!$E$9=$M$2,M526,IF(Inputs!$E$9=$N$2,N526,IF(Inputs!$E$9=$O$2,O526,IF(Inputs!$E$9=$P$2,P526,""))))</f>
        <v/>
      </c>
      <c r="R526" s="3">
        <v>0</v>
      </c>
      <c r="S526" s="19"/>
      <c r="T526" s="3">
        <f t="shared" si="81"/>
        <v>0</v>
      </c>
      <c r="U526" s="8" t="str">
        <f t="shared" si="82"/>
        <v/>
      </c>
      <c r="W526" s="11"/>
      <c r="X526" s="11"/>
      <c r="Y526" s="11"/>
      <c r="Z526" s="11"/>
      <c r="AA526" s="11"/>
      <c r="AB526" s="11"/>
      <c r="AC526" s="11"/>
    </row>
    <row r="527" spans="4:29">
      <c r="D527" s="26">
        <f>IF(SUM($D$2:D526)&lt;&gt;0,0,IF(ROUND(U526-L527,2)=0,E527,0))</f>
        <v>0</v>
      </c>
      <c r="E527" s="3" t="str">
        <f t="shared" si="83"/>
        <v/>
      </c>
      <c r="F527" s="3" t="str">
        <f>IF(E527="","",IF(ISERROR(INDEX(Inputs!$A$10:$B$13,MATCH(E527,Inputs!$A$10:$A$13,0),2)),0,INDEX(Inputs!$A$10:$B$13,MATCH(E527,Inputs!$A$10:$A$13,0),2)))</f>
        <v/>
      </c>
      <c r="G527" s="47">
        <f t="shared" si="77"/>
        <v>0.1095</v>
      </c>
      <c r="H527" s="37">
        <f t="shared" si="78"/>
        <v>0.1095</v>
      </c>
      <c r="I527" s="9" t="e">
        <f>IF(E527="",NA(),IF(Inputs!$B$6&gt;(U526*(1+rate/freq)),IF((U526*(1+rate/freq))&lt;0,0,(U526*(1+rate/freq))),Inputs!$B$6))</f>
        <v>#N/A</v>
      </c>
      <c r="J527" s="8" t="str">
        <f t="shared" si="79"/>
        <v/>
      </c>
      <c r="K527" s="9" t="str">
        <f t="shared" si="80"/>
        <v/>
      </c>
      <c r="L527" s="8" t="str">
        <f t="shared" si="84"/>
        <v/>
      </c>
      <c r="M527" s="8" t="str">
        <f t="shared" si="85"/>
        <v/>
      </c>
      <c r="N527" s="8"/>
      <c r="O527" s="8"/>
      <c r="P527" s="8"/>
      <c r="Q527" s="8" t="str">
        <f>IF(Inputs!$E$9=$M$2,M527,IF(Inputs!$E$9=$N$2,N527,IF(Inputs!$E$9=$O$2,O527,IF(Inputs!$E$9=$P$2,P527,""))))</f>
        <v/>
      </c>
      <c r="R527" s="3">
        <v>0</v>
      </c>
      <c r="S527" s="19"/>
      <c r="T527" s="3">
        <f t="shared" si="81"/>
        <v>0</v>
      </c>
      <c r="U527" s="8" t="str">
        <f t="shared" si="82"/>
        <v/>
      </c>
      <c r="W527" s="11"/>
      <c r="X527" s="11"/>
      <c r="Y527" s="11"/>
      <c r="Z527" s="11"/>
      <c r="AA527" s="11"/>
      <c r="AB527" s="11"/>
      <c r="AC527" s="11"/>
    </row>
    <row r="528" spans="4:29">
      <c r="D528" s="26">
        <f>IF(SUM($D$2:D527)&lt;&gt;0,0,IF(ROUND(U527-L528,2)=0,E528,0))</f>
        <v>0</v>
      </c>
      <c r="E528" s="3" t="str">
        <f t="shared" si="83"/>
        <v/>
      </c>
      <c r="F528" s="3" t="str">
        <f>IF(E528="","",IF(ISERROR(INDEX(Inputs!$A$10:$B$13,MATCH(E528,Inputs!$A$10:$A$13,0),2)),0,INDEX(Inputs!$A$10:$B$13,MATCH(E528,Inputs!$A$10:$A$13,0),2)))</f>
        <v/>
      </c>
      <c r="G528" s="47">
        <f t="shared" si="77"/>
        <v>0.1095</v>
      </c>
      <c r="H528" s="37">
        <f t="shared" si="78"/>
        <v>0.1095</v>
      </c>
      <c r="I528" s="9" t="e">
        <f>IF(E528="",NA(),IF(Inputs!$B$6&gt;(U527*(1+rate/freq)),IF((U527*(1+rate/freq))&lt;0,0,(U527*(1+rate/freq))),Inputs!$B$6))</f>
        <v>#N/A</v>
      </c>
      <c r="J528" s="8" t="str">
        <f t="shared" si="79"/>
        <v/>
      </c>
      <c r="K528" s="9" t="str">
        <f t="shared" si="80"/>
        <v/>
      </c>
      <c r="L528" s="8" t="str">
        <f t="shared" si="84"/>
        <v/>
      </c>
      <c r="M528" s="8" t="str">
        <f t="shared" si="85"/>
        <v/>
      </c>
      <c r="N528" s="8"/>
      <c r="O528" s="8"/>
      <c r="P528" s="8"/>
      <c r="Q528" s="8" t="str">
        <f>IF(Inputs!$E$9=$M$2,M528,IF(Inputs!$E$9=$N$2,N528,IF(Inputs!$E$9=$O$2,O528,IF(Inputs!$E$9=$P$2,P528,""))))</f>
        <v/>
      </c>
      <c r="R528" s="3">
        <v>0</v>
      </c>
      <c r="S528" s="19"/>
      <c r="T528" s="3">
        <f t="shared" si="81"/>
        <v>0</v>
      </c>
      <c r="U528" s="8" t="str">
        <f t="shared" si="82"/>
        <v/>
      </c>
      <c r="W528" s="11"/>
      <c r="X528" s="11"/>
      <c r="Y528" s="11"/>
      <c r="Z528" s="11"/>
      <c r="AA528" s="11"/>
      <c r="AB528" s="11"/>
      <c r="AC528" s="11"/>
    </row>
    <row r="529" spans="4:29">
      <c r="D529" s="26">
        <f>IF(SUM($D$2:D528)&lt;&gt;0,0,IF(ROUND(U528-L529,2)=0,E529,0))</f>
        <v>0</v>
      </c>
      <c r="E529" s="3" t="str">
        <f t="shared" si="83"/>
        <v/>
      </c>
      <c r="F529" s="3" t="str">
        <f>IF(E529="","",IF(ISERROR(INDEX(Inputs!$A$10:$B$13,MATCH(E529,Inputs!$A$10:$A$13,0),2)),0,INDEX(Inputs!$A$10:$B$13,MATCH(E529,Inputs!$A$10:$A$13,0),2)))</f>
        <v/>
      </c>
      <c r="G529" s="47">
        <f t="shared" si="77"/>
        <v>0.1095</v>
      </c>
      <c r="H529" s="37">
        <f t="shared" si="78"/>
        <v>0.1095</v>
      </c>
      <c r="I529" s="9" t="e">
        <f>IF(E529="",NA(),IF(Inputs!$B$6&gt;(U528*(1+rate/freq)),IF((U528*(1+rate/freq))&lt;0,0,(U528*(1+rate/freq))),Inputs!$B$6))</f>
        <v>#N/A</v>
      </c>
      <c r="J529" s="8" t="str">
        <f t="shared" si="79"/>
        <v/>
      </c>
      <c r="K529" s="9" t="str">
        <f t="shared" si="80"/>
        <v/>
      </c>
      <c r="L529" s="8" t="str">
        <f t="shared" si="84"/>
        <v/>
      </c>
      <c r="M529" s="8" t="str">
        <f t="shared" si="85"/>
        <v/>
      </c>
      <c r="N529" s="8">
        <f>N526+3</f>
        <v>526</v>
      </c>
      <c r="O529" s="8"/>
      <c r="P529" s="8"/>
      <c r="Q529" s="8" t="str">
        <f>IF(Inputs!$E$9=$M$2,M529,IF(Inputs!$E$9=$N$2,N529,IF(Inputs!$E$9=$O$2,O529,IF(Inputs!$E$9=$P$2,P529,""))))</f>
        <v/>
      </c>
      <c r="R529" s="3">
        <v>0</v>
      </c>
      <c r="S529" s="19"/>
      <c r="T529" s="3">
        <f t="shared" si="81"/>
        <v>0</v>
      </c>
      <c r="U529" s="8" t="str">
        <f t="shared" si="82"/>
        <v/>
      </c>
      <c r="W529" s="11"/>
      <c r="X529" s="11"/>
      <c r="Y529" s="11"/>
      <c r="Z529" s="11"/>
      <c r="AA529" s="11"/>
      <c r="AB529" s="11"/>
      <c r="AC529" s="11"/>
    </row>
    <row r="530" spans="4:29">
      <c r="D530" s="26">
        <f>IF(SUM($D$2:D529)&lt;&gt;0,0,IF(ROUND(U529-L530,2)=0,E530,0))</f>
        <v>0</v>
      </c>
      <c r="E530" s="3" t="str">
        <f t="shared" si="83"/>
        <v/>
      </c>
      <c r="F530" s="3" t="str">
        <f>IF(E530="","",IF(ISERROR(INDEX(Inputs!$A$10:$B$13,MATCH(E530,Inputs!$A$10:$A$13,0),2)),0,INDEX(Inputs!$A$10:$B$13,MATCH(E530,Inputs!$A$10:$A$13,0),2)))</f>
        <v/>
      </c>
      <c r="G530" s="47">
        <f t="shared" si="77"/>
        <v>0.1095</v>
      </c>
      <c r="H530" s="37">
        <f t="shared" si="78"/>
        <v>0.1095</v>
      </c>
      <c r="I530" s="9" t="e">
        <f>IF(E530="",NA(),IF(Inputs!$B$6&gt;(U529*(1+rate/freq)),IF((U529*(1+rate/freq))&lt;0,0,(U529*(1+rate/freq))),Inputs!$B$6))</f>
        <v>#N/A</v>
      </c>
      <c r="J530" s="8" t="str">
        <f t="shared" si="79"/>
        <v/>
      </c>
      <c r="K530" s="9" t="str">
        <f t="shared" si="80"/>
        <v/>
      </c>
      <c r="L530" s="8" t="str">
        <f t="shared" si="84"/>
        <v/>
      </c>
      <c r="M530" s="8" t="str">
        <f t="shared" si="85"/>
        <v/>
      </c>
      <c r="N530" s="8"/>
      <c r="O530" s="8"/>
      <c r="P530" s="8"/>
      <c r="Q530" s="8" t="str">
        <f>IF(Inputs!$E$9=$M$2,M530,IF(Inputs!$E$9=$N$2,N530,IF(Inputs!$E$9=$O$2,O530,IF(Inputs!$E$9=$P$2,P530,""))))</f>
        <v/>
      </c>
      <c r="R530" s="3">
        <v>0</v>
      </c>
      <c r="S530" s="19"/>
      <c r="T530" s="3">
        <f t="shared" si="81"/>
        <v>0</v>
      </c>
      <c r="U530" s="8" t="str">
        <f t="shared" si="82"/>
        <v/>
      </c>
      <c r="W530" s="11"/>
      <c r="X530" s="11"/>
      <c r="Y530" s="11"/>
      <c r="Z530" s="11"/>
      <c r="AA530" s="11"/>
      <c r="AB530" s="11"/>
      <c r="AC530" s="11"/>
    </row>
    <row r="531" spans="4:29">
      <c r="D531" s="26">
        <f>IF(SUM($D$2:D530)&lt;&gt;0,0,IF(ROUND(U530-L531,2)=0,E531,0))</f>
        <v>0</v>
      </c>
      <c r="E531" s="3" t="str">
        <f t="shared" si="83"/>
        <v/>
      </c>
      <c r="F531" s="3" t="str">
        <f>IF(E531="","",IF(ISERROR(INDEX(Inputs!$A$10:$B$13,MATCH(E531,Inputs!$A$10:$A$13,0),2)),0,INDEX(Inputs!$A$10:$B$13,MATCH(E531,Inputs!$A$10:$A$13,0),2)))</f>
        <v/>
      </c>
      <c r="G531" s="47">
        <f t="shared" si="77"/>
        <v>0.1095</v>
      </c>
      <c r="H531" s="37">
        <f t="shared" si="78"/>
        <v>0.1095</v>
      </c>
      <c r="I531" s="9" t="e">
        <f>IF(E531="",NA(),IF(Inputs!$B$6&gt;(U530*(1+rate/freq)),IF((U530*(1+rate/freq))&lt;0,0,(U530*(1+rate/freq))),Inputs!$B$6))</f>
        <v>#N/A</v>
      </c>
      <c r="J531" s="8" t="str">
        <f t="shared" si="79"/>
        <v/>
      </c>
      <c r="K531" s="9" t="str">
        <f t="shared" si="80"/>
        <v/>
      </c>
      <c r="L531" s="8" t="str">
        <f t="shared" si="84"/>
        <v/>
      </c>
      <c r="M531" s="8" t="str">
        <f t="shared" si="85"/>
        <v/>
      </c>
      <c r="N531" s="8"/>
      <c r="O531" s="8"/>
      <c r="P531" s="8"/>
      <c r="Q531" s="8" t="str">
        <f>IF(Inputs!$E$9=$M$2,M531,IF(Inputs!$E$9=$N$2,N531,IF(Inputs!$E$9=$O$2,O531,IF(Inputs!$E$9=$P$2,P531,""))))</f>
        <v/>
      </c>
      <c r="R531" s="3">
        <v>0</v>
      </c>
      <c r="S531" s="19"/>
      <c r="T531" s="3">
        <f t="shared" si="81"/>
        <v>0</v>
      </c>
      <c r="U531" s="8" t="str">
        <f t="shared" si="82"/>
        <v/>
      </c>
      <c r="W531" s="11"/>
      <c r="X531" s="11"/>
      <c r="Y531" s="11"/>
      <c r="Z531" s="11"/>
      <c r="AA531" s="11"/>
      <c r="AB531" s="11"/>
      <c r="AC531" s="11"/>
    </row>
    <row r="532" spans="4:29">
      <c r="D532" s="26">
        <f>IF(SUM($D$2:D531)&lt;&gt;0,0,IF(ROUND(U531-L532,2)=0,E532,0))</f>
        <v>0</v>
      </c>
      <c r="E532" s="3" t="str">
        <f t="shared" si="83"/>
        <v/>
      </c>
      <c r="F532" s="3" t="str">
        <f>IF(E532="","",IF(ISERROR(INDEX(Inputs!$A$10:$B$13,MATCH(E532,Inputs!$A$10:$A$13,0),2)),0,INDEX(Inputs!$A$10:$B$13,MATCH(E532,Inputs!$A$10:$A$13,0),2)))</f>
        <v/>
      </c>
      <c r="G532" s="47">
        <f t="shared" si="77"/>
        <v>0.1095</v>
      </c>
      <c r="H532" s="37">
        <f t="shared" si="78"/>
        <v>0.1095</v>
      </c>
      <c r="I532" s="9" t="e">
        <f>IF(E532="",NA(),IF(Inputs!$B$6&gt;(U531*(1+rate/freq)),IF((U531*(1+rate/freq))&lt;0,0,(U531*(1+rate/freq))),Inputs!$B$6))</f>
        <v>#N/A</v>
      </c>
      <c r="J532" s="8" t="str">
        <f t="shared" si="79"/>
        <v/>
      </c>
      <c r="K532" s="9" t="str">
        <f t="shared" si="80"/>
        <v/>
      </c>
      <c r="L532" s="8" t="str">
        <f t="shared" si="84"/>
        <v/>
      </c>
      <c r="M532" s="8" t="str">
        <f t="shared" si="85"/>
        <v/>
      </c>
      <c r="N532" s="8">
        <f>N529+3</f>
        <v>529</v>
      </c>
      <c r="O532" s="8">
        <f>O526+6</f>
        <v>529</v>
      </c>
      <c r="P532" s="8">
        <f>P520+12</f>
        <v>529</v>
      </c>
      <c r="Q532" s="8" t="str">
        <f>IF(Inputs!$E$9=$M$2,M532,IF(Inputs!$E$9=$N$2,N532,IF(Inputs!$E$9=$O$2,O532,IF(Inputs!$E$9=$P$2,P532,""))))</f>
        <v/>
      </c>
      <c r="R532" s="3">
        <v>0</v>
      </c>
      <c r="S532" s="19"/>
      <c r="T532" s="3">
        <f t="shared" si="81"/>
        <v>0</v>
      </c>
      <c r="U532" s="8" t="str">
        <f t="shared" si="82"/>
        <v/>
      </c>
      <c r="W532" s="11"/>
      <c r="X532" s="11"/>
      <c r="Y532" s="11"/>
      <c r="Z532" s="11"/>
      <c r="AA532" s="11"/>
      <c r="AB532" s="11"/>
      <c r="AC532" s="11"/>
    </row>
    <row r="533" spans="4:29">
      <c r="D533" s="26">
        <f>IF(SUM($D$2:D532)&lt;&gt;0,0,IF(ROUND(U532-L533,2)=0,E533,0))</f>
        <v>0</v>
      </c>
      <c r="E533" s="3" t="str">
        <f t="shared" si="83"/>
        <v/>
      </c>
      <c r="F533" s="3" t="str">
        <f>IF(E533="","",IF(ISERROR(INDEX(Inputs!$A$10:$B$13,MATCH(E533,Inputs!$A$10:$A$13,0),2)),0,INDEX(Inputs!$A$10:$B$13,MATCH(E533,Inputs!$A$10:$A$13,0),2)))</f>
        <v/>
      </c>
      <c r="G533" s="47">
        <f t="shared" si="77"/>
        <v>0.1095</v>
      </c>
      <c r="H533" s="37">
        <f t="shared" si="78"/>
        <v>0.1095</v>
      </c>
      <c r="I533" s="9" t="e">
        <f>IF(E533="",NA(),IF(Inputs!$B$6&gt;(U532*(1+rate/freq)),IF((U532*(1+rate/freq))&lt;0,0,(U532*(1+rate/freq))),Inputs!$B$6))</f>
        <v>#N/A</v>
      </c>
      <c r="J533" s="8" t="str">
        <f t="shared" si="79"/>
        <v/>
      </c>
      <c r="K533" s="9" t="str">
        <f t="shared" si="80"/>
        <v/>
      </c>
      <c r="L533" s="8" t="str">
        <f t="shared" si="84"/>
        <v/>
      </c>
      <c r="M533" s="8" t="str">
        <f t="shared" si="85"/>
        <v/>
      </c>
      <c r="N533" s="8"/>
      <c r="O533" s="8"/>
      <c r="P533" s="8"/>
      <c r="Q533" s="8" t="str">
        <f>IF(Inputs!$E$9=$M$2,M533,IF(Inputs!$E$9=$N$2,N533,IF(Inputs!$E$9=$O$2,O533,IF(Inputs!$E$9=$P$2,P533,""))))</f>
        <v/>
      </c>
      <c r="R533" s="3">
        <v>0</v>
      </c>
      <c r="S533" s="19"/>
      <c r="T533" s="3">
        <f t="shared" si="81"/>
        <v>0</v>
      </c>
      <c r="U533" s="8" t="str">
        <f t="shared" si="82"/>
        <v/>
      </c>
      <c r="W533" s="11"/>
      <c r="X533" s="11"/>
      <c r="Y533" s="11"/>
      <c r="Z533" s="11"/>
      <c r="AA533" s="11"/>
      <c r="AB533" s="11"/>
      <c r="AC533" s="11"/>
    </row>
    <row r="534" spans="4:29">
      <c r="D534" s="26">
        <f>IF(SUM($D$2:D533)&lt;&gt;0,0,IF(ROUND(U533-L534,2)=0,E534,0))</f>
        <v>0</v>
      </c>
      <c r="E534" s="3" t="str">
        <f t="shared" si="83"/>
        <v/>
      </c>
      <c r="F534" s="3" t="str">
        <f>IF(E534="","",IF(ISERROR(INDEX(Inputs!$A$10:$B$13,MATCH(E534,Inputs!$A$10:$A$13,0),2)),0,INDEX(Inputs!$A$10:$B$13,MATCH(E534,Inputs!$A$10:$A$13,0),2)))</f>
        <v/>
      </c>
      <c r="G534" s="47">
        <f t="shared" si="77"/>
        <v>0.1095</v>
      </c>
      <c r="H534" s="37">
        <f t="shared" si="78"/>
        <v>0.1095</v>
      </c>
      <c r="I534" s="9" t="e">
        <f>IF(E534="",NA(),IF(Inputs!$B$6&gt;(U533*(1+rate/freq)),IF((U533*(1+rate/freq))&lt;0,0,(U533*(1+rate/freq))),Inputs!$B$6))</f>
        <v>#N/A</v>
      </c>
      <c r="J534" s="8" t="str">
        <f t="shared" si="79"/>
        <v/>
      </c>
      <c r="K534" s="9" t="str">
        <f t="shared" si="80"/>
        <v/>
      </c>
      <c r="L534" s="8" t="str">
        <f t="shared" si="84"/>
        <v/>
      </c>
      <c r="M534" s="8" t="str">
        <f t="shared" si="85"/>
        <v/>
      </c>
      <c r="N534" s="8"/>
      <c r="O534" s="8"/>
      <c r="P534" s="8"/>
      <c r="Q534" s="8" t="str">
        <f>IF(Inputs!$E$9=$M$2,M534,IF(Inputs!$E$9=$N$2,N534,IF(Inputs!$E$9=$O$2,O534,IF(Inputs!$E$9=$P$2,P534,""))))</f>
        <v/>
      </c>
      <c r="R534" s="3">
        <v>0</v>
      </c>
      <c r="S534" s="19"/>
      <c r="T534" s="3">
        <f t="shared" si="81"/>
        <v>0</v>
      </c>
      <c r="U534" s="8" t="str">
        <f t="shared" si="82"/>
        <v/>
      </c>
      <c r="W534" s="11"/>
      <c r="X534" s="11"/>
      <c r="Y534" s="11"/>
      <c r="Z534" s="11"/>
      <c r="AA534" s="11"/>
      <c r="AB534" s="11"/>
      <c r="AC534" s="11"/>
    </row>
    <row r="535" spans="4:29">
      <c r="D535" s="26">
        <f>IF(SUM($D$2:D534)&lt;&gt;0,0,IF(ROUND(U534-L535,2)=0,E535,0))</f>
        <v>0</v>
      </c>
      <c r="E535" s="3" t="str">
        <f t="shared" si="83"/>
        <v/>
      </c>
      <c r="F535" s="3" t="str">
        <f>IF(E535="","",IF(ISERROR(INDEX(Inputs!$A$10:$B$13,MATCH(E535,Inputs!$A$10:$A$13,0),2)),0,INDEX(Inputs!$A$10:$B$13,MATCH(E535,Inputs!$A$10:$A$13,0),2)))</f>
        <v/>
      </c>
      <c r="G535" s="47">
        <f t="shared" si="77"/>
        <v>0.1095</v>
      </c>
      <c r="H535" s="37">
        <f t="shared" si="78"/>
        <v>0.1095</v>
      </c>
      <c r="I535" s="9" t="e">
        <f>IF(E535="",NA(),IF(Inputs!$B$6&gt;(U534*(1+rate/freq)),IF((U534*(1+rate/freq))&lt;0,0,(U534*(1+rate/freq))),Inputs!$B$6))</f>
        <v>#N/A</v>
      </c>
      <c r="J535" s="8" t="str">
        <f t="shared" si="79"/>
        <v/>
      </c>
      <c r="K535" s="9" t="str">
        <f t="shared" si="80"/>
        <v/>
      </c>
      <c r="L535" s="8" t="str">
        <f t="shared" si="84"/>
        <v/>
      </c>
      <c r="M535" s="8" t="str">
        <f t="shared" si="85"/>
        <v/>
      </c>
      <c r="N535" s="8">
        <f>N532+3</f>
        <v>532</v>
      </c>
      <c r="O535" s="8"/>
      <c r="P535" s="8"/>
      <c r="Q535" s="8" t="str">
        <f>IF(Inputs!$E$9=$M$2,M535,IF(Inputs!$E$9=$N$2,N535,IF(Inputs!$E$9=$O$2,O535,IF(Inputs!$E$9=$P$2,P535,""))))</f>
        <v/>
      </c>
      <c r="R535" s="3">
        <v>0</v>
      </c>
      <c r="S535" s="19"/>
      <c r="T535" s="3">
        <f t="shared" si="81"/>
        <v>0</v>
      </c>
      <c r="U535" s="8" t="str">
        <f t="shared" si="82"/>
        <v/>
      </c>
      <c r="W535" s="11"/>
      <c r="X535" s="11"/>
      <c r="Y535" s="11"/>
      <c r="Z535" s="11"/>
      <c r="AA535" s="11"/>
      <c r="AB535" s="11"/>
      <c r="AC535" s="11"/>
    </row>
    <row r="536" spans="4:29">
      <c r="D536" s="26">
        <f>IF(SUM($D$2:D535)&lt;&gt;0,0,IF(ROUND(U535-L536,2)=0,E536,0))</f>
        <v>0</v>
      </c>
      <c r="E536" s="3" t="str">
        <f t="shared" si="83"/>
        <v/>
      </c>
      <c r="F536" s="3" t="str">
        <f>IF(E536="","",IF(ISERROR(INDEX(Inputs!$A$10:$B$13,MATCH(E536,Inputs!$A$10:$A$13,0),2)),0,INDEX(Inputs!$A$10:$B$13,MATCH(E536,Inputs!$A$10:$A$13,0),2)))</f>
        <v/>
      </c>
      <c r="G536" s="47">
        <f t="shared" si="77"/>
        <v>0.1095</v>
      </c>
      <c r="H536" s="37">
        <f t="shared" si="78"/>
        <v>0.1095</v>
      </c>
      <c r="I536" s="9" t="e">
        <f>IF(E536="",NA(),IF(Inputs!$B$6&gt;(U535*(1+rate/freq)),IF((U535*(1+rate/freq))&lt;0,0,(U535*(1+rate/freq))),Inputs!$B$6))</f>
        <v>#N/A</v>
      </c>
      <c r="J536" s="8" t="str">
        <f t="shared" si="79"/>
        <v/>
      </c>
      <c r="K536" s="9" t="str">
        <f t="shared" si="80"/>
        <v/>
      </c>
      <c r="L536" s="8" t="str">
        <f t="shared" si="84"/>
        <v/>
      </c>
      <c r="M536" s="8" t="str">
        <f t="shared" si="85"/>
        <v/>
      </c>
      <c r="N536" s="8"/>
      <c r="O536" s="8"/>
      <c r="P536" s="8"/>
      <c r="Q536" s="8" t="str">
        <f>IF(Inputs!$E$9=$M$2,M536,IF(Inputs!$E$9=$N$2,N536,IF(Inputs!$E$9=$O$2,O536,IF(Inputs!$E$9=$P$2,P536,""))))</f>
        <v/>
      </c>
      <c r="R536" s="3">
        <v>0</v>
      </c>
      <c r="S536" s="19"/>
      <c r="T536" s="3">
        <f t="shared" si="81"/>
        <v>0</v>
      </c>
      <c r="U536" s="8" t="str">
        <f t="shared" si="82"/>
        <v/>
      </c>
      <c r="W536" s="11"/>
      <c r="X536" s="11"/>
      <c r="Y536" s="11"/>
      <c r="Z536" s="11"/>
      <c r="AA536" s="11"/>
      <c r="AB536" s="11"/>
      <c r="AC536" s="11"/>
    </row>
    <row r="537" spans="4:29">
      <c r="D537" s="26">
        <f>IF(SUM($D$2:D536)&lt;&gt;0,0,IF(ROUND(U536-L537,2)=0,E537,0))</f>
        <v>0</v>
      </c>
      <c r="E537" s="3" t="str">
        <f t="shared" si="83"/>
        <v/>
      </c>
      <c r="F537" s="3" t="str">
        <f>IF(E537="","",IF(ISERROR(INDEX(Inputs!$A$10:$B$13,MATCH(E537,Inputs!$A$10:$A$13,0),2)),0,INDEX(Inputs!$A$10:$B$13,MATCH(E537,Inputs!$A$10:$A$13,0),2)))</f>
        <v/>
      </c>
      <c r="G537" s="47">
        <f t="shared" si="77"/>
        <v>0.1095</v>
      </c>
      <c r="H537" s="37">
        <f t="shared" si="78"/>
        <v>0.1095</v>
      </c>
      <c r="I537" s="9" t="e">
        <f>IF(E537="",NA(),IF(Inputs!$B$6&gt;(U536*(1+rate/freq)),IF((U536*(1+rate/freq))&lt;0,0,(U536*(1+rate/freq))),Inputs!$B$6))</f>
        <v>#N/A</v>
      </c>
      <c r="J537" s="8" t="str">
        <f t="shared" si="79"/>
        <v/>
      </c>
      <c r="K537" s="9" t="str">
        <f t="shared" si="80"/>
        <v/>
      </c>
      <c r="L537" s="8" t="str">
        <f t="shared" si="84"/>
        <v/>
      </c>
      <c r="M537" s="8" t="str">
        <f t="shared" si="85"/>
        <v/>
      </c>
      <c r="N537" s="8"/>
      <c r="O537" s="8"/>
      <c r="P537" s="8"/>
      <c r="Q537" s="8" t="str">
        <f>IF(Inputs!$E$9=$M$2,M537,IF(Inputs!$E$9=$N$2,N537,IF(Inputs!$E$9=$O$2,O537,IF(Inputs!$E$9=$P$2,P537,""))))</f>
        <v/>
      </c>
      <c r="R537" s="3">
        <v>0</v>
      </c>
      <c r="S537" s="19"/>
      <c r="T537" s="3">
        <f t="shared" si="81"/>
        <v>0</v>
      </c>
      <c r="U537" s="8" t="str">
        <f t="shared" si="82"/>
        <v/>
      </c>
      <c r="W537" s="11"/>
      <c r="X537" s="11"/>
      <c r="Y537" s="11"/>
      <c r="Z537" s="11"/>
      <c r="AA537" s="11"/>
      <c r="AB537" s="11"/>
      <c r="AC537" s="11"/>
    </row>
    <row r="538" spans="4:29">
      <c r="D538" s="26">
        <f>IF(SUM($D$2:D537)&lt;&gt;0,0,IF(ROUND(U537-L538,2)=0,E538,0))</f>
        <v>0</v>
      </c>
      <c r="E538" s="3" t="str">
        <f t="shared" si="83"/>
        <v/>
      </c>
      <c r="F538" s="3" t="str">
        <f>IF(E538="","",IF(ISERROR(INDEX(Inputs!$A$10:$B$13,MATCH(E538,Inputs!$A$10:$A$13,0),2)),0,INDEX(Inputs!$A$10:$B$13,MATCH(E538,Inputs!$A$10:$A$13,0),2)))</f>
        <v/>
      </c>
      <c r="G538" s="47">
        <f t="shared" si="77"/>
        <v>0.1095</v>
      </c>
      <c r="H538" s="37">
        <f t="shared" si="78"/>
        <v>0.1095</v>
      </c>
      <c r="I538" s="9" t="e">
        <f>IF(E538="",NA(),IF(Inputs!$B$6&gt;(U537*(1+rate/freq)),IF((U537*(1+rate/freq))&lt;0,0,(U537*(1+rate/freq))),Inputs!$B$6))</f>
        <v>#N/A</v>
      </c>
      <c r="J538" s="8" t="str">
        <f t="shared" si="79"/>
        <v/>
      </c>
      <c r="K538" s="9" t="str">
        <f t="shared" si="80"/>
        <v/>
      </c>
      <c r="L538" s="8" t="str">
        <f t="shared" si="84"/>
        <v/>
      </c>
      <c r="M538" s="8" t="str">
        <f t="shared" si="85"/>
        <v/>
      </c>
      <c r="N538" s="8">
        <f>N535+3</f>
        <v>535</v>
      </c>
      <c r="O538" s="8">
        <f>O532+6</f>
        <v>535</v>
      </c>
      <c r="P538" s="8"/>
      <c r="Q538" s="8" t="str">
        <f>IF(Inputs!$E$9=$M$2,M538,IF(Inputs!$E$9=$N$2,N538,IF(Inputs!$E$9=$O$2,O538,IF(Inputs!$E$9=$P$2,P538,""))))</f>
        <v/>
      </c>
      <c r="R538" s="3">
        <v>0</v>
      </c>
      <c r="S538" s="19"/>
      <c r="T538" s="3">
        <f t="shared" si="81"/>
        <v>0</v>
      </c>
      <c r="U538" s="8" t="str">
        <f t="shared" si="82"/>
        <v/>
      </c>
      <c r="W538" s="11"/>
      <c r="X538" s="11"/>
      <c r="Y538" s="11"/>
      <c r="Z538" s="11"/>
      <c r="AA538" s="11"/>
      <c r="AB538" s="11"/>
      <c r="AC538" s="11"/>
    </row>
    <row r="539" spans="4:29">
      <c r="D539" s="26">
        <f>IF(SUM($D$2:D538)&lt;&gt;0,0,IF(ROUND(U538-L539,2)=0,E539,0))</f>
        <v>0</v>
      </c>
      <c r="E539" s="3" t="str">
        <f t="shared" si="83"/>
        <v/>
      </c>
      <c r="F539" s="3" t="str">
        <f>IF(E539="","",IF(ISERROR(INDEX(Inputs!$A$10:$B$13,MATCH(E539,Inputs!$A$10:$A$13,0),2)),0,INDEX(Inputs!$A$10:$B$13,MATCH(E539,Inputs!$A$10:$A$13,0),2)))</f>
        <v/>
      </c>
      <c r="G539" s="47">
        <f t="shared" si="77"/>
        <v>0.1095</v>
      </c>
      <c r="H539" s="37">
        <f t="shared" si="78"/>
        <v>0.1095</v>
      </c>
      <c r="I539" s="9" t="e">
        <f>IF(E539="",NA(),IF(Inputs!$B$6&gt;(U538*(1+rate/freq)),IF((U538*(1+rate/freq))&lt;0,0,(U538*(1+rate/freq))),Inputs!$B$6))</f>
        <v>#N/A</v>
      </c>
      <c r="J539" s="8" t="str">
        <f t="shared" si="79"/>
        <v/>
      </c>
      <c r="K539" s="9" t="str">
        <f t="shared" si="80"/>
        <v/>
      </c>
      <c r="L539" s="8" t="str">
        <f t="shared" si="84"/>
        <v/>
      </c>
      <c r="M539" s="8" t="str">
        <f t="shared" si="85"/>
        <v/>
      </c>
      <c r="N539" s="8"/>
      <c r="O539" s="8"/>
      <c r="P539" s="8"/>
      <c r="Q539" s="8" t="str">
        <f>IF(Inputs!$E$9=$M$2,M539,IF(Inputs!$E$9=$N$2,N539,IF(Inputs!$E$9=$O$2,O539,IF(Inputs!$E$9=$P$2,P539,""))))</f>
        <v/>
      </c>
      <c r="R539" s="3">
        <v>0</v>
      </c>
      <c r="S539" s="19"/>
      <c r="T539" s="3">
        <f t="shared" si="81"/>
        <v>0</v>
      </c>
      <c r="U539" s="8" t="str">
        <f t="shared" si="82"/>
        <v/>
      </c>
      <c r="W539" s="11"/>
      <c r="X539" s="11"/>
      <c r="Y539" s="11"/>
      <c r="Z539" s="11"/>
      <c r="AA539" s="11"/>
      <c r="AB539" s="11"/>
      <c r="AC539" s="11"/>
    </row>
    <row r="540" spans="4:29">
      <c r="D540" s="26">
        <f>IF(SUM($D$2:D539)&lt;&gt;0,0,IF(ROUND(U539-L540,2)=0,E540,0))</f>
        <v>0</v>
      </c>
      <c r="E540" s="3" t="str">
        <f t="shared" si="83"/>
        <v/>
      </c>
      <c r="F540" s="3" t="str">
        <f>IF(E540="","",IF(ISERROR(INDEX(Inputs!$A$10:$B$13,MATCH(E540,Inputs!$A$10:$A$13,0),2)),0,INDEX(Inputs!$A$10:$B$13,MATCH(E540,Inputs!$A$10:$A$13,0),2)))</f>
        <v/>
      </c>
      <c r="G540" s="47">
        <f t="shared" si="77"/>
        <v>0.1095</v>
      </c>
      <c r="H540" s="37">
        <f t="shared" si="78"/>
        <v>0.1095</v>
      </c>
      <c r="I540" s="9" t="e">
        <f>IF(E540="",NA(),IF(Inputs!$B$6&gt;(U539*(1+rate/freq)),IF((U539*(1+rate/freq))&lt;0,0,(U539*(1+rate/freq))),Inputs!$B$6))</f>
        <v>#N/A</v>
      </c>
      <c r="J540" s="8" t="str">
        <f t="shared" si="79"/>
        <v/>
      </c>
      <c r="K540" s="9" t="str">
        <f t="shared" si="80"/>
        <v/>
      </c>
      <c r="L540" s="8" t="str">
        <f t="shared" si="84"/>
        <v/>
      </c>
      <c r="M540" s="8" t="str">
        <f t="shared" si="85"/>
        <v/>
      </c>
      <c r="N540" s="8"/>
      <c r="O540" s="8"/>
      <c r="P540" s="8"/>
      <c r="Q540" s="8" t="str">
        <f>IF(Inputs!$E$9=$M$2,M540,IF(Inputs!$E$9=$N$2,N540,IF(Inputs!$E$9=$O$2,O540,IF(Inputs!$E$9=$P$2,P540,""))))</f>
        <v/>
      </c>
      <c r="R540" s="3">
        <v>0</v>
      </c>
      <c r="S540" s="19"/>
      <c r="T540" s="3">
        <f t="shared" si="81"/>
        <v>0</v>
      </c>
      <c r="U540" s="8" t="str">
        <f t="shared" si="82"/>
        <v/>
      </c>
      <c r="W540" s="11"/>
      <c r="X540" s="11"/>
      <c r="Y540" s="11"/>
      <c r="Z540" s="11"/>
      <c r="AA540" s="11"/>
      <c r="AB540" s="11"/>
      <c r="AC540" s="11"/>
    </row>
    <row r="541" spans="4:29">
      <c r="D541" s="26">
        <f>IF(SUM($D$2:D540)&lt;&gt;0,0,IF(ROUND(U540-L541,2)=0,E541,0))</f>
        <v>0</v>
      </c>
      <c r="E541" s="3" t="str">
        <f t="shared" si="83"/>
        <v/>
      </c>
      <c r="F541" s="3" t="str">
        <f>IF(E541="","",IF(ISERROR(INDEX(Inputs!$A$10:$B$13,MATCH(E541,Inputs!$A$10:$A$13,0),2)),0,INDEX(Inputs!$A$10:$B$13,MATCH(E541,Inputs!$A$10:$A$13,0),2)))</f>
        <v/>
      </c>
      <c r="G541" s="47">
        <f t="shared" si="77"/>
        <v>0.1095</v>
      </c>
      <c r="H541" s="37">
        <f t="shared" si="78"/>
        <v>0.1095</v>
      </c>
      <c r="I541" s="9" t="e">
        <f>IF(E541="",NA(),IF(Inputs!$B$6&gt;(U540*(1+rate/freq)),IF((U540*(1+rate/freq))&lt;0,0,(U540*(1+rate/freq))),Inputs!$B$6))</f>
        <v>#N/A</v>
      </c>
      <c r="J541" s="8" t="str">
        <f t="shared" si="79"/>
        <v/>
      </c>
      <c r="K541" s="9" t="str">
        <f t="shared" si="80"/>
        <v/>
      </c>
      <c r="L541" s="8" t="str">
        <f t="shared" si="84"/>
        <v/>
      </c>
      <c r="M541" s="8" t="str">
        <f t="shared" si="85"/>
        <v/>
      </c>
      <c r="N541" s="8">
        <f>N538+3</f>
        <v>538</v>
      </c>
      <c r="O541" s="8"/>
      <c r="P541" s="8"/>
      <c r="Q541" s="8" t="str">
        <f>IF(Inputs!$E$9=$M$2,M541,IF(Inputs!$E$9=$N$2,N541,IF(Inputs!$E$9=$O$2,O541,IF(Inputs!$E$9=$P$2,P541,""))))</f>
        <v/>
      </c>
      <c r="R541" s="3">
        <v>0</v>
      </c>
      <c r="S541" s="19"/>
      <c r="T541" s="3">
        <f t="shared" si="81"/>
        <v>0</v>
      </c>
      <c r="U541" s="8" t="str">
        <f t="shared" si="82"/>
        <v/>
      </c>
      <c r="W541" s="11"/>
      <c r="X541" s="11"/>
      <c r="Y541" s="11"/>
      <c r="Z541" s="11"/>
      <c r="AA541" s="11"/>
      <c r="AB541" s="11"/>
      <c r="AC541" s="11"/>
    </row>
    <row r="542" spans="4:29">
      <c r="D542" s="26">
        <f>IF(SUM($D$2:D541)&lt;&gt;0,0,IF(ROUND(U541-L542,2)=0,E542,0))</f>
        <v>0</v>
      </c>
      <c r="E542" s="3" t="str">
        <f t="shared" si="83"/>
        <v/>
      </c>
      <c r="F542" s="3" t="str">
        <f>IF(E542="","",IF(ISERROR(INDEX(Inputs!$A$10:$B$13,MATCH(E542,Inputs!$A$10:$A$13,0),2)),0,INDEX(Inputs!$A$10:$B$13,MATCH(E542,Inputs!$A$10:$A$13,0),2)))</f>
        <v/>
      </c>
      <c r="G542" s="47">
        <f t="shared" si="77"/>
        <v>0.1095</v>
      </c>
      <c r="H542" s="37">
        <f t="shared" si="78"/>
        <v>0.1095</v>
      </c>
      <c r="I542" s="9" t="e">
        <f>IF(E542="",NA(),IF(Inputs!$B$6&gt;(U541*(1+rate/freq)),IF((U541*(1+rate/freq))&lt;0,0,(U541*(1+rate/freq))),Inputs!$B$6))</f>
        <v>#N/A</v>
      </c>
      <c r="J542" s="8" t="str">
        <f t="shared" si="79"/>
        <v/>
      </c>
      <c r="K542" s="9" t="str">
        <f t="shared" si="80"/>
        <v/>
      </c>
      <c r="L542" s="8" t="str">
        <f t="shared" si="84"/>
        <v/>
      </c>
      <c r="M542" s="8" t="str">
        <f t="shared" si="85"/>
        <v/>
      </c>
      <c r="N542" s="8"/>
      <c r="O542" s="8"/>
      <c r="P542" s="8"/>
      <c r="Q542" s="8" t="str">
        <f>IF(Inputs!$E$9=$M$2,M542,IF(Inputs!$E$9=$N$2,N542,IF(Inputs!$E$9=$O$2,O542,IF(Inputs!$E$9=$P$2,P542,""))))</f>
        <v/>
      </c>
      <c r="R542" s="3">
        <v>0</v>
      </c>
      <c r="S542" s="19"/>
      <c r="T542" s="3">
        <f t="shared" si="81"/>
        <v>0</v>
      </c>
      <c r="U542" s="8" t="str">
        <f t="shared" si="82"/>
        <v/>
      </c>
      <c r="W542" s="11"/>
      <c r="X542" s="11"/>
      <c r="Y542" s="11"/>
      <c r="Z542" s="11"/>
      <c r="AA542" s="11"/>
      <c r="AB542" s="11"/>
      <c r="AC542" s="11"/>
    </row>
    <row r="543" spans="4:29">
      <c r="D543" s="26">
        <f>IF(SUM($D$2:D542)&lt;&gt;0,0,IF(ROUND(U542-L543,2)=0,E543,0))</f>
        <v>0</v>
      </c>
      <c r="E543" s="3" t="str">
        <f t="shared" si="83"/>
        <v/>
      </c>
      <c r="F543" s="3" t="str">
        <f>IF(E543="","",IF(ISERROR(INDEX(Inputs!$A$10:$B$13,MATCH(E543,Inputs!$A$10:$A$13,0),2)),0,INDEX(Inputs!$A$10:$B$13,MATCH(E543,Inputs!$A$10:$A$13,0),2)))</f>
        <v/>
      </c>
      <c r="G543" s="47">
        <f t="shared" si="77"/>
        <v>0.1095</v>
      </c>
      <c r="H543" s="37">
        <f t="shared" si="78"/>
        <v>0.1095</v>
      </c>
      <c r="I543" s="9" t="e">
        <f>IF(E543="",NA(),IF(Inputs!$B$6&gt;(U542*(1+rate/freq)),IF((U542*(1+rate/freq))&lt;0,0,(U542*(1+rate/freq))),Inputs!$B$6))</f>
        <v>#N/A</v>
      </c>
      <c r="J543" s="8" t="str">
        <f t="shared" si="79"/>
        <v/>
      </c>
      <c r="K543" s="9" t="str">
        <f t="shared" si="80"/>
        <v/>
      </c>
      <c r="L543" s="8" t="str">
        <f t="shared" si="84"/>
        <v/>
      </c>
      <c r="M543" s="8" t="str">
        <f t="shared" si="85"/>
        <v/>
      </c>
      <c r="N543" s="8"/>
      <c r="O543" s="8"/>
      <c r="P543" s="8"/>
      <c r="Q543" s="8" t="str">
        <f>IF(Inputs!$E$9=$M$2,M543,IF(Inputs!$E$9=$N$2,N543,IF(Inputs!$E$9=$O$2,O543,IF(Inputs!$E$9=$P$2,P543,""))))</f>
        <v/>
      </c>
      <c r="R543" s="3">
        <v>0</v>
      </c>
      <c r="S543" s="19"/>
      <c r="T543" s="3">
        <f t="shared" si="81"/>
        <v>0</v>
      </c>
      <c r="U543" s="8" t="str">
        <f t="shared" si="82"/>
        <v/>
      </c>
      <c r="W543" s="11"/>
      <c r="X543" s="11"/>
      <c r="Y543" s="11"/>
      <c r="Z543" s="11"/>
      <c r="AA543" s="11"/>
      <c r="AB543" s="11"/>
      <c r="AC543" s="11"/>
    </row>
    <row r="544" spans="4:29">
      <c r="D544" s="26">
        <f>IF(SUM($D$2:D543)&lt;&gt;0,0,IF(ROUND(U543-L544,2)=0,E544,0))</f>
        <v>0</v>
      </c>
      <c r="E544" s="3" t="str">
        <f t="shared" si="83"/>
        <v/>
      </c>
      <c r="F544" s="3" t="str">
        <f>IF(E544="","",IF(ISERROR(INDEX(Inputs!$A$10:$B$13,MATCH(E544,Inputs!$A$10:$A$13,0),2)),0,INDEX(Inputs!$A$10:$B$13,MATCH(E544,Inputs!$A$10:$A$13,0),2)))</f>
        <v/>
      </c>
      <c r="G544" s="47">
        <f t="shared" si="77"/>
        <v>0.1095</v>
      </c>
      <c r="H544" s="37">
        <f t="shared" si="78"/>
        <v>0.1095</v>
      </c>
      <c r="I544" s="9" t="e">
        <f>IF(E544="",NA(),IF(Inputs!$B$6&gt;(U543*(1+rate/freq)),IF((U543*(1+rate/freq))&lt;0,0,(U543*(1+rate/freq))),Inputs!$B$6))</f>
        <v>#N/A</v>
      </c>
      <c r="J544" s="8" t="str">
        <f t="shared" si="79"/>
        <v/>
      </c>
      <c r="K544" s="9" t="str">
        <f t="shared" si="80"/>
        <v/>
      </c>
      <c r="L544" s="8" t="str">
        <f t="shared" si="84"/>
        <v/>
      </c>
      <c r="M544" s="8" t="str">
        <f t="shared" si="85"/>
        <v/>
      </c>
      <c r="N544" s="8">
        <f>N541+3</f>
        <v>541</v>
      </c>
      <c r="O544" s="8">
        <f>O538+6</f>
        <v>541</v>
      </c>
      <c r="P544" s="8">
        <f>P532+12</f>
        <v>541</v>
      </c>
      <c r="Q544" s="8" t="str">
        <f>IF(Inputs!$E$9=$M$2,M544,IF(Inputs!$E$9=$N$2,N544,IF(Inputs!$E$9=$O$2,O544,IF(Inputs!$E$9=$P$2,P544,""))))</f>
        <v/>
      </c>
      <c r="R544" s="3">
        <v>0</v>
      </c>
      <c r="S544" s="19"/>
      <c r="T544" s="3">
        <f t="shared" si="81"/>
        <v>0</v>
      </c>
      <c r="U544" s="8" t="str">
        <f t="shared" si="82"/>
        <v/>
      </c>
      <c r="W544" s="11"/>
      <c r="X544" s="11"/>
      <c r="Y544" s="11"/>
      <c r="Z544" s="11"/>
      <c r="AA544" s="11"/>
      <c r="AB544" s="11"/>
      <c r="AC544" s="11"/>
    </row>
    <row r="545" spans="4:29">
      <c r="D545" s="26">
        <f>IF(SUM($D$2:D544)&lt;&gt;0,0,IF(ROUND(U544-L545,2)=0,E545,0))</f>
        <v>0</v>
      </c>
      <c r="E545" s="3" t="str">
        <f t="shared" si="83"/>
        <v/>
      </c>
      <c r="F545" s="3" t="str">
        <f>IF(E545="","",IF(ISERROR(INDEX(Inputs!$A$10:$B$13,MATCH(E545,Inputs!$A$10:$A$13,0),2)),0,INDEX(Inputs!$A$10:$B$13,MATCH(E545,Inputs!$A$10:$A$13,0),2)))</f>
        <v/>
      </c>
      <c r="G545" s="47">
        <f t="shared" si="77"/>
        <v>0.1095</v>
      </c>
      <c r="H545" s="37">
        <f t="shared" si="78"/>
        <v>0.1095</v>
      </c>
      <c r="I545" s="9" t="e">
        <f>IF(E545="",NA(),IF(Inputs!$B$6&gt;(U544*(1+rate/freq)),IF((U544*(1+rate/freq))&lt;0,0,(U544*(1+rate/freq))),Inputs!$B$6))</f>
        <v>#N/A</v>
      </c>
      <c r="J545" s="8" t="str">
        <f t="shared" si="79"/>
        <v/>
      </c>
      <c r="K545" s="9" t="str">
        <f t="shared" si="80"/>
        <v/>
      </c>
      <c r="L545" s="8" t="str">
        <f t="shared" si="84"/>
        <v/>
      </c>
      <c r="M545" s="8" t="str">
        <f t="shared" si="85"/>
        <v/>
      </c>
      <c r="N545" s="8"/>
      <c r="O545" s="8"/>
      <c r="P545" s="8"/>
      <c r="Q545" s="8" t="str">
        <f>IF(Inputs!$E$9=$M$2,M545,IF(Inputs!$E$9=$N$2,N545,IF(Inputs!$E$9=$O$2,O545,IF(Inputs!$E$9=$P$2,P545,""))))</f>
        <v/>
      </c>
      <c r="R545" s="3">
        <v>0</v>
      </c>
      <c r="S545" s="19"/>
      <c r="T545" s="3">
        <f t="shared" si="81"/>
        <v>0</v>
      </c>
      <c r="U545" s="8" t="str">
        <f t="shared" si="82"/>
        <v/>
      </c>
      <c r="W545" s="11"/>
      <c r="X545" s="11"/>
      <c r="Y545" s="11"/>
      <c r="Z545" s="11"/>
      <c r="AA545" s="11"/>
      <c r="AB545" s="11"/>
      <c r="AC545" s="11"/>
    </row>
    <row r="546" spans="4:29">
      <c r="D546" s="26">
        <f>IF(SUM($D$2:D545)&lt;&gt;0,0,IF(ROUND(U545-L546,2)=0,E546,0))</f>
        <v>0</v>
      </c>
      <c r="E546" s="3" t="str">
        <f t="shared" si="83"/>
        <v/>
      </c>
      <c r="F546" s="3" t="str">
        <f>IF(E546="","",IF(ISERROR(INDEX(Inputs!$A$10:$B$13,MATCH(E546,Inputs!$A$10:$A$13,0),2)),0,INDEX(Inputs!$A$10:$B$13,MATCH(E546,Inputs!$A$10:$A$13,0),2)))</f>
        <v/>
      </c>
      <c r="G546" s="47">
        <f t="shared" si="77"/>
        <v>0.1095</v>
      </c>
      <c r="H546" s="37">
        <f t="shared" si="78"/>
        <v>0.1095</v>
      </c>
      <c r="I546" s="9" t="e">
        <f>IF(E546="",NA(),IF(Inputs!$B$6&gt;(U545*(1+rate/freq)),IF((U545*(1+rate/freq))&lt;0,0,(U545*(1+rate/freq))),Inputs!$B$6))</f>
        <v>#N/A</v>
      </c>
      <c r="J546" s="8" t="str">
        <f t="shared" si="79"/>
        <v/>
      </c>
      <c r="K546" s="9" t="str">
        <f t="shared" si="80"/>
        <v/>
      </c>
      <c r="L546" s="8" t="str">
        <f t="shared" si="84"/>
        <v/>
      </c>
      <c r="M546" s="8" t="str">
        <f t="shared" si="85"/>
        <v/>
      </c>
      <c r="N546" s="8"/>
      <c r="O546" s="8"/>
      <c r="P546" s="8"/>
      <c r="Q546" s="8" t="str">
        <f>IF(Inputs!$E$9=$M$2,M546,IF(Inputs!$E$9=$N$2,N546,IF(Inputs!$E$9=$O$2,O546,IF(Inputs!$E$9=$P$2,P546,""))))</f>
        <v/>
      </c>
      <c r="R546" s="3">
        <v>0</v>
      </c>
      <c r="S546" s="19"/>
      <c r="T546" s="3">
        <f t="shared" si="81"/>
        <v>0</v>
      </c>
      <c r="U546" s="8" t="str">
        <f t="shared" si="82"/>
        <v/>
      </c>
      <c r="W546" s="11"/>
      <c r="X546" s="11"/>
      <c r="Y546" s="11"/>
      <c r="Z546" s="11"/>
      <c r="AA546" s="11"/>
      <c r="AB546" s="11"/>
      <c r="AC546" s="11"/>
    </row>
    <row r="547" spans="4:29">
      <c r="D547" s="26">
        <f>IF(SUM($D$2:D546)&lt;&gt;0,0,IF(ROUND(U546-L547,2)=0,E547,0))</f>
        <v>0</v>
      </c>
      <c r="E547" s="3" t="str">
        <f t="shared" si="83"/>
        <v/>
      </c>
      <c r="F547" s="3" t="str">
        <f>IF(E547="","",IF(ISERROR(INDEX(Inputs!$A$10:$B$13,MATCH(E547,Inputs!$A$10:$A$13,0),2)),0,INDEX(Inputs!$A$10:$B$13,MATCH(E547,Inputs!$A$10:$A$13,0),2)))</f>
        <v/>
      </c>
      <c r="G547" s="47">
        <f t="shared" si="77"/>
        <v>0.1095</v>
      </c>
      <c r="H547" s="37">
        <f t="shared" si="78"/>
        <v>0.1095</v>
      </c>
      <c r="I547" s="9" t="e">
        <f>IF(E547="",NA(),IF(Inputs!$B$6&gt;(U546*(1+rate/freq)),IF((U546*(1+rate/freq))&lt;0,0,(U546*(1+rate/freq))),Inputs!$B$6))</f>
        <v>#N/A</v>
      </c>
      <c r="J547" s="8" t="str">
        <f t="shared" si="79"/>
        <v/>
      </c>
      <c r="K547" s="9" t="str">
        <f t="shared" si="80"/>
        <v/>
      </c>
      <c r="L547" s="8" t="str">
        <f t="shared" si="84"/>
        <v/>
      </c>
      <c r="M547" s="8" t="str">
        <f t="shared" si="85"/>
        <v/>
      </c>
      <c r="N547" s="8">
        <f>N544+3</f>
        <v>544</v>
      </c>
      <c r="O547" s="8"/>
      <c r="P547" s="8"/>
      <c r="Q547" s="8" t="str">
        <f>IF(Inputs!$E$9=$M$2,M547,IF(Inputs!$E$9=$N$2,N547,IF(Inputs!$E$9=$O$2,O547,IF(Inputs!$E$9=$P$2,P547,""))))</f>
        <v/>
      </c>
      <c r="R547" s="3">
        <v>0</v>
      </c>
      <c r="S547" s="19"/>
      <c r="T547" s="3">
        <f t="shared" si="81"/>
        <v>0</v>
      </c>
      <c r="U547" s="8" t="str">
        <f t="shared" si="82"/>
        <v/>
      </c>
      <c r="W547" s="11"/>
      <c r="X547" s="11"/>
      <c r="Y547" s="11"/>
      <c r="Z547" s="11"/>
      <c r="AA547" s="11"/>
      <c r="AB547" s="11"/>
      <c r="AC547" s="11"/>
    </row>
    <row r="548" spans="4:29">
      <c r="D548" s="26">
        <f>IF(SUM($D$2:D547)&lt;&gt;0,0,IF(ROUND(U547-L548,2)=0,E548,0))</f>
        <v>0</v>
      </c>
      <c r="E548" s="3" t="str">
        <f t="shared" si="83"/>
        <v/>
      </c>
      <c r="F548" s="3" t="str">
        <f>IF(E548="","",IF(ISERROR(INDEX(Inputs!$A$10:$B$13,MATCH(E548,Inputs!$A$10:$A$13,0),2)),0,INDEX(Inputs!$A$10:$B$13,MATCH(E548,Inputs!$A$10:$A$13,0),2)))</f>
        <v/>
      </c>
      <c r="G548" s="47">
        <f t="shared" si="77"/>
        <v>0.1095</v>
      </c>
      <c r="H548" s="37">
        <f t="shared" si="78"/>
        <v>0.1095</v>
      </c>
      <c r="I548" s="9" t="e">
        <f>IF(E548="",NA(),IF(Inputs!$B$6&gt;(U547*(1+rate/freq)),IF((U547*(1+rate/freq))&lt;0,0,(U547*(1+rate/freq))),Inputs!$B$6))</f>
        <v>#N/A</v>
      </c>
      <c r="J548" s="8" t="str">
        <f t="shared" si="79"/>
        <v/>
      </c>
      <c r="K548" s="9" t="str">
        <f t="shared" si="80"/>
        <v/>
      </c>
      <c r="L548" s="8" t="str">
        <f t="shared" si="84"/>
        <v/>
      </c>
      <c r="M548" s="8" t="str">
        <f t="shared" si="85"/>
        <v/>
      </c>
      <c r="N548" s="8"/>
      <c r="O548" s="8"/>
      <c r="P548" s="8"/>
      <c r="Q548" s="8" t="str">
        <f>IF(Inputs!$E$9=$M$2,M548,IF(Inputs!$E$9=$N$2,N548,IF(Inputs!$E$9=$O$2,O548,IF(Inputs!$E$9=$P$2,P548,""))))</f>
        <v/>
      </c>
      <c r="R548" s="3">
        <v>0</v>
      </c>
      <c r="S548" s="19"/>
      <c r="T548" s="3">
        <f t="shared" si="81"/>
        <v>0</v>
      </c>
      <c r="U548" s="8" t="str">
        <f t="shared" si="82"/>
        <v/>
      </c>
      <c r="W548" s="11"/>
      <c r="X548" s="11"/>
      <c r="Y548" s="11"/>
      <c r="Z548" s="11"/>
      <c r="AA548" s="11"/>
      <c r="AB548" s="11"/>
      <c r="AC548" s="11"/>
    </row>
    <row r="549" spans="4:29">
      <c r="D549" s="26">
        <f>IF(SUM($D$2:D548)&lt;&gt;0,0,IF(ROUND(U548-L549,2)=0,E549,0))</f>
        <v>0</v>
      </c>
      <c r="E549" s="3" t="str">
        <f t="shared" si="83"/>
        <v/>
      </c>
      <c r="F549" s="3" t="str">
        <f>IF(E549="","",IF(ISERROR(INDEX(Inputs!$A$10:$B$13,MATCH(E549,Inputs!$A$10:$A$13,0),2)),0,INDEX(Inputs!$A$10:$B$13,MATCH(E549,Inputs!$A$10:$A$13,0),2)))</f>
        <v/>
      </c>
      <c r="G549" s="47">
        <f t="shared" si="77"/>
        <v>0.1095</v>
      </c>
      <c r="H549" s="37">
        <f t="shared" si="78"/>
        <v>0.1095</v>
      </c>
      <c r="I549" s="9" t="e">
        <f>IF(E549="",NA(),IF(Inputs!$B$6&gt;(U548*(1+rate/freq)),IF((U548*(1+rate/freq))&lt;0,0,(U548*(1+rate/freq))),Inputs!$B$6))</f>
        <v>#N/A</v>
      </c>
      <c r="J549" s="8" t="str">
        <f t="shared" si="79"/>
        <v/>
      </c>
      <c r="K549" s="9" t="str">
        <f t="shared" si="80"/>
        <v/>
      </c>
      <c r="L549" s="8" t="str">
        <f t="shared" si="84"/>
        <v/>
      </c>
      <c r="M549" s="8" t="str">
        <f t="shared" si="85"/>
        <v/>
      </c>
      <c r="N549" s="8"/>
      <c r="O549" s="8"/>
      <c r="P549" s="8"/>
      <c r="Q549" s="8" t="str">
        <f>IF(Inputs!$E$9=$M$2,M549,IF(Inputs!$E$9=$N$2,N549,IF(Inputs!$E$9=$O$2,O549,IF(Inputs!$E$9=$P$2,P549,""))))</f>
        <v/>
      </c>
      <c r="R549" s="3">
        <v>0</v>
      </c>
      <c r="S549" s="19"/>
      <c r="T549" s="3">
        <f t="shared" si="81"/>
        <v>0</v>
      </c>
      <c r="U549" s="8" t="str">
        <f t="shared" si="82"/>
        <v/>
      </c>
      <c r="W549" s="11"/>
      <c r="X549" s="11"/>
      <c r="Y549" s="11"/>
      <c r="Z549" s="11"/>
      <c r="AA549" s="11"/>
      <c r="AB549" s="11"/>
      <c r="AC549" s="11"/>
    </row>
    <row r="550" spans="4:29">
      <c r="D550" s="26">
        <f>IF(SUM($D$2:D549)&lt;&gt;0,0,IF(ROUND(U549-L550,2)=0,E550,0))</f>
        <v>0</v>
      </c>
      <c r="E550" s="3" t="str">
        <f t="shared" si="83"/>
        <v/>
      </c>
      <c r="F550" s="3" t="str">
        <f>IF(E550="","",IF(ISERROR(INDEX(Inputs!$A$10:$B$13,MATCH(E550,Inputs!$A$10:$A$13,0),2)),0,INDEX(Inputs!$A$10:$B$13,MATCH(E550,Inputs!$A$10:$A$13,0),2)))</f>
        <v/>
      </c>
      <c r="G550" s="47">
        <f t="shared" si="77"/>
        <v>0.1095</v>
      </c>
      <c r="H550" s="37">
        <f t="shared" si="78"/>
        <v>0.1095</v>
      </c>
      <c r="I550" s="9" t="e">
        <f>IF(E550="",NA(),IF(Inputs!$B$6&gt;(U549*(1+rate/freq)),IF((U549*(1+rate/freq))&lt;0,0,(U549*(1+rate/freq))),Inputs!$B$6))</f>
        <v>#N/A</v>
      </c>
      <c r="J550" s="8" t="str">
        <f t="shared" si="79"/>
        <v/>
      </c>
      <c r="K550" s="9" t="str">
        <f t="shared" si="80"/>
        <v/>
      </c>
      <c r="L550" s="8" t="str">
        <f t="shared" si="84"/>
        <v/>
      </c>
      <c r="M550" s="8" t="str">
        <f t="shared" si="85"/>
        <v/>
      </c>
      <c r="N550" s="8">
        <f>N547+3</f>
        <v>547</v>
      </c>
      <c r="O550" s="8">
        <f>O544+6</f>
        <v>547</v>
      </c>
      <c r="P550" s="8"/>
      <c r="Q550" s="8" t="str">
        <f>IF(Inputs!$E$9=$M$2,M550,IF(Inputs!$E$9=$N$2,N550,IF(Inputs!$E$9=$O$2,O550,IF(Inputs!$E$9=$P$2,P550,""))))</f>
        <v/>
      </c>
      <c r="R550" s="3">
        <v>0</v>
      </c>
      <c r="S550" s="19"/>
      <c r="T550" s="3">
        <f t="shared" si="81"/>
        <v>0</v>
      </c>
      <c r="U550" s="8" t="str">
        <f t="shared" si="82"/>
        <v/>
      </c>
      <c r="W550" s="11"/>
      <c r="X550" s="11"/>
      <c r="Y550" s="11"/>
      <c r="Z550" s="11"/>
      <c r="AA550" s="11"/>
      <c r="AB550" s="11"/>
      <c r="AC550" s="11"/>
    </row>
    <row r="551" spans="4:29">
      <c r="D551" s="26">
        <f>IF(SUM($D$2:D550)&lt;&gt;0,0,IF(ROUND(U550-L551,2)=0,E551,0))</f>
        <v>0</v>
      </c>
      <c r="E551" s="3" t="str">
        <f t="shared" si="83"/>
        <v/>
      </c>
      <c r="F551" s="3" t="str">
        <f>IF(E551="","",IF(ISERROR(INDEX(Inputs!$A$10:$B$13,MATCH(E551,Inputs!$A$10:$A$13,0),2)),0,INDEX(Inputs!$A$10:$B$13,MATCH(E551,Inputs!$A$10:$A$13,0),2)))</f>
        <v/>
      </c>
      <c r="G551" s="47">
        <f t="shared" si="77"/>
        <v>0.1095</v>
      </c>
      <c r="H551" s="37">
        <f t="shared" si="78"/>
        <v>0.1095</v>
      </c>
      <c r="I551" s="9" t="e">
        <f>IF(E551="",NA(),IF(Inputs!$B$6&gt;(U550*(1+rate/freq)),IF((U550*(1+rate/freq))&lt;0,0,(U550*(1+rate/freq))),Inputs!$B$6))</f>
        <v>#N/A</v>
      </c>
      <c r="J551" s="8" t="str">
        <f t="shared" si="79"/>
        <v/>
      </c>
      <c r="K551" s="9" t="str">
        <f t="shared" si="80"/>
        <v/>
      </c>
      <c r="L551" s="8" t="str">
        <f t="shared" si="84"/>
        <v/>
      </c>
      <c r="M551" s="8" t="str">
        <f t="shared" si="85"/>
        <v/>
      </c>
      <c r="N551" s="8"/>
      <c r="O551" s="8"/>
      <c r="P551" s="8"/>
      <c r="Q551" s="8" t="str">
        <f>IF(Inputs!$E$9=$M$2,M551,IF(Inputs!$E$9=$N$2,N551,IF(Inputs!$E$9=$O$2,O551,IF(Inputs!$E$9=$P$2,P551,""))))</f>
        <v/>
      </c>
      <c r="R551" s="3">
        <v>0</v>
      </c>
      <c r="S551" s="19"/>
      <c r="T551" s="3">
        <f t="shared" si="81"/>
        <v>0</v>
      </c>
      <c r="U551" s="8" t="str">
        <f t="shared" si="82"/>
        <v/>
      </c>
      <c r="W551" s="11"/>
      <c r="X551" s="11"/>
      <c r="Y551" s="11"/>
      <c r="Z551" s="11"/>
      <c r="AA551" s="11"/>
      <c r="AB551" s="11"/>
      <c r="AC551" s="11"/>
    </row>
    <row r="552" spans="4:29">
      <c r="D552" s="26">
        <f>IF(SUM($D$2:D551)&lt;&gt;0,0,IF(ROUND(U551-L552,2)=0,E552,0))</f>
        <v>0</v>
      </c>
      <c r="E552" s="3" t="str">
        <f t="shared" si="83"/>
        <v/>
      </c>
      <c r="F552" s="3" t="str">
        <f>IF(E552="","",IF(ISERROR(INDEX(Inputs!$A$10:$B$13,MATCH(E552,Inputs!$A$10:$A$13,0),2)),0,INDEX(Inputs!$A$10:$B$13,MATCH(E552,Inputs!$A$10:$A$13,0),2)))</f>
        <v/>
      </c>
      <c r="G552" s="47">
        <f t="shared" si="77"/>
        <v>0.1095</v>
      </c>
      <c r="H552" s="37">
        <f t="shared" si="78"/>
        <v>0.1095</v>
      </c>
      <c r="I552" s="9" t="e">
        <f>IF(E552="",NA(),IF(Inputs!$B$6&gt;(U551*(1+rate/freq)),IF((U551*(1+rate/freq))&lt;0,0,(U551*(1+rate/freq))),Inputs!$B$6))</f>
        <v>#N/A</v>
      </c>
      <c r="J552" s="8" t="str">
        <f t="shared" si="79"/>
        <v/>
      </c>
      <c r="K552" s="9" t="str">
        <f t="shared" si="80"/>
        <v/>
      </c>
      <c r="L552" s="8" t="str">
        <f t="shared" si="84"/>
        <v/>
      </c>
      <c r="M552" s="8" t="str">
        <f t="shared" si="85"/>
        <v/>
      </c>
      <c r="N552" s="8"/>
      <c r="O552" s="8"/>
      <c r="P552" s="8"/>
      <c r="Q552" s="8" t="str">
        <f>IF(Inputs!$E$9=$M$2,M552,IF(Inputs!$E$9=$N$2,N552,IF(Inputs!$E$9=$O$2,O552,IF(Inputs!$E$9=$P$2,P552,""))))</f>
        <v/>
      </c>
      <c r="R552" s="3">
        <v>0</v>
      </c>
      <c r="S552" s="19"/>
      <c r="T552" s="3">
        <f t="shared" si="81"/>
        <v>0</v>
      </c>
      <c r="U552" s="8" t="str">
        <f t="shared" si="82"/>
        <v/>
      </c>
      <c r="W552" s="11"/>
      <c r="X552" s="11"/>
      <c r="Y552" s="11"/>
      <c r="Z552" s="11"/>
      <c r="AA552" s="11"/>
      <c r="AB552" s="11"/>
      <c r="AC552" s="11"/>
    </row>
    <row r="553" spans="4:29">
      <c r="D553" s="26">
        <f>IF(SUM($D$2:D552)&lt;&gt;0,0,IF(ROUND(U552-L553,2)=0,E553,0))</f>
        <v>0</v>
      </c>
      <c r="E553" s="3" t="str">
        <f t="shared" si="83"/>
        <v/>
      </c>
      <c r="F553" s="3" t="str">
        <f>IF(E553="","",IF(ISERROR(INDEX(Inputs!$A$10:$B$13,MATCH(E553,Inputs!$A$10:$A$13,0),2)),0,INDEX(Inputs!$A$10:$B$13,MATCH(E553,Inputs!$A$10:$A$13,0),2)))</f>
        <v/>
      </c>
      <c r="G553" s="47">
        <f t="shared" si="77"/>
        <v>0.1095</v>
      </c>
      <c r="H553" s="37">
        <f t="shared" si="78"/>
        <v>0.1095</v>
      </c>
      <c r="I553" s="9" t="e">
        <f>IF(E553="",NA(),IF(Inputs!$B$6&gt;(U552*(1+rate/freq)),IF((U552*(1+rate/freq))&lt;0,0,(U552*(1+rate/freq))),Inputs!$B$6))</f>
        <v>#N/A</v>
      </c>
      <c r="J553" s="8" t="str">
        <f t="shared" si="79"/>
        <v/>
      </c>
      <c r="K553" s="9" t="str">
        <f t="shared" si="80"/>
        <v/>
      </c>
      <c r="L553" s="8" t="str">
        <f t="shared" si="84"/>
        <v/>
      </c>
      <c r="M553" s="8" t="str">
        <f t="shared" si="85"/>
        <v/>
      </c>
      <c r="N553" s="8">
        <f>N550+3</f>
        <v>550</v>
      </c>
      <c r="O553" s="8"/>
      <c r="P553" s="8"/>
      <c r="Q553" s="8" t="str">
        <f>IF(Inputs!$E$9=$M$2,M553,IF(Inputs!$E$9=$N$2,N553,IF(Inputs!$E$9=$O$2,O553,IF(Inputs!$E$9=$P$2,P553,""))))</f>
        <v/>
      </c>
      <c r="R553" s="3">
        <v>0</v>
      </c>
      <c r="S553" s="19"/>
      <c r="T553" s="3">
        <f t="shared" si="81"/>
        <v>0</v>
      </c>
      <c r="U553" s="8" t="str">
        <f t="shared" si="82"/>
        <v/>
      </c>
      <c r="W553" s="11"/>
      <c r="X553" s="11"/>
      <c r="Y553" s="11"/>
      <c r="Z553" s="11"/>
      <c r="AA553" s="11"/>
      <c r="AB553" s="11"/>
      <c r="AC553" s="11"/>
    </row>
    <row r="554" spans="4:29">
      <c r="D554" s="26">
        <f>IF(SUM($D$2:D553)&lt;&gt;0,0,IF(ROUND(U553-L554,2)=0,E554,0))</f>
        <v>0</v>
      </c>
      <c r="E554" s="3" t="str">
        <f t="shared" si="83"/>
        <v/>
      </c>
      <c r="F554" s="3" t="str">
        <f>IF(E554="","",IF(ISERROR(INDEX(Inputs!$A$10:$B$13,MATCH(E554,Inputs!$A$10:$A$13,0),2)),0,INDEX(Inputs!$A$10:$B$13,MATCH(E554,Inputs!$A$10:$A$13,0),2)))</f>
        <v/>
      </c>
      <c r="G554" s="47">
        <f t="shared" si="77"/>
        <v>0.1095</v>
      </c>
      <c r="H554" s="37">
        <f t="shared" si="78"/>
        <v>0.1095</v>
      </c>
      <c r="I554" s="9" t="e">
        <f>IF(E554="",NA(),IF(Inputs!$B$6&gt;(U553*(1+rate/freq)),IF((U553*(1+rate/freq))&lt;0,0,(U553*(1+rate/freq))),Inputs!$B$6))</f>
        <v>#N/A</v>
      </c>
      <c r="J554" s="8" t="str">
        <f t="shared" si="79"/>
        <v/>
      </c>
      <c r="K554" s="9" t="str">
        <f t="shared" si="80"/>
        <v/>
      </c>
      <c r="L554" s="8" t="str">
        <f t="shared" si="84"/>
        <v/>
      </c>
      <c r="M554" s="8" t="str">
        <f t="shared" si="85"/>
        <v/>
      </c>
      <c r="N554" s="8"/>
      <c r="O554" s="8"/>
      <c r="P554" s="8"/>
      <c r="Q554" s="8" t="str">
        <f>IF(Inputs!$E$9=$M$2,M554,IF(Inputs!$E$9=$N$2,N554,IF(Inputs!$E$9=$O$2,O554,IF(Inputs!$E$9=$P$2,P554,""))))</f>
        <v/>
      </c>
      <c r="R554" s="3">
        <v>0</v>
      </c>
      <c r="S554" s="19"/>
      <c r="T554" s="3">
        <f t="shared" si="81"/>
        <v>0</v>
      </c>
      <c r="U554" s="8" t="str">
        <f t="shared" si="82"/>
        <v/>
      </c>
      <c r="W554" s="11"/>
      <c r="X554" s="11"/>
      <c r="Y554" s="11"/>
      <c r="Z554" s="11"/>
      <c r="AA554" s="11"/>
      <c r="AB554" s="11"/>
      <c r="AC554" s="11"/>
    </row>
    <row r="555" spans="4:29">
      <c r="D555" s="26">
        <f>IF(SUM($D$2:D554)&lt;&gt;0,0,IF(ROUND(U554-L555,2)=0,E555,0))</f>
        <v>0</v>
      </c>
      <c r="E555" s="3" t="str">
        <f t="shared" si="83"/>
        <v/>
      </c>
      <c r="F555" s="3" t="str">
        <f>IF(E555="","",IF(ISERROR(INDEX(Inputs!$A$10:$B$13,MATCH(E555,Inputs!$A$10:$A$13,0),2)),0,INDEX(Inputs!$A$10:$B$13,MATCH(E555,Inputs!$A$10:$A$13,0),2)))</f>
        <v/>
      </c>
      <c r="G555" s="47">
        <f t="shared" si="77"/>
        <v>0.1095</v>
      </c>
      <c r="H555" s="37">
        <f t="shared" si="78"/>
        <v>0.1095</v>
      </c>
      <c r="I555" s="9" t="e">
        <f>IF(E555="",NA(),IF(Inputs!$B$6&gt;(U554*(1+rate/freq)),IF((U554*(1+rate/freq))&lt;0,0,(U554*(1+rate/freq))),Inputs!$B$6))</f>
        <v>#N/A</v>
      </c>
      <c r="J555" s="8" t="str">
        <f t="shared" si="79"/>
        <v/>
      </c>
      <c r="K555" s="9" t="str">
        <f t="shared" si="80"/>
        <v/>
      </c>
      <c r="L555" s="8" t="str">
        <f t="shared" si="84"/>
        <v/>
      </c>
      <c r="M555" s="8" t="str">
        <f t="shared" si="85"/>
        <v/>
      </c>
      <c r="N555" s="8"/>
      <c r="O555" s="8"/>
      <c r="P555" s="8"/>
      <c r="Q555" s="8" t="str">
        <f>IF(Inputs!$E$9=$M$2,M555,IF(Inputs!$E$9=$N$2,N555,IF(Inputs!$E$9=$O$2,O555,IF(Inputs!$E$9=$P$2,P555,""))))</f>
        <v/>
      </c>
      <c r="R555" s="3">
        <v>0</v>
      </c>
      <c r="S555" s="19"/>
      <c r="T555" s="3">
        <f t="shared" si="81"/>
        <v>0</v>
      </c>
      <c r="U555" s="8" t="str">
        <f t="shared" si="82"/>
        <v/>
      </c>
      <c r="W555" s="11"/>
      <c r="X555" s="11"/>
      <c r="Y555" s="11"/>
      <c r="Z555" s="11"/>
      <c r="AA555" s="11"/>
      <c r="AB555" s="11"/>
      <c r="AC555" s="11"/>
    </row>
    <row r="556" spans="4:29">
      <c r="D556" s="26">
        <f>IF(SUM($D$2:D555)&lt;&gt;0,0,IF(ROUND(U555-L556,2)=0,E556,0))</f>
        <v>0</v>
      </c>
      <c r="E556" s="3" t="str">
        <f t="shared" si="83"/>
        <v/>
      </c>
      <c r="F556" s="3" t="str">
        <f>IF(E556="","",IF(ISERROR(INDEX(Inputs!$A$10:$B$13,MATCH(E556,Inputs!$A$10:$A$13,0),2)),0,INDEX(Inputs!$A$10:$B$13,MATCH(E556,Inputs!$A$10:$A$13,0),2)))</f>
        <v/>
      </c>
      <c r="G556" s="47">
        <f t="shared" si="77"/>
        <v>0.1095</v>
      </c>
      <c r="H556" s="37">
        <f t="shared" si="78"/>
        <v>0.1095</v>
      </c>
      <c r="I556" s="9" t="e">
        <f>IF(E556="",NA(),IF(Inputs!$B$6&gt;(U555*(1+rate/freq)),IF((U555*(1+rate/freq))&lt;0,0,(U555*(1+rate/freq))),Inputs!$B$6))</f>
        <v>#N/A</v>
      </c>
      <c r="J556" s="8" t="str">
        <f t="shared" si="79"/>
        <v/>
      </c>
      <c r="K556" s="9" t="str">
        <f t="shared" si="80"/>
        <v/>
      </c>
      <c r="L556" s="8" t="str">
        <f t="shared" si="84"/>
        <v/>
      </c>
      <c r="M556" s="8" t="str">
        <f t="shared" si="85"/>
        <v/>
      </c>
      <c r="N556" s="8">
        <f>N553+3</f>
        <v>553</v>
      </c>
      <c r="O556" s="8">
        <f>O550+6</f>
        <v>553</v>
      </c>
      <c r="P556" s="8">
        <f>P544+12</f>
        <v>553</v>
      </c>
      <c r="Q556" s="8" t="str">
        <f>IF(Inputs!$E$9=$M$2,M556,IF(Inputs!$E$9=$N$2,N556,IF(Inputs!$E$9=$O$2,O556,IF(Inputs!$E$9=$P$2,P556,""))))</f>
        <v/>
      </c>
      <c r="R556" s="3">
        <v>0</v>
      </c>
      <c r="S556" s="19"/>
      <c r="T556" s="3">
        <f t="shared" si="81"/>
        <v>0</v>
      </c>
      <c r="U556" s="8" t="str">
        <f t="shared" si="82"/>
        <v/>
      </c>
      <c r="W556" s="11"/>
      <c r="X556" s="11"/>
      <c r="Y556" s="11"/>
      <c r="Z556" s="11"/>
      <c r="AA556" s="11"/>
      <c r="AB556" s="11"/>
      <c r="AC556" s="11"/>
    </row>
    <row r="557" spans="4:29">
      <c r="D557" s="26">
        <f>IF(SUM($D$2:D556)&lt;&gt;0,0,IF(ROUND(U556-L557,2)=0,E557,0))</f>
        <v>0</v>
      </c>
      <c r="E557" s="3" t="str">
        <f t="shared" si="83"/>
        <v/>
      </c>
      <c r="F557" s="3" t="str">
        <f>IF(E557="","",IF(ISERROR(INDEX(Inputs!$A$10:$B$13,MATCH(E557,Inputs!$A$10:$A$13,0),2)),0,INDEX(Inputs!$A$10:$B$13,MATCH(E557,Inputs!$A$10:$A$13,0),2)))</f>
        <v/>
      </c>
      <c r="G557" s="47">
        <f t="shared" si="77"/>
        <v>0.1095</v>
      </c>
      <c r="H557" s="37">
        <f t="shared" si="78"/>
        <v>0.1095</v>
      </c>
      <c r="I557" s="9" t="e">
        <f>IF(E557="",NA(),IF(Inputs!$B$6&gt;(U556*(1+rate/freq)),IF((U556*(1+rate/freq))&lt;0,0,(U556*(1+rate/freq))),Inputs!$B$6))</f>
        <v>#N/A</v>
      </c>
      <c r="J557" s="8" t="str">
        <f t="shared" si="79"/>
        <v/>
      </c>
      <c r="K557" s="9" t="str">
        <f t="shared" si="80"/>
        <v/>
      </c>
      <c r="L557" s="8" t="str">
        <f t="shared" si="84"/>
        <v/>
      </c>
      <c r="M557" s="8" t="str">
        <f t="shared" si="85"/>
        <v/>
      </c>
      <c r="N557" s="8"/>
      <c r="O557" s="8"/>
      <c r="P557" s="8"/>
      <c r="Q557" s="8" t="str">
        <f>IF(Inputs!$E$9=$M$2,M557,IF(Inputs!$E$9=$N$2,N557,IF(Inputs!$E$9=$O$2,O557,IF(Inputs!$E$9=$P$2,P557,""))))</f>
        <v/>
      </c>
      <c r="R557" s="3">
        <v>0</v>
      </c>
      <c r="S557" s="19"/>
      <c r="T557" s="3">
        <f t="shared" si="81"/>
        <v>0</v>
      </c>
      <c r="U557" s="8" t="str">
        <f t="shared" si="82"/>
        <v/>
      </c>
      <c r="W557" s="11"/>
      <c r="X557" s="11"/>
      <c r="Y557" s="11"/>
      <c r="Z557" s="11"/>
      <c r="AA557" s="11"/>
      <c r="AB557" s="11"/>
      <c r="AC557" s="11"/>
    </row>
    <row r="558" spans="4:29">
      <c r="D558" s="26">
        <f>IF(SUM($D$2:D557)&lt;&gt;0,0,IF(ROUND(U557-L558,2)=0,E558,0))</f>
        <v>0</v>
      </c>
      <c r="E558" s="3" t="str">
        <f t="shared" si="83"/>
        <v/>
      </c>
      <c r="F558" s="3" t="str">
        <f>IF(E558="","",IF(ISERROR(INDEX(Inputs!$A$10:$B$13,MATCH(E558,Inputs!$A$10:$A$13,0),2)),0,INDEX(Inputs!$A$10:$B$13,MATCH(E558,Inputs!$A$10:$A$13,0),2)))</f>
        <v/>
      </c>
      <c r="G558" s="47">
        <f t="shared" si="77"/>
        <v>0.1095</v>
      </c>
      <c r="H558" s="37">
        <f t="shared" si="78"/>
        <v>0.1095</v>
      </c>
      <c r="I558" s="9" t="e">
        <f>IF(E558="",NA(),IF(Inputs!$B$6&gt;(U557*(1+rate/freq)),IF((U557*(1+rate/freq))&lt;0,0,(U557*(1+rate/freq))),Inputs!$B$6))</f>
        <v>#N/A</v>
      </c>
      <c r="J558" s="8" t="str">
        <f t="shared" si="79"/>
        <v/>
      </c>
      <c r="K558" s="9" t="str">
        <f t="shared" si="80"/>
        <v/>
      </c>
      <c r="L558" s="8" t="str">
        <f t="shared" si="84"/>
        <v/>
      </c>
      <c r="M558" s="8" t="str">
        <f t="shared" si="85"/>
        <v/>
      </c>
      <c r="N558" s="8"/>
      <c r="O558" s="8"/>
      <c r="P558" s="8"/>
      <c r="Q558" s="8" t="str">
        <f>IF(Inputs!$E$9=$M$2,M558,IF(Inputs!$E$9=$N$2,N558,IF(Inputs!$E$9=$O$2,O558,IF(Inputs!$E$9=$P$2,P558,""))))</f>
        <v/>
      </c>
      <c r="R558" s="3">
        <v>0</v>
      </c>
      <c r="S558" s="19"/>
      <c r="T558" s="3">
        <f t="shared" si="81"/>
        <v>0</v>
      </c>
      <c r="U558" s="8" t="str">
        <f t="shared" si="82"/>
        <v/>
      </c>
      <c r="W558" s="11"/>
      <c r="X558" s="11"/>
      <c r="Y558" s="11"/>
      <c r="Z558" s="11"/>
      <c r="AA558" s="11"/>
      <c r="AB558" s="11"/>
      <c r="AC558" s="11"/>
    </row>
    <row r="559" spans="4:29">
      <c r="D559" s="26">
        <f>IF(SUM($D$2:D558)&lt;&gt;0,0,IF(ROUND(U558-L559,2)=0,E559,0))</f>
        <v>0</v>
      </c>
      <c r="E559" s="3" t="str">
        <f t="shared" si="83"/>
        <v/>
      </c>
      <c r="F559" s="3" t="str">
        <f>IF(E559="","",IF(ISERROR(INDEX(Inputs!$A$10:$B$13,MATCH(E559,Inputs!$A$10:$A$13,0),2)),0,INDEX(Inputs!$A$10:$B$13,MATCH(E559,Inputs!$A$10:$A$13,0),2)))</f>
        <v/>
      </c>
      <c r="G559" s="47">
        <f t="shared" si="77"/>
        <v>0.1095</v>
      </c>
      <c r="H559" s="37">
        <f t="shared" si="78"/>
        <v>0.1095</v>
      </c>
      <c r="I559" s="9" t="e">
        <f>IF(E559="",NA(),IF(Inputs!$B$6&gt;(U558*(1+rate/freq)),IF((U558*(1+rate/freq))&lt;0,0,(U558*(1+rate/freq))),Inputs!$B$6))</f>
        <v>#N/A</v>
      </c>
      <c r="J559" s="8" t="str">
        <f t="shared" si="79"/>
        <v/>
      </c>
      <c r="K559" s="9" t="str">
        <f t="shared" si="80"/>
        <v/>
      </c>
      <c r="L559" s="8" t="str">
        <f t="shared" si="84"/>
        <v/>
      </c>
      <c r="M559" s="8" t="str">
        <f t="shared" si="85"/>
        <v/>
      </c>
      <c r="N559" s="8">
        <f>N556+3</f>
        <v>556</v>
      </c>
      <c r="O559" s="8"/>
      <c r="P559" s="8"/>
      <c r="Q559" s="8" t="str">
        <f>IF(Inputs!$E$9=$M$2,M559,IF(Inputs!$E$9=$N$2,N559,IF(Inputs!$E$9=$O$2,O559,IF(Inputs!$E$9=$P$2,P559,""))))</f>
        <v/>
      </c>
      <c r="R559" s="3">
        <v>0</v>
      </c>
      <c r="S559" s="19"/>
      <c r="T559" s="3">
        <f t="shared" si="81"/>
        <v>0</v>
      </c>
      <c r="U559" s="8" t="str">
        <f t="shared" si="82"/>
        <v/>
      </c>
      <c r="W559" s="11"/>
      <c r="X559" s="11"/>
      <c r="Y559" s="11"/>
      <c r="Z559" s="11"/>
      <c r="AA559" s="11"/>
      <c r="AB559" s="11"/>
      <c r="AC559" s="11"/>
    </row>
    <row r="560" spans="4:29">
      <c r="D560" s="26">
        <f>IF(SUM($D$2:D559)&lt;&gt;0,0,IF(ROUND(U559-L560,2)=0,E560,0))</f>
        <v>0</v>
      </c>
      <c r="E560" s="3" t="str">
        <f t="shared" si="83"/>
        <v/>
      </c>
      <c r="F560" s="3" t="str">
        <f>IF(E560="","",IF(ISERROR(INDEX(Inputs!$A$10:$B$13,MATCH(E560,Inputs!$A$10:$A$13,0),2)),0,INDEX(Inputs!$A$10:$B$13,MATCH(E560,Inputs!$A$10:$A$13,0),2)))</f>
        <v/>
      </c>
      <c r="G560" s="47">
        <f t="shared" si="77"/>
        <v>0.1095</v>
      </c>
      <c r="H560" s="37">
        <f t="shared" si="78"/>
        <v>0.1095</v>
      </c>
      <c r="I560" s="9" t="e">
        <f>IF(E560="",NA(),IF(Inputs!$B$6&gt;(U559*(1+rate/freq)),IF((U559*(1+rate/freq))&lt;0,0,(U559*(1+rate/freq))),Inputs!$B$6))</f>
        <v>#N/A</v>
      </c>
      <c r="J560" s="8" t="str">
        <f t="shared" si="79"/>
        <v/>
      </c>
      <c r="K560" s="9" t="str">
        <f t="shared" si="80"/>
        <v/>
      </c>
      <c r="L560" s="8" t="str">
        <f t="shared" si="84"/>
        <v/>
      </c>
      <c r="M560" s="8" t="str">
        <f t="shared" si="85"/>
        <v/>
      </c>
      <c r="N560" s="8"/>
      <c r="O560" s="8"/>
      <c r="P560" s="8"/>
      <c r="Q560" s="8" t="str">
        <f>IF(Inputs!$E$9=$M$2,M560,IF(Inputs!$E$9=$N$2,N560,IF(Inputs!$E$9=$O$2,O560,IF(Inputs!$E$9=$P$2,P560,""))))</f>
        <v/>
      </c>
      <c r="R560" s="3">
        <v>0</v>
      </c>
      <c r="S560" s="19"/>
      <c r="T560" s="3">
        <f t="shared" si="81"/>
        <v>0</v>
      </c>
      <c r="U560" s="8" t="str">
        <f t="shared" si="82"/>
        <v/>
      </c>
      <c r="W560" s="11"/>
      <c r="X560" s="11"/>
      <c r="Y560" s="11"/>
      <c r="Z560" s="11"/>
      <c r="AA560" s="11"/>
      <c r="AB560" s="11"/>
      <c r="AC560" s="11"/>
    </row>
    <row r="561" spans="4:29">
      <c r="D561" s="26">
        <f>IF(SUM($D$2:D560)&lt;&gt;0,0,IF(ROUND(U560-L561,2)=0,E561,0))</f>
        <v>0</v>
      </c>
      <c r="E561" s="3" t="str">
        <f t="shared" si="83"/>
        <v/>
      </c>
      <c r="F561" s="3" t="str">
        <f>IF(E561="","",IF(ISERROR(INDEX(Inputs!$A$10:$B$13,MATCH(E561,Inputs!$A$10:$A$13,0),2)),0,INDEX(Inputs!$A$10:$B$13,MATCH(E561,Inputs!$A$10:$A$13,0),2)))</f>
        <v/>
      </c>
      <c r="G561" s="47">
        <f t="shared" si="77"/>
        <v>0.1095</v>
      </c>
      <c r="H561" s="37">
        <f t="shared" si="78"/>
        <v>0.1095</v>
      </c>
      <c r="I561" s="9" t="e">
        <f>IF(E561="",NA(),IF(Inputs!$B$6&gt;(U560*(1+rate/freq)),IF((U560*(1+rate/freq))&lt;0,0,(U560*(1+rate/freq))),Inputs!$B$6))</f>
        <v>#N/A</v>
      </c>
      <c r="J561" s="8" t="str">
        <f t="shared" si="79"/>
        <v/>
      </c>
      <c r="K561" s="9" t="str">
        <f t="shared" si="80"/>
        <v/>
      </c>
      <c r="L561" s="8" t="str">
        <f t="shared" si="84"/>
        <v/>
      </c>
      <c r="M561" s="8" t="str">
        <f t="shared" si="85"/>
        <v/>
      </c>
      <c r="N561" s="8"/>
      <c r="O561" s="8"/>
      <c r="P561" s="8"/>
      <c r="Q561" s="8" t="str">
        <f>IF(Inputs!$E$9=$M$2,M561,IF(Inputs!$E$9=$N$2,N561,IF(Inputs!$E$9=$O$2,O561,IF(Inputs!$E$9=$P$2,P561,""))))</f>
        <v/>
      </c>
      <c r="R561" s="3">
        <v>0</v>
      </c>
      <c r="S561" s="19"/>
      <c r="T561" s="3">
        <f t="shared" si="81"/>
        <v>0</v>
      </c>
      <c r="U561" s="8" t="str">
        <f t="shared" si="82"/>
        <v/>
      </c>
      <c r="W561" s="11"/>
      <c r="X561" s="11"/>
      <c r="Y561" s="11"/>
      <c r="Z561" s="11"/>
      <c r="AA561" s="11"/>
      <c r="AB561" s="11"/>
      <c r="AC561" s="11"/>
    </row>
    <row r="562" spans="4:29">
      <c r="D562" s="26">
        <f>IF(SUM($D$2:D561)&lt;&gt;0,0,IF(ROUND(U561-L562,2)=0,E562,0))</f>
        <v>0</v>
      </c>
      <c r="E562" s="3" t="str">
        <f t="shared" si="83"/>
        <v/>
      </c>
      <c r="F562" s="3" t="str">
        <f>IF(E562="","",IF(ISERROR(INDEX(Inputs!$A$10:$B$13,MATCH(E562,Inputs!$A$10:$A$13,0),2)),0,INDEX(Inputs!$A$10:$B$13,MATCH(E562,Inputs!$A$10:$A$13,0),2)))</f>
        <v/>
      </c>
      <c r="G562" s="47">
        <f t="shared" si="77"/>
        <v>0.1095</v>
      </c>
      <c r="H562" s="37">
        <f t="shared" si="78"/>
        <v>0.1095</v>
      </c>
      <c r="I562" s="9" t="e">
        <f>IF(E562="",NA(),IF(Inputs!$B$6&gt;(U561*(1+rate/freq)),IF((U561*(1+rate/freq))&lt;0,0,(U561*(1+rate/freq))),Inputs!$B$6))</f>
        <v>#N/A</v>
      </c>
      <c r="J562" s="8" t="str">
        <f t="shared" si="79"/>
        <v/>
      </c>
      <c r="K562" s="9" t="str">
        <f t="shared" si="80"/>
        <v/>
      </c>
      <c r="L562" s="8" t="str">
        <f t="shared" si="84"/>
        <v/>
      </c>
      <c r="M562" s="8" t="str">
        <f t="shared" si="85"/>
        <v/>
      </c>
      <c r="N562" s="8">
        <f>N559+3</f>
        <v>559</v>
      </c>
      <c r="O562" s="8">
        <f>O556+6</f>
        <v>559</v>
      </c>
      <c r="P562" s="8"/>
      <c r="Q562" s="8" t="str">
        <f>IF(Inputs!$E$9=$M$2,M562,IF(Inputs!$E$9=$N$2,N562,IF(Inputs!$E$9=$O$2,O562,IF(Inputs!$E$9=$P$2,P562,""))))</f>
        <v/>
      </c>
      <c r="R562" s="3">
        <v>0</v>
      </c>
      <c r="S562" s="19"/>
      <c r="T562" s="3">
        <f t="shared" si="81"/>
        <v>0</v>
      </c>
      <c r="U562" s="8" t="str">
        <f t="shared" si="82"/>
        <v/>
      </c>
      <c r="W562" s="11"/>
      <c r="X562" s="11"/>
      <c r="Y562" s="11"/>
      <c r="Z562" s="11"/>
      <c r="AA562" s="11"/>
      <c r="AB562" s="11"/>
      <c r="AC562" s="11"/>
    </row>
    <row r="563" spans="4:29">
      <c r="D563" s="26">
        <f>IF(SUM($D$2:D562)&lt;&gt;0,0,IF(ROUND(U562-L563,2)=0,E563,0))</f>
        <v>0</v>
      </c>
      <c r="E563" s="3" t="str">
        <f t="shared" si="83"/>
        <v/>
      </c>
      <c r="F563" s="3" t="str">
        <f>IF(E563="","",IF(ISERROR(INDEX(Inputs!$A$10:$B$13,MATCH(E563,Inputs!$A$10:$A$13,0),2)),0,INDEX(Inputs!$A$10:$B$13,MATCH(E563,Inputs!$A$10:$A$13,0),2)))</f>
        <v/>
      </c>
      <c r="G563" s="47">
        <f t="shared" si="77"/>
        <v>0.1095</v>
      </c>
      <c r="H563" s="37">
        <f t="shared" si="78"/>
        <v>0.1095</v>
      </c>
      <c r="I563" s="9" t="e">
        <f>IF(E563="",NA(),IF(Inputs!$B$6&gt;(U562*(1+rate/freq)),IF((U562*(1+rate/freq))&lt;0,0,(U562*(1+rate/freq))),Inputs!$B$6))</f>
        <v>#N/A</v>
      </c>
      <c r="J563" s="8" t="str">
        <f t="shared" si="79"/>
        <v/>
      </c>
      <c r="K563" s="9" t="str">
        <f t="shared" si="80"/>
        <v/>
      </c>
      <c r="L563" s="8" t="str">
        <f t="shared" si="84"/>
        <v/>
      </c>
      <c r="M563" s="8" t="str">
        <f t="shared" si="85"/>
        <v/>
      </c>
      <c r="N563" s="8"/>
      <c r="O563" s="8"/>
      <c r="P563" s="8"/>
      <c r="Q563" s="8" t="str">
        <f>IF(Inputs!$E$9=$M$2,M563,IF(Inputs!$E$9=$N$2,N563,IF(Inputs!$E$9=$O$2,O563,IF(Inputs!$E$9=$P$2,P563,""))))</f>
        <v/>
      </c>
      <c r="R563" s="3">
        <v>0</v>
      </c>
      <c r="S563" s="19"/>
      <c r="T563" s="3">
        <f t="shared" si="81"/>
        <v>0</v>
      </c>
      <c r="U563" s="8" t="str">
        <f t="shared" si="82"/>
        <v/>
      </c>
      <c r="W563" s="11"/>
      <c r="X563" s="11"/>
      <c r="Y563" s="11"/>
      <c r="Z563" s="11"/>
      <c r="AA563" s="11"/>
      <c r="AB563" s="11"/>
      <c r="AC563" s="11"/>
    </row>
    <row r="564" spans="4:29">
      <c r="D564" s="26">
        <f>IF(SUM($D$2:D563)&lt;&gt;0,0,IF(ROUND(U563-L564,2)=0,E564,0))</f>
        <v>0</v>
      </c>
      <c r="E564" s="3" t="str">
        <f t="shared" si="83"/>
        <v/>
      </c>
      <c r="F564" s="3" t="str">
        <f>IF(E564="","",IF(ISERROR(INDEX(Inputs!$A$10:$B$13,MATCH(E564,Inputs!$A$10:$A$13,0),2)),0,INDEX(Inputs!$A$10:$B$13,MATCH(E564,Inputs!$A$10:$A$13,0),2)))</f>
        <v/>
      </c>
      <c r="G564" s="47">
        <f t="shared" si="77"/>
        <v>0.1095</v>
      </c>
      <c r="H564" s="37">
        <f t="shared" si="78"/>
        <v>0.1095</v>
      </c>
      <c r="I564" s="9" t="e">
        <f>IF(E564="",NA(),IF(Inputs!$B$6&gt;(U563*(1+rate/freq)),IF((U563*(1+rate/freq))&lt;0,0,(U563*(1+rate/freq))),Inputs!$B$6))</f>
        <v>#N/A</v>
      </c>
      <c r="J564" s="8" t="str">
        <f t="shared" si="79"/>
        <v/>
      </c>
      <c r="K564" s="9" t="str">
        <f t="shared" si="80"/>
        <v/>
      </c>
      <c r="L564" s="8" t="str">
        <f t="shared" si="84"/>
        <v/>
      </c>
      <c r="M564" s="8" t="str">
        <f t="shared" si="85"/>
        <v/>
      </c>
      <c r="N564" s="8"/>
      <c r="O564" s="8"/>
      <c r="P564" s="8"/>
      <c r="Q564" s="8" t="str">
        <f>IF(Inputs!$E$9=$M$2,M564,IF(Inputs!$E$9=$N$2,N564,IF(Inputs!$E$9=$O$2,O564,IF(Inputs!$E$9=$P$2,P564,""))))</f>
        <v/>
      </c>
      <c r="R564" s="3">
        <v>0</v>
      </c>
      <c r="S564" s="19"/>
      <c r="T564" s="3">
        <f t="shared" si="81"/>
        <v>0</v>
      </c>
      <c r="U564" s="8" t="str">
        <f t="shared" si="82"/>
        <v/>
      </c>
      <c r="W564" s="11"/>
      <c r="X564" s="11"/>
      <c r="Y564" s="11"/>
      <c r="Z564" s="11"/>
      <c r="AA564" s="11"/>
      <c r="AB564" s="11"/>
      <c r="AC564" s="11"/>
    </row>
    <row r="565" spans="4:29">
      <c r="D565" s="26">
        <f>IF(SUM($D$2:D564)&lt;&gt;0,0,IF(ROUND(U564-L565,2)=0,E565,0))</f>
        <v>0</v>
      </c>
      <c r="E565" s="3" t="str">
        <f t="shared" si="83"/>
        <v/>
      </c>
      <c r="F565" s="3" t="str">
        <f>IF(E565="","",IF(ISERROR(INDEX(Inputs!$A$10:$B$13,MATCH(E565,Inputs!$A$10:$A$13,0),2)),0,INDEX(Inputs!$A$10:$B$13,MATCH(E565,Inputs!$A$10:$A$13,0),2)))</f>
        <v/>
      </c>
      <c r="G565" s="47">
        <f t="shared" si="77"/>
        <v>0.1095</v>
      </c>
      <c r="H565" s="37">
        <f t="shared" si="78"/>
        <v>0.1095</v>
      </c>
      <c r="I565" s="9" t="e">
        <f>IF(E565="",NA(),IF(Inputs!$B$6&gt;(U564*(1+rate/freq)),IF((U564*(1+rate/freq))&lt;0,0,(U564*(1+rate/freq))),Inputs!$B$6))</f>
        <v>#N/A</v>
      </c>
      <c r="J565" s="8" t="str">
        <f t="shared" si="79"/>
        <v/>
      </c>
      <c r="K565" s="9" t="str">
        <f t="shared" si="80"/>
        <v/>
      </c>
      <c r="L565" s="8" t="str">
        <f t="shared" si="84"/>
        <v/>
      </c>
      <c r="M565" s="8" t="str">
        <f t="shared" si="85"/>
        <v/>
      </c>
      <c r="N565" s="8">
        <f>N562+3</f>
        <v>562</v>
      </c>
      <c r="O565" s="8"/>
      <c r="P565" s="8"/>
      <c r="Q565" s="8" t="str">
        <f>IF(Inputs!$E$9=$M$2,M565,IF(Inputs!$E$9=$N$2,N565,IF(Inputs!$E$9=$O$2,O565,IF(Inputs!$E$9=$P$2,P565,""))))</f>
        <v/>
      </c>
      <c r="R565" s="3">
        <v>0</v>
      </c>
      <c r="S565" s="19"/>
      <c r="T565" s="3">
        <f t="shared" si="81"/>
        <v>0</v>
      </c>
      <c r="U565" s="8" t="str">
        <f t="shared" si="82"/>
        <v/>
      </c>
      <c r="W565" s="11"/>
      <c r="X565" s="11"/>
      <c r="Y565" s="11"/>
      <c r="Z565" s="11"/>
      <c r="AA565" s="11"/>
      <c r="AB565" s="11"/>
      <c r="AC565" s="11"/>
    </row>
    <row r="566" spans="4:29">
      <c r="D566" s="26">
        <f>IF(SUM($D$2:D565)&lt;&gt;0,0,IF(ROUND(U565-L566,2)=0,E566,0))</f>
        <v>0</v>
      </c>
      <c r="E566" s="3" t="str">
        <f t="shared" si="83"/>
        <v/>
      </c>
      <c r="F566" s="3" t="str">
        <f>IF(E566="","",IF(ISERROR(INDEX(Inputs!$A$10:$B$13,MATCH(E566,Inputs!$A$10:$A$13,0),2)),0,INDEX(Inputs!$A$10:$B$13,MATCH(E566,Inputs!$A$10:$A$13,0),2)))</f>
        <v/>
      </c>
      <c r="G566" s="47">
        <f t="shared" si="77"/>
        <v>0.1095</v>
      </c>
      <c r="H566" s="37">
        <f t="shared" si="78"/>
        <v>0.1095</v>
      </c>
      <c r="I566" s="9" t="e">
        <f>IF(E566="",NA(),IF(Inputs!$B$6&gt;(U565*(1+rate/freq)),IF((U565*(1+rate/freq))&lt;0,0,(U565*(1+rate/freq))),Inputs!$B$6))</f>
        <v>#N/A</v>
      </c>
      <c r="J566" s="8" t="str">
        <f t="shared" si="79"/>
        <v/>
      </c>
      <c r="K566" s="9" t="str">
        <f t="shared" si="80"/>
        <v/>
      </c>
      <c r="L566" s="8" t="str">
        <f t="shared" si="84"/>
        <v/>
      </c>
      <c r="M566" s="8" t="str">
        <f t="shared" si="85"/>
        <v/>
      </c>
      <c r="N566" s="8"/>
      <c r="O566" s="8"/>
      <c r="P566" s="8"/>
      <c r="Q566" s="8" t="str">
        <f>IF(Inputs!$E$9=$M$2,M566,IF(Inputs!$E$9=$N$2,N566,IF(Inputs!$E$9=$O$2,O566,IF(Inputs!$E$9=$P$2,P566,""))))</f>
        <v/>
      </c>
      <c r="R566" s="3">
        <v>0</v>
      </c>
      <c r="S566" s="19"/>
      <c r="T566" s="3">
        <f t="shared" si="81"/>
        <v>0</v>
      </c>
      <c r="U566" s="8" t="str">
        <f t="shared" si="82"/>
        <v/>
      </c>
      <c r="W566" s="11"/>
      <c r="X566" s="11"/>
      <c r="Y566" s="11"/>
      <c r="Z566" s="11"/>
      <c r="AA566" s="11"/>
      <c r="AB566" s="11"/>
      <c r="AC566" s="11"/>
    </row>
    <row r="567" spans="4:29">
      <c r="D567" s="26">
        <f>IF(SUM($D$2:D566)&lt;&gt;0,0,IF(ROUND(U566-L567,2)=0,E567,0))</f>
        <v>0</v>
      </c>
      <c r="E567" s="3" t="str">
        <f t="shared" si="83"/>
        <v/>
      </c>
      <c r="F567" s="3" t="str">
        <f>IF(E567="","",IF(ISERROR(INDEX(Inputs!$A$10:$B$13,MATCH(E567,Inputs!$A$10:$A$13,0),2)),0,INDEX(Inputs!$A$10:$B$13,MATCH(E567,Inputs!$A$10:$A$13,0),2)))</f>
        <v/>
      </c>
      <c r="G567" s="47">
        <f t="shared" si="77"/>
        <v>0.1095</v>
      </c>
      <c r="H567" s="37">
        <f t="shared" si="78"/>
        <v>0.1095</v>
      </c>
      <c r="I567" s="9" t="e">
        <f>IF(E567="",NA(),IF(Inputs!$B$6&gt;(U566*(1+rate/freq)),IF((U566*(1+rate/freq))&lt;0,0,(U566*(1+rate/freq))),Inputs!$B$6))</f>
        <v>#N/A</v>
      </c>
      <c r="J567" s="8" t="str">
        <f t="shared" si="79"/>
        <v/>
      </c>
      <c r="K567" s="9" t="str">
        <f t="shared" si="80"/>
        <v/>
      </c>
      <c r="L567" s="8" t="str">
        <f t="shared" si="84"/>
        <v/>
      </c>
      <c r="M567" s="8" t="str">
        <f t="shared" si="85"/>
        <v/>
      </c>
      <c r="N567" s="8"/>
      <c r="O567" s="8"/>
      <c r="P567" s="8"/>
      <c r="Q567" s="8" t="str">
        <f>IF(Inputs!$E$9=$M$2,M567,IF(Inputs!$E$9=$N$2,N567,IF(Inputs!$E$9=$O$2,O567,IF(Inputs!$E$9=$P$2,P567,""))))</f>
        <v/>
      </c>
      <c r="R567" s="3">
        <v>0</v>
      </c>
      <c r="S567" s="19"/>
      <c r="T567" s="3">
        <f t="shared" si="81"/>
        <v>0</v>
      </c>
      <c r="U567" s="8" t="str">
        <f t="shared" si="82"/>
        <v/>
      </c>
      <c r="W567" s="11"/>
      <c r="X567" s="11"/>
      <c r="Y567" s="11"/>
      <c r="Z567" s="11"/>
      <c r="AA567" s="11"/>
      <c r="AB567" s="11"/>
      <c r="AC567" s="11"/>
    </row>
    <row r="568" spans="4:29">
      <c r="D568" s="26">
        <f>IF(SUM($D$2:D567)&lt;&gt;0,0,IF(ROUND(U567-L568,2)=0,E568,0))</f>
        <v>0</v>
      </c>
      <c r="E568" s="3" t="str">
        <f t="shared" si="83"/>
        <v/>
      </c>
      <c r="F568" s="3" t="str">
        <f>IF(E568="","",IF(ISERROR(INDEX(Inputs!$A$10:$B$13,MATCH(E568,Inputs!$A$10:$A$13,0),2)),0,INDEX(Inputs!$A$10:$B$13,MATCH(E568,Inputs!$A$10:$A$13,0),2)))</f>
        <v/>
      </c>
      <c r="G568" s="47">
        <f t="shared" si="77"/>
        <v>0.1095</v>
      </c>
      <c r="H568" s="37">
        <f t="shared" si="78"/>
        <v>0.1095</v>
      </c>
      <c r="I568" s="9" t="e">
        <f>IF(E568="",NA(),IF(Inputs!$B$6&gt;(U567*(1+rate/freq)),IF((U567*(1+rate/freq))&lt;0,0,(U567*(1+rate/freq))),Inputs!$B$6))</f>
        <v>#N/A</v>
      </c>
      <c r="J568" s="8" t="str">
        <f t="shared" si="79"/>
        <v/>
      </c>
      <c r="K568" s="9" t="str">
        <f t="shared" si="80"/>
        <v/>
      </c>
      <c r="L568" s="8" t="str">
        <f t="shared" si="84"/>
        <v/>
      </c>
      <c r="M568" s="8" t="str">
        <f t="shared" si="85"/>
        <v/>
      </c>
      <c r="N568" s="8">
        <f>N565+3</f>
        <v>565</v>
      </c>
      <c r="O568" s="8">
        <f>O562+6</f>
        <v>565</v>
      </c>
      <c r="P568" s="8">
        <f>P556+12</f>
        <v>565</v>
      </c>
      <c r="Q568" s="8" t="str">
        <f>IF(Inputs!$E$9=$M$2,M568,IF(Inputs!$E$9=$N$2,N568,IF(Inputs!$E$9=$O$2,O568,IF(Inputs!$E$9=$P$2,P568,""))))</f>
        <v/>
      </c>
      <c r="R568" s="3">
        <v>0</v>
      </c>
      <c r="S568" s="19"/>
      <c r="T568" s="3">
        <f t="shared" si="81"/>
        <v>0</v>
      </c>
      <c r="U568" s="8" t="str">
        <f t="shared" si="82"/>
        <v/>
      </c>
      <c r="W568" s="11"/>
      <c r="X568" s="11"/>
      <c r="Y568" s="11"/>
      <c r="Z568" s="11"/>
      <c r="AA568" s="11"/>
      <c r="AB568" s="11"/>
      <c r="AC568" s="11"/>
    </row>
    <row r="569" spans="4:29">
      <c r="D569" s="26">
        <f>IF(SUM($D$2:D568)&lt;&gt;0,0,IF(ROUND(U568-L569,2)=0,E569,0))</f>
        <v>0</v>
      </c>
      <c r="E569" s="3" t="str">
        <f t="shared" si="83"/>
        <v/>
      </c>
      <c r="F569" s="3" t="str">
        <f>IF(E569="","",IF(ISERROR(INDEX(Inputs!$A$10:$B$13,MATCH(E569,Inputs!$A$10:$A$13,0),2)),0,INDEX(Inputs!$A$10:$B$13,MATCH(E569,Inputs!$A$10:$A$13,0),2)))</f>
        <v/>
      </c>
      <c r="G569" s="47">
        <f t="shared" si="77"/>
        <v>0.1095</v>
      </c>
      <c r="H569" s="37">
        <f t="shared" si="78"/>
        <v>0.1095</v>
      </c>
      <c r="I569" s="9" t="e">
        <f>IF(E569="",NA(),IF(Inputs!$B$6&gt;(U568*(1+rate/freq)),IF((U568*(1+rate/freq))&lt;0,0,(U568*(1+rate/freq))),Inputs!$B$6))</f>
        <v>#N/A</v>
      </c>
      <c r="J569" s="8" t="str">
        <f t="shared" si="79"/>
        <v/>
      </c>
      <c r="K569" s="9" t="str">
        <f t="shared" si="80"/>
        <v/>
      </c>
      <c r="L569" s="8" t="str">
        <f t="shared" si="84"/>
        <v/>
      </c>
      <c r="M569" s="8" t="str">
        <f t="shared" si="85"/>
        <v/>
      </c>
      <c r="N569" s="8"/>
      <c r="O569" s="8"/>
      <c r="P569" s="8"/>
      <c r="Q569" s="8" t="str">
        <f>IF(Inputs!$E$9=$M$2,M569,IF(Inputs!$E$9=$N$2,N569,IF(Inputs!$E$9=$O$2,O569,IF(Inputs!$E$9=$P$2,P569,""))))</f>
        <v/>
      </c>
      <c r="R569" s="3">
        <v>0</v>
      </c>
      <c r="S569" s="19"/>
      <c r="T569" s="3">
        <f t="shared" si="81"/>
        <v>0</v>
      </c>
      <c r="U569" s="8" t="str">
        <f t="shared" si="82"/>
        <v/>
      </c>
      <c r="W569" s="11"/>
      <c r="X569" s="11"/>
      <c r="Y569" s="11"/>
      <c r="Z569" s="11"/>
      <c r="AA569" s="11"/>
      <c r="AB569" s="11"/>
      <c r="AC569" s="11"/>
    </row>
    <row r="570" spans="4:29">
      <c r="D570" s="26">
        <f>IF(SUM($D$2:D569)&lt;&gt;0,0,IF(ROUND(U569-L570,2)=0,E570,0))</f>
        <v>0</v>
      </c>
      <c r="E570" s="3" t="str">
        <f t="shared" si="83"/>
        <v/>
      </c>
      <c r="F570" s="3" t="str">
        <f>IF(E570="","",IF(ISERROR(INDEX(Inputs!$A$10:$B$13,MATCH(E570,Inputs!$A$10:$A$13,0),2)),0,INDEX(Inputs!$A$10:$B$13,MATCH(E570,Inputs!$A$10:$A$13,0),2)))</f>
        <v/>
      </c>
      <c r="G570" s="47">
        <f t="shared" si="77"/>
        <v>0.1095</v>
      </c>
      <c r="H570" s="37">
        <f t="shared" si="78"/>
        <v>0.1095</v>
      </c>
      <c r="I570" s="9" t="e">
        <f>IF(E570="",NA(),IF(Inputs!$B$6&gt;(U569*(1+rate/freq)),IF((U569*(1+rate/freq))&lt;0,0,(U569*(1+rate/freq))),Inputs!$B$6))</f>
        <v>#N/A</v>
      </c>
      <c r="J570" s="8" t="str">
        <f t="shared" si="79"/>
        <v/>
      </c>
      <c r="K570" s="9" t="str">
        <f t="shared" si="80"/>
        <v/>
      </c>
      <c r="L570" s="8" t="str">
        <f t="shared" si="84"/>
        <v/>
      </c>
      <c r="M570" s="8" t="str">
        <f t="shared" si="85"/>
        <v/>
      </c>
      <c r="N570" s="8"/>
      <c r="O570" s="8"/>
      <c r="P570" s="8"/>
      <c r="Q570" s="8" t="str">
        <f>IF(Inputs!$E$9=$M$2,M570,IF(Inputs!$E$9=$N$2,N570,IF(Inputs!$E$9=$O$2,O570,IF(Inputs!$E$9=$P$2,P570,""))))</f>
        <v/>
      </c>
      <c r="R570" s="3">
        <v>0</v>
      </c>
      <c r="S570" s="19"/>
      <c r="T570" s="3">
        <f t="shared" si="81"/>
        <v>0</v>
      </c>
      <c r="U570" s="8" t="str">
        <f t="shared" si="82"/>
        <v/>
      </c>
      <c r="W570" s="11"/>
      <c r="X570" s="11"/>
      <c r="Y570" s="11"/>
      <c r="Z570" s="11"/>
      <c r="AA570" s="11"/>
      <c r="AB570" s="11"/>
      <c r="AC570" s="11"/>
    </row>
    <row r="571" spans="4:29">
      <c r="D571" s="26">
        <f>IF(SUM($D$2:D570)&lt;&gt;0,0,IF(ROUND(U570-L571,2)=0,E571,0))</f>
        <v>0</v>
      </c>
      <c r="E571" s="3" t="str">
        <f t="shared" si="83"/>
        <v/>
      </c>
      <c r="F571" s="3" t="str">
        <f>IF(E571="","",IF(ISERROR(INDEX(Inputs!$A$10:$B$13,MATCH(E571,Inputs!$A$10:$A$13,0),2)),0,INDEX(Inputs!$A$10:$B$13,MATCH(E571,Inputs!$A$10:$A$13,0),2)))</f>
        <v/>
      </c>
      <c r="G571" s="47">
        <f t="shared" si="77"/>
        <v>0.1095</v>
      </c>
      <c r="H571" s="37">
        <f t="shared" si="78"/>
        <v>0.1095</v>
      </c>
      <c r="I571" s="9" t="e">
        <f>IF(E571="",NA(),IF(Inputs!$B$6&gt;(U570*(1+rate/freq)),IF((U570*(1+rate/freq))&lt;0,0,(U570*(1+rate/freq))),Inputs!$B$6))</f>
        <v>#N/A</v>
      </c>
      <c r="J571" s="8" t="str">
        <f t="shared" si="79"/>
        <v/>
      </c>
      <c r="K571" s="9" t="str">
        <f t="shared" si="80"/>
        <v/>
      </c>
      <c r="L571" s="8" t="str">
        <f t="shared" si="84"/>
        <v/>
      </c>
      <c r="M571" s="8" t="str">
        <f t="shared" si="85"/>
        <v/>
      </c>
      <c r="N571" s="8">
        <f>N568+3</f>
        <v>568</v>
      </c>
      <c r="O571" s="8"/>
      <c r="P571" s="8"/>
      <c r="Q571" s="8" t="str">
        <f>IF(Inputs!$E$9=$M$2,M571,IF(Inputs!$E$9=$N$2,N571,IF(Inputs!$E$9=$O$2,O571,IF(Inputs!$E$9=$P$2,P571,""))))</f>
        <v/>
      </c>
      <c r="R571" s="3">
        <v>0</v>
      </c>
      <c r="S571" s="19"/>
      <c r="T571" s="3">
        <f t="shared" si="81"/>
        <v>0</v>
      </c>
      <c r="U571" s="8" t="str">
        <f t="shared" si="82"/>
        <v/>
      </c>
      <c r="W571" s="11"/>
      <c r="X571" s="11"/>
      <c r="Y571" s="11"/>
      <c r="Z571" s="11"/>
      <c r="AA571" s="11"/>
      <c r="AB571" s="11"/>
      <c r="AC571" s="11"/>
    </row>
    <row r="572" spans="4:29">
      <c r="D572" s="26">
        <f>IF(SUM($D$2:D571)&lt;&gt;0,0,IF(ROUND(U571-L572,2)=0,E572,0))</f>
        <v>0</v>
      </c>
      <c r="E572" s="3" t="str">
        <f t="shared" si="83"/>
        <v/>
      </c>
      <c r="F572" s="3" t="str">
        <f>IF(E572="","",IF(ISERROR(INDEX(Inputs!$A$10:$B$13,MATCH(E572,Inputs!$A$10:$A$13,0),2)),0,INDEX(Inputs!$A$10:$B$13,MATCH(E572,Inputs!$A$10:$A$13,0),2)))</f>
        <v/>
      </c>
      <c r="G572" s="47">
        <f t="shared" si="77"/>
        <v>0.1095</v>
      </c>
      <c r="H572" s="37">
        <f t="shared" si="78"/>
        <v>0.1095</v>
      </c>
      <c r="I572" s="9" t="e">
        <f>IF(E572="",NA(),IF(Inputs!$B$6&gt;(U571*(1+rate/freq)),IF((U571*(1+rate/freq))&lt;0,0,(U571*(1+rate/freq))),Inputs!$B$6))</f>
        <v>#N/A</v>
      </c>
      <c r="J572" s="8" t="str">
        <f t="shared" si="79"/>
        <v/>
      </c>
      <c r="K572" s="9" t="str">
        <f t="shared" si="80"/>
        <v/>
      </c>
      <c r="L572" s="8" t="str">
        <f t="shared" si="84"/>
        <v/>
      </c>
      <c r="M572" s="8" t="str">
        <f t="shared" si="85"/>
        <v/>
      </c>
      <c r="N572" s="8"/>
      <c r="O572" s="8"/>
      <c r="P572" s="8"/>
      <c r="Q572" s="8" t="str">
        <f>IF(Inputs!$E$9=$M$2,M572,IF(Inputs!$E$9=$N$2,N572,IF(Inputs!$E$9=$O$2,O572,IF(Inputs!$E$9=$P$2,P572,""))))</f>
        <v/>
      </c>
      <c r="R572" s="3">
        <v>0</v>
      </c>
      <c r="S572" s="19"/>
      <c r="T572" s="3">
        <f t="shared" si="81"/>
        <v>0</v>
      </c>
      <c r="U572" s="8" t="str">
        <f t="shared" si="82"/>
        <v/>
      </c>
      <c r="W572" s="11"/>
      <c r="X572" s="11"/>
      <c r="Y572" s="11"/>
      <c r="Z572" s="11"/>
      <c r="AA572" s="11"/>
      <c r="AB572" s="11"/>
      <c r="AC572" s="11"/>
    </row>
    <row r="573" spans="4:29">
      <c r="D573" s="26">
        <f>IF(SUM($D$2:D572)&lt;&gt;0,0,IF(ROUND(U572-L573,2)=0,E573,0))</f>
        <v>0</v>
      </c>
      <c r="E573" s="3" t="str">
        <f t="shared" si="83"/>
        <v/>
      </c>
      <c r="F573" s="3" t="str">
        <f>IF(E573="","",IF(ISERROR(INDEX(Inputs!$A$10:$B$13,MATCH(E573,Inputs!$A$10:$A$13,0),2)),0,INDEX(Inputs!$A$10:$B$13,MATCH(E573,Inputs!$A$10:$A$13,0),2)))</f>
        <v/>
      </c>
      <c r="G573" s="47">
        <f t="shared" si="77"/>
        <v>0.1095</v>
      </c>
      <c r="H573" s="37">
        <f t="shared" si="78"/>
        <v>0.1095</v>
      </c>
      <c r="I573" s="9" t="e">
        <f>IF(E573="",NA(),IF(Inputs!$B$6&gt;(U572*(1+rate/freq)),IF((U572*(1+rate/freq))&lt;0,0,(U572*(1+rate/freq))),Inputs!$B$6))</f>
        <v>#N/A</v>
      </c>
      <c r="J573" s="8" t="str">
        <f t="shared" si="79"/>
        <v/>
      </c>
      <c r="K573" s="9" t="str">
        <f t="shared" si="80"/>
        <v/>
      </c>
      <c r="L573" s="8" t="str">
        <f t="shared" si="84"/>
        <v/>
      </c>
      <c r="M573" s="8" t="str">
        <f t="shared" si="85"/>
        <v/>
      </c>
      <c r="N573" s="8"/>
      <c r="O573" s="8"/>
      <c r="P573" s="8"/>
      <c r="Q573" s="8" t="str">
        <f>IF(Inputs!$E$9=$M$2,M573,IF(Inputs!$E$9=$N$2,N573,IF(Inputs!$E$9=$O$2,O573,IF(Inputs!$E$9=$P$2,P573,""))))</f>
        <v/>
      </c>
      <c r="R573" s="3">
        <v>0</v>
      </c>
      <c r="S573" s="19"/>
      <c r="T573" s="3">
        <f t="shared" si="81"/>
        <v>0</v>
      </c>
      <c r="U573" s="8" t="str">
        <f t="shared" si="82"/>
        <v/>
      </c>
      <c r="W573" s="11"/>
      <c r="X573" s="11"/>
      <c r="Y573" s="11"/>
      <c r="Z573" s="11"/>
      <c r="AA573" s="11"/>
      <c r="AB573" s="11"/>
      <c r="AC573" s="11"/>
    </row>
    <row r="574" spans="4:29">
      <c r="D574" s="26">
        <f>IF(SUM($D$2:D573)&lt;&gt;0,0,IF(ROUND(U573-L574,2)=0,E574,0))</f>
        <v>0</v>
      </c>
      <c r="E574" s="3" t="str">
        <f t="shared" si="83"/>
        <v/>
      </c>
      <c r="F574" s="3" t="str">
        <f>IF(E574="","",IF(ISERROR(INDEX(Inputs!$A$10:$B$13,MATCH(E574,Inputs!$A$10:$A$13,0),2)),0,INDEX(Inputs!$A$10:$B$13,MATCH(E574,Inputs!$A$10:$A$13,0),2)))</f>
        <v/>
      </c>
      <c r="G574" s="47">
        <f t="shared" si="77"/>
        <v>0.1095</v>
      </c>
      <c r="H574" s="37">
        <f t="shared" si="78"/>
        <v>0.1095</v>
      </c>
      <c r="I574" s="9" t="e">
        <f>IF(E574="",NA(),IF(Inputs!$B$6&gt;(U573*(1+rate/freq)),IF((U573*(1+rate/freq))&lt;0,0,(U573*(1+rate/freq))),Inputs!$B$6))</f>
        <v>#N/A</v>
      </c>
      <c r="J574" s="8" t="str">
        <f t="shared" si="79"/>
        <v/>
      </c>
      <c r="K574" s="9" t="str">
        <f t="shared" si="80"/>
        <v/>
      </c>
      <c r="L574" s="8" t="str">
        <f t="shared" si="84"/>
        <v/>
      </c>
      <c r="M574" s="8" t="str">
        <f t="shared" si="85"/>
        <v/>
      </c>
      <c r="N574" s="8">
        <f>N571+3</f>
        <v>571</v>
      </c>
      <c r="O574" s="8">
        <f>O568+6</f>
        <v>571</v>
      </c>
      <c r="P574" s="8"/>
      <c r="Q574" s="8" t="str">
        <f>IF(Inputs!$E$9=$M$2,M574,IF(Inputs!$E$9=$N$2,N574,IF(Inputs!$E$9=$O$2,O574,IF(Inputs!$E$9=$P$2,P574,""))))</f>
        <v/>
      </c>
      <c r="R574" s="3">
        <v>0</v>
      </c>
      <c r="S574" s="19"/>
      <c r="T574" s="3">
        <f t="shared" si="81"/>
        <v>0</v>
      </c>
      <c r="U574" s="8" t="str">
        <f t="shared" si="82"/>
        <v/>
      </c>
      <c r="W574" s="11"/>
      <c r="X574" s="11"/>
      <c r="Y574" s="11"/>
      <c r="Z574" s="11"/>
      <c r="AA574" s="11"/>
      <c r="AB574" s="11"/>
      <c r="AC574" s="11"/>
    </row>
    <row r="575" spans="4:29">
      <c r="D575" s="26">
        <f>IF(SUM($D$2:D574)&lt;&gt;0,0,IF(ROUND(U574-L575,2)=0,E575,0))</f>
        <v>0</v>
      </c>
      <c r="E575" s="3" t="str">
        <f t="shared" si="83"/>
        <v/>
      </c>
      <c r="F575" s="3" t="str">
        <f>IF(E575="","",IF(ISERROR(INDEX(Inputs!$A$10:$B$13,MATCH(E575,Inputs!$A$10:$A$13,0),2)),0,INDEX(Inputs!$A$10:$B$13,MATCH(E575,Inputs!$A$10:$A$13,0),2)))</f>
        <v/>
      </c>
      <c r="G575" s="47">
        <f t="shared" si="77"/>
        <v>0.1095</v>
      </c>
      <c r="H575" s="37">
        <f t="shared" si="78"/>
        <v>0.1095</v>
      </c>
      <c r="I575" s="9" t="e">
        <f>IF(E575="",NA(),IF(Inputs!$B$6&gt;(U574*(1+rate/freq)),IF((U574*(1+rate/freq))&lt;0,0,(U574*(1+rate/freq))),Inputs!$B$6))</f>
        <v>#N/A</v>
      </c>
      <c r="J575" s="8" t="str">
        <f t="shared" si="79"/>
        <v/>
      </c>
      <c r="K575" s="9" t="str">
        <f t="shared" si="80"/>
        <v/>
      </c>
      <c r="L575" s="8" t="str">
        <f t="shared" si="84"/>
        <v/>
      </c>
      <c r="M575" s="8" t="str">
        <f t="shared" si="85"/>
        <v/>
      </c>
      <c r="N575" s="8"/>
      <c r="O575" s="8"/>
      <c r="P575" s="8"/>
      <c r="Q575" s="8" t="str">
        <f>IF(Inputs!$E$9=$M$2,M575,IF(Inputs!$E$9=$N$2,N575,IF(Inputs!$E$9=$O$2,O575,IF(Inputs!$E$9=$P$2,P575,""))))</f>
        <v/>
      </c>
      <c r="R575" s="3">
        <v>0</v>
      </c>
      <c r="S575" s="19"/>
      <c r="T575" s="3">
        <f t="shared" si="81"/>
        <v>0</v>
      </c>
      <c r="U575" s="8" t="str">
        <f t="shared" si="82"/>
        <v/>
      </c>
      <c r="W575" s="11"/>
      <c r="X575" s="11"/>
      <c r="Y575" s="11"/>
      <c r="Z575" s="11"/>
      <c r="AA575" s="11"/>
      <c r="AB575" s="11"/>
      <c r="AC575" s="11"/>
    </row>
    <row r="576" spans="4:29">
      <c r="D576" s="26">
        <f>IF(SUM($D$2:D575)&lt;&gt;0,0,IF(ROUND(U575-L576,2)=0,E576,0))</f>
        <v>0</v>
      </c>
      <c r="E576" s="3" t="str">
        <f t="shared" si="83"/>
        <v/>
      </c>
      <c r="F576" s="3" t="str">
        <f>IF(E576="","",IF(ISERROR(INDEX(Inputs!$A$10:$B$13,MATCH(E576,Inputs!$A$10:$A$13,0),2)),0,INDEX(Inputs!$A$10:$B$13,MATCH(E576,Inputs!$A$10:$A$13,0),2)))</f>
        <v/>
      </c>
      <c r="G576" s="47">
        <f t="shared" si="77"/>
        <v>0.1095</v>
      </c>
      <c r="H576" s="37">
        <f t="shared" si="78"/>
        <v>0.1095</v>
      </c>
      <c r="I576" s="9" t="e">
        <f>IF(E576="",NA(),IF(Inputs!$B$6&gt;(U575*(1+rate/freq)),IF((U575*(1+rate/freq))&lt;0,0,(U575*(1+rate/freq))),Inputs!$B$6))</f>
        <v>#N/A</v>
      </c>
      <c r="J576" s="8" t="str">
        <f t="shared" si="79"/>
        <v/>
      </c>
      <c r="K576" s="9" t="str">
        <f t="shared" si="80"/>
        <v/>
      </c>
      <c r="L576" s="8" t="str">
        <f t="shared" si="84"/>
        <v/>
      </c>
      <c r="M576" s="8" t="str">
        <f t="shared" si="85"/>
        <v/>
      </c>
      <c r="N576" s="8"/>
      <c r="O576" s="8"/>
      <c r="P576" s="8"/>
      <c r="Q576" s="8" t="str">
        <f>IF(Inputs!$E$9=$M$2,M576,IF(Inputs!$E$9=$N$2,N576,IF(Inputs!$E$9=$O$2,O576,IF(Inputs!$E$9=$P$2,P576,""))))</f>
        <v/>
      </c>
      <c r="R576" s="3">
        <v>0</v>
      </c>
      <c r="S576" s="19"/>
      <c r="T576" s="3">
        <f t="shared" si="81"/>
        <v>0</v>
      </c>
      <c r="U576" s="8" t="str">
        <f t="shared" si="82"/>
        <v/>
      </c>
      <c r="W576" s="11"/>
      <c r="X576" s="11"/>
      <c r="Y576" s="11"/>
      <c r="Z576" s="11"/>
      <c r="AA576" s="11"/>
      <c r="AB576" s="11"/>
      <c r="AC576" s="11"/>
    </row>
    <row r="577" spans="4:29">
      <c r="D577" s="26">
        <f>IF(SUM($D$2:D576)&lt;&gt;0,0,IF(ROUND(U576-L577,2)=0,E577,0))</f>
        <v>0</v>
      </c>
      <c r="E577" s="3" t="str">
        <f t="shared" si="83"/>
        <v/>
      </c>
      <c r="F577" s="3" t="str">
        <f>IF(E577="","",IF(ISERROR(INDEX(Inputs!$A$10:$B$13,MATCH(E577,Inputs!$A$10:$A$13,0),2)),0,INDEX(Inputs!$A$10:$B$13,MATCH(E577,Inputs!$A$10:$A$13,0),2)))</f>
        <v/>
      </c>
      <c r="G577" s="47">
        <f t="shared" si="77"/>
        <v>0.1095</v>
      </c>
      <c r="H577" s="37">
        <f t="shared" si="78"/>
        <v>0.1095</v>
      </c>
      <c r="I577" s="9" t="e">
        <f>IF(E577="",NA(),IF(Inputs!$B$6&gt;(U576*(1+rate/freq)),IF((U576*(1+rate/freq))&lt;0,0,(U576*(1+rate/freq))),Inputs!$B$6))</f>
        <v>#N/A</v>
      </c>
      <c r="J577" s="8" t="str">
        <f t="shared" si="79"/>
        <v/>
      </c>
      <c r="K577" s="9" t="str">
        <f t="shared" si="80"/>
        <v/>
      </c>
      <c r="L577" s="8" t="str">
        <f t="shared" si="84"/>
        <v/>
      </c>
      <c r="M577" s="8" t="str">
        <f t="shared" si="85"/>
        <v/>
      </c>
      <c r="N577" s="8">
        <f>N574+3</f>
        <v>574</v>
      </c>
      <c r="O577" s="8"/>
      <c r="P577" s="8"/>
      <c r="Q577" s="8" t="str">
        <f>IF(Inputs!$E$9=$M$2,M577,IF(Inputs!$E$9=$N$2,N577,IF(Inputs!$E$9=$O$2,O577,IF(Inputs!$E$9=$P$2,P577,""))))</f>
        <v/>
      </c>
      <c r="R577" s="3">
        <v>0</v>
      </c>
      <c r="S577" s="19"/>
      <c r="T577" s="3">
        <f t="shared" si="81"/>
        <v>0</v>
      </c>
      <c r="U577" s="8" t="str">
        <f t="shared" si="82"/>
        <v/>
      </c>
      <c r="W577" s="11"/>
      <c r="X577" s="11"/>
      <c r="Y577" s="11"/>
      <c r="Z577" s="11"/>
      <c r="AA577" s="11"/>
      <c r="AB577" s="11"/>
      <c r="AC577" s="11"/>
    </row>
    <row r="578" spans="4:29">
      <c r="D578" s="26">
        <f>IF(SUM($D$2:D577)&lt;&gt;0,0,IF(ROUND(U577-L578,2)=0,E578,0))</f>
        <v>0</v>
      </c>
      <c r="E578" s="3" t="str">
        <f t="shared" si="83"/>
        <v/>
      </c>
      <c r="F578" s="3" t="str">
        <f>IF(E578="","",IF(ISERROR(INDEX(Inputs!$A$10:$B$13,MATCH(E578,Inputs!$A$10:$A$13,0),2)),0,INDEX(Inputs!$A$10:$B$13,MATCH(E578,Inputs!$A$10:$A$13,0),2)))</f>
        <v/>
      </c>
      <c r="G578" s="47">
        <f t="shared" si="77"/>
        <v>0.1095</v>
      </c>
      <c r="H578" s="37">
        <f t="shared" si="78"/>
        <v>0.1095</v>
      </c>
      <c r="I578" s="9" t="e">
        <f>IF(E578="",NA(),IF(Inputs!$B$6&gt;(U577*(1+rate/freq)),IF((U577*(1+rate/freq))&lt;0,0,(U577*(1+rate/freq))),Inputs!$B$6))</f>
        <v>#N/A</v>
      </c>
      <c r="J578" s="8" t="str">
        <f t="shared" si="79"/>
        <v/>
      </c>
      <c r="K578" s="9" t="str">
        <f t="shared" si="80"/>
        <v/>
      </c>
      <c r="L578" s="8" t="str">
        <f t="shared" si="84"/>
        <v/>
      </c>
      <c r="M578" s="8" t="str">
        <f t="shared" si="85"/>
        <v/>
      </c>
      <c r="N578" s="8"/>
      <c r="O578" s="8"/>
      <c r="P578" s="8"/>
      <c r="Q578" s="8" t="str">
        <f>IF(Inputs!$E$9=$M$2,M578,IF(Inputs!$E$9=$N$2,N578,IF(Inputs!$E$9=$O$2,O578,IF(Inputs!$E$9=$P$2,P578,""))))</f>
        <v/>
      </c>
      <c r="R578" s="3">
        <v>0</v>
      </c>
      <c r="S578" s="19"/>
      <c r="T578" s="3">
        <f t="shared" si="81"/>
        <v>0</v>
      </c>
      <c r="U578" s="8" t="str">
        <f t="shared" si="82"/>
        <v/>
      </c>
      <c r="W578" s="11"/>
      <c r="X578" s="11"/>
      <c r="Y578" s="11"/>
      <c r="Z578" s="11"/>
      <c r="AA578" s="11"/>
      <c r="AB578" s="11"/>
      <c r="AC578" s="11"/>
    </row>
    <row r="579" spans="4:29">
      <c r="D579" s="26">
        <f>IF(SUM($D$2:D578)&lt;&gt;0,0,IF(ROUND(U578-L579,2)=0,E579,0))</f>
        <v>0</v>
      </c>
      <c r="E579" s="3" t="str">
        <f t="shared" si="83"/>
        <v/>
      </c>
      <c r="F579" s="3" t="str">
        <f>IF(E579="","",IF(ISERROR(INDEX(Inputs!$A$10:$B$13,MATCH(E579,Inputs!$A$10:$A$13,0),2)),0,INDEX(Inputs!$A$10:$B$13,MATCH(E579,Inputs!$A$10:$A$13,0),2)))</f>
        <v/>
      </c>
      <c r="G579" s="47">
        <f t="shared" si="77"/>
        <v>0.1095</v>
      </c>
      <c r="H579" s="37">
        <f t="shared" si="78"/>
        <v>0.1095</v>
      </c>
      <c r="I579" s="9" t="e">
        <f>IF(E579="",NA(),IF(Inputs!$B$6&gt;(U578*(1+rate/freq)),IF((U578*(1+rate/freq))&lt;0,0,(U578*(1+rate/freq))),Inputs!$B$6))</f>
        <v>#N/A</v>
      </c>
      <c r="J579" s="8" t="str">
        <f t="shared" si="79"/>
        <v/>
      </c>
      <c r="K579" s="9" t="str">
        <f t="shared" si="80"/>
        <v/>
      </c>
      <c r="L579" s="8" t="str">
        <f t="shared" si="84"/>
        <v/>
      </c>
      <c r="M579" s="8" t="str">
        <f t="shared" si="85"/>
        <v/>
      </c>
      <c r="N579" s="8"/>
      <c r="O579" s="8"/>
      <c r="P579" s="8"/>
      <c r="Q579" s="8" t="str">
        <f>IF(Inputs!$E$9=$M$2,M579,IF(Inputs!$E$9=$N$2,N579,IF(Inputs!$E$9=$O$2,O579,IF(Inputs!$E$9=$P$2,P579,""))))</f>
        <v/>
      </c>
      <c r="R579" s="3">
        <v>0</v>
      </c>
      <c r="S579" s="19"/>
      <c r="T579" s="3">
        <f t="shared" si="81"/>
        <v>0</v>
      </c>
      <c r="U579" s="8" t="str">
        <f t="shared" si="82"/>
        <v/>
      </c>
      <c r="W579" s="11"/>
      <c r="X579" s="11"/>
      <c r="Y579" s="11"/>
      <c r="Z579" s="11"/>
      <c r="AA579" s="11"/>
      <c r="AB579" s="11"/>
      <c r="AC579" s="11"/>
    </row>
    <row r="580" spans="4:29">
      <c r="D580" s="26">
        <f>IF(SUM($D$2:D579)&lt;&gt;0,0,IF(ROUND(U579-L580,2)=0,E580,0))</f>
        <v>0</v>
      </c>
      <c r="E580" s="3" t="str">
        <f t="shared" si="83"/>
        <v/>
      </c>
      <c r="F580" s="3" t="str">
        <f>IF(E580="","",IF(ISERROR(INDEX(Inputs!$A$10:$B$13,MATCH(E580,Inputs!$A$10:$A$13,0),2)),0,INDEX(Inputs!$A$10:$B$13,MATCH(E580,Inputs!$A$10:$A$13,0),2)))</f>
        <v/>
      </c>
      <c r="G580" s="47">
        <f t="shared" ref="G580:G643" si="86">rate</f>
        <v>0.1095</v>
      </c>
      <c r="H580" s="37">
        <f t="shared" ref="H580:H643" si="87">IF($AS$2="fixed",rate,G580)</f>
        <v>0.1095</v>
      </c>
      <c r="I580" s="9" t="e">
        <f>IF(E580="",NA(),IF(Inputs!$B$6&gt;(U579*(1+rate/freq)),IF((U579*(1+rate/freq))&lt;0,0,(U579*(1+rate/freq))),Inputs!$B$6))</f>
        <v>#N/A</v>
      </c>
      <c r="J580" s="8" t="str">
        <f t="shared" ref="J580:J643" si="88">IF(E580="","",IF(emi&gt;(U579*(1+rate/freq)),IF((U579*(1+rate/freq))&lt;0,0,(U579*(1+rate/freq))),emi))</f>
        <v/>
      </c>
      <c r="K580" s="9" t="str">
        <f t="shared" ref="K580:K643" si="89">IF(E580="","",IF(U579&lt;0,0,U579)*H580/freq)</f>
        <v/>
      </c>
      <c r="L580" s="8" t="str">
        <f t="shared" si="84"/>
        <v/>
      </c>
      <c r="M580" s="8" t="str">
        <f t="shared" si="85"/>
        <v/>
      </c>
      <c r="N580" s="8">
        <f>N577+3</f>
        <v>577</v>
      </c>
      <c r="O580" s="8">
        <f>O574+6</f>
        <v>577</v>
      </c>
      <c r="P580" s="8">
        <f>P568+12</f>
        <v>577</v>
      </c>
      <c r="Q580" s="8" t="str">
        <f>IF(Inputs!$E$9=$M$2,M580,IF(Inputs!$E$9=$N$2,N580,IF(Inputs!$E$9=$O$2,O580,IF(Inputs!$E$9=$P$2,P580,""))))</f>
        <v/>
      </c>
      <c r="R580" s="3">
        <v>0</v>
      </c>
      <c r="S580" s="19"/>
      <c r="T580" s="3">
        <f t="shared" ref="T580:T643" si="90">IF(U579=0,0,S580)</f>
        <v>0</v>
      </c>
      <c r="U580" s="8" t="str">
        <f t="shared" ref="U580:U643" si="91">IF(E580="","",IF(U579&lt;=0,0,IF(U579+F580-L580-R580-T580&lt;0,0,U579+F580-L580-R580-T580)))</f>
        <v/>
      </c>
      <c r="W580" s="11"/>
      <c r="X580" s="11"/>
      <c r="Y580" s="11"/>
      <c r="Z580" s="11"/>
      <c r="AA580" s="11"/>
      <c r="AB580" s="11"/>
      <c r="AC580" s="11"/>
    </row>
    <row r="581" spans="4:29">
      <c r="D581" s="26">
        <f>IF(SUM($D$2:D580)&lt;&gt;0,0,IF(ROUND(U580-L581,2)=0,E581,0))</f>
        <v>0</v>
      </c>
      <c r="E581" s="3" t="str">
        <f t="shared" ref="E581:E644" si="92">IF(E580&lt;term,E580+1,"")</f>
        <v/>
      </c>
      <c r="F581" s="3" t="str">
        <f>IF(E581="","",IF(ISERROR(INDEX(Inputs!$A$10:$B$13,MATCH(E581,Inputs!$A$10:$A$13,0),2)),0,INDEX(Inputs!$A$10:$B$13,MATCH(E581,Inputs!$A$10:$A$13,0),2)))</f>
        <v/>
      </c>
      <c r="G581" s="47">
        <f t="shared" si="86"/>
        <v>0.1095</v>
      </c>
      <c r="H581" s="37">
        <f t="shared" si="87"/>
        <v>0.1095</v>
      </c>
      <c r="I581" s="9" t="e">
        <f>IF(E581="",NA(),IF(Inputs!$B$6&gt;(U580*(1+rate/freq)),IF((U580*(1+rate/freq))&lt;0,0,(U580*(1+rate/freq))),Inputs!$B$6))</f>
        <v>#N/A</v>
      </c>
      <c r="J581" s="8" t="str">
        <f t="shared" si="88"/>
        <v/>
      </c>
      <c r="K581" s="9" t="str">
        <f t="shared" si="89"/>
        <v/>
      </c>
      <c r="L581" s="8" t="str">
        <f t="shared" ref="L581:L644" si="93">IF(E581="","",I581-K581)</f>
        <v/>
      </c>
      <c r="M581" s="8" t="str">
        <f t="shared" ref="M581:M644" si="94">E581</f>
        <v/>
      </c>
      <c r="N581" s="8"/>
      <c r="O581" s="8"/>
      <c r="P581" s="8"/>
      <c r="Q581" s="8" t="str">
        <f>IF(Inputs!$E$9=$M$2,M581,IF(Inputs!$E$9=$N$2,N581,IF(Inputs!$E$9=$O$2,O581,IF(Inputs!$E$9=$P$2,P581,""))))</f>
        <v/>
      </c>
      <c r="R581" s="3">
        <v>0</v>
      </c>
      <c r="S581" s="19"/>
      <c r="T581" s="3">
        <f t="shared" si="90"/>
        <v>0</v>
      </c>
      <c r="U581" s="8" t="str">
        <f t="shared" si="91"/>
        <v/>
      </c>
      <c r="W581" s="11"/>
      <c r="X581" s="11"/>
      <c r="Y581" s="11"/>
      <c r="Z581" s="11"/>
      <c r="AA581" s="11"/>
      <c r="AB581" s="11"/>
      <c r="AC581" s="11"/>
    </row>
    <row r="582" spans="4:29">
      <c r="D582" s="26">
        <f>IF(SUM($D$2:D581)&lt;&gt;0,0,IF(ROUND(U581-L582,2)=0,E582,0))</f>
        <v>0</v>
      </c>
      <c r="E582" s="3" t="str">
        <f t="shared" si="92"/>
        <v/>
      </c>
      <c r="F582" s="3" t="str">
        <f>IF(E582="","",IF(ISERROR(INDEX(Inputs!$A$10:$B$13,MATCH(E582,Inputs!$A$10:$A$13,0),2)),0,INDEX(Inputs!$A$10:$B$13,MATCH(E582,Inputs!$A$10:$A$13,0),2)))</f>
        <v/>
      </c>
      <c r="G582" s="47">
        <f t="shared" si="86"/>
        <v>0.1095</v>
      </c>
      <c r="H582" s="37">
        <f t="shared" si="87"/>
        <v>0.1095</v>
      </c>
      <c r="I582" s="9" t="e">
        <f>IF(E582="",NA(),IF(Inputs!$B$6&gt;(U581*(1+rate/freq)),IF((U581*(1+rate/freq))&lt;0,0,(U581*(1+rate/freq))),Inputs!$B$6))</f>
        <v>#N/A</v>
      </c>
      <c r="J582" s="8" t="str">
        <f t="shared" si="88"/>
        <v/>
      </c>
      <c r="K582" s="9" t="str">
        <f t="shared" si="89"/>
        <v/>
      </c>
      <c r="L582" s="8" t="str">
        <f t="shared" si="93"/>
        <v/>
      </c>
      <c r="M582" s="8" t="str">
        <f t="shared" si="94"/>
        <v/>
      </c>
      <c r="N582" s="8"/>
      <c r="O582" s="8"/>
      <c r="P582" s="8"/>
      <c r="Q582" s="8" t="str">
        <f>IF(Inputs!$E$9=$M$2,M582,IF(Inputs!$E$9=$N$2,N582,IF(Inputs!$E$9=$O$2,O582,IF(Inputs!$E$9=$P$2,P582,""))))</f>
        <v/>
      </c>
      <c r="R582" s="3">
        <v>0</v>
      </c>
      <c r="S582" s="19"/>
      <c r="T582" s="3">
        <f t="shared" si="90"/>
        <v>0</v>
      </c>
      <c r="U582" s="8" t="str">
        <f t="shared" si="91"/>
        <v/>
      </c>
      <c r="W582" s="11"/>
      <c r="X582" s="11"/>
      <c r="Y582" s="11"/>
      <c r="Z582" s="11"/>
      <c r="AA582" s="11"/>
      <c r="AB582" s="11"/>
      <c r="AC582" s="11"/>
    </row>
    <row r="583" spans="4:29">
      <c r="D583" s="26">
        <f>IF(SUM($D$2:D582)&lt;&gt;0,0,IF(ROUND(U582-L583,2)=0,E583,0))</f>
        <v>0</v>
      </c>
      <c r="E583" s="3" t="str">
        <f t="shared" si="92"/>
        <v/>
      </c>
      <c r="F583" s="3" t="str">
        <f>IF(E583="","",IF(ISERROR(INDEX(Inputs!$A$10:$B$13,MATCH(E583,Inputs!$A$10:$A$13,0),2)),0,INDEX(Inputs!$A$10:$B$13,MATCH(E583,Inputs!$A$10:$A$13,0),2)))</f>
        <v/>
      </c>
      <c r="G583" s="47">
        <f t="shared" si="86"/>
        <v>0.1095</v>
      </c>
      <c r="H583" s="37">
        <f t="shared" si="87"/>
        <v>0.1095</v>
      </c>
      <c r="I583" s="9" t="e">
        <f>IF(E583="",NA(),IF(Inputs!$B$6&gt;(U582*(1+rate/freq)),IF((U582*(1+rate/freq))&lt;0,0,(U582*(1+rate/freq))),Inputs!$B$6))</f>
        <v>#N/A</v>
      </c>
      <c r="J583" s="8" t="str">
        <f t="shared" si="88"/>
        <v/>
      </c>
      <c r="K583" s="9" t="str">
        <f t="shared" si="89"/>
        <v/>
      </c>
      <c r="L583" s="8" t="str">
        <f t="shared" si="93"/>
        <v/>
      </c>
      <c r="M583" s="8" t="str">
        <f t="shared" si="94"/>
        <v/>
      </c>
      <c r="N583" s="8">
        <f>N580+3</f>
        <v>580</v>
      </c>
      <c r="O583" s="8"/>
      <c r="P583" s="8"/>
      <c r="Q583" s="8" t="str">
        <f>IF(Inputs!$E$9=$M$2,M583,IF(Inputs!$E$9=$N$2,N583,IF(Inputs!$E$9=$O$2,O583,IF(Inputs!$E$9=$P$2,P583,""))))</f>
        <v/>
      </c>
      <c r="R583" s="3">
        <v>0</v>
      </c>
      <c r="S583" s="19"/>
      <c r="T583" s="3">
        <f t="shared" si="90"/>
        <v>0</v>
      </c>
      <c r="U583" s="8" t="str">
        <f t="shared" si="91"/>
        <v/>
      </c>
      <c r="W583" s="11"/>
      <c r="X583" s="11"/>
      <c r="Y583" s="11"/>
      <c r="Z583" s="11"/>
      <c r="AA583" s="11"/>
      <c r="AB583" s="11"/>
      <c r="AC583" s="11"/>
    </row>
    <row r="584" spans="4:29">
      <c r="D584" s="26">
        <f>IF(SUM($D$2:D583)&lt;&gt;0,0,IF(ROUND(U583-L584,2)=0,E584,0))</f>
        <v>0</v>
      </c>
      <c r="E584" s="3" t="str">
        <f t="shared" si="92"/>
        <v/>
      </c>
      <c r="F584" s="3" t="str">
        <f>IF(E584="","",IF(ISERROR(INDEX(Inputs!$A$10:$B$13,MATCH(E584,Inputs!$A$10:$A$13,0),2)),0,INDEX(Inputs!$A$10:$B$13,MATCH(E584,Inputs!$A$10:$A$13,0),2)))</f>
        <v/>
      </c>
      <c r="G584" s="47">
        <f t="shared" si="86"/>
        <v>0.1095</v>
      </c>
      <c r="H584" s="37">
        <f t="shared" si="87"/>
        <v>0.1095</v>
      </c>
      <c r="I584" s="9" t="e">
        <f>IF(E584="",NA(),IF(Inputs!$B$6&gt;(U583*(1+rate/freq)),IF((U583*(1+rate/freq))&lt;0,0,(U583*(1+rate/freq))),Inputs!$B$6))</f>
        <v>#N/A</v>
      </c>
      <c r="J584" s="8" t="str">
        <f t="shared" si="88"/>
        <v/>
      </c>
      <c r="K584" s="9" t="str">
        <f t="shared" si="89"/>
        <v/>
      </c>
      <c r="L584" s="8" t="str">
        <f t="shared" si="93"/>
        <v/>
      </c>
      <c r="M584" s="8" t="str">
        <f t="shared" si="94"/>
        <v/>
      </c>
      <c r="N584" s="8"/>
      <c r="O584" s="8"/>
      <c r="P584" s="8"/>
      <c r="Q584" s="8" t="str">
        <f>IF(Inputs!$E$9=$M$2,M584,IF(Inputs!$E$9=$N$2,N584,IF(Inputs!$E$9=$O$2,O584,IF(Inputs!$E$9=$P$2,P584,""))))</f>
        <v/>
      </c>
      <c r="R584" s="3">
        <v>0</v>
      </c>
      <c r="S584" s="19"/>
      <c r="T584" s="3">
        <f t="shared" si="90"/>
        <v>0</v>
      </c>
      <c r="U584" s="8" t="str">
        <f t="shared" si="91"/>
        <v/>
      </c>
      <c r="W584" s="11"/>
      <c r="X584" s="11"/>
      <c r="Y584" s="11"/>
      <c r="Z584" s="11"/>
      <c r="AA584" s="11"/>
      <c r="AB584" s="11"/>
      <c r="AC584" s="11"/>
    </row>
    <row r="585" spans="4:29">
      <c r="D585" s="26">
        <f>IF(SUM($D$2:D584)&lt;&gt;0,0,IF(ROUND(U584-L585,2)=0,E585,0))</f>
        <v>0</v>
      </c>
      <c r="E585" s="3" t="str">
        <f t="shared" si="92"/>
        <v/>
      </c>
      <c r="F585" s="3" t="str">
        <f>IF(E585="","",IF(ISERROR(INDEX(Inputs!$A$10:$B$13,MATCH(E585,Inputs!$A$10:$A$13,0),2)),0,INDEX(Inputs!$A$10:$B$13,MATCH(E585,Inputs!$A$10:$A$13,0),2)))</f>
        <v/>
      </c>
      <c r="G585" s="47">
        <f t="shared" si="86"/>
        <v>0.1095</v>
      </c>
      <c r="H585" s="37">
        <f t="shared" si="87"/>
        <v>0.1095</v>
      </c>
      <c r="I585" s="9" t="e">
        <f>IF(E585="",NA(),IF(Inputs!$B$6&gt;(U584*(1+rate/freq)),IF((U584*(1+rate/freq))&lt;0,0,(U584*(1+rate/freq))),Inputs!$B$6))</f>
        <v>#N/A</v>
      </c>
      <c r="J585" s="8" t="str">
        <f t="shared" si="88"/>
        <v/>
      </c>
      <c r="K585" s="9" t="str">
        <f t="shared" si="89"/>
        <v/>
      </c>
      <c r="L585" s="8" t="str">
        <f t="shared" si="93"/>
        <v/>
      </c>
      <c r="M585" s="8" t="str">
        <f t="shared" si="94"/>
        <v/>
      </c>
      <c r="N585" s="8"/>
      <c r="O585" s="8"/>
      <c r="P585" s="8"/>
      <c r="Q585" s="8" t="str">
        <f>IF(Inputs!$E$9=$M$2,M585,IF(Inputs!$E$9=$N$2,N585,IF(Inputs!$E$9=$O$2,O585,IF(Inputs!$E$9=$P$2,P585,""))))</f>
        <v/>
      </c>
      <c r="R585" s="3">
        <v>0</v>
      </c>
      <c r="S585" s="19"/>
      <c r="T585" s="3">
        <f t="shared" si="90"/>
        <v>0</v>
      </c>
      <c r="U585" s="8" t="str">
        <f t="shared" si="91"/>
        <v/>
      </c>
      <c r="W585" s="11"/>
      <c r="X585" s="11"/>
      <c r="Y585" s="11"/>
      <c r="Z585" s="11"/>
      <c r="AA585" s="11"/>
      <c r="AB585" s="11"/>
      <c r="AC585" s="11"/>
    </row>
    <row r="586" spans="4:29">
      <c r="D586" s="26">
        <f>IF(SUM($D$2:D585)&lt;&gt;0,0,IF(ROUND(U585-L586,2)=0,E586,0))</f>
        <v>0</v>
      </c>
      <c r="E586" s="3" t="str">
        <f t="shared" si="92"/>
        <v/>
      </c>
      <c r="F586" s="3" t="str">
        <f>IF(E586="","",IF(ISERROR(INDEX(Inputs!$A$10:$B$13,MATCH(E586,Inputs!$A$10:$A$13,0),2)),0,INDEX(Inputs!$A$10:$B$13,MATCH(E586,Inputs!$A$10:$A$13,0),2)))</f>
        <v/>
      </c>
      <c r="G586" s="47">
        <f t="shared" si="86"/>
        <v>0.1095</v>
      </c>
      <c r="H586" s="37">
        <f t="shared" si="87"/>
        <v>0.1095</v>
      </c>
      <c r="I586" s="9" t="e">
        <f>IF(E586="",NA(),IF(Inputs!$B$6&gt;(U585*(1+rate/freq)),IF((U585*(1+rate/freq))&lt;0,0,(U585*(1+rate/freq))),Inputs!$B$6))</f>
        <v>#N/A</v>
      </c>
      <c r="J586" s="8" t="str">
        <f t="shared" si="88"/>
        <v/>
      </c>
      <c r="K586" s="9" t="str">
        <f t="shared" si="89"/>
        <v/>
      </c>
      <c r="L586" s="8" t="str">
        <f t="shared" si="93"/>
        <v/>
      </c>
      <c r="M586" s="8" t="str">
        <f t="shared" si="94"/>
        <v/>
      </c>
      <c r="N586" s="8">
        <f>N583+3</f>
        <v>583</v>
      </c>
      <c r="O586" s="8">
        <f>O580+6</f>
        <v>583</v>
      </c>
      <c r="P586" s="8"/>
      <c r="Q586" s="8" t="str">
        <f>IF(Inputs!$E$9=$M$2,M586,IF(Inputs!$E$9=$N$2,N586,IF(Inputs!$E$9=$O$2,O586,IF(Inputs!$E$9=$P$2,P586,""))))</f>
        <v/>
      </c>
      <c r="R586" s="3">
        <v>0</v>
      </c>
      <c r="S586" s="19"/>
      <c r="T586" s="3">
        <f t="shared" si="90"/>
        <v>0</v>
      </c>
      <c r="U586" s="8" t="str">
        <f t="shared" si="91"/>
        <v/>
      </c>
      <c r="W586" s="11"/>
      <c r="X586" s="11"/>
      <c r="Y586" s="11"/>
      <c r="Z586" s="11"/>
      <c r="AA586" s="11"/>
      <c r="AB586" s="11"/>
      <c r="AC586" s="11"/>
    </row>
    <row r="587" spans="4:29">
      <c r="D587" s="26">
        <f>IF(SUM($D$2:D586)&lt;&gt;0,0,IF(ROUND(U586-L587,2)=0,E587,0))</f>
        <v>0</v>
      </c>
      <c r="E587" s="3" t="str">
        <f t="shared" si="92"/>
        <v/>
      </c>
      <c r="F587" s="3" t="str">
        <f>IF(E587="","",IF(ISERROR(INDEX(Inputs!$A$10:$B$13,MATCH(E587,Inputs!$A$10:$A$13,0),2)),0,INDEX(Inputs!$A$10:$B$13,MATCH(E587,Inputs!$A$10:$A$13,0),2)))</f>
        <v/>
      </c>
      <c r="G587" s="47">
        <f t="shared" si="86"/>
        <v>0.1095</v>
      </c>
      <c r="H587" s="37">
        <f t="shared" si="87"/>
        <v>0.1095</v>
      </c>
      <c r="I587" s="9" t="e">
        <f>IF(E587="",NA(),IF(Inputs!$B$6&gt;(U586*(1+rate/freq)),IF((U586*(1+rate/freq))&lt;0,0,(U586*(1+rate/freq))),Inputs!$B$6))</f>
        <v>#N/A</v>
      </c>
      <c r="J587" s="8" t="str">
        <f t="shared" si="88"/>
        <v/>
      </c>
      <c r="K587" s="9" t="str">
        <f t="shared" si="89"/>
        <v/>
      </c>
      <c r="L587" s="8" t="str">
        <f t="shared" si="93"/>
        <v/>
      </c>
      <c r="M587" s="8" t="str">
        <f t="shared" si="94"/>
        <v/>
      </c>
      <c r="N587" s="8"/>
      <c r="O587" s="8"/>
      <c r="P587" s="8"/>
      <c r="Q587" s="8" t="str">
        <f>IF(Inputs!$E$9=$M$2,M587,IF(Inputs!$E$9=$N$2,N587,IF(Inputs!$E$9=$O$2,O587,IF(Inputs!$E$9=$P$2,P587,""))))</f>
        <v/>
      </c>
      <c r="R587" s="3">
        <v>0</v>
      </c>
      <c r="S587" s="19"/>
      <c r="T587" s="3">
        <f t="shared" si="90"/>
        <v>0</v>
      </c>
      <c r="U587" s="8" t="str">
        <f t="shared" si="91"/>
        <v/>
      </c>
      <c r="W587" s="11"/>
      <c r="X587" s="11"/>
      <c r="Y587" s="11"/>
      <c r="Z587" s="11"/>
      <c r="AA587" s="11"/>
      <c r="AB587" s="11"/>
      <c r="AC587" s="11"/>
    </row>
    <row r="588" spans="4:29">
      <c r="D588" s="26">
        <f>IF(SUM($D$2:D587)&lt;&gt;0,0,IF(ROUND(U587-L588,2)=0,E588,0))</f>
        <v>0</v>
      </c>
      <c r="E588" s="3" t="str">
        <f t="shared" si="92"/>
        <v/>
      </c>
      <c r="F588" s="3" t="str">
        <f>IF(E588="","",IF(ISERROR(INDEX(Inputs!$A$10:$B$13,MATCH(E588,Inputs!$A$10:$A$13,0),2)),0,INDEX(Inputs!$A$10:$B$13,MATCH(E588,Inputs!$A$10:$A$13,0),2)))</f>
        <v/>
      </c>
      <c r="G588" s="47">
        <f t="shared" si="86"/>
        <v>0.1095</v>
      </c>
      <c r="H588" s="37">
        <f t="shared" si="87"/>
        <v>0.1095</v>
      </c>
      <c r="I588" s="9" t="e">
        <f>IF(E588="",NA(),IF(Inputs!$B$6&gt;(U587*(1+rate/freq)),IF((U587*(1+rate/freq))&lt;0,0,(U587*(1+rate/freq))),Inputs!$B$6))</f>
        <v>#N/A</v>
      </c>
      <c r="J588" s="8" t="str">
        <f t="shared" si="88"/>
        <v/>
      </c>
      <c r="K588" s="9" t="str">
        <f t="shared" si="89"/>
        <v/>
      </c>
      <c r="L588" s="8" t="str">
        <f t="shared" si="93"/>
        <v/>
      </c>
      <c r="M588" s="8" t="str">
        <f t="shared" si="94"/>
        <v/>
      </c>
      <c r="N588" s="8"/>
      <c r="O588" s="8"/>
      <c r="P588" s="8"/>
      <c r="Q588" s="8" t="str">
        <f>IF(Inputs!$E$9=$M$2,M588,IF(Inputs!$E$9=$N$2,N588,IF(Inputs!$E$9=$O$2,O588,IF(Inputs!$E$9=$P$2,P588,""))))</f>
        <v/>
      </c>
      <c r="R588" s="3">
        <v>0</v>
      </c>
      <c r="S588" s="19"/>
      <c r="T588" s="3">
        <f t="shared" si="90"/>
        <v>0</v>
      </c>
      <c r="U588" s="8" t="str">
        <f t="shared" si="91"/>
        <v/>
      </c>
      <c r="W588" s="11"/>
      <c r="X588" s="11"/>
      <c r="Y588" s="11"/>
      <c r="Z588" s="11"/>
      <c r="AA588" s="11"/>
      <c r="AB588" s="11"/>
      <c r="AC588" s="11"/>
    </row>
    <row r="589" spans="4:29">
      <c r="D589" s="26">
        <f>IF(SUM($D$2:D588)&lt;&gt;0,0,IF(ROUND(U588-L589,2)=0,E589,0))</f>
        <v>0</v>
      </c>
      <c r="E589" s="3" t="str">
        <f t="shared" si="92"/>
        <v/>
      </c>
      <c r="F589" s="3" t="str">
        <f>IF(E589="","",IF(ISERROR(INDEX(Inputs!$A$10:$B$13,MATCH(E589,Inputs!$A$10:$A$13,0),2)),0,INDEX(Inputs!$A$10:$B$13,MATCH(E589,Inputs!$A$10:$A$13,0),2)))</f>
        <v/>
      </c>
      <c r="G589" s="47">
        <f t="shared" si="86"/>
        <v>0.1095</v>
      </c>
      <c r="H589" s="37">
        <f t="shared" si="87"/>
        <v>0.1095</v>
      </c>
      <c r="I589" s="9" t="e">
        <f>IF(E589="",NA(),IF(Inputs!$B$6&gt;(U588*(1+rate/freq)),IF((U588*(1+rate/freq))&lt;0,0,(U588*(1+rate/freq))),Inputs!$B$6))</f>
        <v>#N/A</v>
      </c>
      <c r="J589" s="8" t="str">
        <f t="shared" si="88"/>
        <v/>
      </c>
      <c r="K589" s="9" t="str">
        <f t="shared" si="89"/>
        <v/>
      </c>
      <c r="L589" s="8" t="str">
        <f t="shared" si="93"/>
        <v/>
      </c>
      <c r="M589" s="8" t="str">
        <f t="shared" si="94"/>
        <v/>
      </c>
      <c r="N589" s="8">
        <f>N586+3</f>
        <v>586</v>
      </c>
      <c r="O589" s="8"/>
      <c r="P589" s="8"/>
      <c r="Q589" s="8" t="str">
        <f>IF(Inputs!$E$9=$M$2,M589,IF(Inputs!$E$9=$N$2,N589,IF(Inputs!$E$9=$O$2,O589,IF(Inputs!$E$9=$P$2,P589,""))))</f>
        <v/>
      </c>
      <c r="R589" s="3">
        <v>0</v>
      </c>
      <c r="S589" s="19"/>
      <c r="T589" s="3">
        <f t="shared" si="90"/>
        <v>0</v>
      </c>
      <c r="U589" s="8" t="str">
        <f t="shared" si="91"/>
        <v/>
      </c>
      <c r="W589" s="11"/>
      <c r="X589" s="11"/>
      <c r="Y589" s="11"/>
      <c r="Z589" s="11"/>
      <c r="AA589" s="11"/>
      <c r="AB589" s="11"/>
      <c r="AC589" s="11"/>
    </row>
    <row r="590" spans="4:29">
      <c r="D590" s="26">
        <f>IF(SUM($D$2:D589)&lt;&gt;0,0,IF(ROUND(U589-L590,2)=0,E590,0))</f>
        <v>0</v>
      </c>
      <c r="E590" s="3" t="str">
        <f t="shared" si="92"/>
        <v/>
      </c>
      <c r="F590" s="3" t="str">
        <f>IF(E590="","",IF(ISERROR(INDEX(Inputs!$A$10:$B$13,MATCH(E590,Inputs!$A$10:$A$13,0),2)),0,INDEX(Inputs!$A$10:$B$13,MATCH(E590,Inputs!$A$10:$A$13,0),2)))</f>
        <v/>
      </c>
      <c r="G590" s="47">
        <f t="shared" si="86"/>
        <v>0.1095</v>
      </c>
      <c r="H590" s="37">
        <f t="shared" si="87"/>
        <v>0.1095</v>
      </c>
      <c r="I590" s="9" t="e">
        <f>IF(E590="",NA(),IF(Inputs!$B$6&gt;(U589*(1+rate/freq)),IF((U589*(1+rate/freq))&lt;0,0,(U589*(1+rate/freq))),Inputs!$B$6))</f>
        <v>#N/A</v>
      </c>
      <c r="J590" s="8" t="str">
        <f t="shared" si="88"/>
        <v/>
      </c>
      <c r="K590" s="9" t="str">
        <f t="shared" si="89"/>
        <v/>
      </c>
      <c r="L590" s="8" t="str">
        <f t="shared" si="93"/>
        <v/>
      </c>
      <c r="M590" s="8" t="str">
        <f t="shared" si="94"/>
        <v/>
      </c>
      <c r="N590" s="8"/>
      <c r="O590" s="8"/>
      <c r="P590" s="8"/>
      <c r="Q590" s="8" t="str">
        <f>IF(Inputs!$E$9=$M$2,M590,IF(Inputs!$E$9=$N$2,N590,IF(Inputs!$E$9=$O$2,O590,IF(Inputs!$E$9=$P$2,P590,""))))</f>
        <v/>
      </c>
      <c r="R590" s="3">
        <v>0</v>
      </c>
      <c r="S590" s="19"/>
      <c r="T590" s="3">
        <f t="shared" si="90"/>
        <v>0</v>
      </c>
      <c r="U590" s="8" t="str">
        <f t="shared" si="91"/>
        <v/>
      </c>
      <c r="W590" s="11"/>
      <c r="X590" s="11"/>
      <c r="Y590" s="11"/>
      <c r="Z590" s="11"/>
      <c r="AA590" s="11"/>
      <c r="AB590" s="11"/>
      <c r="AC590" s="11"/>
    </row>
    <row r="591" spans="4:29">
      <c r="D591" s="26">
        <f>IF(SUM($D$2:D590)&lt;&gt;0,0,IF(ROUND(U590-L591,2)=0,E591,0))</f>
        <v>0</v>
      </c>
      <c r="E591" s="3" t="str">
        <f t="shared" si="92"/>
        <v/>
      </c>
      <c r="F591" s="3" t="str">
        <f>IF(E591="","",IF(ISERROR(INDEX(Inputs!$A$10:$B$13,MATCH(E591,Inputs!$A$10:$A$13,0),2)),0,INDEX(Inputs!$A$10:$B$13,MATCH(E591,Inputs!$A$10:$A$13,0),2)))</f>
        <v/>
      </c>
      <c r="G591" s="47">
        <f t="shared" si="86"/>
        <v>0.1095</v>
      </c>
      <c r="H591" s="37">
        <f t="shared" si="87"/>
        <v>0.1095</v>
      </c>
      <c r="I591" s="9" t="e">
        <f>IF(E591="",NA(),IF(Inputs!$B$6&gt;(U590*(1+rate/freq)),IF((U590*(1+rate/freq))&lt;0,0,(U590*(1+rate/freq))),Inputs!$B$6))</f>
        <v>#N/A</v>
      </c>
      <c r="J591" s="8" t="str">
        <f t="shared" si="88"/>
        <v/>
      </c>
      <c r="K591" s="9" t="str">
        <f t="shared" si="89"/>
        <v/>
      </c>
      <c r="L591" s="8" t="str">
        <f t="shared" si="93"/>
        <v/>
      </c>
      <c r="M591" s="8" t="str">
        <f t="shared" si="94"/>
        <v/>
      </c>
      <c r="N591" s="8"/>
      <c r="O591" s="8"/>
      <c r="P591" s="8"/>
      <c r="Q591" s="8" t="str">
        <f>IF(Inputs!$E$9=$M$2,M591,IF(Inputs!$E$9=$N$2,N591,IF(Inputs!$E$9=$O$2,O591,IF(Inputs!$E$9=$P$2,P591,""))))</f>
        <v/>
      </c>
      <c r="R591" s="3">
        <v>0</v>
      </c>
      <c r="S591" s="19"/>
      <c r="T591" s="3">
        <f t="shared" si="90"/>
        <v>0</v>
      </c>
      <c r="U591" s="8" t="str">
        <f t="shared" si="91"/>
        <v/>
      </c>
      <c r="W591" s="11"/>
      <c r="X591" s="11"/>
      <c r="Y591" s="11"/>
      <c r="Z591" s="11"/>
      <c r="AA591" s="11"/>
      <c r="AB591" s="11"/>
      <c r="AC591" s="11"/>
    </row>
    <row r="592" spans="4:29">
      <c r="D592" s="26">
        <f>IF(SUM($D$2:D591)&lt;&gt;0,0,IF(ROUND(U591-L592,2)=0,E592,0))</f>
        <v>0</v>
      </c>
      <c r="E592" s="3" t="str">
        <f t="shared" si="92"/>
        <v/>
      </c>
      <c r="F592" s="3" t="str">
        <f>IF(E592="","",IF(ISERROR(INDEX(Inputs!$A$10:$B$13,MATCH(E592,Inputs!$A$10:$A$13,0),2)),0,INDEX(Inputs!$A$10:$B$13,MATCH(E592,Inputs!$A$10:$A$13,0),2)))</f>
        <v/>
      </c>
      <c r="G592" s="47">
        <f t="shared" si="86"/>
        <v>0.1095</v>
      </c>
      <c r="H592" s="37">
        <f t="shared" si="87"/>
        <v>0.1095</v>
      </c>
      <c r="I592" s="9" t="e">
        <f>IF(E592="",NA(),IF(Inputs!$B$6&gt;(U591*(1+rate/freq)),IF((U591*(1+rate/freq))&lt;0,0,(U591*(1+rate/freq))),Inputs!$B$6))</f>
        <v>#N/A</v>
      </c>
      <c r="J592" s="8" t="str">
        <f t="shared" si="88"/>
        <v/>
      </c>
      <c r="K592" s="9" t="str">
        <f t="shared" si="89"/>
        <v/>
      </c>
      <c r="L592" s="8" t="str">
        <f t="shared" si="93"/>
        <v/>
      </c>
      <c r="M592" s="8" t="str">
        <f t="shared" si="94"/>
        <v/>
      </c>
      <c r="N592" s="8">
        <f>N589+3</f>
        <v>589</v>
      </c>
      <c r="O592" s="8">
        <f>O586+6</f>
        <v>589</v>
      </c>
      <c r="P592" s="8">
        <f>P580+12</f>
        <v>589</v>
      </c>
      <c r="Q592" s="8" t="str">
        <f>IF(Inputs!$E$9=$M$2,M592,IF(Inputs!$E$9=$N$2,N592,IF(Inputs!$E$9=$O$2,O592,IF(Inputs!$E$9=$P$2,P592,""))))</f>
        <v/>
      </c>
      <c r="R592" s="3">
        <v>0</v>
      </c>
      <c r="S592" s="19"/>
      <c r="T592" s="3">
        <f t="shared" si="90"/>
        <v>0</v>
      </c>
      <c r="U592" s="8" t="str">
        <f t="shared" si="91"/>
        <v/>
      </c>
      <c r="W592" s="11"/>
      <c r="X592" s="11"/>
      <c r="Y592" s="11"/>
      <c r="Z592" s="11"/>
      <c r="AA592" s="11"/>
      <c r="AB592" s="11"/>
      <c r="AC592" s="11"/>
    </row>
    <row r="593" spans="4:29">
      <c r="D593" s="26">
        <f>IF(SUM($D$2:D592)&lt;&gt;0,0,IF(ROUND(U592-L593,2)=0,E593,0))</f>
        <v>0</v>
      </c>
      <c r="E593" s="3" t="str">
        <f t="shared" si="92"/>
        <v/>
      </c>
      <c r="F593" s="3" t="str">
        <f>IF(E593="","",IF(ISERROR(INDEX(Inputs!$A$10:$B$13,MATCH(E593,Inputs!$A$10:$A$13,0),2)),0,INDEX(Inputs!$A$10:$B$13,MATCH(E593,Inputs!$A$10:$A$13,0),2)))</f>
        <v/>
      </c>
      <c r="G593" s="47">
        <f t="shared" si="86"/>
        <v>0.1095</v>
      </c>
      <c r="H593" s="37">
        <f t="shared" si="87"/>
        <v>0.1095</v>
      </c>
      <c r="I593" s="9" t="e">
        <f>IF(E593="",NA(),IF(Inputs!$B$6&gt;(U592*(1+rate/freq)),IF((U592*(1+rate/freq))&lt;0,0,(U592*(1+rate/freq))),Inputs!$B$6))</f>
        <v>#N/A</v>
      </c>
      <c r="J593" s="8" t="str">
        <f t="shared" si="88"/>
        <v/>
      </c>
      <c r="K593" s="9" t="str">
        <f t="shared" si="89"/>
        <v/>
      </c>
      <c r="L593" s="8" t="str">
        <f t="shared" si="93"/>
        <v/>
      </c>
      <c r="M593" s="8" t="str">
        <f t="shared" si="94"/>
        <v/>
      </c>
      <c r="N593" s="8"/>
      <c r="O593" s="8"/>
      <c r="P593" s="8"/>
      <c r="Q593" s="8" t="str">
        <f>IF(Inputs!$E$9=$M$2,M593,IF(Inputs!$E$9=$N$2,N593,IF(Inputs!$E$9=$O$2,O593,IF(Inputs!$E$9=$P$2,P593,""))))</f>
        <v/>
      </c>
      <c r="R593" s="3">
        <v>0</v>
      </c>
      <c r="S593" s="19"/>
      <c r="T593" s="3">
        <f t="shared" si="90"/>
        <v>0</v>
      </c>
      <c r="U593" s="8" t="str">
        <f t="shared" si="91"/>
        <v/>
      </c>
      <c r="W593" s="11"/>
      <c r="X593" s="11"/>
      <c r="Y593" s="11"/>
      <c r="Z593" s="11"/>
      <c r="AA593" s="11"/>
      <c r="AB593" s="11"/>
      <c r="AC593" s="11"/>
    </row>
    <row r="594" spans="4:29">
      <c r="D594" s="26">
        <f>IF(SUM($D$2:D593)&lt;&gt;0,0,IF(ROUND(U593-L594,2)=0,E594,0))</f>
        <v>0</v>
      </c>
      <c r="E594" s="3" t="str">
        <f t="shared" si="92"/>
        <v/>
      </c>
      <c r="F594" s="3" t="str">
        <f>IF(E594="","",IF(ISERROR(INDEX(Inputs!$A$10:$B$13,MATCH(E594,Inputs!$A$10:$A$13,0),2)),0,INDEX(Inputs!$A$10:$B$13,MATCH(E594,Inputs!$A$10:$A$13,0),2)))</f>
        <v/>
      </c>
      <c r="G594" s="47">
        <f t="shared" si="86"/>
        <v>0.1095</v>
      </c>
      <c r="H594" s="37">
        <f t="shared" si="87"/>
        <v>0.1095</v>
      </c>
      <c r="I594" s="9" t="e">
        <f>IF(E594="",NA(),IF(Inputs!$B$6&gt;(U593*(1+rate/freq)),IF((U593*(1+rate/freq))&lt;0,0,(U593*(1+rate/freq))),Inputs!$B$6))</f>
        <v>#N/A</v>
      </c>
      <c r="J594" s="8" t="str">
        <f t="shared" si="88"/>
        <v/>
      </c>
      <c r="K594" s="9" t="str">
        <f t="shared" si="89"/>
        <v/>
      </c>
      <c r="L594" s="8" t="str">
        <f t="shared" si="93"/>
        <v/>
      </c>
      <c r="M594" s="8" t="str">
        <f t="shared" si="94"/>
        <v/>
      </c>
      <c r="N594" s="8"/>
      <c r="O594" s="8"/>
      <c r="P594" s="8"/>
      <c r="Q594" s="8" t="str">
        <f>IF(Inputs!$E$9=$M$2,M594,IF(Inputs!$E$9=$N$2,N594,IF(Inputs!$E$9=$O$2,O594,IF(Inputs!$E$9=$P$2,P594,""))))</f>
        <v/>
      </c>
      <c r="R594" s="3">
        <v>0</v>
      </c>
      <c r="S594" s="19"/>
      <c r="T594" s="3">
        <f t="shared" si="90"/>
        <v>0</v>
      </c>
      <c r="U594" s="8" t="str">
        <f t="shared" si="91"/>
        <v/>
      </c>
      <c r="W594" s="11"/>
      <c r="X594" s="11"/>
      <c r="Y594" s="11"/>
      <c r="Z594" s="11"/>
      <c r="AA594" s="11"/>
      <c r="AB594" s="11"/>
      <c r="AC594" s="11"/>
    </row>
    <row r="595" spans="4:29">
      <c r="D595" s="26">
        <f>IF(SUM($D$2:D594)&lt;&gt;0,0,IF(ROUND(U594-L595,2)=0,E595,0))</f>
        <v>0</v>
      </c>
      <c r="E595" s="3" t="str">
        <f t="shared" si="92"/>
        <v/>
      </c>
      <c r="F595" s="3" t="str">
        <f>IF(E595="","",IF(ISERROR(INDEX(Inputs!$A$10:$B$13,MATCH(E595,Inputs!$A$10:$A$13,0),2)),0,INDEX(Inputs!$A$10:$B$13,MATCH(E595,Inputs!$A$10:$A$13,0),2)))</f>
        <v/>
      </c>
      <c r="G595" s="47">
        <f t="shared" si="86"/>
        <v>0.1095</v>
      </c>
      <c r="H595" s="37">
        <f t="shared" si="87"/>
        <v>0.1095</v>
      </c>
      <c r="I595" s="9" t="e">
        <f>IF(E595="",NA(),IF(Inputs!$B$6&gt;(U594*(1+rate/freq)),IF((U594*(1+rate/freq))&lt;0,0,(U594*(1+rate/freq))),Inputs!$B$6))</f>
        <v>#N/A</v>
      </c>
      <c r="J595" s="8" t="str">
        <f t="shared" si="88"/>
        <v/>
      </c>
      <c r="K595" s="9" t="str">
        <f t="shared" si="89"/>
        <v/>
      </c>
      <c r="L595" s="8" t="str">
        <f t="shared" si="93"/>
        <v/>
      </c>
      <c r="M595" s="8" t="str">
        <f t="shared" si="94"/>
        <v/>
      </c>
      <c r="N595" s="8">
        <f>N592+3</f>
        <v>592</v>
      </c>
      <c r="O595" s="8"/>
      <c r="P595" s="8"/>
      <c r="Q595" s="8" t="str">
        <f>IF(Inputs!$E$9=$M$2,M595,IF(Inputs!$E$9=$N$2,N595,IF(Inputs!$E$9=$O$2,O595,IF(Inputs!$E$9=$P$2,P595,""))))</f>
        <v/>
      </c>
      <c r="R595" s="3">
        <v>0</v>
      </c>
      <c r="S595" s="19"/>
      <c r="T595" s="3">
        <f t="shared" si="90"/>
        <v>0</v>
      </c>
      <c r="U595" s="8" t="str">
        <f t="shared" si="91"/>
        <v/>
      </c>
      <c r="W595" s="11"/>
      <c r="X595" s="11"/>
      <c r="Y595" s="11"/>
      <c r="Z595" s="11"/>
      <c r="AA595" s="11"/>
      <c r="AB595" s="11"/>
      <c r="AC595" s="11"/>
    </row>
    <row r="596" spans="4:29">
      <c r="D596" s="26">
        <f>IF(SUM($D$2:D595)&lt;&gt;0,0,IF(ROUND(U595-L596,2)=0,E596,0))</f>
        <v>0</v>
      </c>
      <c r="E596" s="3" t="str">
        <f t="shared" si="92"/>
        <v/>
      </c>
      <c r="F596" s="3" t="str">
        <f>IF(E596="","",IF(ISERROR(INDEX(Inputs!$A$10:$B$13,MATCH(E596,Inputs!$A$10:$A$13,0),2)),0,INDEX(Inputs!$A$10:$B$13,MATCH(E596,Inputs!$A$10:$A$13,0),2)))</f>
        <v/>
      </c>
      <c r="G596" s="47">
        <f t="shared" si="86"/>
        <v>0.1095</v>
      </c>
      <c r="H596" s="37">
        <f t="shared" si="87"/>
        <v>0.1095</v>
      </c>
      <c r="I596" s="9" t="e">
        <f>IF(E596="",NA(),IF(Inputs!$B$6&gt;(U595*(1+rate/freq)),IF((U595*(1+rate/freq))&lt;0,0,(U595*(1+rate/freq))),Inputs!$B$6))</f>
        <v>#N/A</v>
      </c>
      <c r="J596" s="8" t="str">
        <f t="shared" si="88"/>
        <v/>
      </c>
      <c r="K596" s="9" t="str">
        <f t="shared" si="89"/>
        <v/>
      </c>
      <c r="L596" s="8" t="str">
        <f t="shared" si="93"/>
        <v/>
      </c>
      <c r="M596" s="8" t="str">
        <f t="shared" si="94"/>
        <v/>
      </c>
      <c r="N596" s="8"/>
      <c r="O596" s="8"/>
      <c r="P596" s="8"/>
      <c r="Q596" s="8" t="str">
        <f>IF(Inputs!$E$9=$M$2,M596,IF(Inputs!$E$9=$N$2,N596,IF(Inputs!$E$9=$O$2,O596,IF(Inputs!$E$9=$P$2,P596,""))))</f>
        <v/>
      </c>
      <c r="R596" s="3">
        <v>0</v>
      </c>
      <c r="S596" s="19"/>
      <c r="T596" s="3">
        <f t="shared" si="90"/>
        <v>0</v>
      </c>
      <c r="U596" s="8" t="str">
        <f t="shared" si="91"/>
        <v/>
      </c>
      <c r="W596" s="11"/>
      <c r="X596" s="11"/>
      <c r="Y596" s="11"/>
      <c r="Z596" s="11"/>
      <c r="AA596" s="11"/>
      <c r="AB596" s="11"/>
      <c r="AC596" s="11"/>
    </row>
    <row r="597" spans="4:29">
      <c r="D597" s="26">
        <f>IF(SUM($D$2:D596)&lt;&gt;0,0,IF(ROUND(U596-L597,2)=0,E597,0))</f>
        <v>0</v>
      </c>
      <c r="E597" s="3" t="str">
        <f t="shared" si="92"/>
        <v/>
      </c>
      <c r="F597" s="3" t="str">
        <f>IF(E597="","",IF(ISERROR(INDEX(Inputs!$A$10:$B$13,MATCH(E597,Inputs!$A$10:$A$13,0),2)),0,INDEX(Inputs!$A$10:$B$13,MATCH(E597,Inputs!$A$10:$A$13,0),2)))</f>
        <v/>
      </c>
      <c r="G597" s="47">
        <f t="shared" si="86"/>
        <v>0.1095</v>
      </c>
      <c r="H597" s="37">
        <f t="shared" si="87"/>
        <v>0.1095</v>
      </c>
      <c r="I597" s="9" t="e">
        <f>IF(E597="",NA(),IF(Inputs!$B$6&gt;(U596*(1+rate/freq)),IF((U596*(1+rate/freq))&lt;0,0,(U596*(1+rate/freq))),Inputs!$B$6))</f>
        <v>#N/A</v>
      </c>
      <c r="J597" s="8" t="str">
        <f t="shared" si="88"/>
        <v/>
      </c>
      <c r="K597" s="9" t="str">
        <f t="shared" si="89"/>
        <v/>
      </c>
      <c r="L597" s="8" t="str">
        <f t="shared" si="93"/>
        <v/>
      </c>
      <c r="M597" s="8" t="str">
        <f t="shared" si="94"/>
        <v/>
      </c>
      <c r="N597" s="8"/>
      <c r="O597" s="8"/>
      <c r="P597" s="8"/>
      <c r="Q597" s="8" t="str">
        <f>IF(Inputs!$E$9=$M$2,M597,IF(Inputs!$E$9=$N$2,N597,IF(Inputs!$E$9=$O$2,O597,IF(Inputs!$E$9=$P$2,P597,""))))</f>
        <v/>
      </c>
      <c r="R597" s="3">
        <v>0</v>
      </c>
      <c r="S597" s="19"/>
      <c r="T597" s="3">
        <f t="shared" si="90"/>
        <v>0</v>
      </c>
      <c r="U597" s="8" t="str">
        <f t="shared" si="91"/>
        <v/>
      </c>
      <c r="W597" s="11"/>
      <c r="X597" s="11"/>
      <c r="Y597" s="11"/>
      <c r="Z597" s="11"/>
      <c r="AA597" s="11"/>
      <c r="AB597" s="11"/>
      <c r="AC597" s="11"/>
    </row>
    <row r="598" spans="4:29">
      <c r="D598" s="26">
        <f>IF(SUM($D$2:D597)&lt;&gt;0,0,IF(ROUND(U597-L598,2)=0,E598,0))</f>
        <v>0</v>
      </c>
      <c r="E598" s="3" t="str">
        <f t="shared" si="92"/>
        <v/>
      </c>
      <c r="F598" s="3" t="str">
        <f>IF(E598="","",IF(ISERROR(INDEX(Inputs!$A$10:$B$13,MATCH(E598,Inputs!$A$10:$A$13,0),2)),0,INDEX(Inputs!$A$10:$B$13,MATCH(E598,Inputs!$A$10:$A$13,0),2)))</f>
        <v/>
      </c>
      <c r="G598" s="47">
        <f t="shared" si="86"/>
        <v>0.1095</v>
      </c>
      <c r="H598" s="37">
        <f t="shared" si="87"/>
        <v>0.1095</v>
      </c>
      <c r="I598" s="9" t="e">
        <f>IF(E598="",NA(),IF(Inputs!$B$6&gt;(U597*(1+rate/freq)),IF((U597*(1+rate/freq))&lt;0,0,(U597*(1+rate/freq))),Inputs!$B$6))</f>
        <v>#N/A</v>
      </c>
      <c r="J598" s="8" t="str">
        <f t="shared" si="88"/>
        <v/>
      </c>
      <c r="K598" s="9" t="str">
        <f t="shared" si="89"/>
        <v/>
      </c>
      <c r="L598" s="8" t="str">
        <f t="shared" si="93"/>
        <v/>
      </c>
      <c r="M598" s="8" t="str">
        <f t="shared" si="94"/>
        <v/>
      </c>
      <c r="N598" s="8">
        <f>N595+3</f>
        <v>595</v>
      </c>
      <c r="O598" s="8">
        <f>O592+6</f>
        <v>595</v>
      </c>
      <c r="P598" s="8"/>
      <c r="Q598" s="8" t="str">
        <f>IF(Inputs!$E$9=$M$2,M598,IF(Inputs!$E$9=$N$2,N598,IF(Inputs!$E$9=$O$2,O598,IF(Inputs!$E$9=$P$2,P598,""))))</f>
        <v/>
      </c>
      <c r="R598" s="3">
        <v>0</v>
      </c>
      <c r="S598" s="19"/>
      <c r="T598" s="3">
        <f t="shared" si="90"/>
        <v>0</v>
      </c>
      <c r="U598" s="8" t="str">
        <f t="shared" si="91"/>
        <v/>
      </c>
      <c r="W598" s="11"/>
      <c r="X598" s="11"/>
      <c r="Y598" s="11"/>
      <c r="Z598" s="11"/>
      <c r="AA598" s="11"/>
      <c r="AB598" s="11"/>
      <c r="AC598" s="11"/>
    </row>
    <row r="599" spans="4:29">
      <c r="D599" s="26">
        <f>IF(SUM($D$2:D598)&lt;&gt;0,0,IF(ROUND(U598-L599,2)=0,E599,0))</f>
        <v>0</v>
      </c>
      <c r="E599" s="3" t="str">
        <f t="shared" si="92"/>
        <v/>
      </c>
      <c r="F599" s="3" t="str">
        <f>IF(E599="","",IF(ISERROR(INDEX(Inputs!$A$10:$B$13,MATCH(E599,Inputs!$A$10:$A$13,0),2)),0,INDEX(Inputs!$A$10:$B$13,MATCH(E599,Inputs!$A$10:$A$13,0),2)))</f>
        <v/>
      </c>
      <c r="G599" s="47">
        <f t="shared" si="86"/>
        <v>0.1095</v>
      </c>
      <c r="H599" s="37">
        <f t="shared" si="87"/>
        <v>0.1095</v>
      </c>
      <c r="I599" s="9" t="e">
        <f>IF(E599="",NA(),IF(Inputs!$B$6&gt;(U598*(1+rate/freq)),IF((U598*(1+rate/freq))&lt;0,0,(U598*(1+rate/freq))),Inputs!$B$6))</f>
        <v>#N/A</v>
      </c>
      <c r="J599" s="8" t="str">
        <f t="shared" si="88"/>
        <v/>
      </c>
      <c r="K599" s="9" t="str">
        <f t="shared" si="89"/>
        <v/>
      </c>
      <c r="L599" s="8" t="str">
        <f t="shared" si="93"/>
        <v/>
      </c>
      <c r="M599" s="8" t="str">
        <f t="shared" si="94"/>
        <v/>
      </c>
      <c r="N599" s="8"/>
      <c r="O599" s="8"/>
      <c r="P599" s="8"/>
      <c r="Q599" s="8" t="str">
        <f>IF(Inputs!$E$9=$M$2,M599,IF(Inputs!$E$9=$N$2,N599,IF(Inputs!$E$9=$O$2,O599,IF(Inputs!$E$9=$P$2,P599,""))))</f>
        <v/>
      </c>
      <c r="R599" s="3">
        <v>0</v>
      </c>
      <c r="S599" s="19"/>
      <c r="T599" s="3">
        <f t="shared" si="90"/>
        <v>0</v>
      </c>
      <c r="U599" s="8" t="str">
        <f t="shared" si="91"/>
        <v/>
      </c>
      <c r="W599" s="11"/>
      <c r="X599" s="11"/>
      <c r="Y599" s="11"/>
      <c r="Z599" s="11"/>
      <c r="AA599" s="11"/>
      <c r="AB599" s="11"/>
      <c r="AC599" s="11"/>
    </row>
    <row r="600" spans="4:29">
      <c r="D600" s="26">
        <f>IF(SUM($D$2:D599)&lt;&gt;0,0,IF(ROUND(U599-L600,2)=0,E600,0))</f>
        <v>0</v>
      </c>
      <c r="E600" s="3" t="str">
        <f t="shared" si="92"/>
        <v/>
      </c>
      <c r="F600" s="3" t="str">
        <f>IF(E600="","",IF(ISERROR(INDEX(Inputs!$A$10:$B$13,MATCH(E600,Inputs!$A$10:$A$13,0),2)),0,INDEX(Inputs!$A$10:$B$13,MATCH(E600,Inputs!$A$10:$A$13,0),2)))</f>
        <v/>
      </c>
      <c r="G600" s="47">
        <f t="shared" si="86"/>
        <v>0.1095</v>
      </c>
      <c r="H600" s="37">
        <f t="shared" si="87"/>
        <v>0.1095</v>
      </c>
      <c r="I600" s="9" t="e">
        <f>IF(E600="",NA(),IF(Inputs!$B$6&gt;(U599*(1+rate/freq)),IF((U599*(1+rate/freq))&lt;0,0,(U599*(1+rate/freq))),Inputs!$B$6))</f>
        <v>#N/A</v>
      </c>
      <c r="J600" s="8" t="str">
        <f t="shared" si="88"/>
        <v/>
      </c>
      <c r="K600" s="9" t="str">
        <f t="shared" si="89"/>
        <v/>
      </c>
      <c r="L600" s="8" t="str">
        <f t="shared" si="93"/>
        <v/>
      </c>
      <c r="M600" s="8" t="str">
        <f t="shared" si="94"/>
        <v/>
      </c>
      <c r="N600" s="8"/>
      <c r="O600" s="8"/>
      <c r="P600" s="8"/>
      <c r="Q600" s="8" t="str">
        <f>IF(Inputs!$E$9=$M$2,M600,IF(Inputs!$E$9=$N$2,N600,IF(Inputs!$E$9=$O$2,O600,IF(Inputs!$E$9=$P$2,P600,""))))</f>
        <v/>
      </c>
      <c r="R600" s="3">
        <v>0</v>
      </c>
      <c r="S600" s="19"/>
      <c r="T600" s="3">
        <f t="shared" si="90"/>
        <v>0</v>
      </c>
      <c r="U600" s="8" t="str">
        <f t="shared" si="91"/>
        <v/>
      </c>
      <c r="W600" s="11"/>
      <c r="X600" s="11"/>
      <c r="Y600" s="11"/>
      <c r="Z600" s="11"/>
      <c r="AA600" s="11"/>
      <c r="AB600" s="11"/>
      <c r="AC600" s="11"/>
    </row>
    <row r="601" spans="4:29">
      <c r="D601" s="26">
        <f>IF(SUM($D$2:D600)&lt;&gt;0,0,IF(ROUND(U600-L601,2)=0,E601,0))</f>
        <v>0</v>
      </c>
      <c r="E601" s="3" t="str">
        <f t="shared" si="92"/>
        <v/>
      </c>
      <c r="F601" s="3" t="str">
        <f>IF(E601="","",IF(ISERROR(INDEX(Inputs!$A$10:$B$13,MATCH(E601,Inputs!$A$10:$A$13,0),2)),0,INDEX(Inputs!$A$10:$B$13,MATCH(E601,Inputs!$A$10:$A$13,0),2)))</f>
        <v/>
      </c>
      <c r="G601" s="47">
        <f t="shared" si="86"/>
        <v>0.1095</v>
      </c>
      <c r="H601" s="37">
        <f t="shared" si="87"/>
        <v>0.1095</v>
      </c>
      <c r="I601" s="9" t="e">
        <f>IF(E601="",NA(),IF(Inputs!$B$6&gt;(U600*(1+rate/freq)),IF((U600*(1+rate/freq))&lt;0,0,(U600*(1+rate/freq))),Inputs!$B$6))</f>
        <v>#N/A</v>
      </c>
      <c r="J601" s="8" t="str">
        <f t="shared" si="88"/>
        <v/>
      </c>
      <c r="K601" s="9" t="str">
        <f t="shared" si="89"/>
        <v/>
      </c>
      <c r="L601" s="8" t="str">
        <f t="shared" si="93"/>
        <v/>
      </c>
      <c r="M601" s="8" t="str">
        <f t="shared" si="94"/>
        <v/>
      </c>
      <c r="N601" s="8">
        <f>N598+3</f>
        <v>598</v>
      </c>
      <c r="O601" s="8"/>
      <c r="P601" s="8"/>
      <c r="Q601" s="8" t="str">
        <f>IF(Inputs!$E$9=$M$2,M601,IF(Inputs!$E$9=$N$2,N601,IF(Inputs!$E$9=$O$2,O601,IF(Inputs!$E$9=$P$2,P601,""))))</f>
        <v/>
      </c>
      <c r="R601" s="3">
        <v>0</v>
      </c>
      <c r="S601" s="19"/>
      <c r="T601" s="3">
        <f t="shared" si="90"/>
        <v>0</v>
      </c>
      <c r="U601" s="8" t="str">
        <f t="shared" si="91"/>
        <v/>
      </c>
      <c r="W601" s="11"/>
      <c r="X601" s="11"/>
      <c r="Y601" s="11"/>
      <c r="Z601" s="11"/>
      <c r="AA601" s="11"/>
      <c r="AB601" s="11"/>
      <c r="AC601" s="11"/>
    </row>
    <row r="602" spans="4:29">
      <c r="D602" s="26">
        <f>IF(SUM($D$2:D601)&lt;&gt;0,0,IF(ROUND(U601-L602,2)=0,E602,0))</f>
        <v>0</v>
      </c>
      <c r="E602" s="3" t="str">
        <f t="shared" si="92"/>
        <v/>
      </c>
      <c r="F602" s="3" t="str">
        <f>IF(E602="","",IF(ISERROR(INDEX(Inputs!$A$10:$B$13,MATCH(E602,Inputs!$A$10:$A$13,0),2)),0,INDEX(Inputs!$A$10:$B$13,MATCH(E602,Inputs!$A$10:$A$13,0),2)))</f>
        <v/>
      </c>
      <c r="G602" s="47">
        <f t="shared" si="86"/>
        <v>0.1095</v>
      </c>
      <c r="H602" s="37">
        <f t="shared" si="87"/>
        <v>0.1095</v>
      </c>
      <c r="I602" s="9" t="e">
        <f>IF(E602="",NA(),IF(Inputs!$B$6&gt;(U601*(1+rate/freq)),IF((U601*(1+rate/freq))&lt;0,0,(U601*(1+rate/freq))),Inputs!$B$6))</f>
        <v>#N/A</v>
      </c>
      <c r="J602" s="8" t="str">
        <f t="shared" si="88"/>
        <v/>
      </c>
      <c r="K602" s="9" t="str">
        <f t="shared" si="89"/>
        <v/>
      </c>
      <c r="L602" s="8" t="str">
        <f t="shared" si="93"/>
        <v/>
      </c>
      <c r="M602" s="8" t="str">
        <f t="shared" si="94"/>
        <v/>
      </c>
      <c r="N602" s="8"/>
      <c r="O602" s="8"/>
      <c r="P602" s="8"/>
      <c r="Q602" s="8" t="str">
        <f>IF(Inputs!$E$9=$M$2,M602,IF(Inputs!$E$9=$N$2,N602,IF(Inputs!$E$9=$O$2,O602,IF(Inputs!$E$9=$P$2,P602,""))))</f>
        <v/>
      </c>
      <c r="R602" s="3">
        <v>0</v>
      </c>
      <c r="S602" s="19"/>
      <c r="T602" s="3">
        <f t="shared" si="90"/>
        <v>0</v>
      </c>
      <c r="U602" s="8" t="str">
        <f t="shared" si="91"/>
        <v/>
      </c>
      <c r="W602" s="11"/>
      <c r="X602" s="11"/>
      <c r="Y602" s="11"/>
      <c r="Z602" s="11"/>
      <c r="AA602" s="11"/>
      <c r="AB602" s="11"/>
      <c r="AC602" s="11"/>
    </row>
    <row r="603" spans="4:29">
      <c r="D603" s="26">
        <f>IF(SUM($D$2:D602)&lt;&gt;0,0,IF(ROUND(U602-L603,2)=0,E603,0))</f>
        <v>0</v>
      </c>
      <c r="E603" s="3" t="str">
        <f t="shared" si="92"/>
        <v/>
      </c>
      <c r="F603" s="3" t="str">
        <f>IF(E603="","",IF(ISERROR(INDEX(Inputs!$A$10:$B$13,MATCH(E603,Inputs!$A$10:$A$13,0),2)),0,INDEX(Inputs!$A$10:$B$13,MATCH(E603,Inputs!$A$10:$A$13,0),2)))</f>
        <v/>
      </c>
      <c r="G603" s="47">
        <f t="shared" si="86"/>
        <v>0.1095</v>
      </c>
      <c r="H603" s="37">
        <f t="shared" si="87"/>
        <v>0.1095</v>
      </c>
      <c r="I603" s="9" t="e">
        <f>IF(E603="",NA(),IF(Inputs!$B$6&gt;(U602*(1+rate/freq)),IF((U602*(1+rate/freq))&lt;0,0,(U602*(1+rate/freq))),Inputs!$B$6))</f>
        <v>#N/A</v>
      </c>
      <c r="J603" s="8" t="str">
        <f t="shared" si="88"/>
        <v/>
      </c>
      <c r="K603" s="9" t="str">
        <f t="shared" si="89"/>
        <v/>
      </c>
      <c r="L603" s="8" t="str">
        <f t="shared" si="93"/>
        <v/>
      </c>
      <c r="M603" s="8" t="str">
        <f t="shared" si="94"/>
        <v/>
      </c>
      <c r="N603" s="8"/>
      <c r="O603" s="8"/>
      <c r="P603" s="8"/>
      <c r="Q603" s="8" t="str">
        <f>IF(Inputs!$E$9=$M$2,M603,IF(Inputs!$E$9=$N$2,N603,IF(Inputs!$E$9=$O$2,O603,IF(Inputs!$E$9=$P$2,P603,""))))</f>
        <v/>
      </c>
      <c r="R603" s="3">
        <v>0</v>
      </c>
      <c r="S603" s="19"/>
      <c r="T603" s="3">
        <f t="shared" si="90"/>
        <v>0</v>
      </c>
      <c r="U603" s="8" t="str">
        <f t="shared" si="91"/>
        <v/>
      </c>
      <c r="W603" s="11"/>
      <c r="X603" s="11"/>
      <c r="Y603" s="11"/>
      <c r="Z603" s="11"/>
      <c r="AA603" s="11"/>
      <c r="AB603" s="11"/>
      <c r="AC603" s="11"/>
    </row>
    <row r="604" spans="4:29">
      <c r="D604" s="26">
        <f>IF(SUM($D$2:D603)&lt;&gt;0,0,IF(ROUND(U603-L604,2)=0,E604,0))</f>
        <v>0</v>
      </c>
      <c r="E604" s="3" t="str">
        <f t="shared" si="92"/>
        <v/>
      </c>
      <c r="F604" s="3" t="str">
        <f>IF(E604="","",IF(ISERROR(INDEX(Inputs!$A$10:$B$13,MATCH(E604,Inputs!$A$10:$A$13,0),2)),0,INDEX(Inputs!$A$10:$B$13,MATCH(E604,Inputs!$A$10:$A$13,0),2)))</f>
        <v/>
      </c>
      <c r="G604" s="47">
        <f t="shared" si="86"/>
        <v>0.1095</v>
      </c>
      <c r="H604" s="37">
        <f t="shared" si="87"/>
        <v>0.1095</v>
      </c>
      <c r="I604" s="9" t="e">
        <f>IF(E604="",NA(),IF(Inputs!$B$6&gt;(U603*(1+rate/freq)),IF((U603*(1+rate/freq))&lt;0,0,(U603*(1+rate/freq))),Inputs!$B$6))</f>
        <v>#N/A</v>
      </c>
      <c r="J604" s="8" t="str">
        <f t="shared" si="88"/>
        <v/>
      </c>
      <c r="K604" s="9" t="str">
        <f t="shared" si="89"/>
        <v/>
      </c>
      <c r="L604" s="8" t="str">
        <f t="shared" si="93"/>
        <v/>
      </c>
      <c r="M604" s="8" t="str">
        <f t="shared" si="94"/>
        <v/>
      </c>
      <c r="N604" s="8">
        <f>N601+3</f>
        <v>601</v>
      </c>
      <c r="O604" s="8">
        <f>O598+6</f>
        <v>601</v>
      </c>
      <c r="P604" s="8">
        <f>P592+12</f>
        <v>601</v>
      </c>
      <c r="Q604" s="8" t="str">
        <f>IF(Inputs!$E$9=$M$2,M604,IF(Inputs!$E$9=$N$2,N604,IF(Inputs!$E$9=$O$2,O604,IF(Inputs!$E$9=$P$2,P604,""))))</f>
        <v/>
      </c>
      <c r="R604" s="3">
        <v>0</v>
      </c>
      <c r="S604" s="19"/>
      <c r="T604" s="3">
        <f t="shared" si="90"/>
        <v>0</v>
      </c>
      <c r="U604" s="8" t="str">
        <f t="shared" si="91"/>
        <v/>
      </c>
      <c r="W604" s="11"/>
      <c r="X604" s="11"/>
      <c r="Y604" s="11"/>
      <c r="Z604" s="11"/>
      <c r="AA604" s="11"/>
      <c r="AB604" s="11"/>
      <c r="AC604" s="11"/>
    </row>
    <row r="605" spans="4:29">
      <c r="D605" s="26">
        <f>IF(SUM($D$2:D604)&lt;&gt;0,0,IF(ROUND(U604-L605,2)=0,E605,0))</f>
        <v>0</v>
      </c>
      <c r="E605" s="3" t="str">
        <f t="shared" si="92"/>
        <v/>
      </c>
      <c r="F605" s="3" t="str">
        <f>IF(E605="","",IF(ISERROR(INDEX(Inputs!$A$10:$B$13,MATCH(E605,Inputs!$A$10:$A$13,0),2)),0,INDEX(Inputs!$A$10:$B$13,MATCH(E605,Inputs!$A$10:$A$13,0),2)))</f>
        <v/>
      </c>
      <c r="G605" s="47">
        <f t="shared" si="86"/>
        <v>0.1095</v>
      </c>
      <c r="H605" s="37">
        <f t="shared" si="87"/>
        <v>0.1095</v>
      </c>
      <c r="I605" s="9" t="e">
        <f>IF(E605="",NA(),IF(Inputs!$B$6&gt;(U604*(1+rate/freq)),IF((U604*(1+rate/freq))&lt;0,0,(U604*(1+rate/freq))),Inputs!$B$6))</f>
        <v>#N/A</v>
      </c>
      <c r="J605" s="8" t="str">
        <f t="shared" si="88"/>
        <v/>
      </c>
      <c r="K605" s="9" t="str">
        <f t="shared" si="89"/>
        <v/>
      </c>
      <c r="L605" s="8" t="str">
        <f t="shared" si="93"/>
        <v/>
      </c>
      <c r="M605" s="8" t="str">
        <f t="shared" si="94"/>
        <v/>
      </c>
      <c r="N605" s="8"/>
      <c r="O605" s="8"/>
      <c r="P605" s="8"/>
      <c r="Q605" s="8" t="str">
        <f>IF(Inputs!$E$9=$M$2,M605,IF(Inputs!$E$9=$N$2,N605,IF(Inputs!$E$9=$O$2,O605,IF(Inputs!$E$9=$P$2,P605,""))))</f>
        <v/>
      </c>
      <c r="R605" s="3">
        <v>0</v>
      </c>
      <c r="S605" s="19"/>
      <c r="T605" s="3">
        <f t="shared" si="90"/>
        <v>0</v>
      </c>
      <c r="U605" s="8" t="str">
        <f t="shared" si="91"/>
        <v/>
      </c>
      <c r="W605" s="11"/>
      <c r="X605" s="11"/>
      <c r="Y605" s="11"/>
      <c r="Z605" s="11"/>
      <c r="AA605" s="11"/>
      <c r="AB605" s="11"/>
      <c r="AC605" s="11"/>
    </row>
    <row r="606" spans="4:29">
      <c r="D606" s="26">
        <f>IF(SUM($D$2:D605)&lt;&gt;0,0,IF(ROUND(U605-L606,2)=0,E606,0))</f>
        <v>0</v>
      </c>
      <c r="E606" s="3" t="str">
        <f t="shared" si="92"/>
        <v/>
      </c>
      <c r="F606" s="3" t="str">
        <f>IF(E606="","",IF(ISERROR(INDEX(Inputs!$A$10:$B$13,MATCH(E606,Inputs!$A$10:$A$13,0),2)),0,INDEX(Inputs!$A$10:$B$13,MATCH(E606,Inputs!$A$10:$A$13,0),2)))</f>
        <v/>
      </c>
      <c r="G606" s="47">
        <f t="shared" si="86"/>
        <v>0.1095</v>
      </c>
      <c r="H606" s="37">
        <f t="shared" si="87"/>
        <v>0.1095</v>
      </c>
      <c r="I606" s="9" t="e">
        <f>IF(E606="",NA(),IF(Inputs!$B$6&gt;(U605*(1+rate/freq)),IF((U605*(1+rate/freq))&lt;0,0,(U605*(1+rate/freq))),Inputs!$B$6))</f>
        <v>#N/A</v>
      </c>
      <c r="J606" s="8" t="str">
        <f t="shared" si="88"/>
        <v/>
      </c>
      <c r="K606" s="9" t="str">
        <f t="shared" si="89"/>
        <v/>
      </c>
      <c r="L606" s="8" t="str">
        <f t="shared" si="93"/>
        <v/>
      </c>
      <c r="M606" s="8" t="str">
        <f t="shared" si="94"/>
        <v/>
      </c>
      <c r="N606" s="8"/>
      <c r="O606" s="8"/>
      <c r="P606" s="8"/>
      <c r="Q606" s="8" t="str">
        <f>IF(Inputs!$E$9=$M$2,M606,IF(Inputs!$E$9=$N$2,N606,IF(Inputs!$E$9=$O$2,O606,IF(Inputs!$E$9=$P$2,P606,""))))</f>
        <v/>
      </c>
      <c r="R606" s="3">
        <v>0</v>
      </c>
      <c r="S606" s="19"/>
      <c r="T606" s="3">
        <f t="shared" si="90"/>
        <v>0</v>
      </c>
      <c r="U606" s="8" t="str">
        <f t="shared" si="91"/>
        <v/>
      </c>
      <c r="W606" s="11"/>
      <c r="X606" s="11"/>
      <c r="Y606" s="11"/>
      <c r="Z606" s="11"/>
      <c r="AA606" s="11"/>
      <c r="AB606" s="11"/>
      <c r="AC606" s="11"/>
    </row>
    <row r="607" spans="4:29">
      <c r="D607" s="26">
        <f>IF(SUM($D$2:D606)&lt;&gt;0,0,IF(ROUND(U606-L607,2)=0,E607,0))</f>
        <v>0</v>
      </c>
      <c r="E607" s="3" t="str">
        <f t="shared" si="92"/>
        <v/>
      </c>
      <c r="F607" s="3" t="str">
        <f>IF(E607="","",IF(ISERROR(INDEX(Inputs!$A$10:$B$13,MATCH(E607,Inputs!$A$10:$A$13,0),2)),0,INDEX(Inputs!$A$10:$B$13,MATCH(E607,Inputs!$A$10:$A$13,0),2)))</f>
        <v/>
      </c>
      <c r="G607" s="47">
        <f t="shared" si="86"/>
        <v>0.1095</v>
      </c>
      <c r="H607" s="37">
        <f t="shared" si="87"/>
        <v>0.1095</v>
      </c>
      <c r="I607" s="9" t="e">
        <f>IF(E607="",NA(),IF(Inputs!$B$6&gt;(U606*(1+rate/freq)),IF((U606*(1+rate/freq))&lt;0,0,(U606*(1+rate/freq))),Inputs!$B$6))</f>
        <v>#N/A</v>
      </c>
      <c r="J607" s="8" t="str">
        <f t="shared" si="88"/>
        <v/>
      </c>
      <c r="K607" s="9" t="str">
        <f t="shared" si="89"/>
        <v/>
      </c>
      <c r="L607" s="8" t="str">
        <f t="shared" si="93"/>
        <v/>
      </c>
      <c r="M607" s="8" t="str">
        <f t="shared" si="94"/>
        <v/>
      </c>
      <c r="N607" s="8">
        <f>N604+3</f>
        <v>604</v>
      </c>
      <c r="O607" s="8"/>
      <c r="P607" s="8"/>
      <c r="Q607" s="8" t="str">
        <f>IF(Inputs!$E$9=$M$2,M607,IF(Inputs!$E$9=$N$2,N607,IF(Inputs!$E$9=$O$2,O607,IF(Inputs!$E$9=$P$2,P607,""))))</f>
        <v/>
      </c>
      <c r="R607" s="3">
        <v>0</v>
      </c>
      <c r="S607" s="19"/>
      <c r="T607" s="3">
        <f t="shared" si="90"/>
        <v>0</v>
      </c>
      <c r="U607" s="8" t="str">
        <f t="shared" si="91"/>
        <v/>
      </c>
      <c r="W607" s="11"/>
      <c r="X607" s="11"/>
      <c r="Y607" s="11"/>
      <c r="Z607" s="11"/>
      <c r="AA607" s="11"/>
      <c r="AB607" s="11"/>
      <c r="AC607" s="11"/>
    </row>
    <row r="608" spans="4:29">
      <c r="D608" s="26">
        <f>IF(SUM($D$2:D607)&lt;&gt;0,0,IF(ROUND(U607-L608,2)=0,E608,0))</f>
        <v>0</v>
      </c>
      <c r="E608" s="3" t="str">
        <f t="shared" si="92"/>
        <v/>
      </c>
      <c r="F608" s="3" t="str">
        <f>IF(E608="","",IF(ISERROR(INDEX(Inputs!$A$10:$B$13,MATCH(E608,Inputs!$A$10:$A$13,0),2)),0,INDEX(Inputs!$A$10:$B$13,MATCH(E608,Inputs!$A$10:$A$13,0),2)))</f>
        <v/>
      </c>
      <c r="G608" s="47">
        <f t="shared" si="86"/>
        <v>0.1095</v>
      </c>
      <c r="H608" s="37">
        <f t="shared" si="87"/>
        <v>0.1095</v>
      </c>
      <c r="I608" s="9" t="e">
        <f>IF(E608="",NA(),IF(Inputs!$B$6&gt;(U607*(1+rate/freq)),IF((U607*(1+rate/freq))&lt;0,0,(U607*(1+rate/freq))),Inputs!$B$6))</f>
        <v>#N/A</v>
      </c>
      <c r="J608" s="8" t="str">
        <f t="shared" si="88"/>
        <v/>
      </c>
      <c r="K608" s="9" t="str">
        <f t="shared" si="89"/>
        <v/>
      </c>
      <c r="L608" s="8" t="str">
        <f t="shared" si="93"/>
        <v/>
      </c>
      <c r="M608" s="8" t="str">
        <f t="shared" si="94"/>
        <v/>
      </c>
      <c r="N608" s="8"/>
      <c r="O608" s="8"/>
      <c r="P608" s="8"/>
      <c r="Q608" s="8" t="str">
        <f>IF(Inputs!$E$9=$M$2,M608,IF(Inputs!$E$9=$N$2,N608,IF(Inputs!$E$9=$O$2,O608,IF(Inputs!$E$9=$P$2,P608,""))))</f>
        <v/>
      </c>
      <c r="R608" s="3">
        <v>0</v>
      </c>
      <c r="S608" s="19"/>
      <c r="T608" s="3">
        <f t="shared" si="90"/>
        <v>0</v>
      </c>
      <c r="U608" s="8" t="str">
        <f t="shared" si="91"/>
        <v/>
      </c>
      <c r="W608" s="11"/>
      <c r="X608" s="11"/>
      <c r="Y608" s="11"/>
      <c r="Z608" s="11"/>
      <c r="AA608" s="11"/>
      <c r="AB608" s="11"/>
      <c r="AC608" s="11"/>
    </row>
    <row r="609" spans="4:29">
      <c r="D609" s="26">
        <f>IF(SUM($D$2:D608)&lt;&gt;0,0,IF(ROUND(U608-L609,2)=0,E609,0))</f>
        <v>0</v>
      </c>
      <c r="E609" s="3" t="str">
        <f t="shared" si="92"/>
        <v/>
      </c>
      <c r="F609" s="3" t="str">
        <f>IF(E609="","",IF(ISERROR(INDEX(Inputs!$A$10:$B$13,MATCH(E609,Inputs!$A$10:$A$13,0),2)),0,INDEX(Inputs!$A$10:$B$13,MATCH(E609,Inputs!$A$10:$A$13,0),2)))</f>
        <v/>
      </c>
      <c r="G609" s="47">
        <f t="shared" si="86"/>
        <v>0.1095</v>
      </c>
      <c r="H609" s="37">
        <f t="shared" si="87"/>
        <v>0.1095</v>
      </c>
      <c r="I609" s="9" t="e">
        <f>IF(E609="",NA(),IF(Inputs!$B$6&gt;(U608*(1+rate/freq)),IF((U608*(1+rate/freq))&lt;0,0,(U608*(1+rate/freq))),Inputs!$B$6))</f>
        <v>#N/A</v>
      </c>
      <c r="J609" s="8" t="str">
        <f t="shared" si="88"/>
        <v/>
      </c>
      <c r="K609" s="9" t="str">
        <f t="shared" si="89"/>
        <v/>
      </c>
      <c r="L609" s="8" t="str">
        <f t="shared" si="93"/>
        <v/>
      </c>
      <c r="M609" s="8" t="str">
        <f t="shared" si="94"/>
        <v/>
      </c>
      <c r="N609" s="8"/>
      <c r="O609" s="8"/>
      <c r="P609" s="8"/>
      <c r="Q609" s="8" t="str">
        <f>IF(Inputs!$E$9=$M$2,M609,IF(Inputs!$E$9=$N$2,N609,IF(Inputs!$E$9=$O$2,O609,IF(Inputs!$E$9=$P$2,P609,""))))</f>
        <v/>
      </c>
      <c r="R609" s="3">
        <v>0</v>
      </c>
      <c r="S609" s="19"/>
      <c r="T609" s="3">
        <f t="shared" si="90"/>
        <v>0</v>
      </c>
      <c r="U609" s="8" t="str">
        <f t="shared" si="91"/>
        <v/>
      </c>
      <c r="W609" s="11"/>
      <c r="X609" s="11"/>
      <c r="Y609" s="11"/>
      <c r="Z609" s="11"/>
      <c r="AA609" s="11"/>
      <c r="AB609" s="11"/>
      <c r="AC609" s="11"/>
    </row>
    <row r="610" spans="4:29">
      <c r="D610" s="26">
        <f>IF(SUM($D$2:D609)&lt;&gt;0,0,IF(ROUND(U609-L610,2)=0,E610,0))</f>
        <v>0</v>
      </c>
      <c r="E610" s="3" t="str">
        <f t="shared" si="92"/>
        <v/>
      </c>
      <c r="F610" s="3" t="str">
        <f>IF(E610="","",IF(ISERROR(INDEX(Inputs!$A$10:$B$13,MATCH(E610,Inputs!$A$10:$A$13,0),2)),0,INDEX(Inputs!$A$10:$B$13,MATCH(E610,Inputs!$A$10:$A$13,0),2)))</f>
        <v/>
      </c>
      <c r="G610" s="47">
        <f t="shared" si="86"/>
        <v>0.1095</v>
      </c>
      <c r="H610" s="37">
        <f t="shared" si="87"/>
        <v>0.1095</v>
      </c>
      <c r="I610" s="9" t="e">
        <f>IF(E610="",NA(),IF(Inputs!$B$6&gt;(U609*(1+rate/freq)),IF((U609*(1+rate/freq))&lt;0,0,(U609*(1+rate/freq))),Inputs!$B$6))</f>
        <v>#N/A</v>
      </c>
      <c r="J610" s="8" t="str">
        <f t="shared" si="88"/>
        <v/>
      </c>
      <c r="K610" s="9" t="str">
        <f t="shared" si="89"/>
        <v/>
      </c>
      <c r="L610" s="8" t="str">
        <f t="shared" si="93"/>
        <v/>
      </c>
      <c r="M610" s="8" t="str">
        <f t="shared" si="94"/>
        <v/>
      </c>
      <c r="N610" s="8">
        <f>N607+3</f>
        <v>607</v>
      </c>
      <c r="O610" s="8">
        <f>O604+6</f>
        <v>607</v>
      </c>
      <c r="P610" s="8"/>
      <c r="Q610" s="8" t="str">
        <f>IF(Inputs!$E$9=$M$2,M610,IF(Inputs!$E$9=$N$2,N610,IF(Inputs!$E$9=$O$2,O610,IF(Inputs!$E$9=$P$2,P610,""))))</f>
        <v/>
      </c>
      <c r="R610" s="3">
        <v>0</v>
      </c>
      <c r="S610" s="19"/>
      <c r="T610" s="3">
        <f t="shared" si="90"/>
        <v>0</v>
      </c>
      <c r="U610" s="8" t="str">
        <f t="shared" si="91"/>
        <v/>
      </c>
      <c r="W610" s="11"/>
      <c r="X610" s="11"/>
      <c r="Y610" s="11"/>
      <c r="Z610" s="11"/>
      <c r="AA610" s="11"/>
      <c r="AB610" s="11"/>
      <c r="AC610" s="11"/>
    </row>
    <row r="611" spans="4:29">
      <c r="D611" s="26">
        <f>IF(SUM($D$2:D610)&lt;&gt;0,0,IF(ROUND(U610-L611,2)=0,E611,0))</f>
        <v>0</v>
      </c>
      <c r="E611" s="3" t="str">
        <f t="shared" si="92"/>
        <v/>
      </c>
      <c r="F611" s="3" t="str">
        <f>IF(E611="","",IF(ISERROR(INDEX(Inputs!$A$10:$B$13,MATCH(E611,Inputs!$A$10:$A$13,0),2)),0,INDEX(Inputs!$A$10:$B$13,MATCH(E611,Inputs!$A$10:$A$13,0),2)))</f>
        <v/>
      </c>
      <c r="G611" s="47">
        <f t="shared" si="86"/>
        <v>0.1095</v>
      </c>
      <c r="H611" s="37">
        <f t="shared" si="87"/>
        <v>0.1095</v>
      </c>
      <c r="I611" s="9" t="e">
        <f>IF(E611="",NA(),IF(Inputs!$B$6&gt;(U610*(1+rate/freq)),IF((U610*(1+rate/freq))&lt;0,0,(U610*(1+rate/freq))),Inputs!$B$6))</f>
        <v>#N/A</v>
      </c>
      <c r="J611" s="8" t="str">
        <f t="shared" si="88"/>
        <v/>
      </c>
      <c r="K611" s="9" t="str">
        <f t="shared" si="89"/>
        <v/>
      </c>
      <c r="L611" s="8" t="str">
        <f t="shared" si="93"/>
        <v/>
      </c>
      <c r="M611" s="8" t="str">
        <f t="shared" si="94"/>
        <v/>
      </c>
      <c r="N611" s="8"/>
      <c r="O611" s="8"/>
      <c r="P611" s="8"/>
      <c r="Q611" s="8" t="str">
        <f>IF(Inputs!$E$9=$M$2,M611,IF(Inputs!$E$9=$N$2,N611,IF(Inputs!$E$9=$O$2,O611,IF(Inputs!$E$9=$P$2,P611,""))))</f>
        <v/>
      </c>
      <c r="R611" s="3">
        <v>0</v>
      </c>
      <c r="S611" s="19"/>
      <c r="T611" s="3">
        <f t="shared" si="90"/>
        <v>0</v>
      </c>
      <c r="U611" s="8" t="str">
        <f t="shared" si="91"/>
        <v/>
      </c>
      <c r="W611" s="11"/>
      <c r="X611" s="11"/>
      <c r="Y611" s="11"/>
      <c r="Z611" s="11"/>
      <c r="AA611" s="11"/>
      <c r="AB611" s="11"/>
      <c r="AC611" s="11"/>
    </row>
    <row r="612" spans="4:29">
      <c r="D612" s="26">
        <f>IF(SUM($D$2:D611)&lt;&gt;0,0,IF(ROUND(U611-L612,2)=0,E612,0))</f>
        <v>0</v>
      </c>
      <c r="E612" s="3" t="str">
        <f t="shared" si="92"/>
        <v/>
      </c>
      <c r="F612" s="3" t="str">
        <f>IF(E612="","",IF(ISERROR(INDEX(Inputs!$A$10:$B$13,MATCH(E612,Inputs!$A$10:$A$13,0),2)),0,INDEX(Inputs!$A$10:$B$13,MATCH(E612,Inputs!$A$10:$A$13,0),2)))</f>
        <v/>
      </c>
      <c r="G612" s="47">
        <f t="shared" si="86"/>
        <v>0.1095</v>
      </c>
      <c r="H612" s="37">
        <f t="shared" si="87"/>
        <v>0.1095</v>
      </c>
      <c r="I612" s="9" t="e">
        <f>IF(E612="",NA(),IF(Inputs!$B$6&gt;(U611*(1+rate/freq)),IF((U611*(1+rate/freq))&lt;0,0,(U611*(1+rate/freq))),Inputs!$B$6))</f>
        <v>#N/A</v>
      </c>
      <c r="J612" s="8" t="str">
        <f t="shared" si="88"/>
        <v/>
      </c>
      <c r="K612" s="9" t="str">
        <f t="shared" si="89"/>
        <v/>
      </c>
      <c r="L612" s="8" t="str">
        <f t="shared" si="93"/>
        <v/>
      </c>
      <c r="M612" s="8" t="str">
        <f t="shared" si="94"/>
        <v/>
      </c>
      <c r="N612" s="8"/>
      <c r="O612" s="8"/>
      <c r="P612" s="8"/>
      <c r="Q612" s="8" t="str">
        <f>IF(Inputs!$E$9=$M$2,M612,IF(Inputs!$E$9=$N$2,N612,IF(Inputs!$E$9=$O$2,O612,IF(Inputs!$E$9=$P$2,P612,""))))</f>
        <v/>
      </c>
      <c r="R612" s="3">
        <v>0</v>
      </c>
      <c r="S612" s="19"/>
      <c r="T612" s="3">
        <f t="shared" si="90"/>
        <v>0</v>
      </c>
      <c r="U612" s="8" t="str">
        <f t="shared" si="91"/>
        <v/>
      </c>
      <c r="W612" s="11"/>
      <c r="X612" s="11"/>
      <c r="Y612" s="11"/>
      <c r="Z612" s="11"/>
      <c r="AA612" s="11"/>
      <c r="AB612" s="11"/>
      <c r="AC612" s="11"/>
    </row>
    <row r="613" spans="4:29">
      <c r="D613" s="26">
        <f>IF(SUM($D$2:D612)&lt;&gt;0,0,IF(ROUND(U612-L613,2)=0,E613,0))</f>
        <v>0</v>
      </c>
      <c r="E613" s="3" t="str">
        <f t="shared" si="92"/>
        <v/>
      </c>
      <c r="F613" s="3" t="str">
        <f>IF(E613="","",IF(ISERROR(INDEX(Inputs!$A$10:$B$13,MATCH(E613,Inputs!$A$10:$A$13,0),2)),0,INDEX(Inputs!$A$10:$B$13,MATCH(E613,Inputs!$A$10:$A$13,0),2)))</f>
        <v/>
      </c>
      <c r="G613" s="47">
        <f t="shared" si="86"/>
        <v>0.1095</v>
      </c>
      <c r="H613" s="37">
        <f t="shared" si="87"/>
        <v>0.1095</v>
      </c>
      <c r="I613" s="9" t="e">
        <f>IF(E613="",NA(),IF(Inputs!$B$6&gt;(U612*(1+rate/freq)),IF((U612*(1+rate/freq))&lt;0,0,(U612*(1+rate/freq))),Inputs!$B$6))</f>
        <v>#N/A</v>
      </c>
      <c r="J613" s="8" t="str">
        <f t="shared" si="88"/>
        <v/>
      </c>
      <c r="K613" s="9" t="str">
        <f t="shared" si="89"/>
        <v/>
      </c>
      <c r="L613" s="8" t="str">
        <f t="shared" si="93"/>
        <v/>
      </c>
      <c r="M613" s="8" t="str">
        <f t="shared" si="94"/>
        <v/>
      </c>
      <c r="N613" s="8">
        <f>N610+3</f>
        <v>610</v>
      </c>
      <c r="O613" s="8"/>
      <c r="P613" s="8"/>
      <c r="Q613" s="8" t="str">
        <f>IF(Inputs!$E$9=$M$2,M613,IF(Inputs!$E$9=$N$2,N613,IF(Inputs!$E$9=$O$2,O613,IF(Inputs!$E$9=$P$2,P613,""))))</f>
        <v/>
      </c>
      <c r="R613" s="3">
        <v>0</v>
      </c>
      <c r="S613" s="19"/>
      <c r="T613" s="3">
        <f t="shared" si="90"/>
        <v>0</v>
      </c>
      <c r="U613" s="8" t="str">
        <f t="shared" si="91"/>
        <v/>
      </c>
      <c r="W613" s="11"/>
      <c r="X613" s="11"/>
      <c r="Y613" s="11"/>
      <c r="Z613" s="11"/>
      <c r="AA613" s="11"/>
      <c r="AB613" s="11"/>
      <c r="AC613" s="11"/>
    </row>
    <row r="614" spans="4:29">
      <c r="D614" s="26">
        <f>IF(SUM($D$2:D613)&lt;&gt;0,0,IF(ROUND(U613-L614,2)=0,E614,0))</f>
        <v>0</v>
      </c>
      <c r="E614" s="3" t="str">
        <f t="shared" si="92"/>
        <v/>
      </c>
      <c r="F614" s="3" t="str">
        <f>IF(E614="","",IF(ISERROR(INDEX(Inputs!$A$10:$B$13,MATCH(E614,Inputs!$A$10:$A$13,0),2)),0,INDEX(Inputs!$A$10:$B$13,MATCH(E614,Inputs!$A$10:$A$13,0),2)))</f>
        <v/>
      </c>
      <c r="G614" s="47">
        <f t="shared" si="86"/>
        <v>0.1095</v>
      </c>
      <c r="H614" s="37">
        <f t="shared" si="87"/>
        <v>0.1095</v>
      </c>
      <c r="I614" s="9" t="e">
        <f>IF(E614="",NA(),IF(Inputs!$B$6&gt;(U613*(1+rate/freq)),IF((U613*(1+rate/freq))&lt;0,0,(U613*(1+rate/freq))),Inputs!$B$6))</f>
        <v>#N/A</v>
      </c>
      <c r="J614" s="8" t="str">
        <f t="shared" si="88"/>
        <v/>
      </c>
      <c r="K614" s="9" t="str">
        <f t="shared" si="89"/>
        <v/>
      </c>
      <c r="L614" s="8" t="str">
        <f t="shared" si="93"/>
        <v/>
      </c>
      <c r="M614" s="8" t="str">
        <f t="shared" si="94"/>
        <v/>
      </c>
      <c r="N614" s="8"/>
      <c r="O614" s="8"/>
      <c r="P614" s="8"/>
      <c r="Q614" s="8" t="str">
        <f>IF(Inputs!$E$9=$M$2,M614,IF(Inputs!$E$9=$N$2,N614,IF(Inputs!$E$9=$O$2,O614,IF(Inputs!$E$9=$P$2,P614,""))))</f>
        <v/>
      </c>
      <c r="R614" s="3">
        <v>0</v>
      </c>
      <c r="S614" s="19"/>
      <c r="T614" s="3">
        <f t="shared" si="90"/>
        <v>0</v>
      </c>
      <c r="U614" s="8" t="str">
        <f t="shared" si="91"/>
        <v/>
      </c>
      <c r="W614" s="11"/>
      <c r="X614" s="11"/>
      <c r="Y614" s="11"/>
      <c r="Z614" s="11"/>
      <c r="AA614" s="11"/>
      <c r="AB614" s="11"/>
      <c r="AC614" s="11"/>
    </row>
    <row r="615" spans="4:29">
      <c r="D615" s="26">
        <f>IF(SUM($D$2:D614)&lt;&gt;0,0,IF(ROUND(U614-L615,2)=0,E615,0))</f>
        <v>0</v>
      </c>
      <c r="E615" s="3" t="str">
        <f t="shared" si="92"/>
        <v/>
      </c>
      <c r="F615" s="3" t="str">
        <f>IF(E615="","",IF(ISERROR(INDEX(Inputs!$A$10:$B$13,MATCH(E615,Inputs!$A$10:$A$13,0),2)),0,INDEX(Inputs!$A$10:$B$13,MATCH(E615,Inputs!$A$10:$A$13,0),2)))</f>
        <v/>
      </c>
      <c r="G615" s="47">
        <f t="shared" si="86"/>
        <v>0.1095</v>
      </c>
      <c r="H615" s="37">
        <f t="shared" si="87"/>
        <v>0.1095</v>
      </c>
      <c r="I615" s="9" t="e">
        <f>IF(E615="",NA(),IF(Inputs!$B$6&gt;(U614*(1+rate/freq)),IF((U614*(1+rate/freq))&lt;0,0,(U614*(1+rate/freq))),Inputs!$B$6))</f>
        <v>#N/A</v>
      </c>
      <c r="J615" s="8" t="str">
        <f t="shared" si="88"/>
        <v/>
      </c>
      <c r="K615" s="9" t="str">
        <f t="shared" si="89"/>
        <v/>
      </c>
      <c r="L615" s="8" t="str">
        <f t="shared" si="93"/>
        <v/>
      </c>
      <c r="M615" s="8" t="str">
        <f t="shared" si="94"/>
        <v/>
      </c>
      <c r="N615" s="8"/>
      <c r="O615" s="8"/>
      <c r="P615" s="8"/>
      <c r="Q615" s="8" t="str">
        <f>IF(Inputs!$E$9=$M$2,M615,IF(Inputs!$E$9=$N$2,N615,IF(Inputs!$E$9=$O$2,O615,IF(Inputs!$E$9=$P$2,P615,""))))</f>
        <v/>
      </c>
      <c r="R615" s="3">
        <v>0</v>
      </c>
      <c r="S615" s="19"/>
      <c r="T615" s="3">
        <f t="shared" si="90"/>
        <v>0</v>
      </c>
      <c r="U615" s="8" t="str">
        <f t="shared" si="91"/>
        <v/>
      </c>
      <c r="W615" s="11"/>
      <c r="X615" s="11"/>
      <c r="Y615" s="11"/>
      <c r="Z615" s="11"/>
      <c r="AA615" s="11"/>
      <c r="AB615" s="11"/>
      <c r="AC615" s="11"/>
    </row>
    <row r="616" spans="4:29">
      <c r="D616" s="26">
        <f>IF(SUM($D$2:D615)&lt;&gt;0,0,IF(ROUND(U615-L616,2)=0,E616,0))</f>
        <v>0</v>
      </c>
      <c r="E616" s="3" t="str">
        <f t="shared" si="92"/>
        <v/>
      </c>
      <c r="F616" s="3" t="str">
        <f>IF(E616="","",IF(ISERROR(INDEX(Inputs!$A$10:$B$13,MATCH(E616,Inputs!$A$10:$A$13,0),2)),0,INDEX(Inputs!$A$10:$B$13,MATCH(E616,Inputs!$A$10:$A$13,0),2)))</f>
        <v/>
      </c>
      <c r="G616" s="47">
        <f t="shared" si="86"/>
        <v>0.1095</v>
      </c>
      <c r="H616" s="37">
        <f t="shared" si="87"/>
        <v>0.1095</v>
      </c>
      <c r="I616" s="9" t="e">
        <f>IF(E616="",NA(),IF(Inputs!$B$6&gt;(U615*(1+rate/freq)),IF((U615*(1+rate/freq))&lt;0,0,(U615*(1+rate/freq))),Inputs!$B$6))</f>
        <v>#N/A</v>
      </c>
      <c r="J616" s="8" t="str">
        <f t="shared" si="88"/>
        <v/>
      </c>
      <c r="K616" s="9" t="str">
        <f t="shared" si="89"/>
        <v/>
      </c>
      <c r="L616" s="8" t="str">
        <f t="shared" si="93"/>
        <v/>
      </c>
      <c r="M616" s="8" t="str">
        <f t="shared" si="94"/>
        <v/>
      </c>
      <c r="N616" s="8">
        <f>N613+3</f>
        <v>613</v>
      </c>
      <c r="O616" s="8">
        <f>O610+6</f>
        <v>613</v>
      </c>
      <c r="P616" s="8">
        <f>P604+12</f>
        <v>613</v>
      </c>
      <c r="Q616" s="8" t="str">
        <f>IF(Inputs!$E$9=$M$2,M616,IF(Inputs!$E$9=$N$2,N616,IF(Inputs!$E$9=$O$2,O616,IF(Inputs!$E$9=$P$2,P616,""))))</f>
        <v/>
      </c>
      <c r="R616" s="3">
        <v>0</v>
      </c>
      <c r="S616" s="19"/>
      <c r="T616" s="3">
        <f t="shared" si="90"/>
        <v>0</v>
      </c>
      <c r="U616" s="8" t="str">
        <f t="shared" si="91"/>
        <v/>
      </c>
      <c r="W616" s="11"/>
      <c r="X616" s="11"/>
      <c r="Y616" s="11"/>
      <c r="Z616" s="11"/>
      <c r="AA616" s="11"/>
      <c r="AB616" s="11"/>
      <c r="AC616" s="11"/>
    </row>
    <row r="617" spans="4:29">
      <c r="D617" s="26">
        <f>IF(SUM($D$2:D616)&lt;&gt;0,0,IF(ROUND(U616-L617,2)=0,E617,0))</f>
        <v>0</v>
      </c>
      <c r="E617" s="3" t="str">
        <f t="shared" si="92"/>
        <v/>
      </c>
      <c r="F617" s="3" t="str">
        <f>IF(E617="","",IF(ISERROR(INDEX(Inputs!$A$10:$B$13,MATCH(E617,Inputs!$A$10:$A$13,0),2)),0,INDEX(Inputs!$A$10:$B$13,MATCH(E617,Inputs!$A$10:$A$13,0),2)))</f>
        <v/>
      </c>
      <c r="G617" s="47">
        <f t="shared" si="86"/>
        <v>0.1095</v>
      </c>
      <c r="H617" s="37">
        <f t="shared" si="87"/>
        <v>0.1095</v>
      </c>
      <c r="I617" s="9" t="e">
        <f>IF(E617="",NA(),IF(Inputs!$B$6&gt;(U616*(1+rate/freq)),IF((U616*(1+rate/freq))&lt;0,0,(U616*(1+rate/freq))),Inputs!$B$6))</f>
        <v>#N/A</v>
      </c>
      <c r="J617" s="8" t="str">
        <f t="shared" si="88"/>
        <v/>
      </c>
      <c r="K617" s="9" t="str">
        <f t="shared" si="89"/>
        <v/>
      </c>
      <c r="L617" s="8" t="str">
        <f t="shared" si="93"/>
        <v/>
      </c>
      <c r="M617" s="8" t="str">
        <f t="shared" si="94"/>
        <v/>
      </c>
      <c r="N617" s="8"/>
      <c r="O617" s="8"/>
      <c r="P617" s="8"/>
      <c r="Q617" s="8" t="str">
        <f>IF(Inputs!$E$9=$M$2,M617,IF(Inputs!$E$9=$N$2,N617,IF(Inputs!$E$9=$O$2,O617,IF(Inputs!$E$9=$P$2,P617,""))))</f>
        <v/>
      </c>
      <c r="R617" s="3">
        <v>0</v>
      </c>
      <c r="S617" s="19"/>
      <c r="T617" s="3">
        <f t="shared" si="90"/>
        <v>0</v>
      </c>
      <c r="U617" s="8" t="str">
        <f t="shared" si="91"/>
        <v/>
      </c>
      <c r="W617" s="11"/>
      <c r="X617" s="11"/>
      <c r="Y617" s="11"/>
      <c r="Z617" s="11"/>
      <c r="AA617" s="11"/>
      <c r="AB617" s="11"/>
      <c r="AC617" s="11"/>
    </row>
    <row r="618" spans="4:29">
      <c r="D618" s="26">
        <f>IF(SUM($D$2:D617)&lt;&gt;0,0,IF(ROUND(U617-L618,2)=0,E618,0))</f>
        <v>0</v>
      </c>
      <c r="E618" s="3" t="str">
        <f t="shared" si="92"/>
        <v/>
      </c>
      <c r="F618" s="3" t="str">
        <f>IF(E618="","",IF(ISERROR(INDEX(Inputs!$A$10:$B$13,MATCH(E618,Inputs!$A$10:$A$13,0),2)),0,INDEX(Inputs!$A$10:$B$13,MATCH(E618,Inputs!$A$10:$A$13,0),2)))</f>
        <v/>
      </c>
      <c r="G618" s="47">
        <f t="shared" si="86"/>
        <v>0.1095</v>
      </c>
      <c r="H618" s="37">
        <f t="shared" si="87"/>
        <v>0.1095</v>
      </c>
      <c r="I618" s="9" t="e">
        <f>IF(E618="",NA(),IF(Inputs!$B$6&gt;(U617*(1+rate/freq)),IF((U617*(1+rate/freq))&lt;0,0,(U617*(1+rate/freq))),Inputs!$B$6))</f>
        <v>#N/A</v>
      </c>
      <c r="J618" s="8" t="str">
        <f t="shared" si="88"/>
        <v/>
      </c>
      <c r="K618" s="9" t="str">
        <f t="shared" si="89"/>
        <v/>
      </c>
      <c r="L618" s="8" t="str">
        <f t="shared" si="93"/>
        <v/>
      </c>
      <c r="M618" s="8" t="str">
        <f t="shared" si="94"/>
        <v/>
      </c>
      <c r="N618" s="8"/>
      <c r="O618" s="8"/>
      <c r="P618" s="8"/>
      <c r="Q618" s="8" t="str">
        <f>IF(Inputs!$E$9=$M$2,M618,IF(Inputs!$E$9=$N$2,N618,IF(Inputs!$E$9=$O$2,O618,IF(Inputs!$E$9=$P$2,P618,""))))</f>
        <v/>
      </c>
      <c r="R618" s="3">
        <v>0</v>
      </c>
      <c r="S618" s="19"/>
      <c r="T618" s="3">
        <f t="shared" si="90"/>
        <v>0</v>
      </c>
      <c r="U618" s="8" t="str">
        <f t="shared" si="91"/>
        <v/>
      </c>
      <c r="W618" s="11"/>
      <c r="X618" s="11"/>
      <c r="Y618" s="11"/>
      <c r="Z618" s="11"/>
      <c r="AA618" s="11"/>
      <c r="AB618" s="11"/>
      <c r="AC618" s="11"/>
    </row>
    <row r="619" spans="4:29">
      <c r="D619" s="26">
        <f>IF(SUM($D$2:D618)&lt;&gt;0,0,IF(ROUND(U618-L619,2)=0,E619,0))</f>
        <v>0</v>
      </c>
      <c r="E619" s="3" t="str">
        <f t="shared" si="92"/>
        <v/>
      </c>
      <c r="F619" s="3" t="str">
        <f>IF(E619="","",IF(ISERROR(INDEX(Inputs!$A$10:$B$13,MATCH(E619,Inputs!$A$10:$A$13,0),2)),0,INDEX(Inputs!$A$10:$B$13,MATCH(E619,Inputs!$A$10:$A$13,0),2)))</f>
        <v/>
      </c>
      <c r="G619" s="47">
        <f t="shared" si="86"/>
        <v>0.1095</v>
      </c>
      <c r="H619" s="37">
        <f t="shared" si="87"/>
        <v>0.1095</v>
      </c>
      <c r="I619" s="9" t="e">
        <f>IF(E619="",NA(),IF(Inputs!$B$6&gt;(U618*(1+rate/freq)),IF((U618*(1+rate/freq))&lt;0,0,(U618*(1+rate/freq))),Inputs!$B$6))</f>
        <v>#N/A</v>
      </c>
      <c r="J619" s="8" t="str">
        <f t="shared" si="88"/>
        <v/>
      </c>
      <c r="K619" s="9" t="str">
        <f t="shared" si="89"/>
        <v/>
      </c>
      <c r="L619" s="8" t="str">
        <f t="shared" si="93"/>
        <v/>
      </c>
      <c r="M619" s="8" t="str">
        <f t="shared" si="94"/>
        <v/>
      </c>
      <c r="N619" s="8">
        <f>N616+3</f>
        <v>616</v>
      </c>
      <c r="O619" s="8"/>
      <c r="P619" s="8"/>
      <c r="Q619" s="8" t="str">
        <f>IF(Inputs!$E$9=$M$2,M619,IF(Inputs!$E$9=$N$2,N619,IF(Inputs!$E$9=$O$2,O619,IF(Inputs!$E$9=$P$2,P619,""))))</f>
        <v/>
      </c>
      <c r="R619" s="3">
        <v>0</v>
      </c>
      <c r="S619" s="19"/>
      <c r="T619" s="3">
        <f t="shared" si="90"/>
        <v>0</v>
      </c>
      <c r="U619" s="8" t="str">
        <f t="shared" si="91"/>
        <v/>
      </c>
      <c r="W619" s="11"/>
      <c r="X619" s="11"/>
      <c r="Y619" s="11"/>
      <c r="Z619" s="11"/>
      <c r="AA619" s="11"/>
      <c r="AB619" s="11"/>
      <c r="AC619" s="11"/>
    </row>
    <row r="620" spans="4:29">
      <c r="D620" s="26">
        <f>IF(SUM($D$2:D619)&lt;&gt;0,0,IF(ROUND(U619-L620,2)=0,E620,0))</f>
        <v>0</v>
      </c>
      <c r="E620" s="3" t="str">
        <f t="shared" si="92"/>
        <v/>
      </c>
      <c r="F620" s="3" t="str">
        <f>IF(E620="","",IF(ISERROR(INDEX(Inputs!$A$10:$B$13,MATCH(E620,Inputs!$A$10:$A$13,0),2)),0,INDEX(Inputs!$A$10:$B$13,MATCH(E620,Inputs!$A$10:$A$13,0),2)))</f>
        <v/>
      </c>
      <c r="G620" s="47">
        <f t="shared" si="86"/>
        <v>0.1095</v>
      </c>
      <c r="H620" s="37">
        <f t="shared" si="87"/>
        <v>0.1095</v>
      </c>
      <c r="I620" s="9" t="e">
        <f>IF(E620="",NA(),IF(Inputs!$B$6&gt;(U619*(1+rate/freq)),IF((U619*(1+rate/freq))&lt;0,0,(U619*(1+rate/freq))),Inputs!$B$6))</f>
        <v>#N/A</v>
      </c>
      <c r="J620" s="8" t="str">
        <f t="shared" si="88"/>
        <v/>
      </c>
      <c r="K620" s="9" t="str">
        <f t="shared" si="89"/>
        <v/>
      </c>
      <c r="L620" s="8" t="str">
        <f t="shared" si="93"/>
        <v/>
      </c>
      <c r="M620" s="8" t="str">
        <f t="shared" si="94"/>
        <v/>
      </c>
      <c r="N620" s="8"/>
      <c r="O620" s="8"/>
      <c r="P620" s="8"/>
      <c r="Q620" s="8" t="str">
        <f>IF(Inputs!$E$9=$M$2,M620,IF(Inputs!$E$9=$N$2,N620,IF(Inputs!$E$9=$O$2,O620,IF(Inputs!$E$9=$P$2,P620,""))))</f>
        <v/>
      </c>
      <c r="R620" s="3">
        <v>0</v>
      </c>
      <c r="S620" s="19"/>
      <c r="T620" s="3">
        <f t="shared" si="90"/>
        <v>0</v>
      </c>
      <c r="U620" s="8" t="str">
        <f t="shared" si="91"/>
        <v/>
      </c>
      <c r="W620" s="11"/>
      <c r="X620" s="11"/>
      <c r="Y620" s="11"/>
      <c r="Z620" s="11"/>
      <c r="AA620" s="11"/>
      <c r="AB620" s="11"/>
      <c r="AC620" s="11"/>
    </row>
    <row r="621" spans="4:29">
      <c r="D621" s="26">
        <f>IF(SUM($D$2:D620)&lt;&gt;0,0,IF(ROUND(U620-L621,2)=0,E621,0))</f>
        <v>0</v>
      </c>
      <c r="E621" s="3" t="str">
        <f t="shared" si="92"/>
        <v/>
      </c>
      <c r="F621" s="3" t="str">
        <f>IF(E621="","",IF(ISERROR(INDEX(Inputs!$A$10:$B$13,MATCH(E621,Inputs!$A$10:$A$13,0),2)),0,INDEX(Inputs!$A$10:$B$13,MATCH(E621,Inputs!$A$10:$A$13,0),2)))</f>
        <v/>
      </c>
      <c r="G621" s="47">
        <f t="shared" si="86"/>
        <v>0.1095</v>
      </c>
      <c r="H621" s="37">
        <f t="shared" si="87"/>
        <v>0.1095</v>
      </c>
      <c r="I621" s="9" t="e">
        <f>IF(E621="",NA(),IF(Inputs!$B$6&gt;(U620*(1+rate/freq)),IF((U620*(1+rate/freq))&lt;0,0,(U620*(1+rate/freq))),Inputs!$B$6))</f>
        <v>#N/A</v>
      </c>
      <c r="J621" s="8" t="str">
        <f t="shared" si="88"/>
        <v/>
      </c>
      <c r="K621" s="9" t="str">
        <f t="shared" si="89"/>
        <v/>
      </c>
      <c r="L621" s="8" t="str">
        <f t="shared" si="93"/>
        <v/>
      </c>
      <c r="M621" s="8" t="str">
        <f t="shared" si="94"/>
        <v/>
      </c>
      <c r="N621" s="8"/>
      <c r="O621" s="8"/>
      <c r="P621" s="8"/>
      <c r="Q621" s="8" t="str">
        <f>IF(Inputs!$E$9=$M$2,M621,IF(Inputs!$E$9=$N$2,N621,IF(Inputs!$E$9=$O$2,O621,IF(Inputs!$E$9=$P$2,P621,""))))</f>
        <v/>
      </c>
      <c r="R621" s="3">
        <v>0</v>
      </c>
      <c r="S621" s="19"/>
      <c r="T621" s="3">
        <f t="shared" si="90"/>
        <v>0</v>
      </c>
      <c r="U621" s="8" t="str">
        <f t="shared" si="91"/>
        <v/>
      </c>
      <c r="W621" s="11"/>
      <c r="X621" s="11"/>
      <c r="Y621" s="11"/>
      <c r="Z621" s="11"/>
      <c r="AA621" s="11"/>
      <c r="AB621" s="11"/>
      <c r="AC621" s="11"/>
    </row>
    <row r="622" spans="4:29">
      <c r="D622" s="26">
        <f>IF(SUM($D$2:D621)&lt;&gt;0,0,IF(ROUND(U621-L622,2)=0,E622,0))</f>
        <v>0</v>
      </c>
      <c r="E622" s="3" t="str">
        <f t="shared" si="92"/>
        <v/>
      </c>
      <c r="F622" s="3" t="str">
        <f>IF(E622="","",IF(ISERROR(INDEX(Inputs!$A$10:$B$13,MATCH(E622,Inputs!$A$10:$A$13,0),2)),0,INDEX(Inputs!$A$10:$B$13,MATCH(E622,Inputs!$A$10:$A$13,0),2)))</f>
        <v/>
      </c>
      <c r="G622" s="47">
        <f t="shared" si="86"/>
        <v>0.1095</v>
      </c>
      <c r="H622" s="37">
        <f t="shared" si="87"/>
        <v>0.1095</v>
      </c>
      <c r="I622" s="9" t="e">
        <f>IF(E622="",NA(),IF(Inputs!$B$6&gt;(U621*(1+rate/freq)),IF((U621*(1+rate/freq))&lt;0,0,(U621*(1+rate/freq))),Inputs!$B$6))</f>
        <v>#N/A</v>
      </c>
      <c r="J622" s="8" t="str">
        <f t="shared" si="88"/>
        <v/>
      </c>
      <c r="K622" s="9" t="str">
        <f t="shared" si="89"/>
        <v/>
      </c>
      <c r="L622" s="8" t="str">
        <f t="shared" si="93"/>
        <v/>
      </c>
      <c r="M622" s="8" t="str">
        <f t="shared" si="94"/>
        <v/>
      </c>
      <c r="N622" s="8">
        <f>N619+3</f>
        <v>619</v>
      </c>
      <c r="O622" s="8">
        <f>O616+6</f>
        <v>619</v>
      </c>
      <c r="P622" s="8"/>
      <c r="Q622" s="8" t="str">
        <f>IF(Inputs!$E$9=$M$2,M622,IF(Inputs!$E$9=$N$2,N622,IF(Inputs!$E$9=$O$2,O622,IF(Inputs!$E$9=$P$2,P622,""))))</f>
        <v/>
      </c>
      <c r="R622" s="3">
        <v>0</v>
      </c>
      <c r="S622" s="19"/>
      <c r="T622" s="3">
        <f t="shared" si="90"/>
        <v>0</v>
      </c>
      <c r="U622" s="8" t="str">
        <f t="shared" si="91"/>
        <v/>
      </c>
      <c r="W622" s="11"/>
      <c r="X622" s="11"/>
      <c r="Y622" s="11"/>
      <c r="Z622" s="11"/>
      <c r="AA622" s="11"/>
      <c r="AB622" s="11"/>
      <c r="AC622" s="11"/>
    </row>
    <row r="623" spans="4:29">
      <c r="D623" s="26">
        <f>IF(SUM($D$2:D622)&lt;&gt;0,0,IF(ROUND(U622-L623,2)=0,E623,0))</f>
        <v>0</v>
      </c>
      <c r="E623" s="3" t="str">
        <f t="shared" si="92"/>
        <v/>
      </c>
      <c r="F623" s="3" t="str">
        <f>IF(E623="","",IF(ISERROR(INDEX(Inputs!$A$10:$B$13,MATCH(E623,Inputs!$A$10:$A$13,0),2)),0,INDEX(Inputs!$A$10:$B$13,MATCH(E623,Inputs!$A$10:$A$13,0),2)))</f>
        <v/>
      </c>
      <c r="G623" s="47">
        <f t="shared" si="86"/>
        <v>0.1095</v>
      </c>
      <c r="H623" s="37">
        <f t="shared" si="87"/>
        <v>0.1095</v>
      </c>
      <c r="I623" s="9" t="e">
        <f>IF(E623="",NA(),IF(Inputs!$B$6&gt;(U622*(1+rate/freq)),IF((U622*(1+rate/freq))&lt;0,0,(U622*(1+rate/freq))),Inputs!$B$6))</f>
        <v>#N/A</v>
      </c>
      <c r="J623" s="8" t="str">
        <f t="shared" si="88"/>
        <v/>
      </c>
      <c r="K623" s="9" t="str">
        <f t="shared" si="89"/>
        <v/>
      </c>
      <c r="L623" s="8" t="str">
        <f t="shared" si="93"/>
        <v/>
      </c>
      <c r="M623" s="8" t="str">
        <f t="shared" si="94"/>
        <v/>
      </c>
      <c r="N623" s="8"/>
      <c r="O623" s="8"/>
      <c r="P623" s="8"/>
      <c r="Q623" s="8" t="str">
        <f>IF(Inputs!$E$9=$M$2,M623,IF(Inputs!$E$9=$N$2,N623,IF(Inputs!$E$9=$O$2,O623,IF(Inputs!$E$9=$P$2,P623,""))))</f>
        <v/>
      </c>
      <c r="R623" s="3">
        <v>0</v>
      </c>
      <c r="S623" s="19"/>
      <c r="T623" s="3">
        <f t="shared" si="90"/>
        <v>0</v>
      </c>
      <c r="U623" s="8" t="str">
        <f t="shared" si="91"/>
        <v/>
      </c>
      <c r="W623" s="11"/>
      <c r="X623" s="11"/>
      <c r="Y623" s="11"/>
      <c r="Z623" s="11"/>
      <c r="AA623" s="11"/>
      <c r="AB623" s="11"/>
      <c r="AC623" s="11"/>
    </row>
    <row r="624" spans="4:29">
      <c r="D624" s="26">
        <f>IF(SUM($D$2:D623)&lt;&gt;0,0,IF(ROUND(U623-L624,2)=0,E624,0))</f>
        <v>0</v>
      </c>
      <c r="E624" s="3" t="str">
        <f t="shared" si="92"/>
        <v/>
      </c>
      <c r="F624" s="3" t="str">
        <f>IF(E624="","",IF(ISERROR(INDEX(Inputs!$A$10:$B$13,MATCH(E624,Inputs!$A$10:$A$13,0),2)),0,INDEX(Inputs!$A$10:$B$13,MATCH(E624,Inputs!$A$10:$A$13,0),2)))</f>
        <v/>
      </c>
      <c r="G624" s="47">
        <f t="shared" si="86"/>
        <v>0.1095</v>
      </c>
      <c r="H624" s="37">
        <f t="shared" si="87"/>
        <v>0.1095</v>
      </c>
      <c r="I624" s="9" t="e">
        <f>IF(E624="",NA(),IF(Inputs!$B$6&gt;(U623*(1+rate/freq)),IF((U623*(1+rate/freq))&lt;0,0,(U623*(1+rate/freq))),Inputs!$B$6))</f>
        <v>#N/A</v>
      </c>
      <c r="J624" s="8" t="str">
        <f t="shared" si="88"/>
        <v/>
      </c>
      <c r="K624" s="9" t="str">
        <f t="shared" si="89"/>
        <v/>
      </c>
      <c r="L624" s="8" t="str">
        <f t="shared" si="93"/>
        <v/>
      </c>
      <c r="M624" s="8" t="str">
        <f t="shared" si="94"/>
        <v/>
      </c>
      <c r="N624" s="8"/>
      <c r="O624" s="8"/>
      <c r="P624" s="8"/>
      <c r="Q624" s="8" t="str">
        <f>IF(Inputs!$E$9=$M$2,M624,IF(Inputs!$E$9=$N$2,N624,IF(Inputs!$E$9=$O$2,O624,IF(Inputs!$E$9=$P$2,P624,""))))</f>
        <v/>
      </c>
      <c r="R624" s="3">
        <v>0</v>
      </c>
      <c r="S624" s="19"/>
      <c r="T624" s="3">
        <f t="shared" si="90"/>
        <v>0</v>
      </c>
      <c r="U624" s="8" t="str">
        <f t="shared" si="91"/>
        <v/>
      </c>
      <c r="W624" s="11"/>
      <c r="X624" s="11"/>
      <c r="Y624" s="11"/>
      <c r="Z624" s="11"/>
      <c r="AA624" s="11"/>
      <c r="AB624" s="11"/>
      <c r="AC624" s="11"/>
    </row>
    <row r="625" spans="4:29">
      <c r="D625" s="26">
        <f>IF(SUM($D$2:D624)&lt;&gt;0,0,IF(ROUND(U624-L625,2)=0,E625,0))</f>
        <v>0</v>
      </c>
      <c r="E625" s="3" t="str">
        <f t="shared" si="92"/>
        <v/>
      </c>
      <c r="F625" s="3" t="str">
        <f>IF(E625="","",IF(ISERROR(INDEX(Inputs!$A$10:$B$13,MATCH(E625,Inputs!$A$10:$A$13,0),2)),0,INDEX(Inputs!$A$10:$B$13,MATCH(E625,Inputs!$A$10:$A$13,0),2)))</f>
        <v/>
      </c>
      <c r="G625" s="47">
        <f t="shared" si="86"/>
        <v>0.1095</v>
      </c>
      <c r="H625" s="37">
        <f t="shared" si="87"/>
        <v>0.1095</v>
      </c>
      <c r="I625" s="9" t="e">
        <f>IF(E625="",NA(),IF(Inputs!$B$6&gt;(U624*(1+rate/freq)),IF((U624*(1+rate/freq))&lt;0,0,(U624*(1+rate/freq))),Inputs!$B$6))</f>
        <v>#N/A</v>
      </c>
      <c r="J625" s="8" t="str">
        <f t="shared" si="88"/>
        <v/>
      </c>
      <c r="K625" s="9" t="str">
        <f t="shared" si="89"/>
        <v/>
      </c>
      <c r="L625" s="8" t="str">
        <f t="shared" si="93"/>
        <v/>
      </c>
      <c r="M625" s="8" t="str">
        <f t="shared" si="94"/>
        <v/>
      </c>
      <c r="N625" s="8">
        <f>N622+3</f>
        <v>622</v>
      </c>
      <c r="O625" s="8"/>
      <c r="P625" s="8"/>
      <c r="Q625" s="8" t="str">
        <f>IF(Inputs!$E$9=$M$2,M625,IF(Inputs!$E$9=$N$2,N625,IF(Inputs!$E$9=$O$2,O625,IF(Inputs!$E$9=$P$2,P625,""))))</f>
        <v/>
      </c>
      <c r="R625" s="3">
        <v>0</v>
      </c>
      <c r="S625" s="19"/>
      <c r="T625" s="3">
        <f t="shared" si="90"/>
        <v>0</v>
      </c>
      <c r="U625" s="8" t="str">
        <f t="shared" si="91"/>
        <v/>
      </c>
      <c r="W625" s="11"/>
      <c r="X625" s="11"/>
      <c r="Y625" s="11"/>
      <c r="Z625" s="11"/>
      <c r="AA625" s="11"/>
      <c r="AB625" s="11"/>
      <c r="AC625" s="11"/>
    </row>
    <row r="626" spans="4:29">
      <c r="D626" s="26">
        <f>IF(SUM($D$2:D625)&lt;&gt;0,0,IF(ROUND(U625-L626,2)=0,E626,0))</f>
        <v>0</v>
      </c>
      <c r="E626" s="3" t="str">
        <f t="shared" si="92"/>
        <v/>
      </c>
      <c r="F626" s="3" t="str">
        <f>IF(E626="","",IF(ISERROR(INDEX(Inputs!$A$10:$B$13,MATCH(E626,Inputs!$A$10:$A$13,0),2)),0,INDEX(Inputs!$A$10:$B$13,MATCH(E626,Inputs!$A$10:$A$13,0),2)))</f>
        <v/>
      </c>
      <c r="G626" s="47">
        <f t="shared" si="86"/>
        <v>0.1095</v>
      </c>
      <c r="H626" s="37">
        <f t="shared" si="87"/>
        <v>0.1095</v>
      </c>
      <c r="I626" s="9" t="e">
        <f>IF(E626="",NA(),IF(Inputs!$B$6&gt;(U625*(1+rate/freq)),IF((U625*(1+rate/freq))&lt;0,0,(U625*(1+rate/freq))),Inputs!$B$6))</f>
        <v>#N/A</v>
      </c>
      <c r="J626" s="8" t="str">
        <f t="shared" si="88"/>
        <v/>
      </c>
      <c r="K626" s="9" t="str">
        <f t="shared" si="89"/>
        <v/>
      </c>
      <c r="L626" s="8" t="str">
        <f t="shared" si="93"/>
        <v/>
      </c>
      <c r="M626" s="8" t="str">
        <f t="shared" si="94"/>
        <v/>
      </c>
      <c r="N626" s="8"/>
      <c r="O626" s="8"/>
      <c r="P626" s="8"/>
      <c r="Q626" s="8" t="str">
        <f>IF(Inputs!$E$9=$M$2,M626,IF(Inputs!$E$9=$N$2,N626,IF(Inputs!$E$9=$O$2,O626,IF(Inputs!$E$9=$P$2,P626,""))))</f>
        <v/>
      </c>
      <c r="R626" s="3">
        <v>0</v>
      </c>
      <c r="S626" s="19"/>
      <c r="T626" s="3">
        <f t="shared" si="90"/>
        <v>0</v>
      </c>
      <c r="U626" s="8" t="str">
        <f t="shared" si="91"/>
        <v/>
      </c>
      <c r="W626" s="11"/>
      <c r="X626" s="11"/>
      <c r="Y626" s="11"/>
      <c r="Z626" s="11"/>
      <c r="AA626" s="11"/>
      <c r="AB626" s="11"/>
      <c r="AC626" s="11"/>
    </row>
    <row r="627" spans="4:29">
      <c r="D627" s="26">
        <f>IF(SUM($D$2:D626)&lt;&gt;0,0,IF(ROUND(U626-L627,2)=0,E627,0))</f>
        <v>0</v>
      </c>
      <c r="E627" s="3" t="str">
        <f t="shared" si="92"/>
        <v/>
      </c>
      <c r="F627" s="3" t="str">
        <f>IF(E627="","",IF(ISERROR(INDEX(Inputs!$A$10:$B$13,MATCH(E627,Inputs!$A$10:$A$13,0),2)),0,INDEX(Inputs!$A$10:$B$13,MATCH(E627,Inputs!$A$10:$A$13,0),2)))</f>
        <v/>
      </c>
      <c r="G627" s="47">
        <f t="shared" si="86"/>
        <v>0.1095</v>
      </c>
      <c r="H627" s="37">
        <f t="shared" si="87"/>
        <v>0.1095</v>
      </c>
      <c r="I627" s="9" t="e">
        <f>IF(E627="",NA(),IF(Inputs!$B$6&gt;(U626*(1+rate/freq)),IF((U626*(1+rate/freq))&lt;0,0,(U626*(1+rate/freq))),Inputs!$B$6))</f>
        <v>#N/A</v>
      </c>
      <c r="J627" s="8" t="str">
        <f t="shared" si="88"/>
        <v/>
      </c>
      <c r="K627" s="9" t="str">
        <f t="shared" si="89"/>
        <v/>
      </c>
      <c r="L627" s="8" t="str">
        <f t="shared" si="93"/>
        <v/>
      </c>
      <c r="M627" s="8" t="str">
        <f t="shared" si="94"/>
        <v/>
      </c>
      <c r="N627" s="8"/>
      <c r="O627" s="8"/>
      <c r="P627" s="8"/>
      <c r="Q627" s="8" t="str">
        <f>IF(Inputs!$E$9=$M$2,M627,IF(Inputs!$E$9=$N$2,N627,IF(Inputs!$E$9=$O$2,O627,IF(Inputs!$E$9=$P$2,P627,""))))</f>
        <v/>
      </c>
      <c r="R627" s="3">
        <v>0</v>
      </c>
      <c r="S627" s="19"/>
      <c r="T627" s="3">
        <f t="shared" si="90"/>
        <v>0</v>
      </c>
      <c r="U627" s="8" t="str">
        <f t="shared" si="91"/>
        <v/>
      </c>
      <c r="W627" s="11"/>
      <c r="X627" s="11"/>
      <c r="Y627" s="11"/>
      <c r="Z627" s="11"/>
      <c r="AA627" s="11"/>
      <c r="AB627" s="11"/>
      <c r="AC627" s="11"/>
    </row>
    <row r="628" spans="4:29">
      <c r="D628" s="26">
        <f>IF(SUM($D$2:D627)&lt;&gt;0,0,IF(ROUND(U627-L628,2)=0,E628,0))</f>
        <v>0</v>
      </c>
      <c r="E628" s="3" t="str">
        <f t="shared" si="92"/>
        <v/>
      </c>
      <c r="F628" s="3" t="str">
        <f>IF(E628="","",IF(ISERROR(INDEX(Inputs!$A$10:$B$13,MATCH(E628,Inputs!$A$10:$A$13,0),2)),0,INDEX(Inputs!$A$10:$B$13,MATCH(E628,Inputs!$A$10:$A$13,0),2)))</f>
        <v/>
      </c>
      <c r="G628" s="47">
        <f t="shared" si="86"/>
        <v>0.1095</v>
      </c>
      <c r="H628" s="37">
        <f t="shared" si="87"/>
        <v>0.1095</v>
      </c>
      <c r="I628" s="9" t="e">
        <f>IF(E628="",NA(),IF(Inputs!$B$6&gt;(U627*(1+rate/freq)),IF((U627*(1+rate/freq))&lt;0,0,(U627*(1+rate/freq))),Inputs!$B$6))</f>
        <v>#N/A</v>
      </c>
      <c r="J628" s="8" t="str">
        <f t="shared" si="88"/>
        <v/>
      </c>
      <c r="K628" s="9" t="str">
        <f t="shared" si="89"/>
        <v/>
      </c>
      <c r="L628" s="8" t="str">
        <f t="shared" si="93"/>
        <v/>
      </c>
      <c r="M628" s="8" t="str">
        <f t="shared" si="94"/>
        <v/>
      </c>
      <c r="N628" s="8">
        <f>N625+3</f>
        <v>625</v>
      </c>
      <c r="O628" s="8">
        <f>O622+6</f>
        <v>625</v>
      </c>
      <c r="P628" s="8">
        <f>P616+12</f>
        <v>625</v>
      </c>
      <c r="Q628" s="8" t="str">
        <f>IF(Inputs!$E$9=$M$2,M628,IF(Inputs!$E$9=$N$2,N628,IF(Inputs!$E$9=$O$2,O628,IF(Inputs!$E$9=$P$2,P628,""))))</f>
        <v/>
      </c>
      <c r="R628" s="3">
        <v>0</v>
      </c>
      <c r="S628" s="19"/>
      <c r="T628" s="3">
        <f t="shared" si="90"/>
        <v>0</v>
      </c>
      <c r="U628" s="8" t="str">
        <f t="shared" si="91"/>
        <v/>
      </c>
      <c r="W628" s="11"/>
      <c r="X628" s="11"/>
      <c r="Y628" s="11"/>
      <c r="Z628" s="11"/>
      <c r="AA628" s="11"/>
      <c r="AB628" s="11"/>
      <c r="AC628" s="11"/>
    </row>
    <row r="629" spans="4:29">
      <c r="D629" s="26">
        <f>IF(SUM($D$2:D628)&lt;&gt;0,0,IF(ROUND(U628-L629,2)=0,E629,0))</f>
        <v>0</v>
      </c>
      <c r="E629" s="3" t="str">
        <f t="shared" si="92"/>
        <v/>
      </c>
      <c r="F629" s="3" t="str">
        <f>IF(E629="","",IF(ISERROR(INDEX(Inputs!$A$10:$B$13,MATCH(E629,Inputs!$A$10:$A$13,0),2)),0,INDEX(Inputs!$A$10:$B$13,MATCH(E629,Inputs!$A$10:$A$13,0),2)))</f>
        <v/>
      </c>
      <c r="G629" s="47">
        <f t="shared" si="86"/>
        <v>0.1095</v>
      </c>
      <c r="H629" s="37">
        <f t="shared" si="87"/>
        <v>0.1095</v>
      </c>
      <c r="I629" s="9" t="e">
        <f>IF(E629="",NA(),IF(Inputs!$B$6&gt;(U628*(1+rate/freq)),IF((U628*(1+rate/freq))&lt;0,0,(U628*(1+rate/freq))),Inputs!$B$6))</f>
        <v>#N/A</v>
      </c>
      <c r="J629" s="8" t="str">
        <f t="shared" si="88"/>
        <v/>
      </c>
      <c r="K629" s="9" t="str">
        <f t="shared" si="89"/>
        <v/>
      </c>
      <c r="L629" s="8" t="str">
        <f t="shared" si="93"/>
        <v/>
      </c>
      <c r="M629" s="8" t="str">
        <f t="shared" si="94"/>
        <v/>
      </c>
      <c r="N629" s="8"/>
      <c r="O629" s="8"/>
      <c r="P629" s="8"/>
      <c r="Q629" s="8" t="str">
        <f>IF(Inputs!$E$9=$M$2,M629,IF(Inputs!$E$9=$N$2,N629,IF(Inputs!$E$9=$O$2,O629,IF(Inputs!$E$9=$P$2,P629,""))))</f>
        <v/>
      </c>
      <c r="R629" s="3">
        <v>0</v>
      </c>
      <c r="S629" s="19"/>
      <c r="T629" s="3">
        <f t="shared" si="90"/>
        <v>0</v>
      </c>
      <c r="U629" s="8" t="str">
        <f t="shared" si="91"/>
        <v/>
      </c>
      <c r="W629" s="11"/>
      <c r="X629" s="11"/>
      <c r="Y629" s="11"/>
      <c r="Z629" s="11"/>
      <c r="AA629" s="11"/>
      <c r="AB629" s="11"/>
      <c r="AC629" s="11"/>
    </row>
    <row r="630" spans="4:29">
      <c r="D630" s="26">
        <f>IF(SUM($D$2:D629)&lt;&gt;0,0,IF(ROUND(U629-L630,2)=0,E630,0))</f>
        <v>0</v>
      </c>
      <c r="E630" s="3" t="str">
        <f t="shared" si="92"/>
        <v/>
      </c>
      <c r="F630" s="3" t="str">
        <f>IF(E630="","",IF(ISERROR(INDEX(Inputs!$A$10:$B$13,MATCH(E630,Inputs!$A$10:$A$13,0),2)),0,INDEX(Inputs!$A$10:$B$13,MATCH(E630,Inputs!$A$10:$A$13,0),2)))</f>
        <v/>
      </c>
      <c r="G630" s="47">
        <f t="shared" si="86"/>
        <v>0.1095</v>
      </c>
      <c r="H630" s="37">
        <f t="shared" si="87"/>
        <v>0.1095</v>
      </c>
      <c r="I630" s="9" t="e">
        <f>IF(E630="",NA(),IF(Inputs!$B$6&gt;(U629*(1+rate/freq)),IF((U629*(1+rate/freq))&lt;0,0,(U629*(1+rate/freq))),Inputs!$B$6))</f>
        <v>#N/A</v>
      </c>
      <c r="J630" s="8" t="str">
        <f t="shared" si="88"/>
        <v/>
      </c>
      <c r="K630" s="9" t="str">
        <f t="shared" si="89"/>
        <v/>
      </c>
      <c r="L630" s="8" t="str">
        <f t="shared" si="93"/>
        <v/>
      </c>
      <c r="M630" s="8" t="str">
        <f t="shared" si="94"/>
        <v/>
      </c>
      <c r="N630" s="8"/>
      <c r="O630" s="8"/>
      <c r="P630" s="8"/>
      <c r="Q630" s="8" t="str">
        <f>IF(Inputs!$E$9=$M$2,M630,IF(Inputs!$E$9=$N$2,N630,IF(Inputs!$E$9=$O$2,O630,IF(Inputs!$E$9=$P$2,P630,""))))</f>
        <v/>
      </c>
      <c r="R630" s="3">
        <v>0</v>
      </c>
      <c r="S630" s="19"/>
      <c r="T630" s="3">
        <f t="shared" si="90"/>
        <v>0</v>
      </c>
      <c r="U630" s="8" t="str">
        <f t="shared" si="91"/>
        <v/>
      </c>
      <c r="W630" s="11"/>
      <c r="X630" s="11"/>
      <c r="Y630" s="11"/>
      <c r="Z630" s="11"/>
      <c r="AA630" s="11"/>
      <c r="AB630" s="11"/>
      <c r="AC630" s="11"/>
    </row>
    <row r="631" spans="4:29">
      <c r="D631" s="26">
        <f>IF(SUM($D$2:D630)&lt;&gt;0,0,IF(ROUND(U630-L631,2)=0,E631,0))</f>
        <v>0</v>
      </c>
      <c r="E631" s="3" t="str">
        <f t="shared" si="92"/>
        <v/>
      </c>
      <c r="F631" s="3" t="str">
        <f>IF(E631="","",IF(ISERROR(INDEX(Inputs!$A$10:$B$13,MATCH(E631,Inputs!$A$10:$A$13,0),2)),0,INDEX(Inputs!$A$10:$B$13,MATCH(E631,Inputs!$A$10:$A$13,0),2)))</f>
        <v/>
      </c>
      <c r="G631" s="47">
        <f t="shared" si="86"/>
        <v>0.1095</v>
      </c>
      <c r="H631" s="37">
        <f t="shared" si="87"/>
        <v>0.1095</v>
      </c>
      <c r="I631" s="9" t="e">
        <f>IF(E631="",NA(),IF(Inputs!$B$6&gt;(U630*(1+rate/freq)),IF((U630*(1+rate/freq))&lt;0,0,(U630*(1+rate/freq))),Inputs!$B$6))</f>
        <v>#N/A</v>
      </c>
      <c r="J631" s="8" t="str">
        <f t="shared" si="88"/>
        <v/>
      </c>
      <c r="K631" s="9" t="str">
        <f t="shared" si="89"/>
        <v/>
      </c>
      <c r="L631" s="8" t="str">
        <f t="shared" si="93"/>
        <v/>
      </c>
      <c r="M631" s="8" t="str">
        <f t="shared" si="94"/>
        <v/>
      </c>
      <c r="N631" s="8">
        <f>N628+3</f>
        <v>628</v>
      </c>
      <c r="O631" s="8"/>
      <c r="P631" s="8"/>
      <c r="Q631" s="8" t="str">
        <f>IF(Inputs!$E$9=$M$2,M631,IF(Inputs!$E$9=$N$2,N631,IF(Inputs!$E$9=$O$2,O631,IF(Inputs!$E$9=$P$2,P631,""))))</f>
        <v/>
      </c>
      <c r="R631" s="3">
        <v>0</v>
      </c>
      <c r="S631" s="19"/>
      <c r="T631" s="3">
        <f t="shared" si="90"/>
        <v>0</v>
      </c>
      <c r="U631" s="8" t="str">
        <f t="shared" si="91"/>
        <v/>
      </c>
      <c r="W631" s="11"/>
      <c r="X631" s="11"/>
      <c r="Y631" s="11"/>
      <c r="Z631" s="11"/>
      <c r="AA631" s="11"/>
      <c r="AB631" s="11"/>
      <c r="AC631" s="11"/>
    </row>
    <row r="632" spans="4:29">
      <c r="D632" s="26">
        <f>IF(SUM($D$2:D631)&lt;&gt;0,0,IF(ROUND(U631-L632,2)=0,E632,0))</f>
        <v>0</v>
      </c>
      <c r="E632" s="3" t="str">
        <f t="shared" si="92"/>
        <v/>
      </c>
      <c r="F632" s="3" t="str">
        <f>IF(E632="","",IF(ISERROR(INDEX(Inputs!$A$10:$B$13,MATCH(E632,Inputs!$A$10:$A$13,0),2)),0,INDEX(Inputs!$A$10:$B$13,MATCH(E632,Inputs!$A$10:$A$13,0),2)))</f>
        <v/>
      </c>
      <c r="G632" s="47">
        <f t="shared" si="86"/>
        <v>0.1095</v>
      </c>
      <c r="H632" s="37">
        <f t="shared" si="87"/>
        <v>0.1095</v>
      </c>
      <c r="I632" s="9" t="e">
        <f>IF(E632="",NA(),IF(Inputs!$B$6&gt;(U631*(1+rate/freq)),IF((U631*(1+rate/freq))&lt;0,0,(U631*(1+rate/freq))),Inputs!$B$6))</f>
        <v>#N/A</v>
      </c>
      <c r="J632" s="8" t="str">
        <f t="shared" si="88"/>
        <v/>
      </c>
      <c r="K632" s="9" t="str">
        <f t="shared" si="89"/>
        <v/>
      </c>
      <c r="L632" s="8" t="str">
        <f t="shared" si="93"/>
        <v/>
      </c>
      <c r="M632" s="8" t="str">
        <f t="shared" si="94"/>
        <v/>
      </c>
      <c r="N632" s="8"/>
      <c r="O632" s="8"/>
      <c r="P632" s="8"/>
      <c r="Q632" s="8" t="str">
        <f>IF(Inputs!$E$9=$M$2,M632,IF(Inputs!$E$9=$N$2,N632,IF(Inputs!$E$9=$O$2,O632,IF(Inputs!$E$9=$P$2,P632,""))))</f>
        <v/>
      </c>
      <c r="R632" s="3">
        <v>0</v>
      </c>
      <c r="S632" s="19"/>
      <c r="T632" s="3">
        <f t="shared" si="90"/>
        <v>0</v>
      </c>
      <c r="U632" s="8" t="str">
        <f t="shared" si="91"/>
        <v/>
      </c>
      <c r="W632" s="11"/>
      <c r="X632" s="11"/>
      <c r="Y632" s="11"/>
      <c r="Z632" s="11"/>
      <c r="AA632" s="11"/>
      <c r="AB632" s="11"/>
      <c r="AC632" s="11"/>
    </row>
    <row r="633" spans="4:29">
      <c r="D633" s="26">
        <f>IF(SUM($D$2:D632)&lt;&gt;0,0,IF(ROUND(U632-L633,2)=0,E633,0))</f>
        <v>0</v>
      </c>
      <c r="E633" s="3" t="str">
        <f t="shared" si="92"/>
        <v/>
      </c>
      <c r="F633" s="3" t="str">
        <f>IF(E633="","",IF(ISERROR(INDEX(Inputs!$A$10:$B$13,MATCH(E633,Inputs!$A$10:$A$13,0),2)),0,INDEX(Inputs!$A$10:$B$13,MATCH(E633,Inputs!$A$10:$A$13,0),2)))</f>
        <v/>
      </c>
      <c r="G633" s="47">
        <f t="shared" si="86"/>
        <v>0.1095</v>
      </c>
      <c r="H633" s="37">
        <f t="shared" si="87"/>
        <v>0.1095</v>
      </c>
      <c r="I633" s="9" t="e">
        <f>IF(E633="",NA(),IF(Inputs!$B$6&gt;(U632*(1+rate/freq)),IF((U632*(1+rate/freq))&lt;0,0,(U632*(1+rate/freq))),Inputs!$B$6))</f>
        <v>#N/A</v>
      </c>
      <c r="J633" s="8" t="str">
        <f t="shared" si="88"/>
        <v/>
      </c>
      <c r="K633" s="9" t="str">
        <f t="shared" si="89"/>
        <v/>
      </c>
      <c r="L633" s="8" t="str">
        <f t="shared" si="93"/>
        <v/>
      </c>
      <c r="M633" s="8" t="str">
        <f t="shared" si="94"/>
        <v/>
      </c>
      <c r="N633" s="8"/>
      <c r="O633" s="8"/>
      <c r="P633" s="8"/>
      <c r="Q633" s="8" t="str">
        <f>IF(Inputs!$E$9=$M$2,M633,IF(Inputs!$E$9=$N$2,N633,IF(Inputs!$E$9=$O$2,O633,IF(Inputs!$E$9=$P$2,P633,""))))</f>
        <v/>
      </c>
      <c r="R633" s="3">
        <v>0</v>
      </c>
      <c r="S633" s="19"/>
      <c r="T633" s="3">
        <f t="shared" si="90"/>
        <v>0</v>
      </c>
      <c r="U633" s="8" t="str">
        <f t="shared" si="91"/>
        <v/>
      </c>
      <c r="W633" s="11"/>
      <c r="X633" s="11"/>
      <c r="Y633" s="11"/>
      <c r="Z633" s="11"/>
      <c r="AA633" s="11"/>
      <c r="AB633" s="11"/>
      <c r="AC633" s="11"/>
    </row>
    <row r="634" spans="4:29">
      <c r="D634" s="26">
        <f>IF(SUM($D$2:D633)&lt;&gt;0,0,IF(ROUND(U633-L634,2)=0,E634,0))</f>
        <v>0</v>
      </c>
      <c r="E634" s="3" t="str">
        <f t="shared" si="92"/>
        <v/>
      </c>
      <c r="F634" s="3" t="str">
        <f>IF(E634="","",IF(ISERROR(INDEX(Inputs!$A$10:$B$13,MATCH(E634,Inputs!$A$10:$A$13,0),2)),0,INDEX(Inputs!$A$10:$B$13,MATCH(E634,Inputs!$A$10:$A$13,0),2)))</f>
        <v/>
      </c>
      <c r="G634" s="47">
        <f t="shared" si="86"/>
        <v>0.1095</v>
      </c>
      <c r="H634" s="37">
        <f t="shared" si="87"/>
        <v>0.1095</v>
      </c>
      <c r="I634" s="9" t="e">
        <f>IF(E634="",NA(),IF(Inputs!$B$6&gt;(U633*(1+rate/freq)),IF((U633*(1+rate/freq))&lt;0,0,(U633*(1+rate/freq))),Inputs!$B$6))</f>
        <v>#N/A</v>
      </c>
      <c r="J634" s="8" t="str">
        <f t="shared" si="88"/>
        <v/>
      </c>
      <c r="K634" s="9" t="str">
        <f t="shared" si="89"/>
        <v/>
      </c>
      <c r="L634" s="8" t="str">
        <f t="shared" si="93"/>
        <v/>
      </c>
      <c r="M634" s="8" t="str">
        <f t="shared" si="94"/>
        <v/>
      </c>
      <c r="N634" s="8">
        <f>N631+3</f>
        <v>631</v>
      </c>
      <c r="O634" s="8">
        <f>O628+6</f>
        <v>631</v>
      </c>
      <c r="P634" s="8"/>
      <c r="Q634" s="8" t="str">
        <f>IF(Inputs!$E$9=$M$2,M634,IF(Inputs!$E$9=$N$2,N634,IF(Inputs!$E$9=$O$2,O634,IF(Inputs!$E$9=$P$2,P634,""))))</f>
        <v/>
      </c>
      <c r="R634" s="3">
        <v>0</v>
      </c>
      <c r="S634" s="19"/>
      <c r="T634" s="3">
        <f t="shared" si="90"/>
        <v>0</v>
      </c>
      <c r="U634" s="8" t="str">
        <f t="shared" si="91"/>
        <v/>
      </c>
      <c r="W634" s="11"/>
      <c r="X634" s="11"/>
      <c r="Y634" s="11"/>
      <c r="Z634" s="11"/>
      <c r="AA634" s="11"/>
      <c r="AB634" s="11"/>
      <c r="AC634" s="11"/>
    </row>
    <row r="635" spans="4:29">
      <c r="D635" s="26">
        <f>IF(SUM($D$2:D634)&lt;&gt;0,0,IF(ROUND(U634-L635,2)=0,E635,0))</f>
        <v>0</v>
      </c>
      <c r="E635" s="3" t="str">
        <f t="shared" si="92"/>
        <v/>
      </c>
      <c r="F635" s="3" t="str">
        <f>IF(E635="","",IF(ISERROR(INDEX(Inputs!$A$10:$B$13,MATCH(E635,Inputs!$A$10:$A$13,0),2)),0,INDEX(Inputs!$A$10:$B$13,MATCH(E635,Inputs!$A$10:$A$13,0),2)))</f>
        <v/>
      </c>
      <c r="G635" s="47">
        <f t="shared" si="86"/>
        <v>0.1095</v>
      </c>
      <c r="H635" s="37">
        <f t="shared" si="87"/>
        <v>0.1095</v>
      </c>
      <c r="I635" s="9" t="e">
        <f>IF(E635="",NA(),IF(Inputs!$B$6&gt;(U634*(1+rate/freq)),IF((U634*(1+rate/freq))&lt;0,0,(U634*(1+rate/freq))),Inputs!$B$6))</f>
        <v>#N/A</v>
      </c>
      <c r="J635" s="8" t="str">
        <f t="shared" si="88"/>
        <v/>
      </c>
      <c r="K635" s="9" t="str">
        <f t="shared" si="89"/>
        <v/>
      </c>
      <c r="L635" s="8" t="str">
        <f t="shared" si="93"/>
        <v/>
      </c>
      <c r="M635" s="8" t="str">
        <f t="shared" si="94"/>
        <v/>
      </c>
      <c r="N635" s="8"/>
      <c r="O635" s="8"/>
      <c r="P635" s="8"/>
      <c r="Q635" s="8" t="str">
        <f>IF(Inputs!$E$9=$M$2,M635,IF(Inputs!$E$9=$N$2,N635,IF(Inputs!$E$9=$O$2,O635,IF(Inputs!$E$9=$P$2,P635,""))))</f>
        <v/>
      </c>
      <c r="R635" s="3">
        <v>0</v>
      </c>
      <c r="S635" s="19"/>
      <c r="T635" s="3">
        <f t="shared" si="90"/>
        <v>0</v>
      </c>
      <c r="U635" s="8" t="str">
        <f t="shared" si="91"/>
        <v/>
      </c>
      <c r="W635" s="11"/>
      <c r="X635" s="11"/>
      <c r="Y635" s="11"/>
      <c r="Z635" s="11"/>
      <c r="AA635" s="11"/>
      <c r="AB635" s="11"/>
      <c r="AC635" s="11"/>
    </row>
    <row r="636" spans="4:29">
      <c r="D636" s="26">
        <f>IF(SUM($D$2:D635)&lt;&gt;0,0,IF(ROUND(U635-L636,2)=0,E636,0))</f>
        <v>0</v>
      </c>
      <c r="E636" s="3" t="str">
        <f t="shared" si="92"/>
        <v/>
      </c>
      <c r="F636" s="3" t="str">
        <f>IF(E636="","",IF(ISERROR(INDEX(Inputs!$A$10:$B$13,MATCH(E636,Inputs!$A$10:$A$13,0),2)),0,INDEX(Inputs!$A$10:$B$13,MATCH(E636,Inputs!$A$10:$A$13,0),2)))</f>
        <v/>
      </c>
      <c r="G636" s="47">
        <f t="shared" si="86"/>
        <v>0.1095</v>
      </c>
      <c r="H636" s="37">
        <f t="shared" si="87"/>
        <v>0.1095</v>
      </c>
      <c r="I636" s="9" t="e">
        <f>IF(E636="",NA(),IF(Inputs!$B$6&gt;(U635*(1+rate/freq)),IF((U635*(1+rate/freq))&lt;0,0,(U635*(1+rate/freq))),Inputs!$B$6))</f>
        <v>#N/A</v>
      </c>
      <c r="J636" s="8" t="str">
        <f t="shared" si="88"/>
        <v/>
      </c>
      <c r="K636" s="9" t="str">
        <f t="shared" si="89"/>
        <v/>
      </c>
      <c r="L636" s="8" t="str">
        <f t="shared" si="93"/>
        <v/>
      </c>
      <c r="M636" s="8" t="str">
        <f t="shared" si="94"/>
        <v/>
      </c>
      <c r="N636" s="8"/>
      <c r="O636" s="8"/>
      <c r="P636" s="8"/>
      <c r="Q636" s="8" t="str">
        <f>IF(Inputs!$E$9=$M$2,M636,IF(Inputs!$E$9=$N$2,N636,IF(Inputs!$E$9=$O$2,O636,IF(Inputs!$E$9=$P$2,P636,""))))</f>
        <v/>
      </c>
      <c r="R636" s="3">
        <v>0</v>
      </c>
      <c r="S636" s="19"/>
      <c r="T636" s="3">
        <f t="shared" si="90"/>
        <v>0</v>
      </c>
      <c r="U636" s="8" t="str">
        <f t="shared" si="91"/>
        <v/>
      </c>
      <c r="W636" s="11"/>
      <c r="X636" s="11"/>
      <c r="Y636" s="11"/>
      <c r="Z636" s="11"/>
      <c r="AA636" s="11"/>
      <c r="AB636" s="11"/>
      <c r="AC636" s="11"/>
    </row>
    <row r="637" spans="4:29">
      <c r="D637" s="26">
        <f>IF(SUM($D$2:D636)&lt;&gt;0,0,IF(ROUND(U636-L637,2)=0,E637,0))</f>
        <v>0</v>
      </c>
      <c r="E637" s="3" t="str">
        <f t="shared" si="92"/>
        <v/>
      </c>
      <c r="F637" s="3" t="str">
        <f>IF(E637="","",IF(ISERROR(INDEX(Inputs!$A$10:$B$13,MATCH(E637,Inputs!$A$10:$A$13,0),2)),0,INDEX(Inputs!$A$10:$B$13,MATCH(E637,Inputs!$A$10:$A$13,0),2)))</f>
        <v/>
      </c>
      <c r="G637" s="47">
        <f t="shared" si="86"/>
        <v>0.1095</v>
      </c>
      <c r="H637" s="37">
        <f t="shared" si="87"/>
        <v>0.1095</v>
      </c>
      <c r="I637" s="9" t="e">
        <f>IF(E637="",NA(),IF(Inputs!$B$6&gt;(U636*(1+rate/freq)),IF((U636*(1+rate/freq))&lt;0,0,(U636*(1+rate/freq))),Inputs!$B$6))</f>
        <v>#N/A</v>
      </c>
      <c r="J637" s="8" t="str">
        <f t="shared" si="88"/>
        <v/>
      </c>
      <c r="K637" s="9" t="str">
        <f t="shared" si="89"/>
        <v/>
      </c>
      <c r="L637" s="8" t="str">
        <f t="shared" si="93"/>
        <v/>
      </c>
      <c r="M637" s="8" t="str">
        <f t="shared" si="94"/>
        <v/>
      </c>
      <c r="N637" s="8">
        <f>N634+3</f>
        <v>634</v>
      </c>
      <c r="O637" s="8"/>
      <c r="P637" s="8"/>
      <c r="Q637" s="8" t="str">
        <f>IF(Inputs!$E$9=$M$2,M637,IF(Inputs!$E$9=$N$2,N637,IF(Inputs!$E$9=$O$2,O637,IF(Inputs!$E$9=$P$2,P637,""))))</f>
        <v/>
      </c>
      <c r="R637" s="3">
        <v>0</v>
      </c>
      <c r="S637" s="19"/>
      <c r="T637" s="3">
        <f t="shared" si="90"/>
        <v>0</v>
      </c>
      <c r="U637" s="8" t="str">
        <f t="shared" si="91"/>
        <v/>
      </c>
      <c r="W637" s="11"/>
      <c r="X637" s="11"/>
      <c r="Y637" s="11"/>
      <c r="Z637" s="11"/>
      <c r="AA637" s="11"/>
      <c r="AB637" s="11"/>
      <c r="AC637" s="11"/>
    </row>
    <row r="638" spans="4:29">
      <c r="D638" s="26">
        <f>IF(SUM($D$2:D637)&lt;&gt;0,0,IF(ROUND(U637-L638,2)=0,E638,0))</f>
        <v>0</v>
      </c>
      <c r="E638" s="3" t="str">
        <f t="shared" si="92"/>
        <v/>
      </c>
      <c r="F638" s="3" t="str">
        <f>IF(E638="","",IF(ISERROR(INDEX(Inputs!$A$10:$B$13,MATCH(E638,Inputs!$A$10:$A$13,0),2)),0,INDEX(Inputs!$A$10:$B$13,MATCH(E638,Inputs!$A$10:$A$13,0),2)))</f>
        <v/>
      </c>
      <c r="G638" s="47">
        <f t="shared" si="86"/>
        <v>0.1095</v>
      </c>
      <c r="H638" s="37">
        <f t="shared" si="87"/>
        <v>0.1095</v>
      </c>
      <c r="I638" s="9" t="e">
        <f>IF(E638="",NA(),IF(Inputs!$B$6&gt;(U637*(1+rate/freq)),IF((U637*(1+rate/freq))&lt;0,0,(U637*(1+rate/freq))),Inputs!$B$6))</f>
        <v>#N/A</v>
      </c>
      <c r="J638" s="8" t="str">
        <f t="shared" si="88"/>
        <v/>
      </c>
      <c r="K638" s="9" t="str">
        <f t="shared" si="89"/>
        <v/>
      </c>
      <c r="L638" s="8" t="str">
        <f t="shared" si="93"/>
        <v/>
      </c>
      <c r="M638" s="8" t="str">
        <f t="shared" si="94"/>
        <v/>
      </c>
      <c r="N638" s="8"/>
      <c r="O638" s="8"/>
      <c r="P638" s="8"/>
      <c r="Q638" s="8" t="str">
        <f>IF(Inputs!$E$9=$M$2,M638,IF(Inputs!$E$9=$N$2,N638,IF(Inputs!$E$9=$O$2,O638,IF(Inputs!$E$9=$P$2,P638,""))))</f>
        <v/>
      </c>
      <c r="R638" s="3">
        <v>0</v>
      </c>
      <c r="S638" s="19"/>
      <c r="T638" s="3">
        <f t="shared" si="90"/>
        <v>0</v>
      </c>
      <c r="U638" s="8" t="str">
        <f t="shared" si="91"/>
        <v/>
      </c>
      <c r="W638" s="11"/>
      <c r="X638" s="11"/>
      <c r="Y638" s="11"/>
      <c r="Z638" s="11"/>
      <c r="AA638" s="11"/>
      <c r="AB638" s="11"/>
      <c r="AC638" s="11"/>
    </row>
    <row r="639" spans="4:29">
      <c r="D639" s="26">
        <f>IF(SUM($D$2:D638)&lt;&gt;0,0,IF(ROUND(U638-L639,2)=0,E639,0))</f>
        <v>0</v>
      </c>
      <c r="E639" s="3" t="str">
        <f t="shared" si="92"/>
        <v/>
      </c>
      <c r="F639" s="3" t="str">
        <f>IF(E639="","",IF(ISERROR(INDEX(Inputs!$A$10:$B$13,MATCH(E639,Inputs!$A$10:$A$13,0),2)),0,INDEX(Inputs!$A$10:$B$13,MATCH(E639,Inputs!$A$10:$A$13,0),2)))</f>
        <v/>
      </c>
      <c r="G639" s="47">
        <f t="shared" si="86"/>
        <v>0.1095</v>
      </c>
      <c r="H639" s="37">
        <f t="shared" si="87"/>
        <v>0.1095</v>
      </c>
      <c r="I639" s="9" t="e">
        <f>IF(E639="",NA(),IF(Inputs!$B$6&gt;(U638*(1+rate/freq)),IF((U638*(1+rate/freq))&lt;0,0,(U638*(1+rate/freq))),Inputs!$B$6))</f>
        <v>#N/A</v>
      </c>
      <c r="J639" s="8" t="str">
        <f t="shared" si="88"/>
        <v/>
      </c>
      <c r="K639" s="9" t="str">
        <f t="shared" si="89"/>
        <v/>
      </c>
      <c r="L639" s="8" t="str">
        <f t="shared" si="93"/>
        <v/>
      </c>
      <c r="M639" s="8" t="str">
        <f t="shared" si="94"/>
        <v/>
      </c>
      <c r="N639" s="8"/>
      <c r="O639" s="8"/>
      <c r="P639" s="8"/>
      <c r="Q639" s="8" t="str">
        <f>IF(Inputs!$E$9=$M$2,M639,IF(Inputs!$E$9=$N$2,N639,IF(Inputs!$E$9=$O$2,O639,IF(Inputs!$E$9=$P$2,P639,""))))</f>
        <v/>
      </c>
      <c r="R639" s="3">
        <v>0</v>
      </c>
      <c r="S639" s="19"/>
      <c r="T639" s="3">
        <f t="shared" si="90"/>
        <v>0</v>
      </c>
      <c r="U639" s="8" t="str">
        <f t="shared" si="91"/>
        <v/>
      </c>
      <c r="W639" s="11"/>
      <c r="X639" s="11"/>
      <c r="Y639" s="11"/>
      <c r="Z639" s="11"/>
      <c r="AA639" s="11"/>
      <c r="AB639" s="11"/>
      <c r="AC639" s="11"/>
    </row>
    <row r="640" spans="4:29">
      <c r="D640" s="26">
        <f>IF(SUM($D$2:D639)&lt;&gt;0,0,IF(ROUND(U639-L640,2)=0,E640,0))</f>
        <v>0</v>
      </c>
      <c r="E640" s="3" t="str">
        <f t="shared" si="92"/>
        <v/>
      </c>
      <c r="F640" s="3" t="str">
        <f>IF(E640="","",IF(ISERROR(INDEX(Inputs!$A$10:$B$13,MATCH(E640,Inputs!$A$10:$A$13,0),2)),0,INDEX(Inputs!$A$10:$B$13,MATCH(E640,Inputs!$A$10:$A$13,0),2)))</f>
        <v/>
      </c>
      <c r="G640" s="47">
        <f t="shared" si="86"/>
        <v>0.1095</v>
      </c>
      <c r="H640" s="37">
        <f t="shared" si="87"/>
        <v>0.1095</v>
      </c>
      <c r="I640" s="9" t="e">
        <f>IF(E640="",NA(),IF(Inputs!$B$6&gt;(U639*(1+rate/freq)),IF((U639*(1+rate/freq))&lt;0,0,(U639*(1+rate/freq))),Inputs!$B$6))</f>
        <v>#N/A</v>
      </c>
      <c r="J640" s="8" t="str">
        <f t="shared" si="88"/>
        <v/>
      </c>
      <c r="K640" s="9" t="str">
        <f t="shared" si="89"/>
        <v/>
      </c>
      <c r="L640" s="8" t="str">
        <f t="shared" si="93"/>
        <v/>
      </c>
      <c r="M640" s="8" t="str">
        <f t="shared" si="94"/>
        <v/>
      </c>
      <c r="N640" s="8">
        <f>N637+3</f>
        <v>637</v>
      </c>
      <c r="O640" s="8">
        <f>O634+6</f>
        <v>637</v>
      </c>
      <c r="P640" s="8">
        <f>P628+12</f>
        <v>637</v>
      </c>
      <c r="Q640" s="8" t="str">
        <f>IF(Inputs!$E$9=$M$2,M640,IF(Inputs!$E$9=$N$2,N640,IF(Inputs!$E$9=$O$2,O640,IF(Inputs!$E$9=$P$2,P640,""))))</f>
        <v/>
      </c>
      <c r="R640" s="3">
        <v>0</v>
      </c>
      <c r="S640" s="19"/>
      <c r="T640" s="3">
        <f t="shared" si="90"/>
        <v>0</v>
      </c>
      <c r="U640" s="8" t="str">
        <f t="shared" si="91"/>
        <v/>
      </c>
      <c r="W640" s="11"/>
      <c r="X640" s="11"/>
      <c r="Y640" s="11"/>
      <c r="Z640" s="11"/>
      <c r="AA640" s="11"/>
      <c r="AB640" s="11"/>
      <c r="AC640" s="11"/>
    </row>
    <row r="641" spans="4:29">
      <c r="D641" s="26">
        <f>IF(SUM($D$2:D640)&lt;&gt;0,0,IF(ROUND(U640-L641,2)=0,E641,0))</f>
        <v>0</v>
      </c>
      <c r="E641" s="3" t="str">
        <f t="shared" si="92"/>
        <v/>
      </c>
      <c r="F641" s="3" t="str">
        <f>IF(E641="","",IF(ISERROR(INDEX(Inputs!$A$10:$B$13,MATCH(E641,Inputs!$A$10:$A$13,0),2)),0,INDEX(Inputs!$A$10:$B$13,MATCH(E641,Inputs!$A$10:$A$13,0),2)))</f>
        <v/>
      </c>
      <c r="G641" s="47">
        <f t="shared" si="86"/>
        <v>0.1095</v>
      </c>
      <c r="H641" s="37">
        <f t="shared" si="87"/>
        <v>0.1095</v>
      </c>
      <c r="I641" s="9" t="e">
        <f>IF(E641="",NA(),IF(Inputs!$B$6&gt;(U640*(1+rate/freq)),IF((U640*(1+rate/freq))&lt;0,0,(U640*(1+rate/freq))),Inputs!$B$6))</f>
        <v>#N/A</v>
      </c>
      <c r="J641" s="8" t="str">
        <f t="shared" si="88"/>
        <v/>
      </c>
      <c r="K641" s="9" t="str">
        <f t="shared" si="89"/>
        <v/>
      </c>
      <c r="L641" s="8" t="str">
        <f t="shared" si="93"/>
        <v/>
      </c>
      <c r="M641" s="8" t="str">
        <f t="shared" si="94"/>
        <v/>
      </c>
      <c r="N641" s="8"/>
      <c r="O641" s="8"/>
      <c r="P641" s="8"/>
      <c r="Q641" s="8" t="str">
        <f>IF(Inputs!$E$9=$M$2,M641,IF(Inputs!$E$9=$N$2,N641,IF(Inputs!$E$9=$O$2,O641,IF(Inputs!$E$9=$P$2,P641,""))))</f>
        <v/>
      </c>
      <c r="R641" s="3">
        <v>0</v>
      </c>
      <c r="S641" s="19"/>
      <c r="T641" s="3">
        <f t="shared" si="90"/>
        <v>0</v>
      </c>
      <c r="U641" s="8" t="str">
        <f t="shared" si="91"/>
        <v/>
      </c>
      <c r="W641" s="11"/>
      <c r="X641" s="11"/>
      <c r="Y641" s="11"/>
      <c r="Z641" s="11"/>
      <c r="AA641" s="11"/>
      <c r="AB641" s="11"/>
      <c r="AC641" s="11"/>
    </row>
    <row r="642" spans="4:29">
      <c r="D642" s="26">
        <f>IF(SUM($D$2:D641)&lt;&gt;0,0,IF(ROUND(U641-L642,2)=0,E642,0))</f>
        <v>0</v>
      </c>
      <c r="E642" s="3" t="str">
        <f t="shared" si="92"/>
        <v/>
      </c>
      <c r="F642" s="3" t="str">
        <f>IF(E642="","",IF(ISERROR(INDEX(Inputs!$A$10:$B$13,MATCH(E642,Inputs!$A$10:$A$13,0),2)),0,INDEX(Inputs!$A$10:$B$13,MATCH(E642,Inputs!$A$10:$A$13,0),2)))</f>
        <v/>
      </c>
      <c r="G642" s="47">
        <f t="shared" si="86"/>
        <v>0.1095</v>
      </c>
      <c r="H642" s="37">
        <f t="shared" si="87"/>
        <v>0.1095</v>
      </c>
      <c r="I642" s="9" t="e">
        <f>IF(E642="",NA(),IF(Inputs!$B$6&gt;(U641*(1+rate/freq)),IF((U641*(1+rate/freq))&lt;0,0,(U641*(1+rate/freq))),Inputs!$B$6))</f>
        <v>#N/A</v>
      </c>
      <c r="J642" s="8" t="str">
        <f t="shared" si="88"/>
        <v/>
      </c>
      <c r="K642" s="9" t="str">
        <f t="shared" si="89"/>
        <v/>
      </c>
      <c r="L642" s="8" t="str">
        <f t="shared" si="93"/>
        <v/>
      </c>
      <c r="M642" s="8" t="str">
        <f t="shared" si="94"/>
        <v/>
      </c>
      <c r="N642" s="8"/>
      <c r="O642" s="8"/>
      <c r="P642" s="8"/>
      <c r="Q642" s="8" t="str">
        <f>IF(Inputs!$E$9=$M$2,M642,IF(Inputs!$E$9=$N$2,N642,IF(Inputs!$E$9=$O$2,O642,IF(Inputs!$E$9=$P$2,P642,""))))</f>
        <v/>
      </c>
      <c r="R642" s="3">
        <v>0</v>
      </c>
      <c r="S642" s="19"/>
      <c r="T642" s="3">
        <f t="shared" si="90"/>
        <v>0</v>
      </c>
      <c r="U642" s="8" t="str">
        <f t="shared" si="91"/>
        <v/>
      </c>
      <c r="W642" s="11"/>
      <c r="X642" s="11"/>
      <c r="Y642" s="11"/>
      <c r="Z642" s="11"/>
      <c r="AA642" s="11"/>
      <c r="AB642" s="11"/>
      <c r="AC642" s="11"/>
    </row>
    <row r="643" spans="4:29">
      <c r="D643" s="26">
        <f>IF(SUM($D$2:D642)&lt;&gt;0,0,IF(ROUND(U642-L643,2)=0,E643,0))</f>
        <v>0</v>
      </c>
      <c r="E643" s="3" t="str">
        <f t="shared" si="92"/>
        <v/>
      </c>
      <c r="F643" s="3" t="str">
        <f>IF(E643="","",IF(ISERROR(INDEX(Inputs!$A$10:$B$13,MATCH(E643,Inputs!$A$10:$A$13,0),2)),0,INDEX(Inputs!$A$10:$B$13,MATCH(E643,Inputs!$A$10:$A$13,0),2)))</f>
        <v/>
      </c>
      <c r="G643" s="47">
        <f t="shared" si="86"/>
        <v>0.1095</v>
      </c>
      <c r="H643" s="37">
        <f t="shared" si="87"/>
        <v>0.1095</v>
      </c>
      <c r="I643" s="9" t="e">
        <f>IF(E643="",NA(),IF(Inputs!$B$6&gt;(U642*(1+rate/freq)),IF((U642*(1+rate/freq))&lt;0,0,(U642*(1+rate/freq))),Inputs!$B$6))</f>
        <v>#N/A</v>
      </c>
      <c r="J643" s="8" t="str">
        <f t="shared" si="88"/>
        <v/>
      </c>
      <c r="K643" s="9" t="str">
        <f t="shared" si="89"/>
        <v/>
      </c>
      <c r="L643" s="8" t="str">
        <f t="shared" si="93"/>
        <v/>
      </c>
      <c r="M643" s="8" t="str">
        <f t="shared" si="94"/>
        <v/>
      </c>
      <c r="N643" s="8">
        <f>N640+3</f>
        <v>640</v>
      </c>
      <c r="O643" s="8"/>
      <c r="P643" s="8"/>
      <c r="Q643" s="8" t="str">
        <f>IF(Inputs!$E$9=$M$2,M643,IF(Inputs!$E$9=$N$2,N643,IF(Inputs!$E$9=$O$2,O643,IF(Inputs!$E$9=$P$2,P643,""))))</f>
        <v/>
      </c>
      <c r="R643" s="3">
        <v>0</v>
      </c>
      <c r="S643" s="19"/>
      <c r="T643" s="3">
        <f t="shared" si="90"/>
        <v>0</v>
      </c>
      <c r="U643" s="8" t="str">
        <f t="shared" si="91"/>
        <v/>
      </c>
      <c r="W643" s="11"/>
      <c r="X643" s="11"/>
      <c r="Y643" s="11"/>
      <c r="Z643" s="11"/>
      <c r="AA643" s="11"/>
      <c r="AB643" s="11"/>
      <c r="AC643" s="11"/>
    </row>
    <row r="644" spans="4:29">
      <c r="D644" s="26">
        <f>IF(SUM($D$2:D643)&lt;&gt;0,0,IF(ROUND(U643-L644,2)=0,E644,0))</f>
        <v>0</v>
      </c>
      <c r="E644" s="3" t="str">
        <f t="shared" si="92"/>
        <v/>
      </c>
      <c r="F644" s="3" t="str">
        <f>IF(E644="","",IF(ISERROR(INDEX(Inputs!$A$10:$B$13,MATCH(E644,Inputs!$A$10:$A$13,0),2)),0,INDEX(Inputs!$A$10:$B$13,MATCH(E644,Inputs!$A$10:$A$13,0),2)))</f>
        <v/>
      </c>
      <c r="G644" s="47">
        <f t="shared" ref="G644:G707" si="95">rate</f>
        <v>0.1095</v>
      </c>
      <c r="H644" s="37">
        <f t="shared" ref="H644:H707" si="96">IF($AS$2="fixed",rate,G644)</f>
        <v>0.1095</v>
      </c>
      <c r="I644" s="9" t="e">
        <f>IF(E644="",NA(),IF(Inputs!$B$6&gt;(U643*(1+rate/freq)),IF((U643*(1+rate/freq))&lt;0,0,(U643*(1+rate/freq))),Inputs!$B$6))</f>
        <v>#N/A</v>
      </c>
      <c r="J644" s="8" t="str">
        <f t="shared" ref="J644:J707" si="97">IF(E644="","",IF(emi&gt;(U643*(1+rate/freq)),IF((U643*(1+rate/freq))&lt;0,0,(U643*(1+rate/freq))),emi))</f>
        <v/>
      </c>
      <c r="K644" s="9" t="str">
        <f t="shared" ref="K644:K707" si="98">IF(E644="","",IF(U643&lt;0,0,U643)*H644/freq)</f>
        <v/>
      </c>
      <c r="L644" s="8" t="str">
        <f t="shared" si="93"/>
        <v/>
      </c>
      <c r="M644" s="8" t="str">
        <f t="shared" si="94"/>
        <v/>
      </c>
      <c r="N644" s="8"/>
      <c r="O644" s="8"/>
      <c r="P644" s="8"/>
      <c r="Q644" s="8" t="str">
        <f>IF(Inputs!$E$9=$M$2,M644,IF(Inputs!$E$9=$N$2,N644,IF(Inputs!$E$9=$O$2,O644,IF(Inputs!$E$9=$P$2,P644,""))))</f>
        <v/>
      </c>
      <c r="R644" s="3">
        <v>0</v>
      </c>
      <c r="S644" s="19"/>
      <c r="T644" s="3">
        <f t="shared" ref="T644:T707" si="99">IF(U643=0,0,S644)</f>
        <v>0</v>
      </c>
      <c r="U644" s="8" t="str">
        <f t="shared" ref="U644:U707" si="100">IF(E644="","",IF(U643&lt;=0,0,IF(U643+F644-L644-R644-T644&lt;0,0,U643+F644-L644-R644-T644)))</f>
        <v/>
      </c>
      <c r="W644" s="11"/>
      <c r="X644" s="11"/>
      <c r="Y644" s="11"/>
      <c r="Z644" s="11"/>
      <c r="AA644" s="11"/>
      <c r="AB644" s="11"/>
      <c r="AC644" s="11"/>
    </row>
    <row r="645" spans="4:29">
      <c r="D645" s="26">
        <f>IF(SUM($D$2:D644)&lt;&gt;0,0,IF(ROUND(U644-L645,2)=0,E645,0))</f>
        <v>0</v>
      </c>
      <c r="E645" s="3" t="str">
        <f t="shared" ref="E645:E708" si="101">IF(E644&lt;term,E644+1,"")</f>
        <v/>
      </c>
      <c r="F645" s="3" t="str">
        <f>IF(E645="","",IF(ISERROR(INDEX(Inputs!$A$10:$B$13,MATCH(E645,Inputs!$A$10:$A$13,0),2)),0,INDEX(Inputs!$A$10:$B$13,MATCH(E645,Inputs!$A$10:$A$13,0),2)))</f>
        <v/>
      </c>
      <c r="G645" s="47">
        <f t="shared" si="95"/>
        <v>0.1095</v>
      </c>
      <c r="H645" s="37">
        <f t="shared" si="96"/>
        <v>0.1095</v>
      </c>
      <c r="I645" s="9" t="e">
        <f>IF(E645="",NA(),IF(Inputs!$B$6&gt;(U644*(1+rate/freq)),IF((U644*(1+rate/freq))&lt;0,0,(U644*(1+rate/freq))),Inputs!$B$6))</f>
        <v>#N/A</v>
      </c>
      <c r="J645" s="8" t="str">
        <f t="shared" si="97"/>
        <v/>
      </c>
      <c r="K645" s="9" t="str">
        <f t="shared" si="98"/>
        <v/>
      </c>
      <c r="L645" s="8" t="str">
        <f t="shared" ref="L645:L708" si="102">IF(E645="","",I645-K645)</f>
        <v/>
      </c>
      <c r="M645" s="8" t="str">
        <f t="shared" ref="M645:M708" si="103">E645</f>
        <v/>
      </c>
      <c r="N645" s="8"/>
      <c r="O645" s="8"/>
      <c r="P645" s="8"/>
      <c r="Q645" s="8" t="str">
        <f>IF(Inputs!$E$9=$M$2,M645,IF(Inputs!$E$9=$N$2,N645,IF(Inputs!$E$9=$O$2,O645,IF(Inputs!$E$9=$P$2,P645,""))))</f>
        <v/>
      </c>
      <c r="R645" s="3">
        <v>0</v>
      </c>
      <c r="S645" s="19"/>
      <c r="T645" s="3">
        <f t="shared" si="99"/>
        <v>0</v>
      </c>
      <c r="U645" s="8" t="str">
        <f t="shared" si="100"/>
        <v/>
      </c>
      <c r="W645" s="11"/>
      <c r="X645" s="11"/>
      <c r="Y645" s="11"/>
      <c r="Z645" s="11"/>
      <c r="AA645" s="11"/>
      <c r="AB645" s="11"/>
      <c r="AC645" s="11"/>
    </row>
    <row r="646" spans="4:29">
      <c r="D646" s="26">
        <f>IF(SUM($D$2:D645)&lt;&gt;0,0,IF(ROUND(U645-L646,2)=0,E646,0))</f>
        <v>0</v>
      </c>
      <c r="E646" s="3" t="str">
        <f t="shared" si="101"/>
        <v/>
      </c>
      <c r="F646" s="3" t="str">
        <f>IF(E646="","",IF(ISERROR(INDEX(Inputs!$A$10:$B$13,MATCH(E646,Inputs!$A$10:$A$13,0),2)),0,INDEX(Inputs!$A$10:$B$13,MATCH(E646,Inputs!$A$10:$A$13,0),2)))</f>
        <v/>
      </c>
      <c r="G646" s="47">
        <f t="shared" si="95"/>
        <v>0.1095</v>
      </c>
      <c r="H646" s="37">
        <f t="shared" si="96"/>
        <v>0.1095</v>
      </c>
      <c r="I646" s="9" t="e">
        <f>IF(E646="",NA(),IF(Inputs!$B$6&gt;(U645*(1+rate/freq)),IF((U645*(1+rate/freq))&lt;0,0,(U645*(1+rate/freq))),Inputs!$B$6))</f>
        <v>#N/A</v>
      </c>
      <c r="J646" s="8" t="str">
        <f t="shared" si="97"/>
        <v/>
      </c>
      <c r="K646" s="9" t="str">
        <f t="shared" si="98"/>
        <v/>
      </c>
      <c r="L646" s="8" t="str">
        <f t="shared" si="102"/>
        <v/>
      </c>
      <c r="M646" s="8" t="str">
        <f t="shared" si="103"/>
        <v/>
      </c>
      <c r="N646" s="8">
        <f>N643+3</f>
        <v>643</v>
      </c>
      <c r="O646" s="8">
        <f>O640+6</f>
        <v>643</v>
      </c>
      <c r="P646" s="8"/>
      <c r="Q646" s="8" t="str">
        <f>IF(Inputs!$E$9=$M$2,M646,IF(Inputs!$E$9=$N$2,N646,IF(Inputs!$E$9=$O$2,O646,IF(Inputs!$E$9=$P$2,P646,""))))</f>
        <v/>
      </c>
      <c r="R646" s="3">
        <v>0</v>
      </c>
      <c r="S646" s="19"/>
      <c r="T646" s="3">
        <f t="shared" si="99"/>
        <v>0</v>
      </c>
      <c r="U646" s="8" t="str">
        <f t="shared" si="100"/>
        <v/>
      </c>
      <c r="W646" s="11"/>
      <c r="X646" s="11"/>
      <c r="Y646" s="11"/>
      <c r="Z646" s="11"/>
      <c r="AA646" s="11"/>
      <c r="AB646" s="11"/>
      <c r="AC646" s="11"/>
    </row>
    <row r="647" spans="4:29">
      <c r="D647" s="26">
        <f>IF(SUM($D$2:D646)&lt;&gt;0,0,IF(ROUND(U646-L647,2)=0,E647,0))</f>
        <v>0</v>
      </c>
      <c r="E647" s="3" t="str">
        <f t="shared" si="101"/>
        <v/>
      </c>
      <c r="F647" s="3" t="str">
        <f>IF(E647="","",IF(ISERROR(INDEX(Inputs!$A$10:$B$13,MATCH(E647,Inputs!$A$10:$A$13,0),2)),0,INDEX(Inputs!$A$10:$B$13,MATCH(E647,Inputs!$A$10:$A$13,0),2)))</f>
        <v/>
      </c>
      <c r="G647" s="47">
        <f t="shared" si="95"/>
        <v>0.1095</v>
      </c>
      <c r="H647" s="37">
        <f t="shared" si="96"/>
        <v>0.1095</v>
      </c>
      <c r="I647" s="9" t="e">
        <f>IF(E647="",NA(),IF(Inputs!$B$6&gt;(U646*(1+rate/freq)),IF((U646*(1+rate/freq))&lt;0,0,(U646*(1+rate/freq))),Inputs!$B$6))</f>
        <v>#N/A</v>
      </c>
      <c r="J647" s="8" t="str">
        <f t="shared" si="97"/>
        <v/>
      </c>
      <c r="K647" s="9" t="str">
        <f t="shared" si="98"/>
        <v/>
      </c>
      <c r="L647" s="8" t="str">
        <f t="shared" si="102"/>
        <v/>
      </c>
      <c r="M647" s="8" t="str">
        <f t="shared" si="103"/>
        <v/>
      </c>
      <c r="N647" s="8"/>
      <c r="O647" s="8"/>
      <c r="P647" s="8"/>
      <c r="Q647" s="8" t="str">
        <f>IF(Inputs!$E$9=$M$2,M647,IF(Inputs!$E$9=$N$2,N647,IF(Inputs!$E$9=$O$2,O647,IF(Inputs!$E$9=$P$2,P647,""))))</f>
        <v/>
      </c>
      <c r="R647" s="3">
        <v>0</v>
      </c>
      <c r="S647" s="19"/>
      <c r="T647" s="3">
        <f t="shared" si="99"/>
        <v>0</v>
      </c>
      <c r="U647" s="8" t="str">
        <f t="shared" si="100"/>
        <v/>
      </c>
      <c r="W647" s="11"/>
      <c r="X647" s="11"/>
      <c r="Y647" s="11"/>
      <c r="Z647" s="11"/>
      <c r="AA647" s="11"/>
      <c r="AB647" s="11"/>
      <c r="AC647" s="11"/>
    </row>
    <row r="648" spans="4:29">
      <c r="D648" s="26">
        <f>IF(SUM($D$2:D647)&lt;&gt;0,0,IF(ROUND(U647-L648,2)=0,E648,0))</f>
        <v>0</v>
      </c>
      <c r="E648" s="3" t="str">
        <f t="shared" si="101"/>
        <v/>
      </c>
      <c r="F648" s="3" t="str">
        <f>IF(E648="","",IF(ISERROR(INDEX(Inputs!$A$10:$B$13,MATCH(E648,Inputs!$A$10:$A$13,0),2)),0,INDEX(Inputs!$A$10:$B$13,MATCH(E648,Inputs!$A$10:$A$13,0),2)))</f>
        <v/>
      </c>
      <c r="G648" s="47">
        <f t="shared" si="95"/>
        <v>0.1095</v>
      </c>
      <c r="H648" s="37">
        <f t="shared" si="96"/>
        <v>0.1095</v>
      </c>
      <c r="I648" s="9" t="e">
        <f>IF(E648="",NA(),IF(Inputs!$B$6&gt;(U647*(1+rate/freq)),IF((U647*(1+rate/freq))&lt;0,0,(U647*(1+rate/freq))),Inputs!$B$6))</f>
        <v>#N/A</v>
      </c>
      <c r="J648" s="8" t="str">
        <f t="shared" si="97"/>
        <v/>
      </c>
      <c r="K648" s="9" t="str">
        <f t="shared" si="98"/>
        <v/>
      </c>
      <c r="L648" s="8" t="str">
        <f t="shared" si="102"/>
        <v/>
      </c>
      <c r="M648" s="8" t="str">
        <f t="shared" si="103"/>
        <v/>
      </c>
      <c r="N648" s="8"/>
      <c r="O648" s="8"/>
      <c r="P648" s="8"/>
      <c r="Q648" s="8" t="str">
        <f>IF(Inputs!$E$9=$M$2,M648,IF(Inputs!$E$9=$N$2,N648,IF(Inputs!$E$9=$O$2,O648,IF(Inputs!$E$9=$P$2,P648,""))))</f>
        <v/>
      </c>
      <c r="R648" s="3">
        <v>0</v>
      </c>
      <c r="S648" s="19"/>
      <c r="T648" s="3">
        <f t="shared" si="99"/>
        <v>0</v>
      </c>
      <c r="U648" s="8" t="str">
        <f t="shared" si="100"/>
        <v/>
      </c>
      <c r="W648" s="11"/>
      <c r="X648" s="11"/>
      <c r="Y648" s="11"/>
      <c r="Z648" s="11"/>
      <c r="AA648" s="11"/>
      <c r="AB648" s="11"/>
      <c r="AC648" s="11"/>
    </row>
    <row r="649" spans="4:29">
      <c r="D649" s="26">
        <f>IF(SUM($D$2:D648)&lt;&gt;0,0,IF(ROUND(U648-L649,2)=0,E649,0))</f>
        <v>0</v>
      </c>
      <c r="E649" s="3" t="str">
        <f t="shared" si="101"/>
        <v/>
      </c>
      <c r="F649" s="3" t="str">
        <f>IF(E649="","",IF(ISERROR(INDEX(Inputs!$A$10:$B$13,MATCH(E649,Inputs!$A$10:$A$13,0),2)),0,INDEX(Inputs!$A$10:$B$13,MATCH(E649,Inputs!$A$10:$A$13,0),2)))</f>
        <v/>
      </c>
      <c r="G649" s="47">
        <f t="shared" si="95"/>
        <v>0.1095</v>
      </c>
      <c r="H649" s="37">
        <f t="shared" si="96"/>
        <v>0.1095</v>
      </c>
      <c r="I649" s="9" t="e">
        <f>IF(E649="",NA(),IF(Inputs!$B$6&gt;(U648*(1+rate/freq)),IF((U648*(1+rate/freq))&lt;0,0,(U648*(1+rate/freq))),Inputs!$B$6))</f>
        <v>#N/A</v>
      </c>
      <c r="J649" s="8" t="str">
        <f t="shared" si="97"/>
        <v/>
      </c>
      <c r="K649" s="9" t="str">
        <f t="shared" si="98"/>
        <v/>
      </c>
      <c r="L649" s="8" t="str">
        <f t="shared" si="102"/>
        <v/>
      </c>
      <c r="M649" s="8" t="str">
        <f t="shared" si="103"/>
        <v/>
      </c>
      <c r="N649" s="8">
        <f>N646+3</f>
        <v>646</v>
      </c>
      <c r="O649" s="8"/>
      <c r="P649" s="8"/>
      <c r="Q649" s="8" t="str">
        <f>IF(Inputs!$E$9=$M$2,M649,IF(Inputs!$E$9=$N$2,N649,IF(Inputs!$E$9=$O$2,O649,IF(Inputs!$E$9=$P$2,P649,""))))</f>
        <v/>
      </c>
      <c r="R649" s="3">
        <v>0</v>
      </c>
      <c r="S649" s="19"/>
      <c r="T649" s="3">
        <f t="shared" si="99"/>
        <v>0</v>
      </c>
      <c r="U649" s="8" t="str">
        <f t="shared" si="100"/>
        <v/>
      </c>
      <c r="W649" s="11"/>
      <c r="X649" s="11"/>
      <c r="Y649" s="11"/>
      <c r="Z649" s="11"/>
      <c r="AA649" s="11"/>
      <c r="AB649" s="11"/>
      <c r="AC649" s="11"/>
    </row>
    <row r="650" spans="4:29">
      <c r="D650" s="26">
        <f>IF(SUM($D$2:D649)&lt;&gt;0,0,IF(ROUND(U649-L650,2)=0,E650,0))</f>
        <v>0</v>
      </c>
      <c r="E650" s="3" t="str">
        <f t="shared" si="101"/>
        <v/>
      </c>
      <c r="F650" s="3" t="str">
        <f>IF(E650="","",IF(ISERROR(INDEX(Inputs!$A$10:$B$13,MATCH(E650,Inputs!$A$10:$A$13,0),2)),0,INDEX(Inputs!$A$10:$B$13,MATCH(E650,Inputs!$A$10:$A$13,0),2)))</f>
        <v/>
      </c>
      <c r="G650" s="47">
        <f t="shared" si="95"/>
        <v>0.1095</v>
      </c>
      <c r="H650" s="37">
        <f t="shared" si="96"/>
        <v>0.1095</v>
      </c>
      <c r="I650" s="9" t="e">
        <f>IF(E650="",NA(),IF(Inputs!$B$6&gt;(U649*(1+rate/freq)),IF((U649*(1+rate/freq))&lt;0,0,(U649*(1+rate/freq))),Inputs!$B$6))</f>
        <v>#N/A</v>
      </c>
      <c r="J650" s="8" t="str">
        <f t="shared" si="97"/>
        <v/>
      </c>
      <c r="K650" s="9" t="str">
        <f t="shared" si="98"/>
        <v/>
      </c>
      <c r="L650" s="8" t="str">
        <f t="shared" si="102"/>
        <v/>
      </c>
      <c r="M650" s="8" t="str">
        <f t="shared" si="103"/>
        <v/>
      </c>
      <c r="N650" s="8"/>
      <c r="O650" s="8"/>
      <c r="P650" s="8"/>
      <c r="Q650" s="8" t="str">
        <f>IF(Inputs!$E$9=$M$2,M650,IF(Inputs!$E$9=$N$2,N650,IF(Inputs!$E$9=$O$2,O650,IF(Inputs!$E$9=$P$2,P650,""))))</f>
        <v/>
      </c>
      <c r="R650" s="3">
        <v>0</v>
      </c>
      <c r="S650" s="19"/>
      <c r="T650" s="3">
        <f t="shared" si="99"/>
        <v>0</v>
      </c>
      <c r="U650" s="8" t="str">
        <f t="shared" si="100"/>
        <v/>
      </c>
      <c r="W650" s="11"/>
      <c r="X650" s="11"/>
      <c r="Y650" s="11"/>
      <c r="Z650" s="11"/>
      <c r="AA650" s="11"/>
      <c r="AB650" s="11"/>
      <c r="AC650" s="11"/>
    </row>
    <row r="651" spans="4:29">
      <c r="D651" s="26">
        <f>IF(SUM($D$2:D650)&lt;&gt;0,0,IF(ROUND(U650-L651,2)=0,E651,0))</f>
        <v>0</v>
      </c>
      <c r="E651" s="3" t="str">
        <f t="shared" si="101"/>
        <v/>
      </c>
      <c r="F651" s="3" t="str">
        <f>IF(E651="","",IF(ISERROR(INDEX(Inputs!$A$10:$B$13,MATCH(E651,Inputs!$A$10:$A$13,0),2)),0,INDEX(Inputs!$A$10:$B$13,MATCH(E651,Inputs!$A$10:$A$13,0),2)))</f>
        <v/>
      </c>
      <c r="G651" s="47">
        <f t="shared" si="95"/>
        <v>0.1095</v>
      </c>
      <c r="H651" s="37">
        <f t="shared" si="96"/>
        <v>0.1095</v>
      </c>
      <c r="I651" s="9" t="e">
        <f>IF(E651="",NA(),IF(Inputs!$B$6&gt;(U650*(1+rate/freq)),IF((U650*(1+rate/freq))&lt;0,0,(U650*(1+rate/freq))),Inputs!$B$6))</f>
        <v>#N/A</v>
      </c>
      <c r="J651" s="8" t="str">
        <f t="shared" si="97"/>
        <v/>
      </c>
      <c r="K651" s="9" t="str">
        <f t="shared" si="98"/>
        <v/>
      </c>
      <c r="L651" s="8" t="str">
        <f t="shared" si="102"/>
        <v/>
      </c>
      <c r="M651" s="8" t="str">
        <f t="shared" si="103"/>
        <v/>
      </c>
      <c r="N651" s="8"/>
      <c r="O651" s="8"/>
      <c r="P651" s="8"/>
      <c r="Q651" s="8" t="str">
        <f>IF(Inputs!$E$9=$M$2,M651,IF(Inputs!$E$9=$N$2,N651,IF(Inputs!$E$9=$O$2,O651,IF(Inputs!$E$9=$P$2,P651,""))))</f>
        <v/>
      </c>
      <c r="R651" s="3">
        <v>0</v>
      </c>
      <c r="S651" s="19"/>
      <c r="T651" s="3">
        <f t="shared" si="99"/>
        <v>0</v>
      </c>
      <c r="U651" s="8" t="str">
        <f t="shared" si="100"/>
        <v/>
      </c>
      <c r="W651" s="11"/>
      <c r="X651" s="11"/>
      <c r="Y651" s="11"/>
      <c r="Z651" s="11"/>
      <c r="AA651" s="11"/>
      <c r="AB651" s="11"/>
      <c r="AC651" s="11"/>
    </row>
    <row r="652" spans="4:29">
      <c r="D652" s="26">
        <f>IF(SUM($D$2:D651)&lt;&gt;0,0,IF(ROUND(U651-L652,2)=0,E652,0))</f>
        <v>0</v>
      </c>
      <c r="E652" s="3" t="str">
        <f t="shared" si="101"/>
        <v/>
      </c>
      <c r="F652" s="3" t="str">
        <f>IF(E652="","",IF(ISERROR(INDEX(Inputs!$A$10:$B$13,MATCH(E652,Inputs!$A$10:$A$13,0),2)),0,INDEX(Inputs!$A$10:$B$13,MATCH(E652,Inputs!$A$10:$A$13,0),2)))</f>
        <v/>
      </c>
      <c r="G652" s="47">
        <f t="shared" si="95"/>
        <v>0.1095</v>
      </c>
      <c r="H652" s="37">
        <f t="shared" si="96"/>
        <v>0.1095</v>
      </c>
      <c r="I652" s="9" t="e">
        <f>IF(E652="",NA(),IF(Inputs!$B$6&gt;(U651*(1+rate/freq)),IF((U651*(1+rate/freq))&lt;0,0,(U651*(1+rate/freq))),Inputs!$B$6))</f>
        <v>#N/A</v>
      </c>
      <c r="J652" s="8" t="str">
        <f t="shared" si="97"/>
        <v/>
      </c>
      <c r="K652" s="9" t="str">
        <f t="shared" si="98"/>
        <v/>
      </c>
      <c r="L652" s="8" t="str">
        <f t="shared" si="102"/>
        <v/>
      </c>
      <c r="M652" s="8" t="str">
        <f t="shared" si="103"/>
        <v/>
      </c>
      <c r="N652" s="8">
        <f>N649+3</f>
        <v>649</v>
      </c>
      <c r="O652" s="8">
        <f>O646+6</f>
        <v>649</v>
      </c>
      <c r="P652" s="8">
        <f>P640+12</f>
        <v>649</v>
      </c>
      <c r="Q652" s="8" t="str">
        <f>IF(Inputs!$E$9=$M$2,M652,IF(Inputs!$E$9=$N$2,N652,IF(Inputs!$E$9=$O$2,O652,IF(Inputs!$E$9=$P$2,P652,""))))</f>
        <v/>
      </c>
      <c r="R652" s="3">
        <v>0</v>
      </c>
      <c r="S652" s="19"/>
      <c r="T652" s="3">
        <f t="shared" si="99"/>
        <v>0</v>
      </c>
      <c r="U652" s="8" t="str">
        <f t="shared" si="100"/>
        <v/>
      </c>
      <c r="W652" s="11"/>
      <c r="X652" s="11"/>
      <c r="Y652" s="11"/>
      <c r="Z652" s="11"/>
      <c r="AA652" s="11"/>
      <c r="AB652" s="11"/>
      <c r="AC652" s="11"/>
    </row>
    <row r="653" spans="4:29">
      <c r="D653" s="26">
        <f>IF(SUM($D$2:D652)&lt;&gt;0,0,IF(ROUND(U652-L653,2)=0,E653,0))</f>
        <v>0</v>
      </c>
      <c r="E653" s="3" t="str">
        <f t="shared" si="101"/>
        <v/>
      </c>
      <c r="F653" s="3" t="str">
        <f>IF(E653="","",IF(ISERROR(INDEX(Inputs!$A$10:$B$13,MATCH(E653,Inputs!$A$10:$A$13,0),2)),0,INDEX(Inputs!$A$10:$B$13,MATCH(E653,Inputs!$A$10:$A$13,0),2)))</f>
        <v/>
      </c>
      <c r="G653" s="47">
        <f t="shared" si="95"/>
        <v>0.1095</v>
      </c>
      <c r="H653" s="37">
        <f t="shared" si="96"/>
        <v>0.1095</v>
      </c>
      <c r="I653" s="9" t="e">
        <f>IF(E653="",NA(),IF(Inputs!$B$6&gt;(U652*(1+rate/freq)),IF((U652*(1+rate/freq))&lt;0,0,(U652*(1+rate/freq))),Inputs!$B$6))</f>
        <v>#N/A</v>
      </c>
      <c r="J653" s="8" t="str">
        <f t="shared" si="97"/>
        <v/>
      </c>
      <c r="K653" s="9" t="str">
        <f t="shared" si="98"/>
        <v/>
      </c>
      <c r="L653" s="8" t="str">
        <f t="shared" si="102"/>
        <v/>
      </c>
      <c r="M653" s="8" t="str">
        <f t="shared" si="103"/>
        <v/>
      </c>
      <c r="N653" s="8"/>
      <c r="O653" s="8"/>
      <c r="P653" s="8"/>
      <c r="Q653" s="8" t="str">
        <f>IF(Inputs!$E$9=$M$2,M653,IF(Inputs!$E$9=$N$2,N653,IF(Inputs!$E$9=$O$2,O653,IF(Inputs!$E$9=$P$2,P653,""))))</f>
        <v/>
      </c>
      <c r="R653" s="3">
        <v>0</v>
      </c>
      <c r="S653" s="19"/>
      <c r="T653" s="3">
        <f t="shared" si="99"/>
        <v>0</v>
      </c>
      <c r="U653" s="8" t="str">
        <f t="shared" si="100"/>
        <v/>
      </c>
      <c r="W653" s="11"/>
      <c r="X653" s="11"/>
      <c r="Y653" s="11"/>
      <c r="Z653" s="11"/>
      <c r="AA653" s="11"/>
      <c r="AB653" s="11"/>
      <c r="AC653" s="11"/>
    </row>
    <row r="654" spans="4:29">
      <c r="D654" s="26">
        <f>IF(SUM($D$2:D653)&lt;&gt;0,0,IF(ROUND(U653-L654,2)=0,E654,0))</f>
        <v>0</v>
      </c>
      <c r="E654" s="3" t="str">
        <f t="shared" si="101"/>
        <v/>
      </c>
      <c r="F654" s="3" t="str">
        <f>IF(E654="","",IF(ISERROR(INDEX(Inputs!$A$10:$B$13,MATCH(E654,Inputs!$A$10:$A$13,0),2)),0,INDEX(Inputs!$A$10:$B$13,MATCH(E654,Inputs!$A$10:$A$13,0),2)))</f>
        <v/>
      </c>
      <c r="G654" s="47">
        <f t="shared" si="95"/>
        <v>0.1095</v>
      </c>
      <c r="H654" s="37">
        <f t="shared" si="96"/>
        <v>0.1095</v>
      </c>
      <c r="I654" s="9" t="e">
        <f>IF(E654="",NA(),IF(Inputs!$B$6&gt;(U653*(1+rate/freq)),IF((U653*(1+rate/freq))&lt;0,0,(U653*(1+rate/freq))),Inputs!$B$6))</f>
        <v>#N/A</v>
      </c>
      <c r="J654" s="8" t="str">
        <f t="shared" si="97"/>
        <v/>
      </c>
      <c r="K654" s="9" t="str">
        <f t="shared" si="98"/>
        <v/>
      </c>
      <c r="L654" s="8" t="str">
        <f t="shared" si="102"/>
        <v/>
      </c>
      <c r="M654" s="8" t="str">
        <f t="shared" si="103"/>
        <v/>
      </c>
      <c r="N654" s="8"/>
      <c r="O654" s="8"/>
      <c r="P654" s="8"/>
      <c r="Q654" s="8" t="str">
        <f>IF(Inputs!$E$9=$M$2,M654,IF(Inputs!$E$9=$N$2,N654,IF(Inputs!$E$9=$O$2,O654,IF(Inputs!$E$9=$P$2,P654,""))))</f>
        <v/>
      </c>
      <c r="R654" s="3">
        <v>0</v>
      </c>
      <c r="S654" s="19"/>
      <c r="T654" s="3">
        <f t="shared" si="99"/>
        <v>0</v>
      </c>
      <c r="U654" s="8" t="str">
        <f t="shared" si="100"/>
        <v/>
      </c>
      <c r="W654" s="11"/>
      <c r="X654" s="11"/>
      <c r="Y654" s="11"/>
      <c r="Z654" s="11"/>
      <c r="AA654" s="11"/>
      <c r="AB654" s="11"/>
      <c r="AC654" s="11"/>
    </row>
    <row r="655" spans="4:29">
      <c r="D655" s="26">
        <f>IF(SUM($D$2:D654)&lt;&gt;0,0,IF(ROUND(U654-L655,2)=0,E655,0))</f>
        <v>0</v>
      </c>
      <c r="E655" s="3" t="str">
        <f t="shared" si="101"/>
        <v/>
      </c>
      <c r="F655" s="3" t="str">
        <f>IF(E655="","",IF(ISERROR(INDEX(Inputs!$A$10:$B$13,MATCH(E655,Inputs!$A$10:$A$13,0),2)),0,INDEX(Inputs!$A$10:$B$13,MATCH(E655,Inputs!$A$10:$A$13,0),2)))</f>
        <v/>
      </c>
      <c r="G655" s="47">
        <f t="shared" si="95"/>
        <v>0.1095</v>
      </c>
      <c r="H655" s="37">
        <f t="shared" si="96"/>
        <v>0.1095</v>
      </c>
      <c r="I655" s="9" t="e">
        <f>IF(E655="",NA(),IF(Inputs!$B$6&gt;(U654*(1+rate/freq)),IF((U654*(1+rate/freq))&lt;0,0,(U654*(1+rate/freq))),Inputs!$B$6))</f>
        <v>#N/A</v>
      </c>
      <c r="J655" s="8" t="str">
        <f t="shared" si="97"/>
        <v/>
      </c>
      <c r="K655" s="9" t="str">
        <f t="shared" si="98"/>
        <v/>
      </c>
      <c r="L655" s="8" t="str">
        <f t="shared" si="102"/>
        <v/>
      </c>
      <c r="M655" s="8" t="str">
        <f t="shared" si="103"/>
        <v/>
      </c>
      <c r="N655" s="8">
        <f>N652+3</f>
        <v>652</v>
      </c>
      <c r="O655" s="8"/>
      <c r="P655" s="8"/>
      <c r="Q655" s="8" t="str">
        <f>IF(Inputs!$E$9=$M$2,M655,IF(Inputs!$E$9=$N$2,N655,IF(Inputs!$E$9=$O$2,O655,IF(Inputs!$E$9=$P$2,P655,""))))</f>
        <v/>
      </c>
      <c r="R655" s="3">
        <v>0</v>
      </c>
      <c r="S655" s="19"/>
      <c r="T655" s="3">
        <f t="shared" si="99"/>
        <v>0</v>
      </c>
      <c r="U655" s="8" t="str">
        <f t="shared" si="100"/>
        <v/>
      </c>
      <c r="W655" s="11"/>
      <c r="X655" s="11"/>
      <c r="Y655" s="11"/>
      <c r="Z655" s="11"/>
      <c r="AA655" s="11"/>
      <c r="AB655" s="11"/>
      <c r="AC655" s="11"/>
    </row>
    <row r="656" spans="4:29">
      <c r="D656" s="26">
        <f>IF(SUM($D$2:D655)&lt;&gt;0,0,IF(ROUND(U655-L656,2)=0,E656,0))</f>
        <v>0</v>
      </c>
      <c r="E656" s="3" t="str">
        <f t="shared" si="101"/>
        <v/>
      </c>
      <c r="F656" s="3" t="str">
        <f>IF(E656="","",IF(ISERROR(INDEX(Inputs!$A$10:$B$13,MATCH(E656,Inputs!$A$10:$A$13,0),2)),0,INDEX(Inputs!$A$10:$B$13,MATCH(E656,Inputs!$A$10:$A$13,0),2)))</f>
        <v/>
      </c>
      <c r="G656" s="47">
        <f t="shared" si="95"/>
        <v>0.1095</v>
      </c>
      <c r="H656" s="37">
        <f t="shared" si="96"/>
        <v>0.1095</v>
      </c>
      <c r="I656" s="9" t="e">
        <f>IF(E656="",NA(),IF(Inputs!$B$6&gt;(U655*(1+rate/freq)),IF((U655*(1+rate/freq))&lt;0,0,(U655*(1+rate/freq))),Inputs!$B$6))</f>
        <v>#N/A</v>
      </c>
      <c r="J656" s="8" t="str">
        <f t="shared" si="97"/>
        <v/>
      </c>
      <c r="K656" s="9" t="str">
        <f t="shared" si="98"/>
        <v/>
      </c>
      <c r="L656" s="8" t="str">
        <f t="shared" si="102"/>
        <v/>
      </c>
      <c r="M656" s="8" t="str">
        <f t="shared" si="103"/>
        <v/>
      </c>
      <c r="N656" s="8"/>
      <c r="O656" s="8"/>
      <c r="P656" s="8"/>
      <c r="Q656" s="8" t="str">
        <f>IF(Inputs!$E$9=$M$2,M656,IF(Inputs!$E$9=$N$2,N656,IF(Inputs!$E$9=$O$2,O656,IF(Inputs!$E$9=$P$2,P656,""))))</f>
        <v/>
      </c>
      <c r="R656" s="3">
        <v>0</v>
      </c>
      <c r="S656" s="19"/>
      <c r="T656" s="3">
        <f t="shared" si="99"/>
        <v>0</v>
      </c>
      <c r="U656" s="8" t="str">
        <f t="shared" si="100"/>
        <v/>
      </c>
      <c r="W656" s="11"/>
      <c r="X656" s="11"/>
      <c r="Y656" s="11"/>
      <c r="Z656" s="11"/>
      <c r="AA656" s="11"/>
      <c r="AB656" s="11"/>
      <c r="AC656" s="11"/>
    </row>
    <row r="657" spans="4:29">
      <c r="D657" s="26">
        <f>IF(SUM($D$2:D656)&lt;&gt;0,0,IF(ROUND(U656-L657,2)=0,E657,0))</f>
        <v>0</v>
      </c>
      <c r="E657" s="3" t="str">
        <f t="shared" si="101"/>
        <v/>
      </c>
      <c r="F657" s="3" t="str">
        <f>IF(E657="","",IF(ISERROR(INDEX(Inputs!$A$10:$B$13,MATCH(E657,Inputs!$A$10:$A$13,0),2)),0,INDEX(Inputs!$A$10:$B$13,MATCH(E657,Inputs!$A$10:$A$13,0),2)))</f>
        <v/>
      </c>
      <c r="G657" s="47">
        <f t="shared" si="95"/>
        <v>0.1095</v>
      </c>
      <c r="H657" s="37">
        <f t="shared" si="96"/>
        <v>0.1095</v>
      </c>
      <c r="I657" s="9" t="e">
        <f>IF(E657="",NA(),IF(Inputs!$B$6&gt;(U656*(1+rate/freq)),IF((U656*(1+rate/freq))&lt;0,0,(U656*(1+rate/freq))),Inputs!$B$6))</f>
        <v>#N/A</v>
      </c>
      <c r="J657" s="8" t="str">
        <f t="shared" si="97"/>
        <v/>
      </c>
      <c r="K657" s="9" t="str">
        <f t="shared" si="98"/>
        <v/>
      </c>
      <c r="L657" s="8" t="str">
        <f t="shared" si="102"/>
        <v/>
      </c>
      <c r="M657" s="8" t="str">
        <f t="shared" si="103"/>
        <v/>
      </c>
      <c r="N657" s="8"/>
      <c r="O657" s="8"/>
      <c r="P657" s="8"/>
      <c r="Q657" s="8" t="str">
        <f>IF(Inputs!$E$9=$M$2,M657,IF(Inputs!$E$9=$N$2,N657,IF(Inputs!$E$9=$O$2,O657,IF(Inputs!$E$9=$P$2,P657,""))))</f>
        <v/>
      </c>
      <c r="R657" s="3">
        <v>0</v>
      </c>
      <c r="S657" s="19"/>
      <c r="T657" s="3">
        <f t="shared" si="99"/>
        <v>0</v>
      </c>
      <c r="U657" s="8" t="str">
        <f t="shared" si="100"/>
        <v/>
      </c>
      <c r="W657" s="11"/>
      <c r="X657" s="11"/>
      <c r="Y657" s="11"/>
      <c r="Z657" s="11"/>
      <c r="AA657" s="11"/>
      <c r="AB657" s="11"/>
      <c r="AC657" s="11"/>
    </row>
    <row r="658" spans="4:29">
      <c r="D658" s="26">
        <f>IF(SUM($D$2:D657)&lt;&gt;0,0,IF(ROUND(U657-L658,2)=0,E658,0))</f>
        <v>0</v>
      </c>
      <c r="E658" s="3" t="str">
        <f t="shared" si="101"/>
        <v/>
      </c>
      <c r="F658" s="3" t="str">
        <f>IF(E658="","",IF(ISERROR(INDEX(Inputs!$A$10:$B$13,MATCH(E658,Inputs!$A$10:$A$13,0),2)),0,INDEX(Inputs!$A$10:$B$13,MATCH(E658,Inputs!$A$10:$A$13,0),2)))</f>
        <v/>
      </c>
      <c r="G658" s="47">
        <f t="shared" si="95"/>
        <v>0.1095</v>
      </c>
      <c r="H658" s="37">
        <f t="shared" si="96"/>
        <v>0.1095</v>
      </c>
      <c r="I658" s="9" t="e">
        <f>IF(E658="",NA(),IF(Inputs!$B$6&gt;(U657*(1+rate/freq)),IF((U657*(1+rate/freq))&lt;0,0,(U657*(1+rate/freq))),Inputs!$B$6))</f>
        <v>#N/A</v>
      </c>
      <c r="J658" s="8" t="str">
        <f t="shared" si="97"/>
        <v/>
      </c>
      <c r="K658" s="9" t="str">
        <f t="shared" si="98"/>
        <v/>
      </c>
      <c r="L658" s="8" t="str">
        <f t="shared" si="102"/>
        <v/>
      </c>
      <c r="M658" s="8" t="str">
        <f t="shared" si="103"/>
        <v/>
      </c>
      <c r="N658" s="8">
        <f>N655+3</f>
        <v>655</v>
      </c>
      <c r="O658" s="8">
        <f>O652+6</f>
        <v>655</v>
      </c>
      <c r="P658" s="8"/>
      <c r="Q658" s="8" t="str">
        <f>IF(Inputs!$E$9=$M$2,M658,IF(Inputs!$E$9=$N$2,N658,IF(Inputs!$E$9=$O$2,O658,IF(Inputs!$E$9=$P$2,P658,""))))</f>
        <v/>
      </c>
      <c r="R658" s="3">
        <v>0</v>
      </c>
      <c r="S658" s="19"/>
      <c r="T658" s="3">
        <f t="shared" si="99"/>
        <v>0</v>
      </c>
      <c r="U658" s="8" t="str">
        <f t="shared" si="100"/>
        <v/>
      </c>
      <c r="W658" s="11"/>
      <c r="X658" s="11"/>
      <c r="Y658" s="11"/>
      <c r="Z658" s="11"/>
      <c r="AA658" s="11"/>
      <c r="AB658" s="11"/>
      <c r="AC658" s="11"/>
    </row>
    <row r="659" spans="4:29">
      <c r="D659" s="26">
        <f>IF(SUM($D$2:D658)&lt;&gt;0,0,IF(ROUND(U658-L659,2)=0,E659,0))</f>
        <v>0</v>
      </c>
      <c r="E659" s="3" t="str">
        <f t="shared" si="101"/>
        <v/>
      </c>
      <c r="F659" s="3" t="str">
        <f>IF(E659="","",IF(ISERROR(INDEX(Inputs!$A$10:$B$13,MATCH(E659,Inputs!$A$10:$A$13,0),2)),0,INDEX(Inputs!$A$10:$B$13,MATCH(E659,Inputs!$A$10:$A$13,0),2)))</f>
        <v/>
      </c>
      <c r="G659" s="47">
        <f t="shared" si="95"/>
        <v>0.1095</v>
      </c>
      <c r="H659" s="37">
        <f t="shared" si="96"/>
        <v>0.1095</v>
      </c>
      <c r="I659" s="9" t="e">
        <f>IF(E659="",NA(),IF(Inputs!$B$6&gt;(U658*(1+rate/freq)),IF((U658*(1+rate/freq))&lt;0,0,(U658*(1+rate/freq))),Inputs!$B$6))</f>
        <v>#N/A</v>
      </c>
      <c r="J659" s="8" t="str">
        <f t="shared" si="97"/>
        <v/>
      </c>
      <c r="K659" s="9" t="str">
        <f t="shared" si="98"/>
        <v/>
      </c>
      <c r="L659" s="8" t="str">
        <f t="shared" si="102"/>
        <v/>
      </c>
      <c r="M659" s="8" t="str">
        <f t="shared" si="103"/>
        <v/>
      </c>
      <c r="N659" s="8"/>
      <c r="O659" s="8"/>
      <c r="P659" s="8"/>
      <c r="Q659" s="8" t="str">
        <f>IF(Inputs!$E$9=$M$2,M659,IF(Inputs!$E$9=$N$2,N659,IF(Inputs!$E$9=$O$2,O659,IF(Inputs!$E$9=$P$2,P659,""))))</f>
        <v/>
      </c>
      <c r="R659" s="3">
        <v>0</v>
      </c>
      <c r="S659" s="19"/>
      <c r="T659" s="3">
        <f t="shared" si="99"/>
        <v>0</v>
      </c>
      <c r="U659" s="8" t="str">
        <f t="shared" si="100"/>
        <v/>
      </c>
      <c r="W659" s="11"/>
      <c r="X659" s="11"/>
      <c r="Y659" s="11"/>
      <c r="Z659" s="11"/>
      <c r="AA659" s="11"/>
      <c r="AB659" s="11"/>
      <c r="AC659" s="11"/>
    </row>
    <row r="660" spans="4:29">
      <c r="D660" s="26">
        <f>IF(SUM($D$2:D659)&lt;&gt;0,0,IF(ROUND(U659-L660,2)=0,E660,0))</f>
        <v>0</v>
      </c>
      <c r="E660" s="3" t="str">
        <f t="shared" si="101"/>
        <v/>
      </c>
      <c r="F660" s="3" t="str">
        <f>IF(E660="","",IF(ISERROR(INDEX(Inputs!$A$10:$B$13,MATCH(E660,Inputs!$A$10:$A$13,0),2)),0,INDEX(Inputs!$A$10:$B$13,MATCH(E660,Inputs!$A$10:$A$13,0),2)))</f>
        <v/>
      </c>
      <c r="G660" s="47">
        <f t="shared" si="95"/>
        <v>0.1095</v>
      </c>
      <c r="H660" s="37">
        <f t="shared" si="96"/>
        <v>0.1095</v>
      </c>
      <c r="I660" s="9" t="e">
        <f>IF(E660="",NA(),IF(Inputs!$B$6&gt;(U659*(1+rate/freq)),IF((U659*(1+rate/freq))&lt;0,0,(U659*(1+rate/freq))),Inputs!$B$6))</f>
        <v>#N/A</v>
      </c>
      <c r="J660" s="8" t="str">
        <f t="shared" si="97"/>
        <v/>
      </c>
      <c r="K660" s="9" t="str">
        <f t="shared" si="98"/>
        <v/>
      </c>
      <c r="L660" s="8" t="str">
        <f t="shared" si="102"/>
        <v/>
      </c>
      <c r="M660" s="8" t="str">
        <f t="shared" si="103"/>
        <v/>
      </c>
      <c r="N660" s="8"/>
      <c r="O660" s="8"/>
      <c r="P660" s="8"/>
      <c r="Q660" s="8" t="str">
        <f>IF(Inputs!$E$9=$M$2,M660,IF(Inputs!$E$9=$N$2,N660,IF(Inputs!$E$9=$O$2,O660,IF(Inputs!$E$9=$P$2,P660,""))))</f>
        <v/>
      </c>
      <c r="R660" s="3">
        <v>0</v>
      </c>
      <c r="S660" s="19"/>
      <c r="T660" s="3">
        <f t="shared" si="99"/>
        <v>0</v>
      </c>
      <c r="U660" s="8" t="str">
        <f t="shared" si="100"/>
        <v/>
      </c>
      <c r="W660" s="11"/>
      <c r="X660" s="11"/>
      <c r="Y660" s="11"/>
      <c r="Z660" s="11"/>
      <c r="AA660" s="11"/>
      <c r="AB660" s="11"/>
      <c r="AC660" s="11"/>
    </row>
    <row r="661" spans="4:29">
      <c r="D661" s="26">
        <f>IF(SUM($D$2:D660)&lt;&gt;0,0,IF(ROUND(U660-L661,2)=0,E661,0))</f>
        <v>0</v>
      </c>
      <c r="E661" s="3" t="str">
        <f t="shared" si="101"/>
        <v/>
      </c>
      <c r="F661" s="3" t="str">
        <f>IF(E661="","",IF(ISERROR(INDEX(Inputs!$A$10:$B$13,MATCH(E661,Inputs!$A$10:$A$13,0),2)),0,INDEX(Inputs!$A$10:$B$13,MATCH(E661,Inputs!$A$10:$A$13,0),2)))</f>
        <v/>
      </c>
      <c r="G661" s="47">
        <f t="shared" si="95"/>
        <v>0.1095</v>
      </c>
      <c r="H661" s="37">
        <f t="shared" si="96"/>
        <v>0.1095</v>
      </c>
      <c r="I661" s="9" t="e">
        <f>IF(E661="",NA(),IF(Inputs!$B$6&gt;(U660*(1+rate/freq)),IF((U660*(1+rate/freq))&lt;0,0,(U660*(1+rate/freq))),Inputs!$B$6))</f>
        <v>#N/A</v>
      </c>
      <c r="J661" s="8" t="str">
        <f t="shared" si="97"/>
        <v/>
      </c>
      <c r="K661" s="9" t="str">
        <f t="shared" si="98"/>
        <v/>
      </c>
      <c r="L661" s="8" t="str">
        <f t="shared" si="102"/>
        <v/>
      </c>
      <c r="M661" s="8" t="str">
        <f t="shared" si="103"/>
        <v/>
      </c>
      <c r="N661" s="8">
        <f>N658+3</f>
        <v>658</v>
      </c>
      <c r="O661" s="8"/>
      <c r="P661" s="8"/>
      <c r="Q661" s="8" t="str">
        <f>IF(Inputs!$E$9=$M$2,M661,IF(Inputs!$E$9=$N$2,N661,IF(Inputs!$E$9=$O$2,O661,IF(Inputs!$E$9=$P$2,P661,""))))</f>
        <v/>
      </c>
      <c r="R661" s="3">
        <v>0</v>
      </c>
      <c r="S661" s="19"/>
      <c r="T661" s="3">
        <f t="shared" si="99"/>
        <v>0</v>
      </c>
      <c r="U661" s="8" t="str">
        <f t="shared" si="100"/>
        <v/>
      </c>
      <c r="W661" s="11"/>
      <c r="X661" s="11"/>
      <c r="Y661" s="11"/>
      <c r="Z661" s="11"/>
      <c r="AA661" s="11"/>
      <c r="AB661" s="11"/>
      <c r="AC661" s="11"/>
    </row>
    <row r="662" spans="4:29">
      <c r="D662" s="26">
        <f>IF(SUM($D$2:D661)&lt;&gt;0,0,IF(ROUND(U661-L662,2)=0,E662,0))</f>
        <v>0</v>
      </c>
      <c r="E662" s="3" t="str">
        <f t="shared" si="101"/>
        <v/>
      </c>
      <c r="F662" s="3" t="str">
        <f>IF(E662="","",IF(ISERROR(INDEX(Inputs!$A$10:$B$13,MATCH(E662,Inputs!$A$10:$A$13,0),2)),0,INDEX(Inputs!$A$10:$B$13,MATCH(E662,Inputs!$A$10:$A$13,0),2)))</f>
        <v/>
      </c>
      <c r="G662" s="47">
        <f t="shared" si="95"/>
        <v>0.1095</v>
      </c>
      <c r="H662" s="37">
        <f t="shared" si="96"/>
        <v>0.1095</v>
      </c>
      <c r="I662" s="9" t="e">
        <f>IF(E662="",NA(),IF(Inputs!$B$6&gt;(U661*(1+rate/freq)),IF((U661*(1+rate/freq))&lt;0,0,(U661*(1+rate/freq))),Inputs!$B$6))</f>
        <v>#N/A</v>
      </c>
      <c r="J662" s="8" t="str">
        <f t="shared" si="97"/>
        <v/>
      </c>
      <c r="K662" s="9" t="str">
        <f t="shared" si="98"/>
        <v/>
      </c>
      <c r="L662" s="8" t="str">
        <f t="shared" si="102"/>
        <v/>
      </c>
      <c r="M662" s="8" t="str">
        <f t="shared" si="103"/>
        <v/>
      </c>
      <c r="N662" s="8"/>
      <c r="O662" s="8"/>
      <c r="P662" s="8"/>
      <c r="Q662" s="8" t="str">
        <f>IF(Inputs!$E$9=$M$2,M662,IF(Inputs!$E$9=$N$2,N662,IF(Inputs!$E$9=$O$2,O662,IF(Inputs!$E$9=$P$2,P662,""))))</f>
        <v/>
      </c>
      <c r="R662" s="3">
        <v>0</v>
      </c>
      <c r="S662" s="19"/>
      <c r="T662" s="3">
        <f t="shared" si="99"/>
        <v>0</v>
      </c>
      <c r="U662" s="8" t="str">
        <f t="shared" si="100"/>
        <v/>
      </c>
      <c r="W662" s="11"/>
      <c r="X662" s="11"/>
      <c r="Y662" s="11"/>
      <c r="Z662" s="11"/>
      <c r="AA662" s="11"/>
      <c r="AB662" s="11"/>
      <c r="AC662" s="11"/>
    </row>
    <row r="663" spans="4:29">
      <c r="D663" s="26">
        <f>IF(SUM($D$2:D662)&lt;&gt;0,0,IF(ROUND(U662-L663,2)=0,E663,0))</f>
        <v>0</v>
      </c>
      <c r="E663" s="3" t="str">
        <f t="shared" si="101"/>
        <v/>
      </c>
      <c r="F663" s="3" t="str">
        <f>IF(E663="","",IF(ISERROR(INDEX(Inputs!$A$10:$B$13,MATCH(E663,Inputs!$A$10:$A$13,0),2)),0,INDEX(Inputs!$A$10:$B$13,MATCH(E663,Inputs!$A$10:$A$13,0),2)))</f>
        <v/>
      </c>
      <c r="G663" s="47">
        <f t="shared" si="95"/>
        <v>0.1095</v>
      </c>
      <c r="H663" s="37">
        <f t="shared" si="96"/>
        <v>0.1095</v>
      </c>
      <c r="I663" s="9" t="e">
        <f>IF(E663="",NA(),IF(Inputs!$B$6&gt;(U662*(1+rate/freq)),IF((U662*(1+rate/freq))&lt;0,0,(U662*(1+rate/freq))),Inputs!$B$6))</f>
        <v>#N/A</v>
      </c>
      <c r="J663" s="8" t="str">
        <f t="shared" si="97"/>
        <v/>
      </c>
      <c r="K663" s="9" t="str">
        <f t="shared" si="98"/>
        <v/>
      </c>
      <c r="L663" s="8" t="str">
        <f t="shared" si="102"/>
        <v/>
      </c>
      <c r="M663" s="8" t="str">
        <f t="shared" si="103"/>
        <v/>
      </c>
      <c r="N663" s="8"/>
      <c r="O663" s="8"/>
      <c r="P663" s="8"/>
      <c r="Q663" s="8" t="str">
        <f>IF(Inputs!$E$9=$M$2,M663,IF(Inputs!$E$9=$N$2,N663,IF(Inputs!$E$9=$O$2,O663,IF(Inputs!$E$9=$P$2,P663,""))))</f>
        <v/>
      </c>
      <c r="R663" s="3">
        <v>0</v>
      </c>
      <c r="S663" s="19"/>
      <c r="T663" s="3">
        <f t="shared" si="99"/>
        <v>0</v>
      </c>
      <c r="U663" s="8" t="str">
        <f t="shared" si="100"/>
        <v/>
      </c>
      <c r="W663" s="11"/>
      <c r="X663" s="11"/>
      <c r="Y663" s="11"/>
      <c r="Z663" s="11"/>
      <c r="AA663" s="11"/>
      <c r="AB663" s="11"/>
      <c r="AC663" s="11"/>
    </row>
    <row r="664" spans="4:29">
      <c r="D664" s="26">
        <f>IF(SUM($D$2:D663)&lt;&gt;0,0,IF(ROUND(U663-L664,2)=0,E664,0))</f>
        <v>0</v>
      </c>
      <c r="E664" s="3" t="str">
        <f t="shared" si="101"/>
        <v/>
      </c>
      <c r="F664" s="3" t="str">
        <f>IF(E664="","",IF(ISERROR(INDEX(Inputs!$A$10:$B$13,MATCH(E664,Inputs!$A$10:$A$13,0),2)),0,INDEX(Inputs!$A$10:$B$13,MATCH(E664,Inputs!$A$10:$A$13,0),2)))</f>
        <v/>
      </c>
      <c r="G664" s="47">
        <f t="shared" si="95"/>
        <v>0.1095</v>
      </c>
      <c r="H664" s="37">
        <f t="shared" si="96"/>
        <v>0.1095</v>
      </c>
      <c r="I664" s="9" t="e">
        <f>IF(E664="",NA(),IF(Inputs!$B$6&gt;(U663*(1+rate/freq)),IF((U663*(1+rate/freq))&lt;0,0,(U663*(1+rate/freq))),Inputs!$B$6))</f>
        <v>#N/A</v>
      </c>
      <c r="J664" s="8" t="str">
        <f t="shared" si="97"/>
        <v/>
      </c>
      <c r="K664" s="9" t="str">
        <f t="shared" si="98"/>
        <v/>
      </c>
      <c r="L664" s="8" t="str">
        <f t="shared" si="102"/>
        <v/>
      </c>
      <c r="M664" s="8" t="str">
        <f t="shared" si="103"/>
        <v/>
      </c>
      <c r="N664" s="8">
        <f>N661+3</f>
        <v>661</v>
      </c>
      <c r="O664" s="8">
        <f>O658+6</f>
        <v>661</v>
      </c>
      <c r="P664" s="8">
        <f>P652+12</f>
        <v>661</v>
      </c>
      <c r="Q664" s="8" t="str">
        <f>IF(Inputs!$E$9=$M$2,M664,IF(Inputs!$E$9=$N$2,N664,IF(Inputs!$E$9=$O$2,O664,IF(Inputs!$E$9=$P$2,P664,""))))</f>
        <v/>
      </c>
      <c r="R664" s="3">
        <v>0</v>
      </c>
      <c r="S664" s="19"/>
      <c r="T664" s="3">
        <f t="shared" si="99"/>
        <v>0</v>
      </c>
      <c r="U664" s="8" t="str">
        <f t="shared" si="100"/>
        <v/>
      </c>
      <c r="W664" s="11"/>
      <c r="X664" s="11"/>
      <c r="Y664" s="11"/>
      <c r="Z664" s="11"/>
      <c r="AA664" s="11"/>
      <c r="AB664" s="11"/>
      <c r="AC664" s="11"/>
    </row>
    <row r="665" spans="4:29">
      <c r="D665" s="26">
        <f>IF(SUM($D$2:D664)&lt;&gt;0,0,IF(ROUND(U664-L665,2)=0,E665,0))</f>
        <v>0</v>
      </c>
      <c r="E665" s="3" t="str">
        <f t="shared" si="101"/>
        <v/>
      </c>
      <c r="F665" s="3" t="str">
        <f>IF(E665="","",IF(ISERROR(INDEX(Inputs!$A$10:$B$13,MATCH(E665,Inputs!$A$10:$A$13,0),2)),0,INDEX(Inputs!$A$10:$B$13,MATCH(E665,Inputs!$A$10:$A$13,0),2)))</f>
        <v/>
      </c>
      <c r="G665" s="47">
        <f t="shared" si="95"/>
        <v>0.1095</v>
      </c>
      <c r="H665" s="37">
        <f t="shared" si="96"/>
        <v>0.1095</v>
      </c>
      <c r="I665" s="9" t="e">
        <f>IF(E665="",NA(),IF(Inputs!$B$6&gt;(U664*(1+rate/freq)),IF((U664*(1+rate/freq))&lt;0,0,(U664*(1+rate/freq))),Inputs!$B$6))</f>
        <v>#N/A</v>
      </c>
      <c r="J665" s="8" t="str">
        <f t="shared" si="97"/>
        <v/>
      </c>
      <c r="K665" s="9" t="str">
        <f t="shared" si="98"/>
        <v/>
      </c>
      <c r="L665" s="8" t="str">
        <f t="shared" si="102"/>
        <v/>
      </c>
      <c r="M665" s="8" t="str">
        <f t="shared" si="103"/>
        <v/>
      </c>
      <c r="N665" s="8"/>
      <c r="O665" s="8"/>
      <c r="P665" s="8"/>
      <c r="Q665" s="8" t="str">
        <f>IF(Inputs!$E$9=$M$2,M665,IF(Inputs!$E$9=$N$2,N665,IF(Inputs!$E$9=$O$2,O665,IF(Inputs!$E$9=$P$2,P665,""))))</f>
        <v/>
      </c>
      <c r="R665" s="3">
        <v>0</v>
      </c>
      <c r="S665" s="19"/>
      <c r="T665" s="3">
        <f t="shared" si="99"/>
        <v>0</v>
      </c>
      <c r="U665" s="8" t="str">
        <f t="shared" si="100"/>
        <v/>
      </c>
      <c r="W665" s="11"/>
      <c r="X665" s="11"/>
      <c r="Y665" s="11"/>
      <c r="Z665" s="11"/>
      <c r="AA665" s="11"/>
      <c r="AB665" s="11"/>
      <c r="AC665" s="11"/>
    </row>
    <row r="666" spans="4:29">
      <c r="D666" s="26">
        <f>IF(SUM($D$2:D665)&lt;&gt;0,0,IF(ROUND(U665-L666,2)=0,E666,0))</f>
        <v>0</v>
      </c>
      <c r="E666" s="3" t="str">
        <f t="shared" si="101"/>
        <v/>
      </c>
      <c r="F666" s="3" t="str">
        <f>IF(E666="","",IF(ISERROR(INDEX(Inputs!$A$10:$B$13,MATCH(E666,Inputs!$A$10:$A$13,0),2)),0,INDEX(Inputs!$A$10:$B$13,MATCH(E666,Inputs!$A$10:$A$13,0),2)))</f>
        <v/>
      </c>
      <c r="G666" s="47">
        <f t="shared" si="95"/>
        <v>0.1095</v>
      </c>
      <c r="H666" s="37">
        <f t="shared" si="96"/>
        <v>0.1095</v>
      </c>
      <c r="I666" s="9" t="e">
        <f>IF(E666="",NA(),IF(Inputs!$B$6&gt;(U665*(1+rate/freq)),IF((U665*(1+rate/freq))&lt;0,0,(U665*(1+rate/freq))),Inputs!$B$6))</f>
        <v>#N/A</v>
      </c>
      <c r="J666" s="8" t="str">
        <f t="shared" si="97"/>
        <v/>
      </c>
      <c r="K666" s="9" t="str">
        <f t="shared" si="98"/>
        <v/>
      </c>
      <c r="L666" s="8" t="str">
        <f t="shared" si="102"/>
        <v/>
      </c>
      <c r="M666" s="8" t="str">
        <f t="shared" si="103"/>
        <v/>
      </c>
      <c r="N666" s="8"/>
      <c r="O666" s="8"/>
      <c r="P666" s="8"/>
      <c r="Q666" s="8" t="str">
        <f>IF(Inputs!$E$9=$M$2,M666,IF(Inputs!$E$9=$N$2,N666,IF(Inputs!$E$9=$O$2,O666,IF(Inputs!$E$9=$P$2,P666,""))))</f>
        <v/>
      </c>
      <c r="R666" s="3">
        <v>0</v>
      </c>
      <c r="S666" s="19"/>
      <c r="T666" s="3">
        <f t="shared" si="99"/>
        <v>0</v>
      </c>
      <c r="U666" s="8" t="str">
        <f t="shared" si="100"/>
        <v/>
      </c>
      <c r="W666" s="11"/>
      <c r="X666" s="11"/>
      <c r="Y666" s="11"/>
      <c r="Z666" s="11"/>
      <c r="AA666" s="11"/>
      <c r="AB666" s="11"/>
      <c r="AC666" s="11"/>
    </row>
    <row r="667" spans="4:29">
      <c r="D667" s="26">
        <f>IF(SUM($D$2:D666)&lt;&gt;0,0,IF(ROUND(U666-L667,2)=0,E667,0))</f>
        <v>0</v>
      </c>
      <c r="E667" s="3" t="str">
        <f t="shared" si="101"/>
        <v/>
      </c>
      <c r="F667" s="3" t="str">
        <f>IF(E667="","",IF(ISERROR(INDEX(Inputs!$A$10:$B$13,MATCH(E667,Inputs!$A$10:$A$13,0),2)),0,INDEX(Inputs!$A$10:$B$13,MATCH(E667,Inputs!$A$10:$A$13,0),2)))</f>
        <v/>
      </c>
      <c r="G667" s="47">
        <f t="shared" si="95"/>
        <v>0.1095</v>
      </c>
      <c r="H667" s="37">
        <f t="shared" si="96"/>
        <v>0.1095</v>
      </c>
      <c r="I667" s="9" t="e">
        <f>IF(E667="",NA(),IF(Inputs!$B$6&gt;(U666*(1+rate/freq)),IF((U666*(1+rate/freq))&lt;0,0,(U666*(1+rate/freq))),Inputs!$B$6))</f>
        <v>#N/A</v>
      </c>
      <c r="J667" s="8" t="str">
        <f t="shared" si="97"/>
        <v/>
      </c>
      <c r="K667" s="9" t="str">
        <f t="shared" si="98"/>
        <v/>
      </c>
      <c r="L667" s="8" t="str">
        <f t="shared" si="102"/>
        <v/>
      </c>
      <c r="M667" s="8" t="str">
        <f t="shared" si="103"/>
        <v/>
      </c>
      <c r="N667" s="8">
        <f>N664+3</f>
        <v>664</v>
      </c>
      <c r="O667" s="8"/>
      <c r="P667" s="8"/>
      <c r="Q667" s="8" t="str">
        <f>IF(Inputs!$E$9=$M$2,M667,IF(Inputs!$E$9=$N$2,N667,IF(Inputs!$E$9=$O$2,O667,IF(Inputs!$E$9=$P$2,P667,""))))</f>
        <v/>
      </c>
      <c r="R667" s="3">
        <v>0</v>
      </c>
      <c r="S667" s="19"/>
      <c r="T667" s="3">
        <f t="shared" si="99"/>
        <v>0</v>
      </c>
      <c r="U667" s="8" t="str">
        <f t="shared" si="100"/>
        <v/>
      </c>
      <c r="W667" s="11"/>
      <c r="X667" s="11"/>
      <c r="Y667" s="11"/>
      <c r="Z667" s="11"/>
      <c r="AA667" s="11"/>
      <c r="AB667" s="11"/>
      <c r="AC667" s="11"/>
    </row>
    <row r="668" spans="4:29">
      <c r="D668" s="26">
        <f>IF(SUM($D$2:D667)&lt;&gt;0,0,IF(ROUND(U667-L668,2)=0,E668,0))</f>
        <v>0</v>
      </c>
      <c r="E668" s="3" t="str">
        <f t="shared" si="101"/>
        <v/>
      </c>
      <c r="F668" s="3" t="str">
        <f>IF(E668="","",IF(ISERROR(INDEX(Inputs!$A$10:$B$13,MATCH(E668,Inputs!$A$10:$A$13,0),2)),0,INDEX(Inputs!$A$10:$B$13,MATCH(E668,Inputs!$A$10:$A$13,0),2)))</f>
        <v/>
      </c>
      <c r="G668" s="47">
        <f t="shared" si="95"/>
        <v>0.1095</v>
      </c>
      <c r="H668" s="37">
        <f t="shared" si="96"/>
        <v>0.1095</v>
      </c>
      <c r="I668" s="9" t="e">
        <f>IF(E668="",NA(),IF(Inputs!$B$6&gt;(U667*(1+rate/freq)),IF((U667*(1+rate/freq))&lt;0,0,(U667*(1+rate/freq))),Inputs!$B$6))</f>
        <v>#N/A</v>
      </c>
      <c r="J668" s="8" t="str">
        <f t="shared" si="97"/>
        <v/>
      </c>
      <c r="K668" s="9" t="str">
        <f t="shared" si="98"/>
        <v/>
      </c>
      <c r="L668" s="8" t="str">
        <f t="shared" si="102"/>
        <v/>
      </c>
      <c r="M668" s="8" t="str">
        <f t="shared" si="103"/>
        <v/>
      </c>
      <c r="N668" s="8"/>
      <c r="O668" s="8"/>
      <c r="P668" s="8"/>
      <c r="Q668" s="8" t="str">
        <f>IF(Inputs!$E$9=$M$2,M668,IF(Inputs!$E$9=$N$2,N668,IF(Inputs!$E$9=$O$2,O668,IF(Inputs!$E$9=$P$2,P668,""))))</f>
        <v/>
      </c>
      <c r="R668" s="3">
        <v>0</v>
      </c>
      <c r="S668" s="19"/>
      <c r="T668" s="3">
        <f t="shared" si="99"/>
        <v>0</v>
      </c>
      <c r="U668" s="8" t="str">
        <f t="shared" si="100"/>
        <v/>
      </c>
      <c r="W668" s="11"/>
      <c r="X668" s="11"/>
      <c r="Y668" s="11"/>
      <c r="Z668" s="11"/>
      <c r="AA668" s="11"/>
      <c r="AB668" s="11"/>
      <c r="AC668" s="11"/>
    </row>
    <row r="669" spans="4:29">
      <c r="D669" s="26">
        <f>IF(SUM($D$2:D668)&lt;&gt;0,0,IF(ROUND(U668-L669,2)=0,E669,0))</f>
        <v>0</v>
      </c>
      <c r="E669" s="3" t="str">
        <f t="shared" si="101"/>
        <v/>
      </c>
      <c r="F669" s="3" t="str">
        <f>IF(E669="","",IF(ISERROR(INDEX(Inputs!$A$10:$B$13,MATCH(E669,Inputs!$A$10:$A$13,0),2)),0,INDEX(Inputs!$A$10:$B$13,MATCH(E669,Inputs!$A$10:$A$13,0),2)))</f>
        <v/>
      </c>
      <c r="G669" s="47">
        <f t="shared" si="95"/>
        <v>0.1095</v>
      </c>
      <c r="H669" s="37">
        <f t="shared" si="96"/>
        <v>0.1095</v>
      </c>
      <c r="I669" s="9" t="e">
        <f>IF(E669="",NA(),IF(Inputs!$B$6&gt;(U668*(1+rate/freq)),IF((U668*(1+rate/freq))&lt;0,0,(U668*(1+rate/freq))),Inputs!$B$6))</f>
        <v>#N/A</v>
      </c>
      <c r="J669" s="8" t="str">
        <f t="shared" si="97"/>
        <v/>
      </c>
      <c r="K669" s="9" t="str">
        <f t="shared" si="98"/>
        <v/>
      </c>
      <c r="L669" s="8" t="str">
        <f t="shared" si="102"/>
        <v/>
      </c>
      <c r="M669" s="8" t="str">
        <f t="shared" si="103"/>
        <v/>
      </c>
      <c r="N669" s="8"/>
      <c r="O669" s="8"/>
      <c r="P669" s="8"/>
      <c r="Q669" s="8" t="str">
        <f>IF(Inputs!$E$9=$M$2,M669,IF(Inputs!$E$9=$N$2,N669,IF(Inputs!$E$9=$O$2,O669,IF(Inputs!$E$9=$P$2,P669,""))))</f>
        <v/>
      </c>
      <c r="R669" s="3">
        <v>0</v>
      </c>
      <c r="S669" s="19"/>
      <c r="T669" s="3">
        <f t="shared" si="99"/>
        <v>0</v>
      </c>
      <c r="U669" s="8" t="str">
        <f t="shared" si="100"/>
        <v/>
      </c>
      <c r="W669" s="11"/>
      <c r="X669" s="11"/>
      <c r="Y669" s="11"/>
      <c r="Z669" s="11"/>
      <c r="AA669" s="11"/>
      <c r="AB669" s="11"/>
      <c r="AC669" s="11"/>
    </row>
    <row r="670" spans="4:29">
      <c r="D670" s="26">
        <f>IF(SUM($D$2:D669)&lt;&gt;0,0,IF(ROUND(U669-L670,2)=0,E670,0))</f>
        <v>0</v>
      </c>
      <c r="E670" s="3" t="str">
        <f t="shared" si="101"/>
        <v/>
      </c>
      <c r="F670" s="3" t="str">
        <f>IF(E670="","",IF(ISERROR(INDEX(Inputs!$A$10:$B$13,MATCH(E670,Inputs!$A$10:$A$13,0),2)),0,INDEX(Inputs!$A$10:$B$13,MATCH(E670,Inputs!$A$10:$A$13,0),2)))</f>
        <v/>
      </c>
      <c r="G670" s="47">
        <f t="shared" si="95"/>
        <v>0.1095</v>
      </c>
      <c r="H670" s="37">
        <f t="shared" si="96"/>
        <v>0.1095</v>
      </c>
      <c r="I670" s="9" t="e">
        <f>IF(E670="",NA(),IF(Inputs!$B$6&gt;(U669*(1+rate/freq)),IF((U669*(1+rate/freq))&lt;0,0,(U669*(1+rate/freq))),Inputs!$B$6))</f>
        <v>#N/A</v>
      </c>
      <c r="J670" s="8" t="str">
        <f t="shared" si="97"/>
        <v/>
      </c>
      <c r="K670" s="9" t="str">
        <f t="shared" si="98"/>
        <v/>
      </c>
      <c r="L670" s="8" t="str">
        <f t="shared" si="102"/>
        <v/>
      </c>
      <c r="M670" s="8" t="str">
        <f t="shared" si="103"/>
        <v/>
      </c>
      <c r="N670" s="8">
        <f>N667+3</f>
        <v>667</v>
      </c>
      <c r="O670" s="8">
        <f>O664+6</f>
        <v>667</v>
      </c>
      <c r="P670" s="8"/>
      <c r="Q670" s="8" t="str">
        <f>IF(Inputs!$E$9=$M$2,M670,IF(Inputs!$E$9=$N$2,N670,IF(Inputs!$E$9=$O$2,O670,IF(Inputs!$E$9=$P$2,P670,""))))</f>
        <v/>
      </c>
      <c r="R670" s="3">
        <v>0</v>
      </c>
      <c r="S670" s="19"/>
      <c r="T670" s="3">
        <f t="shared" si="99"/>
        <v>0</v>
      </c>
      <c r="U670" s="8" t="str">
        <f t="shared" si="100"/>
        <v/>
      </c>
      <c r="W670" s="11"/>
      <c r="X670" s="11"/>
      <c r="Y670" s="11"/>
      <c r="Z670" s="11"/>
      <c r="AA670" s="11"/>
      <c r="AB670" s="11"/>
      <c r="AC670" s="11"/>
    </row>
    <row r="671" spans="4:29">
      <c r="D671" s="26">
        <f>IF(SUM($D$2:D670)&lt;&gt;0,0,IF(ROUND(U670-L671,2)=0,E671,0))</f>
        <v>0</v>
      </c>
      <c r="E671" s="3" t="str">
        <f t="shared" si="101"/>
        <v/>
      </c>
      <c r="F671" s="3" t="str">
        <f>IF(E671="","",IF(ISERROR(INDEX(Inputs!$A$10:$B$13,MATCH(E671,Inputs!$A$10:$A$13,0),2)),0,INDEX(Inputs!$A$10:$B$13,MATCH(E671,Inputs!$A$10:$A$13,0),2)))</f>
        <v/>
      </c>
      <c r="G671" s="47">
        <f t="shared" si="95"/>
        <v>0.1095</v>
      </c>
      <c r="H671" s="37">
        <f t="shared" si="96"/>
        <v>0.1095</v>
      </c>
      <c r="I671" s="9" t="e">
        <f>IF(E671="",NA(),IF(Inputs!$B$6&gt;(U670*(1+rate/freq)),IF((U670*(1+rate/freq))&lt;0,0,(U670*(1+rate/freq))),Inputs!$B$6))</f>
        <v>#N/A</v>
      </c>
      <c r="J671" s="8" t="str">
        <f t="shared" si="97"/>
        <v/>
      </c>
      <c r="K671" s="9" t="str">
        <f t="shared" si="98"/>
        <v/>
      </c>
      <c r="L671" s="8" t="str">
        <f t="shared" si="102"/>
        <v/>
      </c>
      <c r="M671" s="8" t="str">
        <f t="shared" si="103"/>
        <v/>
      </c>
      <c r="N671" s="8"/>
      <c r="O671" s="8"/>
      <c r="P671" s="8"/>
      <c r="Q671" s="8" t="str">
        <f>IF(Inputs!$E$9=$M$2,M671,IF(Inputs!$E$9=$N$2,N671,IF(Inputs!$E$9=$O$2,O671,IF(Inputs!$E$9=$P$2,P671,""))))</f>
        <v/>
      </c>
      <c r="R671" s="3">
        <v>0</v>
      </c>
      <c r="S671" s="19"/>
      <c r="T671" s="3">
        <f t="shared" si="99"/>
        <v>0</v>
      </c>
      <c r="U671" s="8" t="str">
        <f t="shared" si="100"/>
        <v/>
      </c>
      <c r="W671" s="11"/>
      <c r="X671" s="11"/>
      <c r="Y671" s="11"/>
      <c r="Z671" s="11"/>
      <c r="AA671" s="11"/>
      <c r="AB671" s="11"/>
      <c r="AC671" s="11"/>
    </row>
    <row r="672" spans="4:29">
      <c r="D672" s="26">
        <f>IF(SUM($D$2:D671)&lt;&gt;0,0,IF(ROUND(U671-L672,2)=0,E672,0))</f>
        <v>0</v>
      </c>
      <c r="E672" s="3" t="str">
        <f t="shared" si="101"/>
        <v/>
      </c>
      <c r="F672" s="3" t="str">
        <f>IF(E672="","",IF(ISERROR(INDEX(Inputs!$A$10:$B$13,MATCH(E672,Inputs!$A$10:$A$13,0),2)),0,INDEX(Inputs!$A$10:$B$13,MATCH(E672,Inputs!$A$10:$A$13,0),2)))</f>
        <v/>
      </c>
      <c r="G672" s="47">
        <f t="shared" si="95"/>
        <v>0.1095</v>
      </c>
      <c r="H672" s="37">
        <f t="shared" si="96"/>
        <v>0.1095</v>
      </c>
      <c r="I672" s="9" t="e">
        <f>IF(E672="",NA(),IF(Inputs!$B$6&gt;(U671*(1+rate/freq)),IF((U671*(1+rate/freq))&lt;0,0,(U671*(1+rate/freq))),Inputs!$B$6))</f>
        <v>#N/A</v>
      </c>
      <c r="J672" s="8" t="str">
        <f t="shared" si="97"/>
        <v/>
      </c>
      <c r="K672" s="9" t="str">
        <f t="shared" si="98"/>
        <v/>
      </c>
      <c r="L672" s="8" t="str">
        <f t="shared" si="102"/>
        <v/>
      </c>
      <c r="M672" s="8" t="str">
        <f t="shared" si="103"/>
        <v/>
      </c>
      <c r="N672" s="8"/>
      <c r="O672" s="8"/>
      <c r="P672" s="8"/>
      <c r="Q672" s="8" t="str">
        <f>IF(Inputs!$E$9=$M$2,M672,IF(Inputs!$E$9=$N$2,N672,IF(Inputs!$E$9=$O$2,O672,IF(Inputs!$E$9=$P$2,P672,""))))</f>
        <v/>
      </c>
      <c r="R672" s="3">
        <v>0</v>
      </c>
      <c r="S672" s="19"/>
      <c r="T672" s="3">
        <f t="shared" si="99"/>
        <v>0</v>
      </c>
      <c r="U672" s="8" t="str">
        <f t="shared" si="100"/>
        <v/>
      </c>
      <c r="W672" s="11"/>
      <c r="X672" s="11"/>
      <c r="Y672" s="11"/>
      <c r="Z672" s="11"/>
      <c r="AA672" s="11"/>
      <c r="AB672" s="11"/>
      <c r="AC672" s="11"/>
    </row>
    <row r="673" spans="4:29">
      <c r="D673" s="26">
        <f>IF(SUM($D$2:D672)&lt;&gt;0,0,IF(ROUND(U672-L673,2)=0,E673,0))</f>
        <v>0</v>
      </c>
      <c r="E673" s="3" t="str">
        <f t="shared" si="101"/>
        <v/>
      </c>
      <c r="F673" s="3" t="str">
        <f>IF(E673="","",IF(ISERROR(INDEX(Inputs!$A$10:$B$13,MATCH(E673,Inputs!$A$10:$A$13,0),2)),0,INDEX(Inputs!$A$10:$B$13,MATCH(E673,Inputs!$A$10:$A$13,0),2)))</f>
        <v/>
      </c>
      <c r="G673" s="47">
        <f t="shared" si="95"/>
        <v>0.1095</v>
      </c>
      <c r="H673" s="37">
        <f t="shared" si="96"/>
        <v>0.1095</v>
      </c>
      <c r="I673" s="9" t="e">
        <f>IF(E673="",NA(),IF(Inputs!$B$6&gt;(U672*(1+rate/freq)),IF((U672*(1+rate/freq))&lt;0,0,(U672*(1+rate/freq))),Inputs!$B$6))</f>
        <v>#N/A</v>
      </c>
      <c r="J673" s="8" t="str">
        <f t="shared" si="97"/>
        <v/>
      </c>
      <c r="K673" s="9" t="str">
        <f t="shared" si="98"/>
        <v/>
      </c>
      <c r="L673" s="8" t="str">
        <f t="shared" si="102"/>
        <v/>
      </c>
      <c r="M673" s="8" t="str">
        <f t="shared" si="103"/>
        <v/>
      </c>
      <c r="N673" s="8">
        <f>N670+3</f>
        <v>670</v>
      </c>
      <c r="O673" s="8"/>
      <c r="P673" s="8"/>
      <c r="Q673" s="8" t="str">
        <f>IF(Inputs!$E$9=$M$2,M673,IF(Inputs!$E$9=$N$2,N673,IF(Inputs!$E$9=$O$2,O673,IF(Inputs!$E$9=$P$2,P673,""))))</f>
        <v/>
      </c>
      <c r="R673" s="3">
        <v>0</v>
      </c>
      <c r="S673" s="19"/>
      <c r="T673" s="3">
        <f t="shared" si="99"/>
        <v>0</v>
      </c>
      <c r="U673" s="8" t="str">
        <f t="shared" si="100"/>
        <v/>
      </c>
      <c r="W673" s="11"/>
      <c r="X673" s="11"/>
      <c r="Y673" s="11"/>
      <c r="Z673" s="11"/>
      <c r="AA673" s="11"/>
      <c r="AB673" s="11"/>
      <c r="AC673" s="11"/>
    </row>
    <row r="674" spans="4:29">
      <c r="D674" s="26">
        <f>IF(SUM($D$2:D673)&lt;&gt;0,0,IF(ROUND(U673-L674,2)=0,E674,0))</f>
        <v>0</v>
      </c>
      <c r="E674" s="3" t="str">
        <f t="shared" si="101"/>
        <v/>
      </c>
      <c r="F674" s="3" t="str">
        <f>IF(E674="","",IF(ISERROR(INDEX(Inputs!$A$10:$B$13,MATCH(E674,Inputs!$A$10:$A$13,0),2)),0,INDEX(Inputs!$A$10:$B$13,MATCH(E674,Inputs!$A$10:$A$13,0),2)))</f>
        <v/>
      </c>
      <c r="G674" s="47">
        <f t="shared" si="95"/>
        <v>0.1095</v>
      </c>
      <c r="H674" s="37">
        <f t="shared" si="96"/>
        <v>0.1095</v>
      </c>
      <c r="I674" s="9" t="e">
        <f>IF(E674="",NA(),IF(Inputs!$B$6&gt;(U673*(1+rate/freq)),IF((U673*(1+rate/freq))&lt;0,0,(U673*(1+rate/freq))),Inputs!$B$6))</f>
        <v>#N/A</v>
      </c>
      <c r="J674" s="8" t="str">
        <f t="shared" si="97"/>
        <v/>
      </c>
      <c r="K674" s="9" t="str">
        <f t="shared" si="98"/>
        <v/>
      </c>
      <c r="L674" s="8" t="str">
        <f t="shared" si="102"/>
        <v/>
      </c>
      <c r="M674" s="8" t="str">
        <f t="shared" si="103"/>
        <v/>
      </c>
      <c r="N674" s="8"/>
      <c r="O674" s="8"/>
      <c r="P674" s="8"/>
      <c r="Q674" s="8" t="str">
        <f>IF(Inputs!$E$9=$M$2,M674,IF(Inputs!$E$9=$N$2,N674,IF(Inputs!$E$9=$O$2,O674,IF(Inputs!$E$9=$P$2,P674,""))))</f>
        <v/>
      </c>
      <c r="R674" s="3">
        <v>0</v>
      </c>
      <c r="S674" s="19"/>
      <c r="T674" s="3">
        <f t="shared" si="99"/>
        <v>0</v>
      </c>
      <c r="U674" s="8" t="str">
        <f t="shared" si="100"/>
        <v/>
      </c>
      <c r="W674" s="11"/>
      <c r="X674" s="11"/>
      <c r="Y674" s="11"/>
      <c r="Z674" s="11"/>
      <c r="AA674" s="11"/>
      <c r="AB674" s="11"/>
      <c r="AC674" s="11"/>
    </row>
    <row r="675" spans="4:29">
      <c r="D675" s="26">
        <f>IF(SUM($D$2:D674)&lt;&gt;0,0,IF(ROUND(U674-L675,2)=0,E675,0))</f>
        <v>0</v>
      </c>
      <c r="E675" s="3" t="str">
        <f t="shared" si="101"/>
        <v/>
      </c>
      <c r="F675" s="3" t="str">
        <f>IF(E675="","",IF(ISERROR(INDEX(Inputs!$A$10:$B$13,MATCH(E675,Inputs!$A$10:$A$13,0),2)),0,INDEX(Inputs!$A$10:$B$13,MATCH(E675,Inputs!$A$10:$A$13,0),2)))</f>
        <v/>
      </c>
      <c r="G675" s="47">
        <f t="shared" si="95"/>
        <v>0.1095</v>
      </c>
      <c r="H675" s="37">
        <f t="shared" si="96"/>
        <v>0.1095</v>
      </c>
      <c r="I675" s="9" t="e">
        <f>IF(E675="",NA(),IF(Inputs!$B$6&gt;(U674*(1+rate/freq)),IF((U674*(1+rate/freq))&lt;0,0,(U674*(1+rate/freq))),Inputs!$B$6))</f>
        <v>#N/A</v>
      </c>
      <c r="J675" s="8" t="str">
        <f t="shared" si="97"/>
        <v/>
      </c>
      <c r="K675" s="9" t="str">
        <f t="shared" si="98"/>
        <v/>
      </c>
      <c r="L675" s="8" t="str">
        <f t="shared" si="102"/>
        <v/>
      </c>
      <c r="M675" s="8" t="str">
        <f t="shared" si="103"/>
        <v/>
      </c>
      <c r="N675" s="8"/>
      <c r="O675" s="8"/>
      <c r="P675" s="8"/>
      <c r="Q675" s="8" t="str">
        <f>IF(Inputs!$E$9=$M$2,M675,IF(Inputs!$E$9=$N$2,N675,IF(Inputs!$E$9=$O$2,O675,IF(Inputs!$E$9=$P$2,P675,""))))</f>
        <v/>
      </c>
      <c r="R675" s="3">
        <v>0</v>
      </c>
      <c r="S675" s="19"/>
      <c r="T675" s="3">
        <f t="shared" si="99"/>
        <v>0</v>
      </c>
      <c r="U675" s="8" t="str">
        <f t="shared" si="100"/>
        <v/>
      </c>
      <c r="W675" s="11"/>
      <c r="X675" s="11"/>
      <c r="Y675" s="11"/>
      <c r="Z675" s="11"/>
      <c r="AA675" s="11"/>
      <c r="AB675" s="11"/>
      <c r="AC675" s="11"/>
    </row>
    <row r="676" spans="4:29">
      <c r="D676" s="26">
        <f>IF(SUM($D$2:D675)&lt;&gt;0,0,IF(ROUND(U675-L676,2)=0,E676,0))</f>
        <v>0</v>
      </c>
      <c r="E676" s="3" t="str">
        <f t="shared" si="101"/>
        <v/>
      </c>
      <c r="F676" s="3" t="str">
        <f>IF(E676="","",IF(ISERROR(INDEX(Inputs!$A$10:$B$13,MATCH(E676,Inputs!$A$10:$A$13,0),2)),0,INDEX(Inputs!$A$10:$B$13,MATCH(E676,Inputs!$A$10:$A$13,0),2)))</f>
        <v/>
      </c>
      <c r="G676" s="47">
        <f t="shared" si="95"/>
        <v>0.1095</v>
      </c>
      <c r="H676" s="37">
        <f t="shared" si="96"/>
        <v>0.1095</v>
      </c>
      <c r="I676" s="9" t="e">
        <f>IF(E676="",NA(),IF(Inputs!$B$6&gt;(U675*(1+rate/freq)),IF((U675*(1+rate/freq))&lt;0,0,(U675*(1+rate/freq))),Inputs!$B$6))</f>
        <v>#N/A</v>
      </c>
      <c r="J676" s="8" t="str">
        <f t="shared" si="97"/>
        <v/>
      </c>
      <c r="K676" s="9" t="str">
        <f t="shared" si="98"/>
        <v/>
      </c>
      <c r="L676" s="8" t="str">
        <f t="shared" si="102"/>
        <v/>
      </c>
      <c r="M676" s="8" t="str">
        <f t="shared" si="103"/>
        <v/>
      </c>
      <c r="N676" s="8">
        <f>N673+3</f>
        <v>673</v>
      </c>
      <c r="O676" s="8">
        <f>O670+6</f>
        <v>673</v>
      </c>
      <c r="P676" s="8">
        <f>P664+12</f>
        <v>673</v>
      </c>
      <c r="Q676" s="8" t="str">
        <f>IF(Inputs!$E$9=$M$2,M676,IF(Inputs!$E$9=$N$2,N676,IF(Inputs!$E$9=$O$2,O676,IF(Inputs!$E$9=$P$2,P676,""))))</f>
        <v/>
      </c>
      <c r="R676" s="3">
        <v>0</v>
      </c>
      <c r="S676" s="19"/>
      <c r="T676" s="3">
        <f t="shared" si="99"/>
        <v>0</v>
      </c>
      <c r="U676" s="8" t="str">
        <f t="shared" si="100"/>
        <v/>
      </c>
      <c r="W676" s="11"/>
      <c r="X676" s="11"/>
      <c r="Y676" s="11"/>
      <c r="Z676" s="11"/>
      <c r="AA676" s="11"/>
      <c r="AB676" s="11"/>
      <c r="AC676" s="11"/>
    </row>
    <row r="677" spans="4:29">
      <c r="D677" s="26">
        <f>IF(SUM($D$2:D676)&lt;&gt;0,0,IF(ROUND(U676-L677,2)=0,E677,0))</f>
        <v>0</v>
      </c>
      <c r="E677" s="3" t="str">
        <f t="shared" si="101"/>
        <v/>
      </c>
      <c r="F677" s="3" t="str">
        <f>IF(E677="","",IF(ISERROR(INDEX(Inputs!$A$10:$B$13,MATCH(E677,Inputs!$A$10:$A$13,0),2)),0,INDEX(Inputs!$A$10:$B$13,MATCH(E677,Inputs!$A$10:$A$13,0),2)))</f>
        <v/>
      </c>
      <c r="G677" s="47">
        <f t="shared" si="95"/>
        <v>0.1095</v>
      </c>
      <c r="H677" s="37">
        <f t="shared" si="96"/>
        <v>0.1095</v>
      </c>
      <c r="I677" s="9" t="e">
        <f>IF(E677="",NA(),IF(Inputs!$B$6&gt;(U676*(1+rate/freq)),IF((U676*(1+rate/freq))&lt;0,0,(U676*(1+rate/freq))),Inputs!$B$6))</f>
        <v>#N/A</v>
      </c>
      <c r="J677" s="8" t="str">
        <f t="shared" si="97"/>
        <v/>
      </c>
      <c r="K677" s="9" t="str">
        <f t="shared" si="98"/>
        <v/>
      </c>
      <c r="L677" s="8" t="str">
        <f t="shared" si="102"/>
        <v/>
      </c>
      <c r="M677" s="8" t="str">
        <f t="shared" si="103"/>
        <v/>
      </c>
      <c r="N677" s="8"/>
      <c r="O677" s="8"/>
      <c r="P677" s="8"/>
      <c r="Q677" s="8" t="str">
        <f>IF(Inputs!$E$9=$M$2,M677,IF(Inputs!$E$9=$N$2,N677,IF(Inputs!$E$9=$O$2,O677,IF(Inputs!$E$9=$P$2,P677,""))))</f>
        <v/>
      </c>
      <c r="R677" s="3">
        <v>0</v>
      </c>
      <c r="S677" s="19"/>
      <c r="T677" s="3">
        <f t="shared" si="99"/>
        <v>0</v>
      </c>
      <c r="U677" s="8" t="str">
        <f t="shared" si="100"/>
        <v/>
      </c>
      <c r="W677" s="11"/>
      <c r="X677" s="11"/>
      <c r="Y677" s="11"/>
      <c r="Z677" s="11"/>
      <c r="AA677" s="11"/>
      <c r="AB677" s="11"/>
      <c r="AC677" s="11"/>
    </row>
    <row r="678" spans="4:29">
      <c r="D678" s="26">
        <f>IF(SUM($D$2:D677)&lt;&gt;0,0,IF(ROUND(U677-L678,2)=0,E678,0))</f>
        <v>0</v>
      </c>
      <c r="E678" s="3" t="str">
        <f t="shared" si="101"/>
        <v/>
      </c>
      <c r="F678" s="3" t="str">
        <f>IF(E678="","",IF(ISERROR(INDEX(Inputs!$A$10:$B$13,MATCH(E678,Inputs!$A$10:$A$13,0),2)),0,INDEX(Inputs!$A$10:$B$13,MATCH(E678,Inputs!$A$10:$A$13,0),2)))</f>
        <v/>
      </c>
      <c r="G678" s="47">
        <f t="shared" si="95"/>
        <v>0.1095</v>
      </c>
      <c r="H678" s="37">
        <f t="shared" si="96"/>
        <v>0.1095</v>
      </c>
      <c r="I678" s="9" t="e">
        <f>IF(E678="",NA(),IF(Inputs!$B$6&gt;(U677*(1+rate/freq)),IF((U677*(1+rate/freq))&lt;0,0,(U677*(1+rate/freq))),Inputs!$B$6))</f>
        <v>#N/A</v>
      </c>
      <c r="J678" s="8" t="str">
        <f t="shared" si="97"/>
        <v/>
      </c>
      <c r="K678" s="9" t="str">
        <f t="shared" si="98"/>
        <v/>
      </c>
      <c r="L678" s="8" t="str">
        <f t="shared" si="102"/>
        <v/>
      </c>
      <c r="M678" s="8" t="str">
        <f t="shared" si="103"/>
        <v/>
      </c>
      <c r="N678" s="8"/>
      <c r="O678" s="8"/>
      <c r="P678" s="8"/>
      <c r="Q678" s="8" t="str">
        <f>IF(Inputs!$E$9=$M$2,M678,IF(Inputs!$E$9=$N$2,N678,IF(Inputs!$E$9=$O$2,O678,IF(Inputs!$E$9=$P$2,P678,""))))</f>
        <v/>
      </c>
      <c r="R678" s="3">
        <v>0</v>
      </c>
      <c r="S678" s="19"/>
      <c r="T678" s="3">
        <f t="shared" si="99"/>
        <v>0</v>
      </c>
      <c r="U678" s="8" t="str">
        <f t="shared" si="100"/>
        <v/>
      </c>
      <c r="W678" s="11"/>
      <c r="X678" s="11"/>
      <c r="Y678" s="11"/>
      <c r="Z678" s="11"/>
      <c r="AA678" s="11"/>
      <c r="AB678" s="11"/>
      <c r="AC678" s="11"/>
    </row>
    <row r="679" spans="4:29">
      <c r="D679" s="26">
        <f>IF(SUM($D$2:D678)&lt;&gt;0,0,IF(ROUND(U678-L679,2)=0,E679,0))</f>
        <v>0</v>
      </c>
      <c r="E679" s="3" t="str">
        <f t="shared" si="101"/>
        <v/>
      </c>
      <c r="F679" s="3" t="str">
        <f>IF(E679="","",IF(ISERROR(INDEX(Inputs!$A$10:$B$13,MATCH(E679,Inputs!$A$10:$A$13,0),2)),0,INDEX(Inputs!$A$10:$B$13,MATCH(E679,Inputs!$A$10:$A$13,0),2)))</f>
        <v/>
      </c>
      <c r="G679" s="47">
        <f t="shared" si="95"/>
        <v>0.1095</v>
      </c>
      <c r="H679" s="37">
        <f t="shared" si="96"/>
        <v>0.1095</v>
      </c>
      <c r="I679" s="9" t="e">
        <f>IF(E679="",NA(),IF(Inputs!$B$6&gt;(U678*(1+rate/freq)),IF((U678*(1+rate/freq))&lt;0,0,(U678*(1+rate/freq))),Inputs!$B$6))</f>
        <v>#N/A</v>
      </c>
      <c r="J679" s="8" t="str">
        <f t="shared" si="97"/>
        <v/>
      </c>
      <c r="K679" s="9" t="str">
        <f t="shared" si="98"/>
        <v/>
      </c>
      <c r="L679" s="8" t="str">
        <f t="shared" si="102"/>
        <v/>
      </c>
      <c r="M679" s="8" t="str">
        <f t="shared" si="103"/>
        <v/>
      </c>
      <c r="N679" s="8">
        <f>N676+3</f>
        <v>676</v>
      </c>
      <c r="O679" s="8"/>
      <c r="P679" s="8"/>
      <c r="Q679" s="8" t="str">
        <f>IF(Inputs!$E$9=$M$2,M679,IF(Inputs!$E$9=$N$2,N679,IF(Inputs!$E$9=$O$2,O679,IF(Inputs!$E$9=$P$2,P679,""))))</f>
        <v/>
      </c>
      <c r="R679" s="3">
        <v>0</v>
      </c>
      <c r="S679" s="19"/>
      <c r="T679" s="3">
        <f t="shared" si="99"/>
        <v>0</v>
      </c>
      <c r="U679" s="8" t="str">
        <f t="shared" si="100"/>
        <v/>
      </c>
      <c r="W679" s="11"/>
      <c r="X679" s="11"/>
      <c r="Y679" s="11"/>
      <c r="Z679" s="11"/>
      <c r="AA679" s="11"/>
      <c r="AB679" s="11"/>
      <c r="AC679" s="11"/>
    </row>
    <row r="680" spans="4:29">
      <c r="D680" s="26">
        <f>IF(SUM($D$2:D679)&lt;&gt;0,0,IF(ROUND(U679-L680,2)=0,E680,0))</f>
        <v>0</v>
      </c>
      <c r="E680" s="3" t="str">
        <f t="shared" si="101"/>
        <v/>
      </c>
      <c r="F680" s="3" t="str">
        <f>IF(E680="","",IF(ISERROR(INDEX(Inputs!$A$10:$B$13,MATCH(E680,Inputs!$A$10:$A$13,0),2)),0,INDEX(Inputs!$A$10:$B$13,MATCH(E680,Inputs!$A$10:$A$13,0),2)))</f>
        <v/>
      </c>
      <c r="G680" s="47">
        <f t="shared" si="95"/>
        <v>0.1095</v>
      </c>
      <c r="H680" s="37">
        <f t="shared" si="96"/>
        <v>0.1095</v>
      </c>
      <c r="I680" s="9" t="e">
        <f>IF(E680="",NA(),IF(Inputs!$B$6&gt;(U679*(1+rate/freq)),IF((U679*(1+rate/freq))&lt;0,0,(U679*(1+rate/freq))),Inputs!$B$6))</f>
        <v>#N/A</v>
      </c>
      <c r="J680" s="8" t="str">
        <f t="shared" si="97"/>
        <v/>
      </c>
      <c r="K680" s="9" t="str">
        <f t="shared" si="98"/>
        <v/>
      </c>
      <c r="L680" s="8" t="str">
        <f t="shared" si="102"/>
        <v/>
      </c>
      <c r="M680" s="8" t="str">
        <f t="shared" si="103"/>
        <v/>
      </c>
      <c r="N680" s="8"/>
      <c r="O680" s="8"/>
      <c r="P680" s="8"/>
      <c r="Q680" s="8" t="str">
        <f>IF(Inputs!$E$9=$M$2,M680,IF(Inputs!$E$9=$N$2,N680,IF(Inputs!$E$9=$O$2,O680,IF(Inputs!$E$9=$P$2,P680,""))))</f>
        <v/>
      </c>
      <c r="R680" s="3">
        <v>0</v>
      </c>
      <c r="S680" s="19"/>
      <c r="T680" s="3">
        <f t="shared" si="99"/>
        <v>0</v>
      </c>
      <c r="U680" s="8" t="str">
        <f t="shared" si="100"/>
        <v/>
      </c>
      <c r="W680" s="11"/>
      <c r="X680" s="11"/>
      <c r="Y680" s="11"/>
      <c r="Z680" s="11"/>
      <c r="AA680" s="11"/>
      <c r="AB680" s="11"/>
      <c r="AC680" s="11"/>
    </row>
    <row r="681" spans="4:29">
      <c r="D681" s="26">
        <f>IF(SUM($D$2:D680)&lt;&gt;0,0,IF(ROUND(U680-L681,2)=0,E681,0))</f>
        <v>0</v>
      </c>
      <c r="E681" s="3" t="str">
        <f t="shared" si="101"/>
        <v/>
      </c>
      <c r="F681" s="3" t="str">
        <f>IF(E681="","",IF(ISERROR(INDEX(Inputs!$A$10:$B$13,MATCH(E681,Inputs!$A$10:$A$13,0),2)),0,INDEX(Inputs!$A$10:$B$13,MATCH(E681,Inputs!$A$10:$A$13,0),2)))</f>
        <v/>
      </c>
      <c r="G681" s="47">
        <f t="shared" si="95"/>
        <v>0.1095</v>
      </c>
      <c r="H681" s="37">
        <f t="shared" si="96"/>
        <v>0.1095</v>
      </c>
      <c r="I681" s="9" t="e">
        <f>IF(E681="",NA(),IF(Inputs!$B$6&gt;(U680*(1+rate/freq)),IF((U680*(1+rate/freq))&lt;0,0,(U680*(1+rate/freq))),Inputs!$B$6))</f>
        <v>#N/A</v>
      </c>
      <c r="J681" s="8" t="str">
        <f t="shared" si="97"/>
        <v/>
      </c>
      <c r="K681" s="9" t="str">
        <f t="shared" si="98"/>
        <v/>
      </c>
      <c r="L681" s="8" t="str">
        <f t="shared" si="102"/>
        <v/>
      </c>
      <c r="M681" s="8" t="str">
        <f t="shared" si="103"/>
        <v/>
      </c>
      <c r="N681" s="8"/>
      <c r="O681" s="8"/>
      <c r="P681" s="8"/>
      <c r="Q681" s="8" t="str">
        <f>IF(Inputs!$E$9=$M$2,M681,IF(Inputs!$E$9=$N$2,N681,IF(Inputs!$E$9=$O$2,O681,IF(Inputs!$E$9=$P$2,P681,""))))</f>
        <v/>
      </c>
      <c r="R681" s="3">
        <v>0</v>
      </c>
      <c r="S681" s="19"/>
      <c r="T681" s="3">
        <f t="shared" si="99"/>
        <v>0</v>
      </c>
      <c r="U681" s="8" t="str">
        <f t="shared" si="100"/>
        <v/>
      </c>
      <c r="W681" s="11"/>
      <c r="X681" s="11"/>
      <c r="Y681" s="11"/>
      <c r="Z681" s="11"/>
      <c r="AA681" s="11"/>
      <c r="AB681" s="11"/>
      <c r="AC681" s="11"/>
    </row>
    <row r="682" spans="4:29">
      <c r="D682" s="26">
        <f>IF(SUM($D$2:D681)&lt;&gt;0,0,IF(ROUND(U681-L682,2)=0,E682,0))</f>
        <v>0</v>
      </c>
      <c r="E682" s="3" t="str">
        <f t="shared" si="101"/>
        <v/>
      </c>
      <c r="F682" s="3" t="str">
        <f>IF(E682="","",IF(ISERROR(INDEX(Inputs!$A$10:$B$13,MATCH(E682,Inputs!$A$10:$A$13,0),2)),0,INDEX(Inputs!$A$10:$B$13,MATCH(E682,Inputs!$A$10:$A$13,0),2)))</f>
        <v/>
      </c>
      <c r="G682" s="47">
        <f t="shared" si="95"/>
        <v>0.1095</v>
      </c>
      <c r="H682" s="37">
        <f t="shared" si="96"/>
        <v>0.1095</v>
      </c>
      <c r="I682" s="9" t="e">
        <f>IF(E682="",NA(),IF(Inputs!$B$6&gt;(U681*(1+rate/freq)),IF((U681*(1+rate/freq))&lt;0,0,(U681*(1+rate/freq))),Inputs!$B$6))</f>
        <v>#N/A</v>
      </c>
      <c r="J682" s="8" t="str">
        <f t="shared" si="97"/>
        <v/>
      </c>
      <c r="K682" s="9" t="str">
        <f t="shared" si="98"/>
        <v/>
      </c>
      <c r="L682" s="8" t="str">
        <f t="shared" si="102"/>
        <v/>
      </c>
      <c r="M682" s="8" t="str">
        <f t="shared" si="103"/>
        <v/>
      </c>
      <c r="N682" s="8">
        <f>N679+3</f>
        <v>679</v>
      </c>
      <c r="O682" s="8">
        <f>O676+6</f>
        <v>679</v>
      </c>
      <c r="P682" s="8"/>
      <c r="Q682" s="8" t="str">
        <f>IF(Inputs!$E$9=$M$2,M682,IF(Inputs!$E$9=$N$2,N682,IF(Inputs!$E$9=$O$2,O682,IF(Inputs!$E$9=$P$2,P682,""))))</f>
        <v/>
      </c>
      <c r="R682" s="3">
        <v>0</v>
      </c>
      <c r="S682" s="19"/>
      <c r="T682" s="3">
        <f t="shared" si="99"/>
        <v>0</v>
      </c>
      <c r="U682" s="8" t="str">
        <f t="shared" si="100"/>
        <v/>
      </c>
      <c r="W682" s="11"/>
      <c r="X682" s="11"/>
      <c r="Y682" s="11"/>
      <c r="Z682" s="11"/>
      <c r="AA682" s="11"/>
      <c r="AB682" s="11"/>
      <c r="AC682" s="11"/>
    </row>
    <row r="683" spans="4:29">
      <c r="D683" s="26">
        <f>IF(SUM($D$2:D682)&lt;&gt;0,0,IF(ROUND(U682-L683,2)=0,E683,0))</f>
        <v>0</v>
      </c>
      <c r="E683" s="3" t="str">
        <f t="shared" si="101"/>
        <v/>
      </c>
      <c r="F683" s="3" t="str">
        <f>IF(E683="","",IF(ISERROR(INDEX(Inputs!$A$10:$B$13,MATCH(E683,Inputs!$A$10:$A$13,0),2)),0,INDEX(Inputs!$A$10:$B$13,MATCH(E683,Inputs!$A$10:$A$13,0),2)))</f>
        <v/>
      </c>
      <c r="G683" s="47">
        <f t="shared" si="95"/>
        <v>0.1095</v>
      </c>
      <c r="H683" s="37">
        <f t="shared" si="96"/>
        <v>0.1095</v>
      </c>
      <c r="I683" s="9" t="e">
        <f>IF(E683="",NA(),IF(Inputs!$B$6&gt;(U682*(1+rate/freq)),IF((U682*(1+rate/freq))&lt;0,0,(U682*(1+rate/freq))),Inputs!$B$6))</f>
        <v>#N/A</v>
      </c>
      <c r="J683" s="8" t="str">
        <f t="shared" si="97"/>
        <v/>
      </c>
      <c r="K683" s="9" t="str">
        <f t="shared" si="98"/>
        <v/>
      </c>
      <c r="L683" s="8" t="str">
        <f t="shared" si="102"/>
        <v/>
      </c>
      <c r="M683" s="8" t="str">
        <f t="shared" si="103"/>
        <v/>
      </c>
      <c r="N683" s="8"/>
      <c r="O683" s="8"/>
      <c r="P683" s="8"/>
      <c r="Q683" s="8" t="str">
        <f>IF(Inputs!$E$9=$M$2,M683,IF(Inputs!$E$9=$N$2,N683,IF(Inputs!$E$9=$O$2,O683,IF(Inputs!$E$9=$P$2,P683,""))))</f>
        <v/>
      </c>
      <c r="R683" s="3">
        <v>0</v>
      </c>
      <c r="S683" s="19"/>
      <c r="T683" s="3">
        <f t="shared" si="99"/>
        <v>0</v>
      </c>
      <c r="U683" s="8" t="str">
        <f t="shared" si="100"/>
        <v/>
      </c>
      <c r="W683" s="11"/>
      <c r="X683" s="11"/>
      <c r="Y683" s="11"/>
      <c r="Z683" s="11"/>
      <c r="AA683" s="11"/>
      <c r="AB683" s="11"/>
      <c r="AC683" s="11"/>
    </row>
    <row r="684" spans="4:29">
      <c r="D684" s="26">
        <f>IF(SUM($D$2:D683)&lt;&gt;0,0,IF(ROUND(U683-L684,2)=0,E684,0))</f>
        <v>0</v>
      </c>
      <c r="E684" s="3" t="str">
        <f t="shared" si="101"/>
        <v/>
      </c>
      <c r="F684" s="3" t="str">
        <f>IF(E684="","",IF(ISERROR(INDEX(Inputs!$A$10:$B$13,MATCH(E684,Inputs!$A$10:$A$13,0),2)),0,INDEX(Inputs!$A$10:$B$13,MATCH(E684,Inputs!$A$10:$A$13,0),2)))</f>
        <v/>
      </c>
      <c r="G684" s="47">
        <f t="shared" si="95"/>
        <v>0.1095</v>
      </c>
      <c r="H684" s="37">
        <f t="shared" si="96"/>
        <v>0.1095</v>
      </c>
      <c r="I684" s="9" t="e">
        <f>IF(E684="",NA(),IF(Inputs!$B$6&gt;(U683*(1+rate/freq)),IF((U683*(1+rate/freq))&lt;0,0,(U683*(1+rate/freq))),Inputs!$B$6))</f>
        <v>#N/A</v>
      </c>
      <c r="J684" s="8" t="str">
        <f t="shared" si="97"/>
        <v/>
      </c>
      <c r="K684" s="9" t="str">
        <f t="shared" si="98"/>
        <v/>
      </c>
      <c r="L684" s="8" t="str">
        <f t="shared" si="102"/>
        <v/>
      </c>
      <c r="M684" s="8" t="str">
        <f t="shared" si="103"/>
        <v/>
      </c>
      <c r="N684" s="8"/>
      <c r="O684" s="8"/>
      <c r="P684" s="8"/>
      <c r="Q684" s="8" t="str">
        <f>IF(Inputs!$E$9=$M$2,M684,IF(Inputs!$E$9=$N$2,N684,IF(Inputs!$E$9=$O$2,O684,IF(Inputs!$E$9=$P$2,P684,""))))</f>
        <v/>
      </c>
      <c r="R684" s="3">
        <v>0</v>
      </c>
      <c r="S684" s="19"/>
      <c r="T684" s="3">
        <f t="shared" si="99"/>
        <v>0</v>
      </c>
      <c r="U684" s="8" t="str">
        <f t="shared" si="100"/>
        <v/>
      </c>
      <c r="W684" s="11"/>
      <c r="X684" s="11"/>
      <c r="Y684" s="11"/>
      <c r="Z684" s="11"/>
      <c r="AA684" s="11"/>
      <c r="AB684" s="11"/>
      <c r="AC684" s="11"/>
    </row>
    <row r="685" spans="4:29">
      <c r="D685" s="26">
        <f>IF(SUM($D$2:D684)&lt;&gt;0,0,IF(ROUND(U684-L685,2)=0,E685,0))</f>
        <v>0</v>
      </c>
      <c r="E685" s="3" t="str">
        <f t="shared" si="101"/>
        <v/>
      </c>
      <c r="F685" s="3" t="str">
        <f>IF(E685="","",IF(ISERROR(INDEX(Inputs!$A$10:$B$13,MATCH(E685,Inputs!$A$10:$A$13,0),2)),0,INDEX(Inputs!$A$10:$B$13,MATCH(E685,Inputs!$A$10:$A$13,0),2)))</f>
        <v/>
      </c>
      <c r="G685" s="47">
        <f t="shared" si="95"/>
        <v>0.1095</v>
      </c>
      <c r="H685" s="37">
        <f t="shared" si="96"/>
        <v>0.1095</v>
      </c>
      <c r="I685" s="9" t="e">
        <f>IF(E685="",NA(),IF(Inputs!$B$6&gt;(U684*(1+rate/freq)),IF((U684*(1+rate/freq))&lt;0,0,(U684*(1+rate/freq))),Inputs!$B$6))</f>
        <v>#N/A</v>
      </c>
      <c r="J685" s="8" t="str">
        <f t="shared" si="97"/>
        <v/>
      </c>
      <c r="K685" s="9" t="str">
        <f t="shared" si="98"/>
        <v/>
      </c>
      <c r="L685" s="8" t="str">
        <f t="shared" si="102"/>
        <v/>
      </c>
      <c r="M685" s="8" t="str">
        <f t="shared" si="103"/>
        <v/>
      </c>
      <c r="N685" s="8">
        <f>N682+3</f>
        <v>682</v>
      </c>
      <c r="O685" s="8"/>
      <c r="P685" s="8"/>
      <c r="Q685" s="8" t="str">
        <f>IF(Inputs!$E$9=$M$2,M685,IF(Inputs!$E$9=$N$2,N685,IF(Inputs!$E$9=$O$2,O685,IF(Inputs!$E$9=$P$2,P685,""))))</f>
        <v/>
      </c>
      <c r="R685" s="3">
        <v>0</v>
      </c>
      <c r="S685" s="19"/>
      <c r="T685" s="3">
        <f t="shared" si="99"/>
        <v>0</v>
      </c>
      <c r="U685" s="8" t="str">
        <f t="shared" si="100"/>
        <v/>
      </c>
      <c r="W685" s="11"/>
      <c r="X685" s="11"/>
      <c r="Y685" s="11"/>
      <c r="Z685" s="11"/>
      <c r="AA685" s="11"/>
      <c r="AB685" s="11"/>
      <c r="AC685" s="11"/>
    </row>
    <row r="686" spans="4:29">
      <c r="D686" s="26">
        <f>IF(SUM($D$2:D685)&lt;&gt;0,0,IF(ROUND(U685-L686,2)=0,E686,0))</f>
        <v>0</v>
      </c>
      <c r="E686" s="3" t="str">
        <f t="shared" si="101"/>
        <v/>
      </c>
      <c r="F686" s="3" t="str">
        <f>IF(E686="","",IF(ISERROR(INDEX(Inputs!$A$10:$B$13,MATCH(E686,Inputs!$A$10:$A$13,0),2)),0,INDEX(Inputs!$A$10:$B$13,MATCH(E686,Inputs!$A$10:$A$13,0),2)))</f>
        <v/>
      </c>
      <c r="G686" s="47">
        <f t="shared" si="95"/>
        <v>0.1095</v>
      </c>
      <c r="H686" s="37">
        <f t="shared" si="96"/>
        <v>0.1095</v>
      </c>
      <c r="I686" s="9" t="e">
        <f>IF(E686="",NA(),IF(Inputs!$B$6&gt;(U685*(1+rate/freq)),IF((U685*(1+rate/freq))&lt;0,0,(U685*(1+rate/freq))),Inputs!$B$6))</f>
        <v>#N/A</v>
      </c>
      <c r="J686" s="8" t="str">
        <f t="shared" si="97"/>
        <v/>
      </c>
      <c r="K686" s="9" t="str">
        <f t="shared" si="98"/>
        <v/>
      </c>
      <c r="L686" s="8" t="str">
        <f t="shared" si="102"/>
        <v/>
      </c>
      <c r="M686" s="8" t="str">
        <f t="shared" si="103"/>
        <v/>
      </c>
      <c r="N686" s="8"/>
      <c r="O686" s="8"/>
      <c r="P686" s="8"/>
      <c r="Q686" s="8" t="str">
        <f>IF(Inputs!$E$9=$M$2,M686,IF(Inputs!$E$9=$N$2,N686,IF(Inputs!$E$9=$O$2,O686,IF(Inputs!$E$9=$P$2,P686,""))))</f>
        <v/>
      </c>
      <c r="R686" s="3">
        <v>0</v>
      </c>
      <c r="S686" s="19"/>
      <c r="T686" s="3">
        <f t="shared" si="99"/>
        <v>0</v>
      </c>
      <c r="U686" s="8" t="str">
        <f t="shared" si="100"/>
        <v/>
      </c>
      <c r="W686" s="11"/>
      <c r="X686" s="11"/>
      <c r="Y686" s="11"/>
      <c r="Z686" s="11"/>
      <c r="AA686" s="11"/>
      <c r="AB686" s="11"/>
      <c r="AC686" s="11"/>
    </row>
    <row r="687" spans="4:29">
      <c r="D687" s="26">
        <f>IF(SUM($D$2:D686)&lt;&gt;0,0,IF(ROUND(U686-L687,2)=0,E687,0))</f>
        <v>0</v>
      </c>
      <c r="E687" s="3" t="str">
        <f t="shared" si="101"/>
        <v/>
      </c>
      <c r="F687" s="3" t="str">
        <f>IF(E687="","",IF(ISERROR(INDEX(Inputs!$A$10:$B$13,MATCH(E687,Inputs!$A$10:$A$13,0),2)),0,INDEX(Inputs!$A$10:$B$13,MATCH(E687,Inputs!$A$10:$A$13,0),2)))</f>
        <v/>
      </c>
      <c r="G687" s="47">
        <f t="shared" si="95"/>
        <v>0.1095</v>
      </c>
      <c r="H687" s="37">
        <f t="shared" si="96"/>
        <v>0.1095</v>
      </c>
      <c r="I687" s="9" t="e">
        <f>IF(E687="",NA(),IF(Inputs!$B$6&gt;(U686*(1+rate/freq)),IF((U686*(1+rate/freq))&lt;0,0,(U686*(1+rate/freq))),Inputs!$B$6))</f>
        <v>#N/A</v>
      </c>
      <c r="J687" s="8" t="str">
        <f t="shared" si="97"/>
        <v/>
      </c>
      <c r="K687" s="9" t="str">
        <f t="shared" si="98"/>
        <v/>
      </c>
      <c r="L687" s="8" t="str">
        <f t="shared" si="102"/>
        <v/>
      </c>
      <c r="M687" s="8" t="str">
        <f t="shared" si="103"/>
        <v/>
      </c>
      <c r="N687" s="8"/>
      <c r="O687" s="8"/>
      <c r="P687" s="8"/>
      <c r="Q687" s="8" t="str">
        <f>IF(Inputs!$E$9=$M$2,M687,IF(Inputs!$E$9=$N$2,N687,IF(Inputs!$E$9=$O$2,O687,IF(Inputs!$E$9=$P$2,P687,""))))</f>
        <v/>
      </c>
      <c r="R687" s="3">
        <v>0</v>
      </c>
      <c r="S687" s="19"/>
      <c r="T687" s="3">
        <f t="shared" si="99"/>
        <v>0</v>
      </c>
      <c r="U687" s="8" t="str">
        <f t="shared" si="100"/>
        <v/>
      </c>
      <c r="W687" s="11"/>
      <c r="X687" s="11"/>
      <c r="Y687" s="11"/>
      <c r="Z687" s="11"/>
      <c r="AA687" s="11"/>
      <c r="AB687" s="11"/>
      <c r="AC687" s="11"/>
    </row>
    <row r="688" spans="4:29">
      <c r="D688" s="26">
        <f>IF(SUM($D$2:D687)&lt;&gt;0,0,IF(ROUND(U687-L688,2)=0,E688,0))</f>
        <v>0</v>
      </c>
      <c r="E688" s="3" t="str">
        <f t="shared" si="101"/>
        <v/>
      </c>
      <c r="F688" s="3" t="str">
        <f>IF(E688="","",IF(ISERROR(INDEX(Inputs!$A$10:$B$13,MATCH(E688,Inputs!$A$10:$A$13,0),2)),0,INDEX(Inputs!$A$10:$B$13,MATCH(E688,Inputs!$A$10:$A$13,0),2)))</f>
        <v/>
      </c>
      <c r="G688" s="47">
        <f t="shared" si="95"/>
        <v>0.1095</v>
      </c>
      <c r="H688" s="37">
        <f t="shared" si="96"/>
        <v>0.1095</v>
      </c>
      <c r="I688" s="9" t="e">
        <f>IF(E688="",NA(),IF(Inputs!$B$6&gt;(U687*(1+rate/freq)),IF((U687*(1+rate/freq))&lt;0,0,(U687*(1+rate/freq))),Inputs!$B$6))</f>
        <v>#N/A</v>
      </c>
      <c r="J688" s="8" t="str">
        <f t="shared" si="97"/>
        <v/>
      </c>
      <c r="K688" s="9" t="str">
        <f t="shared" si="98"/>
        <v/>
      </c>
      <c r="L688" s="8" t="str">
        <f t="shared" si="102"/>
        <v/>
      </c>
      <c r="M688" s="8" t="str">
        <f t="shared" si="103"/>
        <v/>
      </c>
      <c r="N688" s="8">
        <f>N685+3</f>
        <v>685</v>
      </c>
      <c r="O688" s="8">
        <f>O682+6</f>
        <v>685</v>
      </c>
      <c r="P688" s="8">
        <f>P676+12</f>
        <v>685</v>
      </c>
      <c r="Q688" s="8" t="str">
        <f>IF(Inputs!$E$9=$M$2,M688,IF(Inputs!$E$9=$N$2,N688,IF(Inputs!$E$9=$O$2,O688,IF(Inputs!$E$9=$P$2,P688,""))))</f>
        <v/>
      </c>
      <c r="R688" s="3">
        <v>0</v>
      </c>
      <c r="S688" s="19"/>
      <c r="T688" s="3">
        <f t="shared" si="99"/>
        <v>0</v>
      </c>
      <c r="U688" s="8" t="str">
        <f t="shared" si="100"/>
        <v/>
      </c>
      <c r="W688" s="11"/>
      <c r="X688" s="11"/>
      <c r="Y688" s="11"/>
      <c r="Z688" s="11"/>
      <c r="AA688" s="11"/>
      <c r="AB688" s="11"/>
      <c r="AC688" s="11"/>
    </row>
    <row r="689" spans="4:29">
      <c r="D689" s="26">
        <f>IF(SUM($D$2:D688)&lt;&gt;0,0,IF(ROUND(U688-L689,2)=0,E689,0))</f>
        <v>0</v>
      </c>
      <c r="E689" s="3" t="str">
        <f t="shared" si="101"/>
        <v/>
      </c>
      <c r="F689" s="3" t="str">
        <f>IF(E689="","",IF(ISERROR(INDEX(Inputs!$A$10:$B$13,MATCH(E689,Inputs!$A$10:$A$13,0),2)),0,INDEX(Inputs!$A$10:$B$13,MATCH(E689,Inputs!$A$10:$A$13,0),2)))</f>
        <v/>
      </c>
      <c r="G689" s="47">
        <f t="shared" si="95"/>
        <v>0.1095</v>
      </c>
      <c r="H689" s="37">
        <f t="shared" si="96"/>
        <v>0.1095</v>
      </c>
      <c r="I689" s="9" t="e">
        <f>IF(E689="",NA(),IF(Inputs!$B$6&gt;(U688*(1+rate/freq)),IF((U688*(1+rate/freq))&lt;0,0,(U688*(1+rate/freq))),Inputs!$B$6))</f>
        <v>#N/A</v>
      </c>
      <c r="J689" s="8" t="str">
        <f t="shared" si="97"/>
        <v/>
      </c>
      <c r="K689" s="9" t="str">
        <f t="shared" si="98"/>
        <v/>
      </c>
      <c r="L689" s="8" t="str">
        <f t="shared" si="102"/>
        <v/>
      </c>
      <c r="M689" s="8" t="str">
        <f t="shared" si="103"/>
        <v/>
      </c>
      <c r="N689" s="8"/>
      <c r="O689" s="8"/>
      <c r="P689" s="8"/>
      <c r="Q689" s="8" t="str">
        <f>IF(Inputs!$E$9=$M$2,M689,IF(Inputs!$E$9=$N$2,N689,IF(Inputs!$E$9=$O$2,O689,IF(Inputs!$E$9=$P$2,P689,""))))</f>
        <v/>
      </c>
      <c r="R689" s="3">
        <v>0</v>
      </c>
      <c r="S689" s="19"/>
      <c r="T689" s="3">
        <f t="shared" si="99"/>
        <v>0</v>
      </c>
      <c r="U689" s="8" t="str">
        <f t="shared" si="100"/>
        <v/>
      </c>
      <c r="W689" s="11"/>
      <c r="X689" s="11"/>
      <c r="Y689" s="11"/>
      <c r="Z689" s="11"/>
      <c r="AA689" s="11"/>
      <c r="AB689" s="11"/>
      <c r="AC689" s="11"/>
    </row>
    <row r="690" spans="4:29">
      <c r="D690" s="26">
        <f>IF(SUM($D$2:D689)&lt;&gt;0,0,IF(ROUND(U689-L690,2)=0,E690,0))</f>
        <v>0</v>
      </c>
      <c r="E690" s="3" t="str">
        <f t="shared" si="101"/>
        <v/>
      </c>
      <c r="F690" s="3" t="str">
        <f>IF(E690="","",IF(ISERROR(INDEX(Inputs!$A$10:$B$13,MATCH(E690,Inputs!$A$10:$A$13,0),2)),0,INDEX(Inputs!$A$10:$B$13,MATCH(E690,Inputs!$A$10:$A$13,0),2)))</f>
        <v/>
      </c>
      <c r="G690" s="47">
        <f t="shared" si="95"/>
        <v>0.1095</v>
      </c>
      <c r="H690" s="37">
        <f t="shared" si="96"/>
        <v>0.1095</v>
      </c>
      <c r="I690" s="9" t="e">
        <f>IF(E690="",NA(),IF(Inputs!$B$6&gt;(U689*(1+rate/freq)),IF((U689*(1+rate/freq))&lt;0,0,(U689*(1+rate/freq))),Inputs!$B$6))</f>
        <v>#N/A</v>
      </c>
      <c r="J690" s="8" t="str">
        <f t="shared" si="97"/>
        <v/>
      </c>
      <c r="K690" s="9" t="str">
        <f t="shared" si="98"/>
        <v/>
      </c>
      <c r="L690" s="8" t="str">
        <f t="shared" si="102"/>
        <v/>
      </c>
      <c r="M690" s="8" t="str">
        <f t="shared" si="103"/>
        <v/>
      </c>
      <c r="N690" s="8"/>
      <c r="O690" s="8"/>
      <c r="P690" s="8"/>
      <c r="Q690" s="8" t="str">
        <f>IF(Inputs!$E$9=$M$2,M690,IF(Inputs!$E$9=$N$2,N690,IF(Inputs!$E$9=$O$2,O690,IF(Inputs!$E$9=$P$2,P690,""))))</f>
        <v/>
      </c>
      <c r="R690" s="3">
        <v>0</v>
      </c>
      <c r="S690" s="19"/>
      <c r="T690" s="3">
        <f t="shared" si="99"/>
        <v>0</v>
      </c>
      <c r="U690" s="8" t="str">
        <f t="shared" si="100"/>
        <v/>
      </c>
      <c r="W690" s="11"/>
      <c r="X690" s="11"/>
      <c r="Y690" s="11"/>
      <c r="Z690" s="11"/>
      <c r="AA690" s="11"/>
      <c r="AB690" s="11"/>
      <c r="AC690" s="11"/>
    </row>
    <row r="691" spans="4:29">
      <c r="D691" s="26">
        <f>IF(SUM($D$2:D690)&lt;&gt;0,0,IF(ROUND(U690-L691,2)=0,E691,0))</f>
        <v>0</v>
      </c>
      <c r="E691" s="3" t="str">
        <f t="shared" si="101"/>
        <v/>
      </c>
      <c r="F691" s="3" t="str">
        <f>IF(E691="","",IF(ISERROR(INDEX(Inputs!$A$10:$B$13,MATCH(E691,Inputs!$A$10:$A$13,0),2)),0,INDEX(Inputs!$A$10:$B$13,MATCH(E691,Inputs!$A$10:$A$13,0),2)))</f>
        <v/>
      </c>
      <c r="G691" s="47">
        <f t="shared" si="95"/>
        <v>0.1095</v>
      </c>
      <c r="H691" s="37">
        <f t="shared" si="96"/>
        <v>0.1095</v>
      </c>
      <c r="I691" s="9" t="e">
        <f>IF(E691="",NA(),IF(Inputs!$B$6&gt;(U690*(1+rate/freq)),IF((U690*(1+rate/freq))&lt;0,0,(U690*(1+rate/freq))),Inputs!$B$6))</f>
        <v>#N/A</v>
      </c>
      <c r="J691" s="8" t="str">
        <f t="shared" si="97"/>
        <v/>
      </c>
      <c r="K691" s="9" t="str">
        <f t="shared" si="98"/>
        <v/>
      </c>
      <c r="L691" s="8" t="str">
        <f t="shared" si="102"/>
        <v/>
      </c>
      <c r="M691" s="8" t="str">
        <f t="shared" si="103"/>
        <v/>
      </c>
      <c r="N691" s="8">
        <f>N688+3</f>
        <v>688</v>
      </c>
      <c r="O691" s="8"/>
      <c r="P691" s="8"/>
      <c r="Q691" s="8" t="str">
        <f>IF(Inputs!$E$9=$M$2,M691,IF(Inputs!$E$9=$N$2,N691,IF(Inputs!$E$9=$O$2,O691,IF(Inputs!$E$9=$P$2,P691,""))))</f>
        <v/>
      </c>
      <c r="R691" s="3">
        <v>0</v>
      </c>
      <c r="S691" s="19"/>
      <c r="T691" s="3">
        <f t="shared" si="99"/>
        <v>0</v>
      </c>
      <c r="U691" s="8" t="str">
        <f t="shared" si="100"/>
        <v/>
      </c>
      <c r="W691" s="11"/>
      <c r="X691" s="11"/>
      <c r="Y691" s="11"/>
      <c r="Z691" s="11"/>
      <c r="AA691" s="11"/>
      <c r="AB691" s="11"/>
      <c r="AC691" s="11"/>
    </row>
    <row r="692" spans="4:29">
      <c r="D692" s="26">
        <f>IF(SUM($D$2:D691)&lt;&gt;0,0,IF(ROUND(U691-L692,2)=0,E692,0))</f>
        <v>0</v>
      </c>
      <c r="E692" s="3" t="str">
        <f t="shared" si="101"/>
        <v/>
      </c>
      <c r="F692" s="3" t="str">
        <f>IF(E692="","",IF(ISERROR(INDEX(Inputs!$A$10:$B$13,MATCH(E692,Inputs!$A$10:$A$13,0),2)),0,INDEX(Inputs!$A$10:$B$13,MATCH(E692,Inputs!$A$10:$A$13,0),2)))</f>
        <v/>
      </c>
      <c r="G692" s="47">
        <f t="shared" si="95"/>
        <v>0.1095</v>
      </c>
      <c r="H692" s="37">
        <f t="shared" si="96"/>
        <v>0.1095</v>
      </c>
      <c r="I692" s="9" t="e">
        <f>IF(E692="",NA(),IF(Inputs!$B$6&gt;(U691*(1+rate/freq)),IF((U691*(1+rate/freq))&lt;0,0,(U691*(1+rate/freq))),Inputs!$B$6))</f>
        <v>#N/A</v>
      </c>
      <c r="J692" s="8" t="str">
        <f t="shared" si="97"/>
        <v/>
      </c>
      <c r="K692" s="9" t="str">
        <f t="shared" si="98"/>
        <v/>
      </c>
      <c r="L692" s="8" t="str">
        <f t="shared" si="102"/>
        <v/>
      </c>
      <c r="M692" s="8" t="str">
        <f t="shared" si="103"/>
        <v/>
      </c>
      <c r="N692" s="8"/>
      <c r="O692" s="8"/>
      <c r="P692" s="8"/>
      <c r="Q692" s="8" t="str">
        <f>IF(Inputs!$E$9=$M$2,M692,IF(Inputs!$E$9=$N$2,N692,IF(Inputs!$E$9=$O$2,O692,IF(Inputs!$E$9=$P$2,P692,""))))</f>
        <v/>
      </c>
      <c r="R692" s="3">
        <v>0</v>
      </c>
      <c r="S692" s="19"/>
      <c r="T692" s="3">
        <f t="shared" si="99"/>
        <v>0</v>
      </c>
      <c r="U692" s="8" t="str">
        <f t="shared" si="100"/>
        <v/>
      </c>
      <c r="W692" s="11"/>
      <c r="X692" s="11"/>
      <c r="Y692" s="11"/>
      <c r="Z692" s="11"/>
      <c r="AA692" s="11"/>
      <c r="AB692" s="11"/>
      <c r="AC692" s="11"/>
    </row>
    <row r="693" spans="4:29">
      <c r="D693" s="26">
        <f>IF(SUM($D$2:D692)&lt;&gt;0,0,IF(ROUND(U692-L693,2)=0,E693,0))</f>
        <v>0</v>
      </c>
      <c r="E693" s="3" t="str">
        <f t="shared" si="101"/>
        <v/>
      </c>
      <c r="F693" s="3" t="str">
        <f>IF(E693="","",IF(ISERROR(INDEX(Inputs!$A$10:$B$13,MATCH(E693,Inputs!$A$10:$A$13,0),2)),0,INDEX(Inputs!$A$10:$B$13,MATCH(E693,Inputs!$A$10:$A$13,0),2)))</f>
        <v/>
      </c>
      <c r="G693" s="47">
        <f t="shared" si="95"/>
        <v>0.1095</v>
      </c>
      <c r="H693" s="37">
        <f t="shared" si="96"/>
        <v>0.1095</v>
      </c>
      <c r="I693" s="9" t="e">
        <f>IF(E693="",NA(),IF(Inputs!$B$6&gt;(U692*(1+rate/freq)),IF((U692*(1+rate/freq))&lt;0,0,(U692*(1+rate/freq))),Inputs!$B$6))</f>
        <v>#N/A</v>
      </c>
      <c r="J693" s="8" t="str">
        <f t="shared" si="97"/>
        <v/>
      </c>
      <c r="K693" s="9" t="str">
        <f t="shared" si="98"/>
        <v/>
      </c>
      <c r="L693" s="8" t="str">
        <f t="shared" si="102"/>
        <v/>
      </c>
      <c r="M693" s="8" t="str">
        <f t="shared" si="103"/>
        <v/>
      </c>
      <c r="N693" s="8"/>
      <c r="O693" s="8"/>
      <c r="P693" s="8"/>
      <c r="Q693" s="8" t="str">
        <f>IF(Inputs!$E$9=$M$2,M693,IF(Inputs!$E$9=$N$2,N693,IF(Inputs!$E$9=$O$2,O693,IF(Inputs!$E$9=$P$2,P693,""))))</f>
        <v/>
      </c>
      <c r="R693" s="3">
        <v>0</v>
      </c>
      <c r="S693" s="19"/>
      <c r="T693" s="3">
        <f t="shared" si="99"/>
        <v>0</v>
      </c>
      <c r="U693" s="8" t="str">
        <f t="shared" si="100"/>
        <v/>
      </c>
      <c r="W693" s="11"/>
      <c r="X693" s="11"/>
      <c r="Y693" s="11"/>
      <c r="Z693" s="11"/>
      <c r="AA693" s="11"/>
      <c r="AB693" s="11"/>
      <c r="AC693" s="11"/>
    </row>
    <row r="694" spans="4:29">
      <c r="D694" s="26">
        <f>IF(SUM($D$2:D693)&lt;&gt;0,0,IF(ROUND(U693-L694,2)=0,E694,0))</f>
        <v>0</v>
      </c>
      <c r="E694" s="3" t="str">
        <f t="shared" si="101"/>
        <v/>
      </c>
      <c r="F694" s="3" t="str">
        <f>IF(E694="","",IF(ISERROR(INDEX(Inputs!$A$10:$B$13,MATCH(E694,Inputs!$A$10:$A$13,0),2)),0,INDEX(Inputs!$A$10:$B$13,MATCH(E694,Inputs!$A$10:$A$13,0),2)))</f>
        <v/>
      </c>
      <c r="G694" s="47">
        <f t="shared" si="95"/>
        <v>0.1095</v>
      </c>
      <c r="H694" s="37">
        <f t="shared" si="96"/>
        <v>0.1095</v>
      </c>
      <c r="I694" s="9" t="e">
        <f>IF(E694="",NA(),IF(Inputs!$B$6&gt;(U693*(1+rate/freq)),IF((U693*(1+rate/freq))&lt;0,0,(U693*(1+rate/freq))),Inputs!$B$6))</f>
        <v>#N/A</v>
      </c>
      <c r="J694" s="8" t="str">
        <f t="shared" si="97"/>
        <v/>
      </c>
      <c r="K694" s="9" t="str">
        <f t="shared" si="98"/>
        <v/>
      </c>
      <c r="L694" s="8" t="str">
        <f t="shared" si="102"/>
        <v/>
      </c>
      <c r="M694" s="8" t="str">
        <f t="shared" si="103"/>
        <v/>
      </c>
      <c r="N694" s="8">
        <f>N691+3</f>
        <v>691</v>
      </c>
      <c r="O694" s="8">
        <f>O688+6</f>
        <v>691</v>
      </c>
      <c r="P694" s="8"/>
      <c r="Q694" s="8" t="str">
        <f>IF(Inputs!$E$9=$M$2,M694,IF(Inputs!$E$9=$N$2,N694,IF(Inputs!$E$9=$O$2,O694,IF(Inputs!$E$9=$P$2,P694,""))))</f>
        <v/>
      </c>
      <c r="R694" s="3">
        <v>0</v>
      </c>
      <c r="S694" s="19"/>
      <c r="T694" s="3">
        <f t="shared" si="99"/>
        <v>0</v>
      </c>
      <c r="U694" s="8" t="str">
        <f t="shared" si="100"/>
        <v/>
      </c>
      <c r="W694" s="11"/>
      <c r="X694" s="11"/>
      <c r="Y694" s="11"/>
      <c r="Z694" s="11"/>
      <c r="AA694" s="11"/>
      <c r="AB694" s="11"/>
      <c r="AC694" s="11"/>
    </row>
    <row r="695" spans="4:29">
      <c r="D695" s="26">
        <f>IF(SUM($D$2:D694)&lt;&gt;0,0,IF(ROUND(U694-L695,2)=0,E695,0))</f>
        <v>0</v>
      </c>
      <c r="E695" s="3" t="str">
        <f t="shared" si="101"/>
        <v/>
      </c>
      <c r="F695" s="3" t="str">
        <f>IF(E695="","",IF(ISERROR(INDEX(Inputs!$A$10:$B$13,MATCH(E695,Inputs!$A$10:$A$13,0),2)),0,INDEX(Inputs!$A$10:$B$13,MATCH(E695,Inputs!$A$10:$A$13,0),2)))</f>
        <v/>
      </c>
      <c r="G695" s="47">
        <f t="shared" si="95"/>
        <v>0.1095</v>
      </c>
      <c r="H695" s="37">
        <f t="shared" si="96"/>
        <v>0.1095</v>
      </c>
      <c r="I695" s="9" t="e">
        <f>IF(E695="",NA(),IF(Inputs!$B$6&gt;(U694*(1+rate/freq)),IF((U694*(1+rate/freq))&lt;0,0,(U694*(1+rate/freq))),Inputs!$B$6))</f>
        <v>#N/A</v>
      </c>
      <c r="J695" s="8" t="str">
        <f t="shared" si="97"/>
        <v/>
      </c>
      <c r="K695" s="9" t="str">
        <f t="shared" si="98"/>
        <v/>
      </c>
      <c r="L695" s="8" t="str">
        <f t="shared" si="102"/>
        <v/>
      </c>
      <c r="M695" s="8" t="str">
        <f t="shared" si="103"/>
        <v/>
      </c>
      <c r="N695" s="8"/>
      <c r="O695" s="8"/>
      <c r="P695" s="8"/>
      <c r="Q695" s="8" t="str">
        <f>IF(Inputs!$E$9=$M$2,M695,IF(Inputs!$E$9=$N$2,N695,IF(Inputs!$E$9=$O$2,O695,IF(Inputs!$E$9=$P$2,P695,""))))</f>
        <v/>
      </c>
      <c r="R695" s="3">
        <v>0</v>
      </c>
      <c r="S695" s="19"/>
      <c r="T695" s="3">
        <f t="shared" si="99"/>
        <v>0</v>
      </c>
      <c r="U695" s="8" t="str">
        <f t="shared" si="100"/>
        <v/>
      </c>
      <c r="W695" s="11"/>
      <c r="X695" s="11"/>
      <c r="Y695" s="11"/>
      <c r="Z695" s="11"/>
      <c r="AA695" s="11"/>
      <c r="AB695" s="11"/>
      <c r="AC695" s="11"/>
    </row>
    <row r="696" spans="4:29">
      <c r="D696" s="26">
        <f>IF(SUM($D$2:D695)&lt;&gt;0,0,IF(ROUND(U695-L696,2)=0,E696,0))</f>
        <v>0</v>
      </c>
      <c r="E696" s="3" t="str">
        <f t="shared" si="101"/>
        <v/>
      </c>
      <c r="F696" s="3" t="str">
        <f>IF(E696="","",IF(ISERROR(INDEX(Inputs!$A$10:$B$13,MATCH(E696,Inputs!$A$10:$A$13,0),2)),0,INDEX(Inputs!$A$10:$B$13,MATCH(E696,Inputs!$A$10:$A$13,0),2)))</f>
        <v/>
      </c>
      <c r="G696" s="47">
        <f t="shared" si="95"/>
        <v>0.1095</v>
      </c>
      <c r="H696" s="37">
        <f t="shared" si="96"/>
        <v>0.1095</v>
      </c>
      <c r="I696" s="9" t="e">
        <f>IF(E696="",NA(),IF(Inputs!$B$6&gt;(U695*(1+rate/freq)),IF((U695*(1+rate/freq))&lt;0,0,(U695*(1+rate/freq))),Inputs!$B$6))</f>
        <v>#N/A</v>
      </c>
      <c r="J696" s="8" t="str">
        <f t="shared" si="97"/>
        <v/>
      </c>
      <c r="K696" s="9" t="str">
        <f t="shared" si="98"/>
        <v/>
      </c>
      <c r="L696" s="8" t="str">
        <f t="shared" si="102"/>
        <v/>
      </c>
      <c r="M696" s="8" t="str">
        <f t="shared" si="103"/>
        <v/>
      </c>
      <c r="N696" s="8"/>
      <c r="O696" s="8"/>
      <c r="P696" s="8"/>
      <c r="Q696" s="8" t="str">
        <f>IF(Inputs!$E$9=$M$2,M696,IF(Inputs!$E$9=$N$2,N696,IF(Inputs!$E$9=$O$2,O696,IF(Inputs!$E$9=$P$2,P696,""))))</f>
        <v/>
      </c>
      <c r="R696" s="3">
        <v>0</v>
      </c>
      <c r="S696" s="19"/>
      <c r="T696" s="3">
        <f t="shared" si="99"/>
        <v>0</v>
      </c>
      <c r="U696" s="8" t="str">
        <f t="shared" si="100"/>
        <v/>
      </c>
      <c r="W696" s="11"/>
      <c r="X696" s="11"/>
      <c r="Y696" s="11"/>
      <c r="Z696" s="11"/>
      <c r="AA696" s="11"/>
      <c r="AB696" s="11"/>
      <c r="AC696" s="11"/>
    </row>
    <row r="697" spans="4:29">
      <c r="D697" s="26">
        <f>IF(SUM($D$2:D696)&lt;&gt;0,0,IF(ROUND(U696-L697,2)=0,E697,0))</f>
        <v>0</v>
      </c>
      <c r="E697" s="3" t="str">
        <f t="shared" si="101"/>
        <v/>
      </c>
      <c r="F697" s="3" t="str">
        <f>IF(E697="","",IF(ISERROR(INDEX(Inputs!$A$10:$B$13,MATCH(E697,Inputs!$A$10:$A$13,0),2)),0,INDEX(Inputs!$A$10:$B$13,MATCH(E697,Inputs!$A$10:$A$13,0),2)))</f>
        <v/>
      </c>
      <c r="G697" s="47">
        <f t="shared" si="95"/>
        <v>0.1095</v>
      </c>
      <c r="H697" s="37">
        <f t="shared" si="96"/>
        <v>0.1095</v>
      </c>
      <c r="I697" s="9" t="e">
        <f>IF(E697="",NA(),IF(Inputs!$B$6&gt;(U696*(1+rate/freq)),IF((U696*(1+rate/freq))&lt;0,0,(U696*(1+rate/freq))),Inputs!$B$6))</f>
        <v>#N/A</v>
      </c>
      <c r="J697" s="8" t="str">
        <f t="shared" si="97"/>
        <v/>
      </c>
      <c r="K697" s="9" t="str">
        <f t="shared" si="98"/>
        <v/>
      </c>
      <c r="L697" s="8" t="str">
        <f t="shared" si="102"/>
        <v/>
      </c>
      <c r="M697" s="8" t="str">
        <f t="shared" si="103"/>
        <v/>
      </c>
      <c r="N697" s="8">
        <f>N694+3</f>
        <v>694</v>
      </c>
      <c r="O697" s="8"/>
      <c r="P697" s="8"/>
      <c r="Q697" s="8" t="str">
        <f>IF(Inputs!$E$9=$M$2,M697,IF(Inputs!$E$9=$N$2,N697,IF(Inputs!$E$9=$O$2,O697,IF(Inputs!$E$9=$P$2,P697,""))))</f>
        <v/>
      </c>
      <c r="R697" s="3">
        <v>0</v>
      </c>
      <c r="S697" s="19"/>
      <c r="T697" s="3">
        <f t="shared" si="99"/>
        <v>0</v>
      </c>
      <c r="U697" s="8" t="str">
        <f t="shared" si="100"/>
        <v/>
      </c>
      <c r="W697" s="11"/>
      <c r="X697" s="11"/>
      <c r="Y697" s="11"/>
      <c r="Z697" s="11"/>
      <c r="AA697" s="11"/>
      <c r="AB697" s="11"/>
      <c r="AC697" s="11"/>
    </row>
    <row r="698" spans="4:29">
      <c r="D698" s="26">
        <f>IF(SUM($D$2:D697)&lt;&gt;0,0,IF(ROUND(U697-L698,2)=0,E698,0))</f>
        <v>0</v>
      </c>
      <c r="E698" s="3" t="str">
        <f t="shared" si="101"/>
        <v/>
      </c>
      <c r="F698" s="3" t="str">
        <f>IF(E698="","",IF(ISERROR(INDEX(Inputs!$A$10:$B$13,MATCH(E698,Inputs!$A$10:$A$13,0),2)),0,INDEX(Inputs!$A$10:$B$13,MATCH(E698,Inputs!$A$10:$A$13,0),2)))</f>
        <v/>
      </c>
      <c r="G698" s="47">
        <f t="shared" si="95"/>
        <v>0.1095</v>
      </c>
      <c r="H698" s="37">
        <f t="shared" si="96"/>
        <v>0.1095</v>
      </c>
      <c r="I698" s="9" t="e">
        <f>IF(E698="",NA(),IF(Inputs!$B$6&gt;(U697*(1+rate/freq)),IF((U697*(1+rate/freq))&lt;0,0,(U697*(1+rate/freq))),Inputs!$B$6))</f>
        <v>#N/A</v>
      </c>
      <c r="J698" s="8" t="str">
        <f t="shared" si="97"/>
        <v/>
      </c>
      <c r="K698" s="9" t="str">
        <f t="shared" si="98"/>
        <v/>
      </c>
      <c r="L698" s="8" t="str">
        <f t="shared" si="102"/>
        <v/>
      </c>
      <c r="M698" s="8" t="str">
        <f t="shared" si="103"/>
        <v/>
      </c>
      <c r="N698" s="8"/>
      <c r="O698" s="8"/>
      <c r="P698" s="8"/>
      <c r="Q698" s="8" t="str">
        <f>IF(Inputs!$E$9=$M$2,M698,IF(Inputs!$E$9=$N$2,N698,IF(Inputs!$E$9=$O$2,O698,IF(Inputs!$E$9=$P$2,P698,""))))</f>
        <v/>
      </c>
      <c r="R698" s="3">
        <v>0</v>
      </c>
      <c r="S698" s="19"/>
      <c r="T698" s="3">
        <f t="shared" si="99"/>
        <v>0</v>
      </c>
      <c r="U698" s="8" t="str">
        <f t="shared" si="100"/>
        <v/>
      </c>
      <c r="W698" s="11"/>
      <c r="X698" s="11"/>
      <c r="Y698" s="11"/>
      <c r="Z698" s="11"/>
      <c r="AA698" s="11"/>
      <c r="AB698" s="11"/>
      <c r="AC698" s="11"/>
    </row>
    <row r="699" spans="4:29">
      <c r="D699" s="26">
        <f>IF(SUM($D$2:D698)&lt;&gt;0,0,IF(ROUND(U698-L699,2)=0,E699,0))</f>
        <v>0</v>
      </c>
      <c r="E699" s="3" t="str">
        <f t="shared" si="101"/>
        <v/>
      </c>
      <c r="F699" s="3" t="str">
        <f>IF(E699="","",IF(ISERROR(INDEX(Inputs!$A$10:$B$13,MATCH(E699,Inputs!$A$10:$A$13,0),2)),0,INDEX(Inputs!$A$10:$B$13,MATCH(E699,Inputs!$A$10:$A$13,0),2)))</f>
        <v/>
      </c>
      <c r="G699" s="47">
        <f t="shared" si="95"/>
        <v>0.1095</v>
      </c>
      <c r="H699" s="37">
        <f t="shared" si="96"/>
        <v>0.1095</v>
      </c>
      <c r="I699" s="9" t="e">
        <f>IF(E699="",NA(),IF(Inputs!$B$6&gt;(U698*(1+rate/freq)),IF((U698*(1+rate/freq))&lt;0,0,(U698*(1+rate/freq))),Inputs!$B$6))</f>
        <v>#N/A</v>
      </c>
      <c r="J699" s="8" t="str">
        <f t="shared" si="97"/>
        <v/>
      </c>
      <c r="K699" s="9" t="str">
        <f t="shared" si="98"/>
        <v/>
      </c>
      <c r="L699" s="8" t="str">
        <f t="shared" si="102"/>
        <v/>
      </c>
      <c r="M699" s="8" t="str">
        <f t="shared" si="103"/>
        <v/>
      </c>
      <c r="N699" s="8"/>
      <c r="O699" s="8"/>
      <c r="P699" s="8"/>
      <c r="Q699" s="8" t="str">
        <f>IF(Inputs!$E$9=$M$2,M699,IF(Inputs!$E$9=$N$2,N699,IF(Inputs!$E$9=$O$2,O699,IF(Inputs!$E$9=$P$2,P699,""))))</f>
        <v/>
      </c>
      <c r="R699" s="3">
        <v>0</v>
      </c>
      <c r="S699" s="19"/>
      <c r="T699" s="3">
        <f t="shared" si="99"/>
        <v>0</v>
      </c>
      <c r="U699" s="8" t="str">
        <f t="shared" si="100"/>
        <v/>
      </c>
      <c r="W699" s="11"/>
      <c r="X699" s="11"/>
      <c r="Y699" s="11"/>
      <c r="Z699" s="11"/>
      <c r="AA699" s="11"/>
      <c r="AB699" s="11"/>
      <c r="AC699" s="11"/>
    </row>
    <row r="700" spans="4:29">
      <c r="D700" s="26">
        <f>IF(SUM($D$2:D699)&lt;&gt;0,0,IF(ROUND(U699-L700,2)=0,E700,0))</f>
        <v>0</v>
      </c>
      <c r="E700" s="3" t="str">
        <f t="shared" si="101"/>
        <v/>
      </c>
      <c r="F700" s="3" t="str">
        <f>IF(E700="","",IF(ISERROR(INDEX(Inputs!$A$10:$B$13,MATCH(E700,Inputs!$A$10:$A$13,0),2)),0,INDEX(Inputs!$A$10:$B$13,MATCH(E700,Inputs!$A$10:$A$13,0),2)))</f>
        <v/>
      </c>
      <c r="G700" s="47">
        <f t="shared" si="95"/>
        <v>0.1095</v>
      </c>
      <c r="H700" s="37">
        <f t="shared" si="96"/>
        <v>0.1095</v>
      </c>
      <c r="I700" s="9" t="e">
        <f>IF(E700="",NA(),IF(Inputs!$B$6&gt;(U699*(1+rate/freq)),IF((U699*(1+rate/freq))&lt;0,0,(U699*(1+rate/freq))),Inputs!$B$6))</f>
        <v>#N/A</v>
      </c>
      <c r="J700" s="8" t="str">
        <f t="shared" si="97"/>
        <v/>
      </c>
      <c r="K700" s="9" t="str">
        <f t="shared" si="98"/>
        <v/>
      </c>
      <c r="L700" s="8" t="str">
        <f t="shared" si="102"/>
        <v/>
      </c>
      <c r="M700" s="8" t="str">
        <f t="shared" si="103"/>
        <v/>
      </c>
      <c r="N700" s="8">
        <f>N697+3</f>
        <v>697</v>
      </c>
      <c r="O700" s="8">
        <f>O694+6</f>
        <v>697</v>
      </c>
      <c r="P700" s="8">
        <f>P688+12</f>
        <v>697</v>
      </c>
      <c r="Q700" s="8" t="str">
        <f>IF(Inputs!$E$9=$M$2,M700,IF(Inputs!$E$9=$N$2,N700,IF(Inputs!$E$9=$O$2,O700,IF(Inputs!$E$9=$P$2,P700,""))))</f>
        <v/>
      </c>
      <c r="R700" s="3">
        <v>0</v>
      </c>
      <c r="S700" s="19"/>
      <c r="T700" s="3">
        <f t="shared" si="99"/>
        <v>0</v>
      </c>
      <c r="U700" s="8" t="str">
        <f t="shared" si="100"/>
        <v/>
      </c>
      <c r="W700" s="11"/>
      <c r="X700" s="11"/>
      <c r="Y700" s="11"/>
      <c r="Z700" s="11"/>
      <c r="AA700" s="11"/>
      <c r="AB700" s="11"/>
      <c r="AC700" s="11"/>
    </row>
    <row r="701" spans="4:29">
      <c r="D701" s="26">
        <f>IF(SUM($D$2:D700)&lt;&gt;0,0,IF(ROUND(U700-L701,2)=0,E701,0))</f>
        <v>0</v>
      </c>
      <c r="E701" s="3" t="str">
        <f t="shared" si="101"/>
        <v/>
      </c>
      <c r="F701" s="3" t="str">
        <f>IF(E701="","",IF(ISERROR(INDEX(Inputs!$A$10:$B$13,MATCH(E701,Inputs!$A$10:$A$13,0),2)),0,INDEX(Inputs!$A$10:$B$13,MATCH(E701,Inputs!$A$10:$A$13,0),2)))</f>
        <v/>
      </c>
      <c r="G701" s="47">
        <f t="shared" si="95"/>
        <v>0.1095</v>
      </c>
      <c r="H701" s="37">
        <f t="shared" si="96"/>
        <v>0.1095</v>
      </c>
      <c r="I701" s="9" t="e">
        <f>IF(E701="",NA(),IF(Inputs!$B$6&gt;(U700*(1+rate/freq)),IF((U700*(1+rate/freq))&lt;0,0,(U700*(1+rate/freq))),Inputs!$B$6))</f>
        <v>#N/A</v>
      </c>
      <c r="J701" s="8" t="str">
        <f t="shared" si="97"/>
        <v/>
      </c>
      <c r="K701" s="9" t="str">
        <f t="shared" si="98"/>
        <v/>
      </c>
      <c r="L701" s="8" t="str">
        <f t="shared" si="102"/>
        <v/>
      </c>
      <c r="M701" s="8" t="str">
        <f t="shared" si="103"/>
        <v/>
      </c>
      <c r="N701" s="8"/>
      <c r="O701" s="8"/>
      <c r="P701" s="8"/>
      <c r="Q701" s="8" t="str">
        <f>IF(Inputs!$E$9=$M$2,M701,IF(Inputs!$E$9=$N$2,N701,IF(Inputs!$E$9=$O$2,O701,IF(Inputs!$E$9=$P$2,P701,""))))</f>
        <v/>
      </c>
      <c r="R701" s="3">
        <v>0</v>
      </c>
      <c r="S701" s="19"/>
      <c r="T701" s="3">
        <f t="shared" si="99"/>
        <v>0</v>
      </c>
      <c r="U701" s="8" t="str">
        <f t="shared" si="100"/>
        <v/>
      </c>
      <c r="W701" s="11"/>
      <c r="X701" s="11"/>
      <c r="Y701" s="11"/>
      <c r="Z701" s="11"/>
      <c r="AA701" s="11"/>
      <c r="AB701" s="11"/>
      <c r="AC701" s="11"/>
    </row>
    <row r="702" spans="4:29">
      <c r="D702" s="26">
        <f>IF(SUM($D$2:D701)&lt;&gt;0,0,IF(ROUND(U701-L702,2)=0,E702,0))</f>
        <v>0</v>
      </c>
      <c r="E702" s="3" t="str">
        <f t="shared" si="101"/>
        <v/>
      </c>
      <c r="F702" s="3" t="str">
        <f>IF(E702="","",IF(ISERROR(INDEX(Inputs!$A$10:$B$13,MATCH(E702,Inputs!$A$10:$A$13,0),2)),0,INDEX(Inputs!$A$10:$B$13,MATCH(E702,Inputs!$A$10:$A$13,0),2)))</f>
        <v/>
      </c>
      <c r="G702" s="47">
        <f t="shared" si="95"/>
        <v>0.1095</v>
      </c>
      <c r="H702" s="37">
        <f t="shared" si="96"/>
        <v>0.1095</v>
      </c>
      <c r="I702" s="9" t="e">
        <f>IF(E702="",NA(),IF(Inputs!$B$6&gt;(U701*(1+rate/freq)),IF((U701*(1+rate/freq))&lt;0,0,(U701*(1+rate/freq))),Inputs!$B$6))</f>
        <v>#N/A</v>
      </c>
      <c r="J702" s="8" t="str">
        <f t="shared" si="97"/>
        <v/>
      </c>
      <c r="K702" s="9" t="str">
        <f t="shared" si="98"/>
        <v/>
      </c>
      <c r="L702" s="8" t="str">
        <f t="shared" si="102"/>
        <v/>
      </c>
      <c r="M702" s="8" t="str">
        <f t="shared" si="103"/>
        <v/>
      </c>
      <c r="N702" s="8"/>
      <c r="O702" s="8"/>
      <c r="P702" s="8"/>
      <c r="Q702" s="8" t="str">
        <f>IF(Inputs!$E$9=$M$2,M702,IF(Inputs!$E$9=$N$2,N702,IF(Inputs!$E$9=$O$2,O702,IF(Inputs!$E$9=$P$2,P702,""))))</f>
        <v/>
      </c>
      <c r="R702" s="3">
        <v>0</v>
      </c>
      <c r="S702" s="19"/>
      <c r="T702" s="3">
        <f t="shared" si="99"/>
        <v>0</v>
      </c>
      <c r="U702" s="8" t="str">
        <f t="shared" si="100"/>
        <v/>
      </c>
      <c r="W702" s="11"/>
      <c r="X702" s="11"/>
      <c r="Y702" s="11"/>
      <c r="Z702" s="11"/>
      <c r="AA702" s="11"/>
      <c r="AB702" s="11"/>
      <c r="AC702" s="11"/>
    </row>
    <row r="703" spans="4:29">
      <c r="D703" s="26">
        <f>IF(SUM($D$2:D702)&lt;&gt;0,0,IF(ROUND(U702-L703,2)=0,E703,0))</f>
        <v>0</v>
      </c>
      <c r="E703" s="3" t="str">
        <f t="shared" si="101"/>
        <v/>
      </c>
      <c r="F703" s="3" t="str">
        <f>IF(E703="","",IF(ISERROR(INDEX(Inputs!$A$10:$B$13,MATCH(E703,Inputs!$A$10:$A$13,0),2)),0,INDEX(Inputs!$A$10:$B$13,MATCH(E703,Inputs!$A$10:$A$13,0),2)))</f>
        <v/>
      </c>
      <c r="G703" s="47">
        <f t="shared" si="95"/>
        <v>0.1095</v>
      </c>
      <c r="H703" s="37">
        <f t="shared" si="96"/>
        <v>0.1095</v>
      </c>
      <c r="I703" s="9" t="e">
        <f>IF(E703="",NA(),IF(Inputs!$B$6&gt;(U702*(1+rate/freq)),IF((U702*(1+rate/freq))&lt;0,0,(U702*(1+rate/freq))),Inputs!$B$6))</f>
        <v>#N/A</v>
      </c>
      <c r="J703" s="8" t="str">
        <f t="shared" si="97"/>
        <v/>
      </c>
      <c r="K703" s="9" t="str">
        <f t="shared" si="98"/>
        <v/>
      </c>
      <c r="L703" s="8" t="str">
        <f t="shared" si="102"/>
        <v/>
      </c>
      <c r="M703" s="8" t="str">
        <f t="shared" si="103"/>
        <v/>
      </c>
      <c r="N703" s="8">
        <f>N700+3</f>
        <v>700</v>
      </c>
      <c r="O703" s="8"/>
      <c r="P703" s="8"/>
      <c r="Q703" s="8" t="str">
        <f>IF(Inputs!$E$9=$M$2,M703,IF(Inputs!$E$9=$N$2,N703,IF(Inputs!$E$9=$O$2,O703,IF(Inputs!$E$9=$P$2,P703,""))))</f>
        <v/>
      </c>
      <c r="R703" s="3">
        <v>0</v>
      </c>
      <c r="S703" s="19"/>
      <c r="T703" s="3">
        <f t="shared" si="99"/>
        <v>0</v>
      </c>
      <c r="U703" s="8" t="str">
        <f t="shared" si="100"/>
        <v/>
      </c>
      <c r="W703" s="11"/>
      <c r="X703" s="11"/>
      <c r="Y703" s="11"/>
      <c r="Z703" s="11"/>
      <c r="AA703" s="11"/>
      <c r="AB703" s="11"/>
      <c r="AC703" s="11"/>
    </row>
    <row r="704" spans="4:29">
      <c r="D704" s="26">
        <f>IF(SUM($D$2:D703)&lt;&gt;0,0,IF(ROUND(U703-L704,2)=0,E704,0))</f>
        <v>0</v>
      </c>
      <c r="E704" s="3" t="str">
        <f t="shared" si="101"/>
        <v/>
      </c>
      <c r="F704" s="3" t="str">
        <f>IF(E704="","",IF(ISERROR(INDEX(Inputs!$A$10:$B$13,MATCH(E704,Inputs!$A$10:$A$13,0),2)),0,INDEX(Inputs!$A$10:$B$13,MATCH(E704,Inputs!$A$10:$A$13,0),2)))</f>
        <v/>
      </c>
      <c r="G704" s="47">
        <f t="shared" si="95"/>
        <v>0.1095</v>
      </c>
      <c r="H704" s="37">
        <f t="shared" si="96"/>
        <v>0.1095</v>
      </c>
      <c r="I704" s="9" t="e">
        <f>IF(E704="",NA(),IF(Inputs!$B$6&gt;(U703*(1+rate/freq)),IF((U703*(1+rate/freq))&lt;0,0,(U703*(1+rate/freq))),Inputs!$B$6))</f>
        <v>#N/A</v>
      </c>
      <c r="J704" s="8" t="str">
        <f t="shared" si="97"/>
        <v/>
      </c>
      <c r="K704" s="9" t="str">
        <f t="shared" si="98"/>
        <v/>
      </c>
      <c r="L704" s="8" t="str">
        <f t="shared" si="102"/>
        <v/>
      </c>
      <c r="M704" s="8" t="str">
        <f t="shared" si="103"/>
        <v/>
      </c>
      <c r="N704" s="8"/>
      <c r="O704" s="8"/>
      <c r="P704" s="8"/>
      <c r="Q704" s="8" t="str">
        <f>IF(Inputs!$E$9=$M$2,M704,IF(Inputs!$E$9=$N$2,N704,IF(Inputs!$E$9=$O$2,O704,IF(Inputs!$E$9=$P$2,P704,""))))</f>
        <v/>
      </c>
      <c r="R704" s="3">
        <v>0</v>
      </c>
      <c r="S704" s="19"/>
      <c r="T704" s="3">
        <f t="shared" si="99"/>
        <v>0</v>
      </c>
      <c r="U704" s="8" t="str">
        <f t="shared" si="100"/>
        <v/>
      </c>
      <c r="W704" s="11"/>
      <c r="X704" s="11"/>
      <c r="Y704" s="11"/>
      <c r="Z704" s="11"/>
      <c r="AA704" s="11"/>
      <c r="AB704" s="11"/>
      <c r="AC704" s="11"/>
    </row>
    <row r="705" spans="4:29">
      <c r="D705" s="26">
        <f>IF(SUM($D$2:D704)&lt;&gt;0,0,IF(ROUND(U704-L705,2)=0,E705,0))</f>
        <v>0</v>
      </c>
      <c r="E705" s="3" t="str">
        <f t="shared" si="101"/>
        <v/>
      </c>
      <c r="F705" s="3" t="str">
        <f>IF(E705="","",IF(ISERROR(INDEX(Inputs!$A$10:$B$13,MATCH(E705,Inputs!$A$10:$A$13,0),2)),0,INDEX(Inputs!$A$10:$B$13,MATCH(E705,Inputs!$A$10:$A$13,0),2)))</f>
        <v/>
      </c>
      <c r="G705" s="47">
        <f t="shared" si="95"/>
        <v>0.1095</v>
      </c>
      <c r="H705" s="37">
        <f t="shared" si="96"/>
        <v>0.1095</v>
      </c>
      <c r="I705" s="9" t="e">
        <f>IF(E705="",NA(),IF(Inputs!$B$6&gt;(U704*(1+rate/freq)),IF((U704*(1+rate/freq))&lt;0,0,(U704*(1+rate/freq))),Inputs!$B$6))</f>
        <v>#N/A</v>
      </c>
      <c r="J705" s="8" t="str">
        <f t="shared" si="97"/>
        <v/>
      </c>
      <c r="K705" s="9" t="str">
        <f t="shared" si="98"/>
        <v/>
      </c>
      <c r="L705" s="8" t="str">
        <f t="shared" si="102"/>
        <v/>
      </c>
      <c r="M705" s="8" t="str">
        <f t="shared" si="103"/>
        <v/>
      </c>
      <c r="N705" s="8"/>
      <c r="O705" s="8"/>
      <c r="P705" s="8"/>
      <c r="Q705" s="8" t="str">
        <f>IF(Inputs!$E$9=$M$2,M705,IF(Inputs!$E$9=$N$2,N705,IF(Inputs!$E$9=$O$2,O705,IF(Inputs!$E$9=$P$2,P705,""))))</f>
        <v/>
      </c>
      <c r="R705" s="3">
        <v>0</v>
      </c>
      <c r="S705" s="19"/>
      <c r="T705" s="3">
        <f t="shared" si="99"/>
        <v>0</v>
      </c>
      <c r="U705" s="8" t="str">
        <f t="shared" si="100"/>
        <v/>
      </c>
      <c r="W705" s="11"/>
      <c r="X705" s="11"/>
      <c r="Y705" s="11"/>
      <c r="Z705" s="11"/>
      <c r="AA705" s="11"/>
      <c r="AB705" s="11"/>
      <c r="AC705" s="11"/>
    </row>
    <row r="706" spans="4:29">
      <c r="D706" s="26">
        <f>IF(SUM($D$2:D705)&lt;&gt;0,0,IF(ROUND(U705-L706,2)=0,E706,0))</f>
        <v>0</v>
      </c>
      <c r="E706" s="3" t="str">
        <f t="shared" si="101"/>
        <v/>
      </c>
      <c r="F706" s="3" t="str">
        <f>IF(E706="","",IF(ISERROR(INDEX(Inputs!$A$10:$B$13,MATCH(E706,Inputs!$A$10:$A$13,0),2)),0,INDEX(Inputs!$A$10:$B$13,MATCH(E706,Inputs!$A$10:$A$13,0),2)))</f>
        <v/>
      </c>
      <c r="G706" s="47">
        <f t="shared" si="95"/>
        <v>0.1095</v>
      </c>
      <c r="H706" s="37">
        <f t="shared" si="96"/>
        <v>0.1095</v>
      </c>
      <c r="I706" s="9" t="e">
        <f>IF(E706="",NA(),IF(Inputs!$B$6&gt;(U705*(1+rate/freq)),IF((U705*(1+rate/freq))&lt;0,0,(U705*(1+rate/freq))),Inputs!$B$6))</f>
        <v>#N/A</v>
      </c>
      <c r="J706" s="8" t="str">
        <f t="shared" si="97"/>
        <v/>
      </c>
      <c r="K706" s="9" t="str">
        <f t="shared" si="98"/>
        <v/>
      </c>
      <c r="L706" s="8" t="str">
        <f t="shared" si="102"/>
        <v/>
      </c>
      <c r="M706" s="8" t="str">
        <f t="shared" si="103"/>
        <v/>
      </c>
      <c r="N706" s="8">
        <f>N703+3</f>
        <v>703</v>
      </c>
      <c r="O706" s="8">
        <f>O700+6</f>
        <v>703</v>
      </c>
      <c r="P706" s="8"/>
      <c r="Q706" s="8" t="str">
        <f>IF(Inputs!$E$9=$M$2,M706,IF(Inputs!$E$9=$N$2,N706,IF(Inputs!$E$9=$O$2,O706,IF(Inputs!$E$9=$P$2,P706,""))))</f>
        <v/>
      </c>
      <c r="R706" s="3">
        <v>0</v>
      </c>
      <c r="S706" s="19"/>
      <c r="T706" s="3">
        <f t="shared" si="99"/>
        <v>0</v>
      </c>
      <c r="U706" s="8" t="str">
        <f t="shared" si="100"/>
        <v/>
      </c>
      <c r="W706" s="11"/>
      <c r="X706" s="11"/>
      <c r="Y706" s="11"/>
      <c r="Z706" s="11"/>
      <c r="AA706" s="11"/>
      <c r="AB706" s="11"/>
      <c r="AC706" s="11"/>
    </row>
    <row r="707" spans="4:29">
      <c r="D707" s="26">
        <f>IF(SUM($D$2:D706)&lt;&gt;0,0,IF(ROUND(U706-L707,2)=0,E707,0))</f>
        <v>0</v>
      </c>
      <c r="E707" s="3" t="str">
        <f t="shared" si="101"/>
        <v/>
      </c>
      <c r="F707" s="3" t="str">
        <f>IF(E707="","",IF(ISERROR(INDEX(Inputs!$A$10:$B$13,MATCH(E707,Inputs!$A$10:$A$13,0),2)),0,INDEX(Inputs!$A$10:$B$13,MATCH(E707,Inputs!$A$10:$A$13,0),2)))</f>
        <v/>
      </c>
      <c r="G707" s="47">
        <f t="shared" si="95"/>
        <v>0.1095</v>
      </c>
      <c r="H707" s="37">
        <f t="shared" si="96"/>
        <v>0.1095</v>
      </c>
      <c r="I707" s="9" t="e">
        <f>IF(E707="",NA(),IF(Inputs!$B$6&gt;(U706*(1+rate/freq)),IF((U706*(1+rate/freq))&lt;0,0,(U706*(1+rate/freq))),Inputs!$B$6))</f>
        <v>#N/A</v>
      </c>
      <c r="J707" s="8" t="str">
        <f t="shared" si="97"/>
        <v/>
      </c>
      <c r="K707" s="9" t="str">
        <f t="shared" si="98"/>
        <v/>
      </c>
      <c r="L707" s="8" t="str">
        <f t="shared" si="102"/>
        <v/>
      </c>
      <c r="M707" s="8" t="str">
        <f t="shared" si="103"/>
        <v/>
      </c>
      <c r="N707" s="8"/>
      <c r="O707" s="8"/>
      <c r="P707" s="8"/>
      <c r="Q707" s="8" t="str">
        <f>IF(Inputs!$E$9=$M$2,M707,IF(Inputs!$E$9=$N$2,N707,IF(Inputs!$E$9=$O$2,O707,IF(Inputs!$E$9=$P$2,P707,""))))</f>
        <v/>
      </c>
      <c r="R707" s="3">
        <v>0</v>
      </c>
      <c r="S707" s="19"/>
      <c r="T707" s="3">
        <f t="shared" si="99"/>
        <v>0</v>
      </c>
      <c r="U707" s="8" t="str">
        <f t="shared" si="100"/>
        <v/>
      </c>
      <c r="W707" s="11"/>
      <c r="X707" s="11"/>
      <c r="Y707" s="11"/>
      <c r="Z707" s="11"/>
      <c r="AA707" s="11"/>
      <c r="AB707" s="11"/>
      <c r="AC707" s="11"/>
    </row>
    <row r="708" spans="4:29">
      <c r="D708" s="26">
        <f>IF(SUM($D$2:D707)&lt;&gt;0,0,IF(ROUND(U707-L708,2)=0,E708,0))</f>
        <v>0</v>
      </c>
      <c r="E708" s="3" t="str">
        <f t="shared" si="101"/>
        <v/>
      </c>
      <c r="F708" s="3" t="str">
        <f>IF(E708="","",IF(ISERROR(INDEX(Inputs!$A$10:$B$13,MATCH(E708,Inputs!$A$10:$A$13,0),2)),0,INDEX(Inputs!$A$10:$B$13,MATCH(E708,Inputs!$A$10:$A$13,0),2)))</f>
        <v/>
      </c>
      <c r="G708" s="47">
        <f t="shared" ref="G708:G771" si="104">rate</f>
        <v>0.1095</v>
      </c>
      <c r="H708" s="37">
        <f t="shared" ref="H708:H771" si="105">IF($AS$2="fixed",rate,G708)</f>
        <v>0.1095</v>
      </c>
      <c r="I708" s="9" t="e">
        <f>IF(E708="",NA(),IF(Inputs!$B$6&gt;(U707*(1+rate/freq)),IF((U707*(1+rate/freq))&lt;0,0,(U707*(1+rate/freq))),Inputs!$B$6))</f>
        <v>#N/A</v>
      </c>
      <c r="J708" s="8" t="str">
        <f t="shared" ref="J708:J771" si="106">IF(E708="","",IF(emi&gt;(U707*(1+rate/freq)),IF((U707*(1+rate/freq))&lt;0,0,(U707*(1+rate/freq))),emi))</f>
        <v/>
      </c>
      <c r="K708" s="9" t="str">
        <f t="shared" ref="K708:K771" si="107">IF(E708="","",IF(U707&lt;0,0,U707)*H708/freq)</f>
        <v/>
      </c>
      <c r="L708" s="8" t="str">
        <f t="shared" si="102"/>
        <v/>
      </c>
      <c r="M708" s="8" t="str">
        <f t="shared" si="103"/>
        <v/>
      </c>
      <c r="N708" s="8"/>
      <c r="O708" s="8"/>
      <c r="P708" s="8"/>
      <c r="Q708" s="8" t="str">
        <f>IF(Inputs!$E$9=$M$2,M708,IF(Inputs!$E$9=$N$2,N708,IF(Inputs!$E$9=$O$2,O708,IF(Inputs!$E$9=$P$2,P708,""))))</f>
        <v/>
      </c>
      <c r="R708" s="3">
        <v>0</v>
      </c>
      <c r="S708" s="19"/>
      <c r="T708" s="3">
        <f t="shared" ref="T708:T771" si="108">IF(U707=0,0,S708)</f>
        <v>0</v>
      </c>
      <c r="U708" s="8" t="str">
        <f t="shared" ref="U708:U771" si="109">IF(E708="","",IF(U707&lt;=0,0,IF(U707+F708-L708-R708-T708&lt;0,0,U707+F708-L708-R708-T708)))</f>
        <v/>
      </c>
      <c r="W708" s="11"/>
      <c r="X708" s="11"/>
      <c r="Y708" s="11"/>
      <c r="Z708" s="11"/>
      <c r="AA708" s="11"/>
      <c r="AB708" s="11"/>
      <c r="AC708" s="11"/>
    </row>
    <row r="709" spans="4:29">
      <c r="D709" s="26">
        <f>IF(SUM($D$2:D708)&lt;&gt;0,0,IF(ROUND(U708-L709,2)=0,E709,0))</f>
        <v>0</v>
      </c>
      <c r="E709" s="3" t="str">
        <f t="shared" ref="E709:E772" si="110">IF(E708&lt;term,E708+1,"")</f>
        <v/>
      </c>
      <c r="F709" s="3" t="str">
        <f>IF(E709="","",IF(ISERROR(INDEX(Inputs!$A$10:$B$13,MATCH(E709,Inputs!$A$10:$A$13,0),2)),0,INDEX(Inputs!$A$10:$B$13,MATCH(E709,Inputs!$A$10:$A$13,0),2)))</f>
        <v/>
      </c>
      <c r="G709" s="47">
        <f t="shared" si="104"/>
        <v>0.1095</v>
      </c>
      <c r="H709" s="37">
        <f t="shared" si="105"/>
        <v>0.1095</v>
      </c>
      <c r="I709" s="9" t="e">
        <f>IF(E709="",NA(),IF(Inputs!$B$6&gt;(U708*(1+rate/freq)),IF((U708*(1+rate/freq))&lt;0,0,(U708*(1+rate/freq))),Inputs!$B$6))</f>
        <v>#N/A</v>
      </c>
      <c r="J709" s="8" t="str">
        <f t="shared" si="106"/>
        <v/>
      </c>
      <c r="K709" s="9" t="str">
        <f t="shared" si="107"/>
        <v/>
      </c>
      <c r="L709" s="8" t="str">
        <f t="shared" ref="L709:L772" si="111">IF(E709="","",I709-K709)</f>
        <v/>
      </c>
      <c r="M709" s="8" t="str">
        <f t="shared" ref="M709:M772" si="112">E709</f>
        <v/>
      </c>
      <c r="N709" s="8">
        <f>N706+3</f>
        <v>706</v>
      </c>
      <c r="O709" s="8"/>
      <c r="P709" s="8"/>
      <c r="Q709" s="8" t="str">
        <f>IF(Inputs!$E$9=$M$2,M709,IF(Inputs!$E$9=$N$2,N709,IF(Inputs!$E$9=$O$2,O709,IF(Inputs!$E$9=$P$2,P709,""))))</f>
        <v/>
      </c>
      <c r="R709" s="3">
        <v>0</v>
      </c>
      <c r="S709" s="19"/>
      <c r="T709" s="3">
        <f t="shared" si="108"/>
        <v>0</v>
      </c>
      <c r="U709" s="8" t="str">
        <f t="shared" si="109"/>
        <v/>
      </c>
      <c r="W709" s="11"/>
      <c r="X709" s="11"/>
      <c r="Y709" s="11"/>
      <c r="Z709" s="11"/>
      <c r="AA709" s="11"/>
      <c r="AB709" s="11"/>
      <c r="AC709" s="11"/>
    </row>
    <row r="710" spans="4:29">
      <c r="D710" s="26">
        <f>IF(SUM($D$2:D709)&lt;&gt;0,0,IF(ROUND(U709-L710,2)=0,E710,0))</f>
        <v>0</v>
      </c>
      <c r="E710" s="3" t="str">
        <f t="shared" si="110"/>
        <v/>
      </c>
      <c r="F710" s="3" t="str">
        <f>IF(E710="","",IF(ISERROR(INDEX(Inputs!$A$10:$B$13,MATCH(E710,Inputs!$A$10:$A$13,0),2)),0,INDEX(Inputs!$A$10:$B$13,MATCH(E710,Inputs!$A$10:$A$13,0),2)))</f>
        <v/>
      </c>
      <c r="G710" s="47">
        <f t="shared" si="104"/>
        <v>0.1095</v>
      </c>
      <c r="H710" s="37">
        <f t="shared" si="105"/>
        <v>0.1095</v>
      </c>
      <c r="I710" s="9" t="e">
        <f>IF(E710="",NA(),IF(Inputs!$B$6&gt;(U709*(1+rate/freq)),IF((U709*(1+rate/freq))&lt;0,0,(U709*(1+rate/freq))),Inputs!$B$6))</f>
        <v>#N/A</v>
      </c>
      <c r="J710" s="8" t="str">
        <f t="shared" si="106"/>
        <v/>
      </c>
      <c r="K710" s="9" t="str">
        <f t="shared" si="107"/>
        <v/>
      </c>
      <c r="L710" s="8" t="str">
        <f t="shared" si="111"/>
        <v/>
      </c>
      <c r="M710" s="8" t="str">
        <f t="shared" si="112"/>
        <v/>
      </c>
      <c r="N710" s="8"/>
      <c r="O710" s="8"/>
      <c r="P710" s="8"/>
      <c r="Q710" s="8" t="str">
        <f>IF(Inputs!$E$9=$M$2,M710,IF(Inputs!$E$9=$N$2,N710,IF(Inputs!$E$9=$O$2,O710,IF(Inputs!$E$9=$P$2,P710,""))))</f>
        <v/>
      </c>
      <c r="R710" s="3">
        <v>0</v>
      </c>
      <c r="S710" s="19"/>
      <c r="T710" s="3">
        <f t="shared" si="108"/>
        <v>0</v>
      </c>
      <c r="U710" s="8" t="str">
        <f t="shared" si="109"/>
        <v/>
      </c>
      <c r="W710" s="11"/>
      <c r="X710" s="11"/>
      <c r="Y710" s="11"/>
      <c r="Z710" s="11"/>
      <c r="AA710" s="11"/>
      <c r="AB710" s="11"/>
      <c r="AC710" s="11"/>
    </row>
    <row r="711" spans="4:29">
      <c r="D711" s="26">
        <f>IF(SUM($D$2:D710)&lt;&gt;0,0,IF(ROUND(U710-L711,2)=0,E711,0))</f>
        <v>0</v>
      </c>
      <c r="E711" s="3" t="str">
        <f t="shared" si="110"/>
        <v/>
      </c>
      <c r="F711" s="3" t="str">
        <f>IF(E711="","",IF(ISERROR(INDEX(Inputs!$A$10:$B$13,MATCH(E711,Inputs!$A$10:$A$13,0),2)),0,INDEX(Inputs!$A$10:$B$13,MATCH(E711,Inputs!$A$10:$A$13,0),2)))</f>
        <v/>
      </c>
      <c r="G711" s="47">
        <f t="shared" si="104"/>
        <v>0.1095</v>
      </c>
      <c r="H711" s="37">
        <f t="shared" si="105"/>
        <v>0.1095</v>
      </c>
      <c r="I711" s="9" t="e">
        <f>IF(E711="",NA(),IF(Inputs!$B$6&gt;(U710*(1+rate/freq)),IF((U710*(1+rate/freq))&lt;0,0,(U710*(1+rate/freq))),Inputs!$B$6))</f>
        <v>#N/A</v>
      </c>
      <c r="J711" s="8" t="str">
        <f t="shared" si="106"/>
        <v/>
      </c>
      <c r="K711" s="9" t="str">
        <f t="shared" si="107"/>
        <v/>
      </c>
      <c r="L711" s="8" t="str">
        <f t="shared" si="111"/>
        <v/>
      </c>
      <c r="M711" s="8" t="str">
        <f t="shared" si="112"/>
        <v/>
      </c>
      <c r="N711" s="8"/>
      <c r="O711" s="8"/>
      <c r="P711" s="8"/>
      <c r="Q711" s="8" t="str">
        <f>IF(Inputs!$E$9=$M$2,M711,IF(Inputs!$E$9=$N$2,N711,IF(Inputs!$E$9=$O$2,O711,IF(Inputs!$E$9=$P$2,P711,""))))</f>
        <v/>
      </c>
      <c r="R711" s="3">
        <v>0</v>
      </c>
      <c r="S711" s="19"/>
      <c r="T711" s="3">
        <f t="shared" si="108"/>
        <v>0</v>
      </c>
      <c r="U711" s="8" t="str">
        <f t="shared" si="109"/>
        <v/>
      </c>
      <c r="W711" s="11"/>
      <c r="X711" s="11"/>
      <c r="Y711" s="11"/>
      <c r="Z711" s="11"/>
      <c r="AA711" s="11"/>
      <c r="AB711" s="11"/>
      <c r="AC711" s="11"/>
    </row>
    <row r="712" spans="4:29">
      <c r="D712" s="26">
        <f>IF(SUM($D$2:D711)&lt;&gt;0,0,IF(ROUND(U711-L712,2)=0,E712,0))</f>
        <v>0</v>
      </c>
      <c r="E712" s="3" t="str">
        <f t="shared" si="110"/>
        <v/>
      </c>
      <c r="F712" s="3" t="str">
        <f>IF(E712="","",IF(ISERROR(INDEX(Inputs!$A$10:$B$13,MATCH(E712,Inputs!$A$10:$A$13,0),2)),0,INDEX(Inputs!$A$10:$B$13,MATCH(E712,Inputs!$A$10:$A$13,0),2)))</f>
        <v/>
      </c>
      <c r="G712" s="47">
        <f t="shared" si="104"/>
        <v>0.1095</v>
      </c>
      <c r="H712" s="37">
        <f t="shared" si="105"/>
        <v>0.1095</v>
      </c>
      <c r="I712" s="9" t="e">
        <f>IF(E712="",NA(),IF(Inputs!$B$6&gt;(U711*(1+rate/freq)),IF((U711*(1+rate/freq))&lt;0,0,(U711*(1+rate/freq))),Inputs!$B$6))</f>
        <v>#N/A</v>
      </c>
      <c r="J712" s="8" t="str">
        <f t="shared" si="106"/>
        <v/>
      </c>
      <c r="K712" s="9" t="str">
        <f t="shared" si="107"/>
        <v/>
      </c>
      <c r="L712" s="8" t="str">
        <f t="shared" si="111"/>
        <v/>
      </c>
      <c r="M712" s="8" t="str">
        <f t="shared" si="112"/>
        <v/>
      </c>
      <c r="N712" s="8">
        <f>N709+3</f>
        <v>709</v>
      </c>
      <c r="O712" s="8">
        <f>O706+6</f>
        <v>709</v>
      </c>
      <c r="P712" s="8">
        <f>P700+12</f>
        <v>709</v>
      </c>
      <c r="Q712" s="8" t="str">
        <f>IF(Inputs!$E$9=$M$2,M712,IF(Inputs!$E$9=$N$2,N712,IF(Inputs!$E$9=$O$2,O712,IF(Inputs!$E$9=$P$2,P712,""))))</f>
        <v/>
      </c>
      <c r="R712" s="3">
        <v>0</v>
      </c>
      <c r="S712" s="19"/>
      <c r="T712" s="3">
        <f t="shared" si="108"/>
        <v>0</v>
      </c>
      <c r="U712" s="8" t="str">
        <f t="shared" si="109"/>
        <v/>
      </c>
      <c r="W712" s="11"/>
      <c r="X712" s="11"/>
      <c r="Y712" s="11"/>
      <c r="Z712" s="11"/>
      <c r="AA712" s="11"/>
      <c r="AB712" s="11"/>
      <c r="AC712" s="11"/>
    </row>
    <row r="713" spans="4:29">
      <c r="D713" s="26">
        <f>IF(SUM($D$2:D712)&lt;&gt;0,0,IF(ROUND(U712-L713,2)=0,E713,0))</f>
        <v>0</v>
      </c>
      <c r="E713" s="3" t="str">
        <f t="shared" si="110"/>
        <v/>
      </c>
      <c r="F713" s="3" t="str">
        <f>IF(E713="","",IF(ISERROR(INDEX(Inputs!$A$10:$B$13,MATCH(E713,Inputs!$A$10:$A$13,0),2)),0,INDEX(Inputs!$A$10:$B$13,MATCH(E713,Inputs!$A$10:$A$13,0),2)))</f>
        <v/>
      </c>
      <c r="G713" s="47">
        <f t="shared" si="104"/>
        <v>0.1095</v>
      </c>
      <c r="H713" s="37">
        <f t="shared" si="105"/>
        <v>0.1095</v>
      </c>
      <c r="I713" s="9" t="e">
        <f>IF(E713="",NA(),IF(Inputs!$B$6&gt;(U712*(1+rate/freq)),IF((U712*(1+rate/freq))&lt;0,0,(U712*(1+rate/freq))),Inputs!$B$6))</f>
        <v>#N/A</v>
      </c>
      <c r="J713" s="8" t="str">
        <f t="shared" si="106"/>
        <v/>
      </c>
      <c r="K713" s="9" t="str">
        <f t="shared" si="107"/>
        <v/>
      </c>
      <c r="L713" s="8" t="str">
        <f t="shared" si="111"/>
        <v/>
      </c>
      <c r="M713" s="8" t="str">
        <f t="shared" si="112"/>
        <v/>
      </c>
      <c r="N713" s="8"/>
      <c r="O713" s="8"/>
      <c r="P713" s="8"/>
      <c r="Q713" s="8" t="str">
        <f>IF(Inputs!$E$9=$M$2,M713,IF(Inputs!$E$9=$N$2,N713,IF(Inputs!$E$9=$O$2,O713,IF(Inputs!$E$9=$P$2,P713,""))))</f>
        <v/>
      </c>
      <c r="R713" s="3">
        <v>0</v>
      </c>
      <c r="S713" s="19"/>
      <c r="T713" s="3">
        <f t="shared" si="108"/>
        <v>0</v>
      </c>
      <c r="U713" s="8" t="str">
        <f t="shared" si="109"/>
        <v/>
      </c>
      <c r="W713" s="11"/>
      <c r="X713" s="11"/>
      <c r="Y713" s="11"/>
      <c r="Z713" s="11"/>
      <c r="AA713" s="11"/>
      <c r="AB713" s="11"/>
      <c r="AC713" s="11"/>
    </row>
    <row r="714" spans="4:29">
      <c r="D714" s="26">
        <f>IF(SUM($D$2:D713)&lt;&gt;0,0,IF(ROUND(U713-L714,2)=0,E714,0))</f>
        <v>0</v>
      </c>
      <c r="E714" s="3" t="str">
        <f t="shared" si="110"/>
        <v/>
      </c>
      <c r="F714" s="3" t="str">
        <f>IF(E714="","",IF(ISERROR(INDEX(Inputs!$A$10:$B$13,MATCH(E714,Inputs!$A$10:$A$13,0),2)),0,INDEX(Inputs!$A$10:$B$13,MATCH(E714,Inputs!$A$10:$A$13,0),2)))</f>
        <v/>
      </c>
      <c r="G714" s="47">
        <f t="shared" si="104"/>
        <v>0.1095</v>
      </c>
      <c r="H714" s="37">
        <f t="shared" si="105"/>
        <v>0.1095</v>
      </c>
      <c r="I714" s="9" t="e">
        <f>IF(E714="",NA(),IF(Inputs!$B$6&gt;(U713*(1+rate/freq)),IF((U713*(1+rate/freq))&lt;0,0,(U713*(1+rate/freq))),Inputs!$B$6))</f>
        <v>#N/A</v>
      </c>
      <c r="J714" s="8" t="str">
        <f t="shared" si="106"/>
        <v/>
      </c>
      <c r="K714" s="9" t="str">
        <f t="shared" si="107"/>
        <v/>
      </c>
      <c r="L714" s="8" t="str">
        <f t="shared" si="111"/>
        <v/>
      </c>
      <c r="M714" s="8" t="str">
        <f t="shared" si="112"/>
        <v/>
      </c>
      <c r="N714" s="8"/>
      <c r="O714" s="8"/>
      <c r="P714" s="8"/>
      <c r="Q714" s="8" t="str">
        <f>IF(Inputs!$E$9=$M$2,M714,IF(Inputs!$E$9=$N$2,N714,IF(Inputs!$E$9=$O$2,O714,IF(Inputs!$E$9=$P$2,P714,""))))</f>
        <v/>
      </c>
      <c r="R714" s="3">
        <v>0</v>
      </c>
      <c r="S714" s="19"/>
      <c r="T714" s="3">
        <f t="shared" si="108"/>
        <v>0</v>
      </c>
      <c r="U714" s="8" t="str">
        <f t="shared" si="109"/>
        <v/>
      </c>
      <c r="W714" s="11"/>
      <c r="X714" s="11"/>
      <c r="Y714" s="11"/>
      <c r="Z714" s="11"/>
      <c r="AA714" s="11"/>
      <c r="AB714" s="11"/>
      <c r="AC714" s="11"/>
    </row>
    <row r="715" spans="4:29">
      <c r="D715" s="26">
        <f>IF(SUM($D$2:D714)&lt;&gt;0,0,IF(ROUND(U714-L715,2)=0,E715,0))</f>
        <v>0</v>
      </c>
      <c r="E715" s="3" t="str">
        <f t="shared" si="110"/>
        <v/>
      </c>
      <c r="F715" s="3" t="str">
        <f>IF(E715="","",IF(ISERROR(INDEX(Inputs!$A$10:$B$13,MATCH(E715,Inputs!$A$10:$A$13,0),2)),0,INDEX(Inputs!$A$10:$B$13,MATCH(E715,Inputs!$A$10:$A$13,0),2)))</f>
        <v/>
      </c>
      <c r="G715" s="47">
        <f t="shared" si="104"/>
        <v>0.1095</v>
      </c>
      <c r="H715" s="37">
        <f t="shared" si="105"/>
        <v>0.1095</v>
      </c>
      <c r="I715" s="9" t="e">
        <f>IF(E715="",NA(),IF(Inputs!$B$6&gt;(U714*(1+rate/freq)),IF((U714*(1+rate/freq))&lt;0,0,(U714*(1+rate/freq))),Inputs!$B$6))</f>
        <v>#N/A</v>
      </c>
      <c r="J715" s="8" t="str">
        <f t="shared" si="106"/>
        <v/>
      </c>
      <c r="K715" s="9" t="str">
        <f t="shared" si="107"/>
        <v/>
      </c>
      <c r="L715" s="8" t="str">
        <f t="shared" si="111"/>
        <v/>
      </c>
      <c r="M715" s="8" t="str">
        <f t="shared" si="112"/>
        <v/>
      </c>
      <c r="N715" s="8">
        <f>N712+3</f>
        <v>712</v>
      </c>
      <c r="O715" s="8"/>
      <c r="P715" s="8"/>
      <c r="Q715" s="8" t="str">
        <f>IF(Inputs!$E$9=$M$2,M715,IF(Inputs!$E$9=$N$2,N715,IF(Inputs!$E$9=$O$2,O715,IF(Inputs!$E$9=$P$2,P715,""))))</f>
        <v/>
      </c>
      <c r="R715" s="3">
        <v>0</v>
      </c>
      <c r="S715" s="19"/>
      <c r="T715" s="3">
        <f t="shared" si="108"/>
        <v>0</v>
      </c>
      <c r="U715" s="8" t="str">
        <f t="shared" si="109"/>
        <v/>
      </c>
      <c r="W715" s="11"/>
      <c r="X715" s="11"/>
      <c r="Y715" s="11"/>
      <c r="Z715" s="11"/>
      <c r="AA715" s="11"/>
      <c r="AB715" s="11"/>
      <c r="AC715" s="11"/>
    </row>
    <row r="716" spans="4:29">
      <c r="D716" s="26">
        <f>IF(SUM($D$2:D715)&lt;&gt;0,0,IF(ROUND(U715-L716,2)=0,E716,0))</f>
        <v>0</v>
      </c>
      <c r="E716" s="3" t="str">
        <f t="shared" si="110"/>
        <v/>
      </c>
      <c r="F716" s="3" t="str">
        <f>IF(E716="","",IF(ISERROR(INDEX(Inputs!$A$10:$B$13,MATCH(E716,Inputs!$A$10:$A$13,0),2)),0,INDEX(Inputs!$A$10:$B$13,MATCH(E716,Inputs!$A$10:$A$13,0),2)))</f>
        <v/>
      </c>
      <c r="G716" s="47">
        <f t="shared" si="104"/>
        <v>0.1095</v>
      </c>
      <c r="H716" s="37">
        <f t="shared" si="105"/>
        <v>0.1095</v>
      </c>
      <c r="I716" s="9" t="e">
        <f>IF(E716="",NA(),IF(Inputs!$B$6&gt;(U715*(1+rate/freq)),IF((U715*(1+rate/freq))&lt;0,0,(U715*(1+rate/freq))),Inputs!$B$6))</f>
        <v>#N/A</v>
      </c>
      <c r="J716" s="8" t="str">
        <f t="shared" si="106"/>
        <v/>
      </c>
      <c r="K716" s="9" t="str">
        <f t="shared" si="107"/>
        <v/>
      </c>
      <c r="L716" s="8" t="str">
        <f t="shared" si="111"/>
        <v/>
      </c>
      <c r="M716" s="8" t="str">
        <f t="shared" si="112"/>
        <v/>
      </c>
      <c r="N716" s="8"/>
      <c r="O716" s="8"/>
      <c r="P716" s="8"/>
      <c r="Q716" s="8" t="str">
        <f>IF(Inputs!$E$9=$M$2,M716,IF(Inputs!$E$9=$N$2,N716,IF(Inputs!$E$9=$O$2,O716,IF(Inputs!$E$9=$P$2,P716,""))))</f>
        <v/>
      </c>
      <c r="R716" s="3">
        <v>0</v>
      </c>
      <c r="S716" s="19"/>
      <c r="T716" s="3">
        <f t="shared" si="108"/>
        <v>0</v>
      </c>
      <c r="U716" s="8" t="str">
        <f t="shared" si="109"/>
        <v/>
      </c>
      <c r="W716" s="11"/>
      <c r="X716" s="11"/>
      <c r="Y716" s="11"/>
      <c r="Z716" s="11"/>
      <c r="AA716" s="11"/>
      <c r="AB716" s="11"/>
      <c r="AC716" s="11"/>
    </row>
    <row r="717" spans="4:29">
      <c r="D717" s="26">
        <f>IF(SUM($D$2:D716)&lt;&gt;0,0,IF(ROUND(U716-L717,2)=0,E717,0))</f>
        <v>0</v>
      </c>
      <c r="E717" s="3" t="str">
        <f t="shared" si="110"/>
        <v/>
      </c>
      <c r="F717" s="3" t="str">
        <f>IF(E717="","",IF(ISERROR(INDEX(Inputs!$A$10:$B$13,MATCH(E717,Inputs!$A$10:$A$13,0),2)),0,INDEX(Inputs!$A$10:$B$13,MATCH(E717,Inputs!$A$10:$A$13,0),2)))</f>
        <v/>
      </c>
      <c r="G717" s="47">
        <f t="shared" si="104"/>
        <v>0.1095</v>
      </c>
      <c r="H717" s="37">
        <f t="shared" si="105"/>
        <v>0.1095</v>
      </c>
      <c r="I717" s="9" t="e">
        <f>IF(E717="",NA(),IF(Inputs!$B$6&gt;(U716*(1+rate/freq)),IF((U716*(1+rate/freq))&lt;0,0,(U716*(1+rate/freq))),Inputs!$B$6))</f>
        <v>#N/A</v>
      </c>
      <c r="J717" s="8" t="str">
        <f t="shared" si="106"/>
        <v/>
      </c>
      <c r="K717" s="9" t="str">
        <f t="shared" si="107"/>
        <v/>
      </c>
      <c r="L717" s="8" t="str">
        <f t="shared" si="111"/>
        <v/>
      </c>
      <c r="M717" s="8" t="str">
        <f t="shared" si="112"/>
        <v/>
      </c>
      <c r="N717" s="8"/>
      <c r="O717" s="8"/>
      <c r="P717" s="8"/>
      <c r="Q717" s="8" t="str">
        <f>IF(Inputs!$E$9=$M$2,M717,IF(Inputs!$E$9=$N$2,N717,IF(Inputs!$E$9=$O$2,O717,IF(Inputs!$E$9=$P$2,P717,""))))</f>
        <v/>
      </c>
      <c r="R717" s="3">
        <v>0</v>
      </c>
      <c r="S717" s="19"/>
      <c r="T717" s="3">
        <f t="shared" si="108"/>
        <v>0</v>
      </c>
      <c r="U717" s="8" t="str">
        <f t="shared" si="109"/>
        <v/>
      </c>
      <c r="W717" s="11"/>
      <c r="X717" s="11"/>
      <c r="Y717" s="11"/>
      <c r="Z717" s="11"/>
      <c r="AA717" s="11"/>
      <c r="AB717" s="11"/>
      <c r="AC717" s="11"/>
    </row>
    <row r="718" spans="4:29">
      <c r="D718" s="26">
        <f>IF(SUM($D$2:D717)&lt;&gt;0,0,IF(ROUND(U717-L718,2)=0,E718,0))</f>
        <v>0</v>
      </c>
      <c r="E718" s="3" t="str">
        <f t="shared" si="110"/>
        <v/>
      </c>
      <c r="F718" s="3" t="str">
        <f>IF(E718="","",IF(ISERROR(INDEX(Inputs!$A$10:$B$13,MATCH(E718,Inputs!$A$10:$A$13,0),2)),0,INDEX(Inputs!$A$10:$B$13,MATCH(E718,Inputs!$A$10:$A$13,0),2)))</f>
        <v/>
      </c>
      <c r="G718" s="47">
        <f t="shared" si="104"/>
        <v>0.1095</v>
      </c>
      <c r="H718" s="37">
        <f t="shared" si="105"/>
        <v>0.1095</v>
      </c>
      <c r="I718" s="9" t="e">
        <f>IF(E718="",NA(),IF(Inputs!$B$6&gt;(U717*(1+rate/freq)),IF((U717*(1+rate/freq))&lt;0,0,(U717*(1+rate/freq))),Inputs!$B$6))</f>
        <v>#N/A</v>
      </c>
      <c r="J718" s="8" t="str">
        <f t="shared" si="106"/>
        <v/>
      </c>
      <c r="K718" s="9" t="str">
        <f t="shared" si="107"/>
        <v/>
      </c>
      <c r="L718" s="8" t="str">
        <f t="shared" si="111"/>
        <v/>
      </c>
      <c r="M718" s="8" t="str">
        <f t="shared" si="112"/>
        <v/>
      </c>
      <c r="N718" s="8">
        <f>N715+3</f>
        <v>715</v>
      </c>
      <c r="O718" s="8">
        <f>O712+6</f>
        <v>715</v>
      </c>
      <c r="P718" s="8"/>
      <c r="Q718" s="8" t="str">
        <f>IF(Inputs!$E$9=$M$2,M718,IF(Inputs!$E$9=$N$2,N718,IF(Inputs!$E$9=$O$2,O718,IF(Inputs!$E$9=$P$2,P718,""))))</f>
        <v/>
      </c>
      <c r="R718" s="3">
        <v>0</v>
      </c>
      <c r="S718" s="19"/>
      <c r="T718" s="3">
        <f t="shared" si="108"/>
        <v>0</v>
      </c>
      <c r="U718" s="8" t="str">
        <f t="shared" si="109"/>
        <v/>
      </c>
      <c r="W718" s="11"/>
      <c r="X718" s="11"/>
      <c r="Y718" s="11"/>
      <c r="Z718" s="11"/>
      <c r="AA718" s="11"/>
      <c r="AB718" s="11"/>
      <c r="AC718" s="11"/>
    </row>
    <row r="719" spans="4:29">
      <c r="D719" s="26">
        <f>IF(SUM($D$2:D718)&lt;&gt;0,0,IF(ROUND(U718-L719,2)=0,E719,0))</f>
        <v>0</v>
      </c>
      <c r="E719" s="3" t="str">
        <f t="shared" si="110"/>
        <v/>
      </c>
      <c r="F719" s="3" t="str">
        <f>IF(E719="","",IF(ISERROR(INDEX(Inputs!$A$10:$B$13,MATCH(E719,Inputs!$A$10:$A$13,0),2)),0,INDEX(Inputs!$A$10:$B$13,MATCH(E719,Inputs!$A$10:$A$13,0),2)))</f>
        <v/>
      </c>
      <c r="G719" s="47">
        <f t="shared" si="104"/>
        <v>0.1095</v>
      </c>
      <c r="H719" s="37">
        <f t="shared" si="105"/>
        <v>0.1095</v>
      </c>
      <c r="I719" s="9" t="e">
        <f>IF(E719="",NA(),IF(Inputs!$B$6&gt;(U718*(1+rate/freq)),IF((U718*(1+rate/freq))&lt;0,0,(U718*(1+rate/freq))),Inputs!$B$6))</f>
        <v>#N/A</v>
      </c>
      <c r="J719" s="8" t="str">
        <f t="shared" si="106"/>
        <v/>
      </c>
      <c r="K719" s="9" t="str">
        <f t="shared" si="107"/>
        <v/>
      </c>
      <c r="L719" s="8" t="str">
        <f t="shared" si="111"/>
        <v/>
      </c>
      <c r="M719" s="8" t="str">
        <f t="shared" si="112"/>
        <v/>
      </c>
      <c r="N719" s="8"/>
      <c r="O719" s="8"/>
      <c r="P719" s="8"/>
      <c r="Q719" s="8" t="str">
        <f>IF(Inputs!$E$9=$M$2,M719,IF(Inputs!$E$9=$N$2,N719,IF(Inputs!$E$9=$O$2,O719,IF(Inputs!$E$9=$P$2,P719,""))))</f>
        <v/>
      </c>
      <c r="R719" s="3">
        <v>0</v>
      </c>
      <c r="S719" s="19"/>
      <c r="T719" s="3">
        <f t="shared" si="108"/>
        <v>0</v>
      </c>
      <c r="U719" s="8" t="str">
        <f t="shared" si="109"/>
        <v/>
      </c>
      <c r="W719" s="11"/>
      <c r="X719" s="11"/>
      <c r="Y719" s="11"/>
      <c r="Z719" s="11"/>
      <c r="AA719" s="11"/>
      <c r="AB719" s="11"/>
      <c r="AC719" s="11"/>
    </row>
    <row r="720" spans="4:29">
      <c r="D720" s="26">
        <f>IF(SUM($D$2:D719)&lt;&gt;0,0,IF(ROUND(U719-L720,2)=0,E720,0))</f>
        <v>0</v>
      </c>
      <c r="E720" s="3" t="str">
        <f t="shared" si="110"/>
        <v/>
      </c>
      <c r="F720" s="3" t="str">
        <f>IF(E720="","",IF(ISERROR(INDEX(Inputs!$A$10:$B$13,MATCH(E720,Inputs!$A$10:$A$13,0),2)),0,INDEX(Inputs!$A$10:$B$13,MATCH(E720,Inputs!$A$10:$A$13,0),2)))</f>
        <v/>
      </c>
      <c r="G720" s="47">
        <f t="shared" si="104"/>
        <v>0.1095</v>
      </c>
      <c r="H720" s="37">
        <f t="shared" si="105"/>
        <v>0.1095</v>
      </c>
      <c r="I720" s="9" t="e">
        <f>IF(E720="",NA(),IF(Inputs!$B$6&gt;(U719*(1+rate/freq)),IF((U719*(1+rate/freq))&lt;0,0,(U719*(1+rate/freq))),Inputs!$B$6))</f>
        <v>#N/A</v>
      </c>
      <c r="J720" s="8" t="str">
        <f t="shared" si="106"/>
        <v/>
      </c>
      <c r="K720" s="9" t="str">
        <f t="shared" si="107"/>
        <v/>
      </c>
      <c r="L720" s="8" t="str">
        <f t="shared" si="111"/>
        <v/>
      </c>
      <c r="M720" s="8" t="str">
        <f t="shared" si="112"/>
        <v/>
      </c>
      <c r="N720" s="8"/>
      <c r="O720" s="8"/>
      <c r="P720" s="8"/>
      <c r="Q720" s="8" t="str">
        <f>IF(Inputs!$E$9=$M$2,M720,IF(Inputs!$E$9=$N$2,N720,IF(Inputs!$E$9=$O$2,O720,IF(Inputs!$E$9=$P$2,P720,""))))</f>
        <v/>
      </c>
      <c r="R720" s="3">
        <v>0</v>
      </c>
      <c r="S720" s="19"/>
      <c r="T720" s="3">
        <f t="shared" si="108"/>
        <v>0</v>
      </c>
      <c r="U720" s="8" t="str">
        <f t="shared" si="109"/>
        <v/>
      </c>
      <c r="W720" s="11"/>
      <c r="X720" s="11"/>
      <c r="Y720" s="11"/>
      <c r="Z720" s="11"/>
      <c r="AA720" s="11"/>
      <c r="AB720" s="11"/>
      <c r="AC720" s="11"/>
    </row>
    <row r="721" spans="4:29">
      <c r="D721" s="26">
        <f>IF(SUM($D$2:D720)&lt;&gt;0,0,IF(ROUND(U720-L721,2)=0,E721,0))</f>
        <v>0</v>
      </c>
      <c r="E721" s="3" t="str">
        <f t="shared" si="110"/>
        <v/>
      </c>
      <c r="F721" s="3" t="str">
        <f>IF(E721="","",IF(ISERROR(INDEX(Inputs!$A$10:$B$13,MATCH(E721,Inputs!$A$10:$A$13,0),2)),0,INDEX(Inputs!$A$10:$B$13,MATCH(E721,Inputs!$A$10:$A$13,0),2)))</f>
        <v/>
      </c>
      <c r="G721" s="47">
        <f t="shared" si="104"/>
        <v>0.1095</v>
      </c>
      <c r="H721" s="37">
        <f t="shared" si="105"/>
        <v>0.1095</v>
      </c>
      <c r="I721" s="9" t="e">
        <f>IF(E721="",NA(),IF(Inputs!$B$6&gt;(U720*(1+rate/freq)),IF((U720*(1+rate/freq))&lt;0,0,(U720*(1+rate/freq))),Inputs!$B$6))</f>
        <v>#N/A</v>
      </c>
      <c r="J721" s="8" t="str">
        <f t="shared" si="106"/>
        <v/>
      </c>
      <c r="K721" s="9" t="str">
        <f t="shared" si="107"/>
        <v/>
      </c>
      <c r="L721" s="8" t="str">
        <f t="shared" si="111"/>
        <v/>
      </c>
      <c r="M721" s="8" t="str">
        <f t="shared" si="112"/>
        <v/>
      </c>
      <c r="N721" s="8">
        <f>N718+3</f>
        <v>718</v>
      </c>
      <c r="O721" s="8"/>
      <c r="P721" s="8"/>
      <c r="Q721" s="8" t="str">
        <f>IF(Inputs!$E$9=$M$2,M721,IF(Inputs!$E$9=$N$2,N721,IF(Inputs!$E$9=$O$2,O721,IF(Inputs!$E$9=$P$2,P721,""))))</f>
        <v/>
      </c>
      <c r="R721" s="3">
        <v>0</v>
      </c>
      <c r="S721" s="19"/>
      <c r="T721" s="3">
        <f t="shared" si="108"/>
        <v>0</v>
      </c>
      <c r="U721" s="8" t="str">
        <f t="shared" si="109"/>
        <v/>
      </c>
      <c r="W721" s="11"/>
      <c r="X721" s="11"/>
      <c r="Y721" s="11"/>
      <c r="Z721" s="11"/>
      <c r="AA721" s="11"/>
      <c r="AB721" s="11"/>
      <c r="AC721" s="11"/>
    </row>
    <row r="722" spans="4:29">
      <c r="D722" s="26">
        <f>IF(SUM($D$2:D721)&lt;&gt;0,0,IF(ROUND(U721-L722,2)=0,E722,0))</f>
        <v>0</v>
      </c>
      <c r="E722" s="3" t="str">
        <f t="shared" si="110"/>
        <v/>
      </c>
      <c r="F722" s="3" t="str">
        <f>IF(E722="","",IF(ISERROR(INDEX(Inputs!$A$10:$B$13,MATCH(E722,Inputs!$A$10:$A$13,0),2)),0,INDEX(Inputs!$A$10:$B$13,MATCH(E722,Inputs!$A$10:$A$13,0),2)))</f>
        <v/>
      </c>
      <c r="G722" s="47">
        <f t="shared" si="104"/>
        <v>0.1095</v>
      </c>
      <c r="H722" s="37">
        <f t="shared" si="105"/>
        <v>0.1095</v>
      </c>
      <c r="I722" s="9" t="e">
        <f>IF(E722="",NA(),IF(Inputs!$B$6&gt;(U721*(1+rate/freq)),IF((U721*(1+rate/freq))&lt;0,0,(U721*(1+rate/freq))),Inputs!$B$6))</f>
        <v>#N/A</v>
      </c>
      <c r="J722" s="8" t="str">
        <f t="shared" si="106"/>
        <v/>
      </c>
      <c r="K722" s="9" t="str">
        <f t="shared" si="107"/>
        <v/>
      </c>
      <c r="L722" s="8" t="str">
        <f t="shared" si="111"/>
        <v/>
      </c>
      <c r="M722" s="8" t="str">
        <f t="shared" si="112"/>
        <v/>
      </c>
      <c r="N722" s="8"/>
      <c r="O722" s="8"/>
      <c r="P722" s="8"/>
      <c r="Q722" s="8" t="str">
        <f>IF(Inputs!$E$9=$M$2,M722,IF(Inputs!$E$9=$N$2,N722,IF(Inputs!$E$9=$O$2,O722,IF(Inputs!$E$9=$P$2,P722,""))))</f>
        <v/>
      </c>
      <c r="R722" s="3">
        <v>0</v>
      </c>
      <c r="S722" s="19"/>
      <c r="T722" s="3">
        <f t="shared" si="108"/>
        <v>0</v>
      </c>
      <c r="U722" s="8" t="str">
        <f t="shared" si="109"/>
        <v/>
      </c>
      <c r="W722" s="11"/>
      <c r="X722" s="11"/>
      <c r="Y722" s="11"/>
      <c r="Z722" s="11"/>
      <c r="AA722" s="11"/>
      <c r="AB722" s="11"/>
      <c r="AC722" s="11"/>
    </row>
    <row r="723" spans="4:29">
      <c r="D723" s="26">
        <f>IF(SUM($D$2:D722)&lt;&gt;0,0,IF(ROUND(U722-L723,2)=0,E723,0))</f>
        <v>0</v>
      </c>
      <c r="E723" s="3" t="str">
        <f t="shared" si="110"/>
        <v/>
      </c>
      <c r="F723" s="3" t="str">
        <f>IF(E723="","",IF(ISERROR(INDEX(Inputs!$A$10:$B$13,MATCH(E723,Inputs!$A$10:$A$13,0),2)),0,INDEX(Inputs!$A$10:$B$13,MATCH(E723,Inputs!$A$10:$A$13,0),2)))</f>
        <v/>
      </c>
      <c r="G723" s="47">
        <f t="shared" si="104"/>
        <v>0.1095</v>
      </c>
      <c r="H723" s="37">
        <f t="shared" si="105"/>
        <v>0.1095</v>
      </c>
      <c r="I723" s="9" t="e">
        <f>IF(E723="",NA(),IF(Inputs!$B$6&gt;(U722*(1+rate/freq)),IF((U722*(1+rate/freq))&lt;0,0,(U722*(1+rate/freq))),Inputs!$B$6))</f>
        <v>#N/A</v>
      </c>
      <c r="J723" s="8" t="str">
        <f t="shared" si="106"/>
        <v/>
      </c>
      <c r="K723" s="9" t="str">
        <f t="shared" si="107"/>
        <v/>
      </c>
      <c r="L723" s="8" t="str">
        <f t="shared" si="111"/>
        <v/>
      </c>
      <c r="M723" s="8" t="str">
        <f t="shared" si="112"/>
        <v/>
      </c>
      <c r="N723" s="8"/>
      <c r="O723" s="8"/>
      <c r="P723" s="8"/>
      <c r="Q723" s="8" t="str">
        <f>IF(Inputs!$E$9=$M$2,M723,IF(Inputs!$E$9=$N$2,N723,IF(Inputs!$E$9=$O$2,O723,IF(Inputs!$E$9=$P$2,P723,""))))</f>
        <v/>
      </c>
      <c r="R723" s="3">
        <v>0</v>
      </c>
      <c r="S723" s="19"/>
      <c r="T723" s="3">
        <f t="shared" si="108"/>
        <v>0</v>
      </c>
      <c r="U723" s="8" t="str">
        <f t="shared" si="109"/>
        <v/>
      </c>
      <c r="W723" s="11"/>
      <c r="X723" s="11"/>
      <c r="Y723" s="11"/>
      <c r="Z723" s="11"/>
      <c r="AA723" s="11"/>
      <c r="AB723" s="11"/>
      <c r="AC723" s="11"/>
    </row>
    <row r="724" spans="4:29">
      <c r="D724" s="26">
        <f>IF(SUM($D$2:D723)&lt;&gt;0,0,IF(ROUND(U723-L724,2)=0,E724,0))</f>
        <v>0</v>
      </c>
      <c r="E724" s="3" t="str">
        <f t="shared" si="110"/>
        <v/>
      </c>
      <c r="F724" s="3" t="str">
        <f>IF(E724="","",IF(ISERROR(INDEX(Inputs!$A$10:$B$13,MATCH(E724,Inputs!$A$10:$A$13,0),2)),0,INDEX(Inputs!$A$10:$B$13,MATCH(E724,Inputs!$A$10:$A$13,0),2)))</f>
        <v/>
      </c>
      <c r="G724" s="47">
        <f t="shared" si="104"/>
        <v>0.1095</v>
      </c>
      <c r="H724" s="37">
        <f t="shared" si="105"/>
        <v>0.1095</v>
      </c>
      <c r="I724" s="9" t="e">
        <f>IF(E724="",NA(),IF(Inputs!$B$6&gt;(U723*(1+rate/freq)),IF((U723*(1+rate/freq))&lt;0,0,(U723*(1+rate/freq))),Inputs!$B$6))</f>
        <v>#N/A</v>
      </c>
      <c r="J724" s="8" t="str">
        <f t="shared" si="106"/>
        <v/>
      </c>
      <c r="K724" s="9" t="str">
        <f t="shared" si="107"/>
        <v/>
      </c>
      <c r="L724" s="8" t="str">
        <f t="shared" si="111"/>
        <v/>
      </c>
      <c r="M724" s="8" t="str">
        <f t="shared" si="112"/>
        <v/>
      </c>
      <c r="N724" s="8">
        <f>N721+3</f>
        <v>721</v>
      </c>
      <c r="O724" s="8">
        <f>O718+6</f>
        <v>721</v>
      </c>
      <c r="P724" s="8">
        <f>P712+12</f>
        <v>721</v>
      </c>
      <c r="Q724" s="8" t="str">
        <f>IF(Inputs!$E$9=$M$2,M724,IF(Inputs!$E$9=$N$2,N724,IF(Inputs!$E$9=$O$2,O724,IF(Inputs!$E$9=$P$2,P724,""))))</f>
        <v/>
      </c>
      <c r="R724" s="3">
        <v>0</v>
      </c>
      <c r="S724" s="19"/>
      <c r="T724" s="3">
        <f t="shared" si="108"/>
        <v>0</v>
      </c>
      <c r="U724" s="8" t="str">
        <f t="shared" si="109"/>
        <v/>
      </c>
      <c r="W724" s="11"/>
      <c r="X724" s="11"/>
      <c r="Y724" s="11"/>
      <c r="Z724" s="11"/>
      <c r="AA724" s="11"/>
      <c r="AB724" s="11"/>
      <c r="AC724" s="11"/>
    </row>
    <row r="725" spans="4:29">
      <c r="D725" s="26">
        <f>IF(SUM($D$2:D724)&lt;&gt;0,0,IF(ROUND(U724-L725,2)=0,E725,0))</f>
        <v>0</v>
      </c>
      <c r="E725" s="3" t="str">
        <f t="shared" si="110"/>
        <v/>
      </c>
      <c r="F725" s="3" t="str">
        <f>IF(E725="","",IF(ISERROR(INDEX(Inputs!$A$10:$B$13,MATCH(E725,Inputs!$A$10:$A$13,0),2)),0,INDEX(Inputs!$A$10:$B$13,MATCH(E725,Inputs!$A$10:$A$13,0),2)))</f>
        <v/>
      </c>
      <c r="G725" s="47">
        <f t="shared" si="104"/>
        <v>0.1095</v>
      </c>
      <c r="H725" s="37">
        <f t="shared" si="105"/>
        <v>0.1095</v>
      </c>
      <c r="I725" s="9" t="e">
        <f>IF(E725="",NA(),IF(Inputs!$B$6&gt;(U724*(1+rate/freq)),IF((U724*(1+rate/freq))&lt;0,0,(U724*(1+rate/freq))),Inputs!$B$6))</f>
        <v>#N/A</v>
      </c>
      <c r="J725" s="8" t="str">
        <f t="shared" si="106"/>
        <v/>
      </c>
      <c r="K725" s="9" t="str">
        <f t="shared" si="107"/>
        <v/>
      </c>
      <c r="L725" s="8" t="str">
        <f t="shared" si="111"/>
        <v/>
      </c>
      <c r="M725" s="8" t="str">
        <f t="shared" si="112"/>
        <v/>
      </c>
      <c r="N725" s="8"/>
      <c r="O725" s="8"/>
      <c r="P725" s="8"/>
      <c r="Q725" s="8" t="str">
        <f>IF(Inputs!$E$9=$M$2,M725,IF(Inputs!$E$9=$N$2,N725,IF(Inputs!$E$9=$O$2,O725,IF(Inputs!$E$9=$P$2,P725,""))))</f>
        <v/>
      </c>
      <c r="R725" s="3">
        <v>0</v>
      </c>
      <c r="S725" s="19"/>
      <c r="T725" s="3">
        <f t="shared" si="108"/>
        <v>0</v>
      </c>
      <c r="U725" s="8" t="str">
        <f t="shared" si="109"/>
        <v/>
      </c>
      <c r="W725" s="11"/>
      <c r="X725" s="11"/>
      <c r="Y725" s="11"/>
      <c r="Z725" s="11"/>
      <c r="AA725" s="11"/>
      <c r="AB725" s="11"/>
      <c r="AC725" s="11"/>
    </row>
    <row r="726" spans="4:29">
      <c r="D726" s="26">
        <f>IF(SUM($D$2:D725)&lt;&gt;0,0,IF(ROUND(U725-L726,2)=0,E726,0))</f>
        <v>0</v>
      </c>
      <c r="E726" s="3" t="str">
        <f t="shared" si="110"/>
        <v/>
      </c>
      <c r="F726" s="3" t="str">
        <f>IF(E726="","",IF(ISERROR(INDEX(Inputs!$A$10:$B$13,MATCH(E726,Inputs!$A$10:$A$13,0),2)),0,INDEX(Inputs!$A$10:$B$13,MATCH(E726,Inputs!$A$10:$A$13,0),2)))</f>
        <v/>
      </c>
      <c r="G726" s="47">
        <f t="shared" si="104"/>
        <v>0.1095</v>
      </c>
      <c r="H726" s="37">
        <f t="shared" si="105"/>
        <v>0.1095</v>
      </c>
      <c r="I726" s="9" t="e">
        <f>IF(E726="",NA(),IF(Inputs!$B$6&gt;(U725*(1+rate/freq)),IF((U725*(1+rate/freq))&lt;0,0,(U725*(1+rate/freq))),Inputs!$B$6))</f>
        <v>#N/A</v>
      </c>
      <c r="J726" s="8" t="str">
        <f t="shared" si="106"/>
        <v/>
      </c>
      <c r="K726" s="9" t="str">
        <f t="shared" si="107"/>
        <v/>
      </c>
      <c r="L726" s="8" t="str">
        <f t="shared" si="111"/>
        <v/>
      </c>
      <c r="M726" s="8" t="str">
        <f t="shared" si="112"/>
        <v/>
      </c>
      <c r="N726" s="8"/>
      <c r="O726" s="8"/>
      <c r="P726" s="8"/>
      <c r="Q726" s="8" t="str">
        <f>IF(Inputs!$E$9=$M$2,M726,IF(Inputs!$E$9=$N$2,N726,IF(Inputs!$E$9=$O$2,O726,IF(Inputs!$E$9=$P$2,P726,""))))</f>
        <v/>
      </c>
      <c r="R726" s="3">
        <v>0</v>
      </c>
      <c r="S726" s="19"/>
      <c r="T726" s="3">
        <f t="shared" si="108"/>
        <v>0</v>
      </c>
      <c r="U726" s="8" t="str">
        <f t="shared" si="109"/>
        <v/>
      </c>
      <c r="W726" s="11"/>
      <c r="X726" s="11"/>
      <c r="Y726" s="11"/>
      <c r="Z726" s="11"/>
      <c r="AA726" s="11"/>
      <c r="AB726" s="11"/>
      <c r="AC726" s="11"/>
    </row>
    <row r="727" spans="4:29">
      <c r="D727" s="26">
        <f>IF(SUM($D$2:D726)&lt;&gt;0,0,IF(ROUND(U726-L727,2)=0,E727,0))</f>
        <v>0</v>
      </c>
      <c r="E727" s="3" t="str">
        <f t="shared" si="110"/>
        <v/>
      </c>
      <c r="F727" s="3" t="str">
        <f>IF(E727="","",IF(ISERROR(INDEX(Inputs!$A$10:$B$13,MATCH(E727,Inputs!$A$10:$A$13,0),2)),0,INDEX(Inputs!$A$10:$B$13,MATCH(E727,Inputs!$A$10:$A$13,0),2)))</f>
        <v/>
      </c>
      <c r="G727" s="47">
        <f t="shared" si="104"/>
        <v>0.1095</v>
      </c>
      <c r="H727" s="37">
        <f t="shared" si="105"/>
        <v>0.1095</v>
      </c>
      <c r="I727" s="9" t="e">
        <f>IF(E727="",NA(),IF(Inputs!$B$6&gt;(U726*(1+rate/freq)),IF((U726*(1+rate/freq))&lt;0,0,(U726*(1+rate/freq))),Inputs!$B$6))</f>
        <v>#N/A</v>
      </c>
      <c r="J727" s="8" t="str">
        <f t="shared" si="106"/>
        <v/>
      </c>
      <c r="K727" s="9" t="str">
        <f t="shared" si="107"/>
        <v/>
      </c>
      <c r="L727" s="8" t="str">
        <f t="shared" si="111"/>
        <v/>
      </c>
      <c r="M727" s="8" t="str">
        <f t="shared" si="112"/>
        <v/>
      </c>
      <c r="N727" s="8">
        <f>N724+3</f>
        <v>724</v>
      </c>
      <c r="O727" s="8"/>
      <c r="P727" s="8"/>
      <c r="Q727" s="8" t="str">
        <f>IF(Inputs!$E$9=$M$2,M727,IF(Inputs!$E$9=$N$2,N727,IF(Inputs!$E$9=$O$2,O727,IF(Inputs!$E$9=$P$2,P727,""))))</f>
        <v/>
      </c>
      <c r="R727" s="3">
        <v>0</v>
      </c>
      <c r="S727" s="19"/>
      <c r="T727" s="3">
        <f t="shared" si="108"/>
        <v>0</v>
      </c>
      <c r="U727" s="8" t="str">
        <f t="shared" si="109"/>
        <v/>
      </c>
      <c r="W727" s="11"/>
      <c r="X727" s="11"/>
      <c r="Y727" s="11"/>
      <c r="Z727" s="11"/>
      <c r="AA727" s="11"/>
      <c r="AB727" s="11"/>
      <c r="AC727" s="11"/>
    </row>
    <row r="728" spans="4:29">
      <c r="D728" s="26">
        <f>IF(SUM($D$2:D727)&lt;&gt;0,0,IF(ROUND(U727-L728,2)=0,E728,0))</f>
        <v>0</v>
      </c>
      <c r="E728" s="3" t="str">
        <f t="shared" si="110"/>
        <v/>
      </c>
      <c r="F728" s="3" t="str">
        <f>IF(E728="","",IF(ISERROR(INDEX(Inputs!$A$10:$B$13,MATCH(E728,Inputs!$A$10:$A$13,0),2)),0,INDEX(Inputs!$A$10:$B$13,MATCH(E728,Inputs!$A$10:$A$13,0),2)))</f>
        <v/>
      </c>
      <c r="G728" s="47">
        <f t="shared" si="104"/>
        <v>0.1095</v>
      </c>
      <c r="H728" s="37">
        <f t="shared" si="105"/>
        <v>0.1095</v>
      </c>
      <c r="I728" s="9" t="e">
        <f>IF(E728="",NA(),IF(Inputs!$B$6&gt;(U727*(1+rate/freq)),IF((U727*(1+rate/freq))&lt;0,0,(U727*(1+rate/freq))),Inputs!$B$6))</f>
        <v>#N/A</v>
      </c>
      <c r="J728" s="8" t="str">
        <f t="shared" si="106"/>
        <v/>
      </c>
      <c r="K728" s="9" t="str">
        <f t="shared" si="107"/>
        <v/>
      </c>
      <c r="L728" s="8" t="str">
        <f t="shared" si="111"/>
        <v/>
      </c>
      <c r="M728" s="8" t="str">
        <f t="shared" si="112"/>
        <v/>
      </c>
      <c r="N728" s="8"/>
      <c r="O728" s="8"/>
      <c r="P728" s="8"/>
      <c r="Q728" s="8" t="str">
        <f>IF(Inputs!$E$9=$M$2,M728,IF(Inputs!$E$9=$N$2,N728,IF(Inputs!$E$9=$O$2,O728,IF(Inputs!$E$9=$P$2,P728,""))))</f>
        <v/>
      </c>
      <c r="R728" s="3">
        <v>0</v>
      </c>
      <c r="S728" s="19"/>
      <c r="T728" s="3">
        <f t="shared" si="108"/>
        <v>0</v>
      </c>
      <c r="U728" s="8" t="str">
        <f t="shared" si="109"/>
        <v/>
      </c>
      <c r="W728" s="11"/>
      <c r="X728" s="11"/>
      <c r="Y728" s="11"/>
      <c r="Z728" s="11"/>
      <c r="AA728" s="11"/>
      <c r="AB728" s="11"/>
      <c r="AC728" s="11"/>
    </row>
    <row r="729" spans="4:29">
      <c r="D729" s="26">
        <f>IF(SUM($D$2:D728)&lt;&gt;0,0,IF(ROUND(U728-L729,2)=0,E729,0))</f>
        <v>0</v>
      </c>
      <c r="E729" s="3" t="str">
        <f t="shared" si="110"/>
        <v/>
      </c>
      <c r="F729" s="3" t="str">
        <f>IF(E729="","",IF(ISERROR(INDEX(Inputs!$A$10:$B$13,MATCH(E729,Inputs!$A$10:$A$13,0),2)),0,INDEX(Inputs!$A$10:$B$13,MATCH(E729,Inputs!$A$10:$A$13,0),2)))</f>
        <v/>
      </c>
      <c r="G729" s="47">
        <f t="shared" si="104"/>
        <v>0.1095</v>
      </c>
      <c r="H729" s="37">
        <f t="shared" si="105"/>
        <v>0.1095</v>
      </c>
      <c r="I729" s="9" t="e">
        <f>IF(E729="",NA(),IF(Inputs!$B$6&gt;(U728*(1+rate/freq)),IF((U728*(1+rate/freq))&lt;0,0,(U728*(1+rate/freq))),Inputs!$B$6))</f>
        <v>#N/A</v>
      </c>
      <c r="J729" s="8" t="str">
        <f t="shared" si="106"/>
        <v/>
      </c>
      <c r="K729" s="9" t="str">
        <f t="shared" si="107"/>
        <v/>
      </c>
      <c r="L729" s="8" t="str">
        <f t="shared" si="111"/>
        <v/>
      </c>
      <c r="M729" s="8" t="str">
        <f t="shared" si="112"/>
        <v/>
      </c>
      <c r="N729" s="8"/>
      <c r="O729" s="8"/>
      <c r="P729" s="8"/>
      <c r="Q729" s="8" t="str">
        <f>IF(Inputs!$E$9=$M$2,M729,IF(Inputs!$E$9=$N$2,N729,IF(Inputs!$E$9=$O$2,O729,IF(Inputs!$E$9=$P$2,P729,""))))</f>
        <v/>
      </c>
      <c r="R729" s="3">
        <v>0</v>
      </c>
      <c r="S729" s="19"/>
      <c r="T729" s="3">
        <f t="shared" si="108"/>
        <v>0</v>
      </c>
      <c r="U729" s="8" t="str">
        <f t="shared" si="109"/>
        <v/>
      </c>
      <c r="W729" s="11"/>
      <c r="X729" s="11"/>
      <c r="Y729" s="11"/>
      <c r="Z729" s="11"/>
      <c r="AA729" s="11"/>
      <c r="AB729" s="11"/>
      <c r="AC729" s="11"/>
    </row>
    <row r="730" spans="4:29">
      <c r="D730" s="26">
        <f>IF(SUM($D$2:D729)&lt;&gt;0,0,IF(ROUND(U729-L730,2)=0,E730,0))</f>
        <v>0</v>
      </c>
      <c r="E730" s="3" t="str">
        <f t="shared" si="110"/>
        <v/>
      </c>
      <c r="F730" s="3" t="str">
        <f>IF(E730="","",IF(ISERROR(INDEX(Inputs!$A$10:$B$13,MATCH(E730,Inputs!$A$10:$A$13,0),2)),0,INDEX(Inputs!$A$10:$B$13,MATCH(E730,Inputs!$A$10:$A$13,0),2)))</f>
        <v/>
      </c>
      <c r="G730" s="47">
        <f t="shared" si="104"/>
        <v>0.1095</v>
      </c>
      <c r="H730" s="37">
        <f t="shared" si="105"/>
        <v>0.1095</v>
      </c>
      <c r="I730" s="9" t="e">
        <f>IF(E730="",NA(),IF(Inputs!$B$6&gt;(U729*(1+rate/freq)),IF((U729*(1+rate/freq))&lt;0,0,(U729*(1+rate/freq))),Inputs!$B$6))</f>
        <v>#N/A</v>
      </c>
      <c r="J730" s="8" t="str">
        <f t="shared" si="106"/>
        <v/>
      </c>
      <c r="K730" s="9" t="str">
        <f t="shared" si="107"/>
        <v/>
      </c>
      <c r="L730" s="8" t="str">
        <f t="shared" si="111"/>
        <v/>
      </c>
      <c r="M730" s="8" t="str">
        <f t="shared" si="112"/>
        <v/>
      </c>
      <c r="N730" s="8">
        <f>N727+3</f>
        <v>727</v>
      </c>
      <c r="O730" s="8">
        <f>O724+6</f>
        <v>727</v>
      </c>
      <c r="P730" s="8"/>
      <c r="Q730" s="8" t="str">
        <f>IF(Inputs!$E$9=$M$2,M730,IF(Inputs!$E$9=$N$2,N730,IF(Inputs!$E$9=$O$2,O730,IF(Inputs!$E$9=$P$2,P730,""))))</f>
        <v/>
      </c>
      <c r="R730" s="3">
        <v>0</v>
      </c>
      <c r="S730" s="19"/>
      <c r="T730" s="3">
        <f t="shared" si="108"/>
        <v>0</v>
      </c>
      <c r="U730" s="8" t="str">
        <f t="shared" si="109"/>
        <v/>
      </c>
      <c r="W730" s="11"/>
      <c r="X730" s="11"/>
      <c r="Y730" s="11"/>
      <c r="Z730" s="11"/>
      <c r="AA730" s="11"/>
      <c r="AB730" s="11"/>
      <c r="AC730" s="11"/>
    </row>
    <row r="731" spans="4:29">
      <c r="D731" s="26">
        <f>IF(SUM($D$2:D730)&lt;&gt;0,0,IF(ROUND(U730-L731,2)=0,E731,0))</f>
        <v>0</v>
      </c>
      <c r="E731" s="3" t="str">
        <f t="shared" si="110"/>
        <v/>
      </c>
      <c r="F731" s="3" t="str">
        <f>IF(E731="","",IF(ISERROR(INDEX(Inputs!$A$10:$B$13,MATCH(E731,Inputs!$A$10:$A$13,0),2)),0,INDEX(Inputs!$A$10:$B$13,MATCH(E731,Inputs!$A$10:$A$13,0),2)))</f>
        <v/>
      </c>
      <c r="G731" s="47">
        <f t="shared" si="104"/>
        <v>0.1095</v>
      </c>
      <c r="H731" s="37">
        <f t="shared" si="105"/>
        <v>0.1095</v>
      </c>
      <c r="I731" s="9" t="e">
        <f>IF(E731="",NA(),IF(Inputs!$B$6&gt;(U730*(1+rate/freq)),IF((U730*(1+rate/freq))&lt;0,0,(U730*(1+rate/freq))),Inputs!$B$6))</f>
        <v>#N/A</v>
      </c>
      <c r="J731" s="8" t="str">
        <f t="shared" si="106"/>
        <v/>
      </c>
      <c r="K731" s="9" t="str">
        <f t="shared" si="107"/>
        <v/>
      </c>
      <c r="L731" s="8" t="str">
        <f t="shared" si="111"/>
        <v/>
      </c>
      <c r="M731" s="8" t="str">
        <f t="shared" si="112"/>
        <v/>
      </c>
      <c r="N731" s="8"/>
      <c r="O731" s="8"/>
      <c r="P731" s="8"/>
      <c r="Q731" s="8" t="str">
        <f>IF(Inputs!$E$9=$M$2,M731,IF(Inputs!$E$9=$N$2,N731,IF(Inputs!$E$9=$O$2,O731,IF(Inputs!$E$9=$P$2,P731,""))))</f>
        <v/>
      </c>
      <c r="R731" s="3">
        <v>0</v>
      </c>
      <c r="S731" s="19"/>
      <c r="T731" s="3">
        <f t="shared" si="108"/>
        <v>0</v>
      </c>
      <c r="U731" s="8" t="str">
        <f t="shared" si="109"/>
        <v/>
      </c>
      <c r="W731" s="11"/>
      <c r="X731" s="11"/>
      <c r="Y731" s="11"/>
      <c r="Z731" s="11"/>
      <c r="AA731" s="11"/>
      <c r="AB731" s="11"/>
      <c r="AC731" s="11"/>
    </row>
    <row r="732" spans="4:29">
      <c r="D732" s="26">
        <f>IF(SUM($D$2:D731)&lt;&gt;0,0,IF(ROUND(U731-L732,2)=0,E732,0))</f>
        <v>0</v>
      </c>
      <c r="E732" s="3" t="str">
        <f t="shared" si="110"/>
        <v/>
      </c>
      <c r="F732" s="3" t="str">
        <f>IF(E732="","",IF(ISERROR(INDEX(Inputs!$A$10:$B$13,MATCH(E732,Inputs!$A$10:$A$13,0),2)),0,INDEX(Inputs!$A$10:$B$13,MATCH(E732,Inputs!$A$10:$A$13,0),2)))</f>
        <v/>
      </c>
      <c r="G732" s="47">
        <f t="shared" si="104"/>
        <v>0.1095</v>
      </c>
      <c r="H732" s="37">
        <f t="shared" si="105"/>
        <v>0.1095</v>
      </c>
      <c r="I732" s="9" t="e">
        <f>IF(E732="",NA(),IF(Inputs!$B$6&gt;(U731*(1+rate/freq)),IF((U731*(1+rate/freq))&lt;0,0,(U731*(1+rate/freq))),Inputs!$B$6))</f>
        <v>#N/A</v>
      </c>
      <c r="J732" s="8" t="str">
        <f t="shared" si="106"/>
        <v/>
      </c>
      <c r="K732" s="9" t="str">
        <f t="shared" si="107"/>
        <v/>
      </c>
      <c r="L732" s="8" t="str">
        <f t="shared" si="111"/>
        <v/>
      </c>
      <c r="M732" s="8" t="str">
        <f t="shared" si="112"/>
        <v/>
      </c>
      <c r="N732" s="8"/>
      <c r="O732" s="8"/>
      <c r="P732" s="8"/>
      <c r="Q732" s="8" t="str">
        <f>IF(Inputs!$E$9=$M$2,M732,IF(Inputs!$E$9=$N$2,N732,IF(Inputs!$E$9=$O$2,O732,IF(Inputs!$E$9=$P$2,P732,""))))</f>
        <v/>
      </c>
      <c r="R732" s="3">
        <v>0</v>
      </c>
      <c r="S732" s="19"/>
      <c r="T732" s="3">
        <f t="shared" si="108"/>
        <v>0</v>
      </c>
      <c r="U732" s="8" t="str">
        <f t="shared" si="109"/>
        <v/>
      </c>
      <c r="W732" s="11"/>
      <c r="X732" s="11"/>
      <c r="Y732" s="11"/>
      <c r="Z732" s="11"/>
      <c r="AA732" s="11"/>
      <c r="AB732" s="11"/>
      <c r="AC732" s="11"/>
    </row>
    <row r="733" spans="4:29">
      <c r="D733" s="26">
        <f>IF(SUM($D$2:D732)&lt;&gt;0,0,IF(ROUND(U732-L733,2)=0,E733,0))</f>
        <v>0</v>
      </c>
      <c r="E733" s="3" t="str">
        <f t="shared" si="110"/>
        <v/>
      </c>
      <c r="F733" s="3" t="str">
        <f>IF(E733="","",IF(ISERROR(INDEX(Inputs!$A$10:$B$13,MATCH(E733,Inputs!$A$10:$A$13,0),2)),0,INDEX(Inputs!$A$10:$B$13,MATCH(E733,Inputs!$A$10:$A$13,0),2)))</f>
        <v/>
      </c>
      <c r="G733" s="47">
        <f t="shared" si="104"/>
        <v>0.1095</v>
      </c>
      <c r="H733" s="37">
        <f t="shared" si="105"/>
        <v>0.1095</v>
      </c>
      <c r="I733" s="9" t="e">
        <f>IF(E733="",NA(),IF(Inputs!$B$6&gt;(U732*(1+rate/freq)),IF((U732*(1+rate/freq))&lt;0,0,(U732*(1+rate/freq))),Inputs!$B$6))</f>
        <v>#N/A</v>
      </c>
      <c r="J733" s="8" t="str">
        <f t="shared" si="106"/>
        <v/>
      </c>
      <c r="K733" s="9" t="str">
        <f t="shared" si="107"/>
        <v/>
      </c>
      <c r="L733" s="8" t="str">
        <f t="shared" si="111"/>
        <v/>
      </c>
      <c r="M733" s="8" t="str">
        <f t="shared" si="112"/>
        <v/>
      </c>
      <c r="N733" s="8">
        <f>N730+3</f>
        <v>730</v>
      </c>
      <c r="O733" s="8"/>
      <c r="P733" s="8"/>
      <c r="Q733" s="8" t="str">
        <f>IF(Inputs!$E$9=$M$2,M733,IF(Inputs!$E$9=$N$2,N733,IF(Inputs!$E$9=$O$2,O733,IF(Inputs!$E$9=$P$2,P733,""))))</f>
        <v/>
      </c>
      <c r="R733" s="3">
        <v>0</v>
      </c>
      <c r="S733" s="19"/>
      <c r="T733" s="3">
        <f t="shared" si="108"/>
        <v>0</v>
      </c>
      <c r="U733" s="8" t="str">
        <f t="shared" si="109"/>
        <v/>
      </c>
      <c r="W733" s="11"/>
      <c r="X733" s="11"/>
      <c r="Y733" s="11"/>
      <c r="Z733" s="11"/>
      <c r="AA733" s="11"/>
      <c r="AB733" s="11"/>
      <c r="AC733" s="11"/>
    </row>
    <row r="734" spans="4:29">
      <c r="D734" s="26">
        <f>IF(SUM($D$2:D733)&lt;&gt;0,0,IF(ROUND(U733-L734,2)=0,E734,0))</f>
        <v>0</v>
      </c>
      <c r="E734" s="3" t="str">
        <f t="shared" si="110"/>
        <v/>
      </c>
      <c r="F734" s="3" t="str">
        <f>IF(E734="","",IF(ISERROR(INDEX(Inputs!$A$10:$B$13,MATCH(E734,Inputs!$A$10:$A$13,0),2)),0,INDEX(Inputs!$A$10:$B$13,MATCH(E734,Inputs!$A$10:$A$13,0),2)))</f>
        <v/>
      </c>
      <c r="G734" s="47">
        <f t="shared" si="104"/>
        <v>0.1095</v>
      </c>
      <c r="H734" s="37">
        <f t="shared" si="105"/>
        <v>0.1095</v>
      </c>
      <c r="I734" s="9" t="e">
        <f>IF(E734="",NA(),IF(Inputs!$B$6&gt;(U733*(1+rate/freq)),IF((U733*(1+rate/freq))&lt;0,0,(U733*(1+rate/freq))),Inputs!$B$6))</f>
        <v>#N/A</v>
      </c>
      <c r="J734" s="8" t="str">
        <f t="shared" si="106"/>
        <v/>
      </c>
      <c r="K734" s="9" t="str">
        <f t="shared" si="107"/>
        <v/>
      </c>
      <c r="L734" s="8" t="str">
        <f t="shared" si="111"/>
        <v/>
      </c>
      <c r="M734" s="8" t="str">
        <f t="shared" si="112"/>
        <v/>
      </c>
      <c r="N734" s="8"/>
      <c r="O734" s="8"/>
      <c r="P734" s="8"/>
      <c r="Q734" s="8" t="str">
        <f>IF(Inputs!$E$9=$M$2,M734,IF(Inputs!$E$9=$N$2,N734,IF(Inputs!$E$9=$O$2,O734,IF(Inputs!$E$9=$P$2,P734,""))))</f>
        <v/>
      </c>
      <c r="R734" s="3">
        <v>0</v>
      </c>
      <c r="S734" s="19"/>
      <c r="T734" s="3">
        <f t="shared" si="108"/>
        <v>0</v>
      </c>
      <c r="U734" s="8" t="str">
        <f t="shared" si="109"/>
        <v/>
      </c>
      <c r="W734" s="11"/>
      <c r="X734" s="11"/>
      <c r="Y734" s="11"/>
      <c r="Z734" s="11"/>
      <c r="AA734" s="11"/>
      <c r="AB734" s="11"/>
      <c r="AC734" s="11"/>
    </row>
    <row r="735" spans="4:29">
      <c r="D735" s="26">
        <f>IF(SUM($D$2:D734)&lt;&gt;0,0,IF(ROUND(U734-L735,2)=0,E735,0))</f>
        <v>0</v>
      </c>
      <c r="E735" s="3" t="str">
        <f t="shared" si="110"/>
        <v/>
      </c>
      <c r="F735" s="3" t="str">
        <f>IF(E735="","",IF(ISERROR(INDEX(Inputs!$A$10:$B$13,MATCH(E735,Inputs!$A$10:$A$13,0),2)),0,INDEX(Inputs!$A$10:$B$13,MATCH(E735,Inputs!$A$10:$A$13,0),2)))</f>
        <v/>
      </c>
      <c r="G735" s="47">
        <f t="shared" si="104"/>
        <v>0.1095</v>
      </c>
      <c r="H735" s="37">
        <f t="shared" si="105"/>
        <v>0.1095</v>
      </c>
      <c r="I735" s="9" t="e">
        <f>IF(E735="",NA(),IF(Inputs!$B$6&gt;(U734*(1+rate/freq)),IF((U734*(1+rate/freq))&lt;0,0,(U734*(1+rate/freq))),Inputs!$B$6))</f>
        <v>#N/A</v>
      </c>
      <c r="J735" s="8" t="str">
        <f t="shared" si="106"/>
        <v/>
      </c>
      <c r="K735" s="9" t="str">
        <f t="shared" si="107"/>
        <v/>
      </c>
      <c r="L735" s="8" t="str">
        <f t="shared" si="111"/>
        <v/>
      </c>
      <c r="M735" s="8" t="str">
        <f t="shared" si="112"/>
        <v/>
      </c>
      <c r="N735" s="8"/>
      <c r="O735" s="8"/>
      <c r="P735" s="8"/>
      <c r="Q735" s="8" t="str">
        <f>IF(Inputs!$E$9=$M$2,M735,IF(Inputs!$E$9=$N$2,N735,IF(Inputs!$E$9=$O$2,O735,IF(Inputs!$E$9=$P$2,P735,""))))</f>
        <v/>
      </c>
      <c r="R735" s="3">
        <v>0</v>
      </c>
      <c r="S735" s="19"/>
      <c r="T735" s="3">
        <f t="shared" si="108"/>
        <v>0</v>
      </c>
      <c r="U735" s="8" t="str">
        <f t="shared" si="109"/>
        <v/>
      </c>
      <c r="W735" s="11"/>
      <c r="X735" s="11"/>
      <c r="Y735" s="11"/>
      <c r="Z735" s="11"/>
      <c r="AA735" s="11"/>
      <c r="AB735" s="11"/>
      <c r="AC735" s="11"/>
    </row>
    <row r="736" spans="4:29">
      <c r="D736" s="26">
        <f>IF(SUM($D$2:D735)&lt;&gt;0,0,IF(ROUND(U735-L736,2)=0,E736,0))</f>
        <v>0</v>
      </c>
      <c r="E736" s="3" t="str">
        <f t="shared" si="110"/>
        <v/>
      </c>
      <c r="F736" s="3" t="str">
        <f>IF(E736="","",IF(ISERROR(INDEX(Inputs!$A$10:$B$13,MATCH(E736,Inputs!$A$10:$A$13,0),2)),0,INDEX(Inputs!$A$10:$B$13,MATCH(E736,Inputs!$A$10:$A$13,0),2)))</f>
        <v/>
      </c>
      <c r="G736" s="47">
        <f t="shared" si="104"/>
        <v>0.1095</v>
      </c>
      <c r="H736" s="37">
        <f t="shared" si="105"/>
        <v>0.1095</v>
      </c>
      <c r="I736" s="9" t="e">
        <f>IF(E736="",NA(),IF(Inputs!$B$6&gt;(U735*(1+rate/freq)),IF((U735*(1+rate/freq))&lt;0,0,(U735*(1+rate/freq))),Inputs!$B$6))</f>
        <v>#N/A</v>
      </c>
      <c r="J736" s="8" t="str">
        <f t="shared" si="106"/>
        <v/>
      </c>
      <c r="K736" s="9" t="str">
        <f t="shared" si="107"/>
        <v/>
      </c>
      <c r="L736" s="8" t="str">
        <f t="shared" si="111"/>
        <v/>
      </c>
      <c r="M736" s="8" t="str">
        <f t="shared" si="112"/>
        <v/>
      </c>
      <c r="N736" s="8">
        <f>N733+3</f>
        <v>733</v>
      </c>
      <c r="O736" s="8">
        <f>O730+6</f>
        <v>733</v>
      </c>
      <c r="P736" s="8">
        <f>P724+12</f>
        <v>733</v>
      </c>
      <c r="Q736" s="8" t="str">
        <f>IF(Inputs!$E$9=$M$2,M736,IF(Inputs!$E$9=$N$2,N736,IF(Inputs!$E$9=$O$2,O736,IF(Inputs!$E$9=$P$2,P736,""))))</f>
        <v/>
      </c>
      <c r="R736" s="3">
        <v>0</v>
      </c>
      <c r="S736" s="19"/>
      <c r="T736" s="3">
        <f t="shared" si="108"/>
        <v>0</v>
      </c>
      <c r="U736" s="8" t="str">
        <f t="shared" si="109"/>
        <v/>
      </c>
      <c r="W736" s="11"/>
      <c r="X736" s="11"/>
      <c r="Y736" s="11"/>
      <c r="Z736" s="11"/>
      <c r="AA736" s="11"/>
      <c r="AB736" s="11"/>
      <c r="AC736" s="11"/>
    </row>
    <row r="737" spans="4:29">
      <c r="D737" s="26">
        <f>IF(SUM($D$2:D736)&lt;&gt;0,0,IF(ROUND(U736-L737,2)=0,E737,0))</f>
        <v>0</v>
      </c>
      <c r="E737" s="3" t="str">
        <f t="shared" si="110"/>
        <v/>
      </c>
      <c r="F737" s="3" t="str">
        <f>IF(E737="","",IF(ISERROR(INDEX(Inputs!$A$10:$B$13,MATCH(E737,Inputs!$A$10:$A$13,0),2)),0,INDEX(Inputs!$A$10:$B$13,MATCH(E737,Inputs!$A$10:$A$13,0),2)))</f>
        <v/>
      </c>
      <c r="G737" s="47">
        <f t="shared" si="104"/>
        <v>0.1095</v>
      </c>
      <c r="H737" s="37">
        <f t="shared" si="105"/>
        <v>0.1095</v>
      </c>
      <c r="I737" s="9" t="e">
        <f>IF(E737="",NA(),IF(Inputs!$B$6&gt;(U736*(1+rate/freq)),IF((U736*(1+rate/freq))&lt;0,0,(U736*(1+rate/freq))),Inputs!$B$6))</f>
        <v>#N/A</v>
      </c>
      <c r="J737" s="8" t="str">
        <f t="shared" si="106"/>
        <v/>
      </c>
      <c r="K737" s="9" t="str">
        <f t="shared" si="107"/>
        <v/>
      </c>
      <c r="L737" s="8" t="str">
        <f t="shared" si="111"/>
        <v/>
      </c>
      <c r="M737" s="8" t="str">
        <f t="shared" si="112"/>
        <v/>
      </c>
      <c r="N737" s="8"/>
      <c r="O737" s="8"/>
      <c r="P737" s="8"/>
      <c r="Q737" s="8" t="str">
        <f>IF(Inputs!$E$9=$M$2,M737,IF(Inputs!$E$9=$N$2,N737,IF(Inputs!$E$9=$O$2,O737,IF(Inputs!$E$9=$P$2,P737,""))))</f>
        <v/>
      </c>
      <c r="R737" s="3">
        <v>0</v>
      </c>
      <c r="S737" s="19"/>
      <c r="T737" s="3">
        <f t="shared" si="108"/>
        <v>0</v>
      </c>
      <c r="U737" s="8" t="str">
        <f t="shared" si="109"/>
        <v/>
      </c>
      <c r="W737" s="11"/>
      <c r="X737" s="11"/>
      <c r="Y737" s="11"/>
      <c r="Z737" s="11"/>
      <c r="AA737" s="11"/>
      <c r="AB737" s="11"/>
      <c r="AC737" s="11"/>
    </row>
    <row r="738" spans="4:29">
      <c r="D738" s="26">
        <f>IF(SUM($D$2:D737)&lt;&gt;0,0,IF(ROUND(U737-L738,2)=0,E738,0))</f>
        <v>0</v>
      </c>
      <c r="E738" s="3" t="str">
        <f t="shared" si="110"/>
        <v/>
      </c>
      <c r="F738" s="3" t="str">
        <f>IF(E738="","",IF(ISERROR(INDEX(Inputs!$A$10:$B$13,MATCH(E738,Inputs!$A$10:$A$13,0),2)),0,INDEX(Inputs!$A$10:$B$13,MATCH(E738,Inputs!$A$10:$A$13,0),2)))</f>
        <v/>
      </c>
      <c r="G738" s="47">
        <f t="shared" si="104"/>
        <v>0.1095</v>
      </c>
      <c r="H738" s="37">
        <f t="shared" si="105"/>
        <v>0.1095</v>
      </c>
      <c r="I738" s="9" t="e">
        <f>IF(E738="",NA(),IF(Inputs!$B$6&gt;(U737*(1+rate/freq)),IF((U737*(1+rate/freq))&lt;0,0,(U737*(1+rate/freq))),Inputs!$B$6))</f>
        <v>#N/A</v>
      </c>
      <c r="J738" s="8" t="str">
        <f t="shared" si="106"/>
        <v/>
      </c>
      <c r="K738" s="9" t="str">
        <f t="shared" si="107"/>
        <v/>
      </c>
      <c r="L738" s="8" t="str">
        <f t="shared" si="111"/>
        <v/>
      </c>
      <c r="M738" s="8" t="str">
        <f t="shared" si="112"/>
        <v/>
      </c>
      <c r="N738" s="8"/>
      <c r="O738" s="8"/>
      <c r="P738" s="8"/>
      <c r="Q738" s="8" t="str">
        <f>IF(Inputs!$E$9=$M$2,M738,IF(Inputs!$E$9=$N$2,N738,IF(Inputs!$E$9=$O$2,O738,IF(Inputs!$E$9=$P$2,P738,""))))</f>
        <v/>
      </c>
      <c r="R738" s="3">
        <v>0</v>
      </c>
      <c r="S738" s="19"/>
      <c r="T738" s="3">
        <f t="shared" si="108"/>
        <v>0</v>
      </c>
      <c r="U738" s="8" t="str">
        <f t="shared" si="109"/>
        <v/>
      </c>
      <c r="W738" s="11"/>
      <c r="X738" s="11"/>
      <c r="Y738" s="11"/>
      <c r="Z738" s="11"/>
      <c r="AA738" s="11"/>
      <c r="AB738" s="11"/>
      <c r="AC738" s="11"/>
    </row>
    <row r="739" spans="4:29">
      <c r="D739" s="26">
        <f>IF(SUM($D$2:D738)&lt;&gt;0,0,IF(ROUND(U738-L739,2)=0,E739,0))</f>
        <v>0</v>
      </c>
      <c r="E739" s="3" t="str">
        <f t="shared" si="110"/>
        <v/>
      </c>
      <c r="F739" s="3" t="str">
        <f>IF(E739="","",IF(ISERROR(INDEX(Inputs!$A$10:$B$13,MATCH(E739,Inputs!$A$10:$A$13,0),2)),0,INDEX(Inputs!$A$10:$B$13,MATCH(E739,Inputs!$A$10:$A$13,0),2)))</f>
        <v/>
      </c>
      <c r="G739" s="47">
        <f t="shared" si="104"/>
        <v>0.1095</v>
      </c>
      <c r="H739" s="37">
        <f t="shared" si="105"/>
        <v>0.1095</v>
      </c>
      <c r="I739" s="9" t="e">
        <f>IF(E739="",NA(),IF(Inputs!$B$6&gt;(U738*(1+rate/freq)),IF((U738*(1+rate/freq))&lt;0,0,(U738*(1+rate/freq))),Inputs!$B$6))</f>
        <v>#N/A</v>
      </c>
      <c r="J739" s="8" t="str">
        <f t="shared" si="106"/>
        <v/>
      </c>
      <c r="K739" s="9" t="str">
        <f t="shared" si="107"/>
        <v/>
      </c>
      <c r="L739" s="8" t="str">
        <f t="shared" si="111"/>
        <v/>
      </c>
      <c r="M739" s="8" t="str">
        <f t="shared" si="112"/>
        <v/>
      </c>
      <c r="N739" s="8">
        <f>N736+3</f>
        <v>736</v>
      </c>
      <c r="O739" s="8"/>
      <c r="P739" s="8"/>
      <c r="Q739" s="8" t="str">
        <f>IF(Inputs!$E$9=$M$2,M739,IF(Inputs!$E$9=$N$2,N739,IF(Inputs!$E$9=$O$2,O739,IF(Inputs!$E$9=$P$2,P739,""))))</f>
        <v/>
      </c>
      <c r="R739" s="3">
        <v>0</v>
      </c>
      <c r="S739" s="19"/>
      <c r="T739" s="3">
        <f t="shared" si="108"/>
        <v>0</v>
      </c>
      <c r="U739" s="8" t="str">
        <f t="shared" si="109"/>
        <v/>
      </c>
      <c r="W739" s="11"/>
      <c r="X739" s="11"/>
      <c r="Y739" s="11"/>
      <c r="Z739" s="11"/>
      <c r="AA739" s="11"/>
      <c r="AB739" s="11"/>
      <c r="AC739" s="11"/>
    </row>
    <row r="740" spans="4:29">
      <c r="D740" s="26">
        <f>IF(SUM($D$2:D739)&lt;&gt;0,0,IF(ROUND(U739-L740,2)=0,E740,0))</f>
        <v>0</v>
      </c>
      <c r="E740" s="3" t="str">
        <f t="shared" si="110"/>
        <v/>
      </c>
      <c r="F740" s="3" t="str">
        <f>IF(E740="","",IF(ISERROR(INDEX(Inputs!$A$10:$B$13,MATCH(E740,Inputs!$A$10:$A$13,0),2)),0,INDEX(Inputs!$A$10:$B$13,MATCH(E740,Inputs!$A$10:$A$13,0),2)))</f>
        <v/>
      </c>
      <c r="G740" s="47">
        <f t="shared" si="104"/>
        <v>0.1095</v>
      </c>
      <c r="H740" s="37">
        <f t="shared" si="105"/>
        <v>0.1095</v>
      </c>
      <c r="I740" s="9" t="e">
        <f>IF(E740="",NA(),IF(Inputs!$B$6&gt;(U739*(1+rate/freq)),IF((U739*(1+rate/freq))&lt;0,0,(U739*(1+rate/freq))),Inputs!$B$6))</f>
        <v>#N/A</v>
      </c>
      <c r="J740" s="8" t="str">
        <f t="shared" si="106"/>
        <v/>
      </c>
      <c r="K740" s="9" t="str">
        <f t="shared" si="107"/>
        <v/>
      </c>
      <c r="L740" s="8" t="str">
        <f t="shared" si="111"/>
        <v/>
      </c>
      <c r="M740" s="8" t="str">
        <f t="shared" si="112"/>
        <v/>
      </c>
      <c r="N740" s="8"/>
      <c r="O740" s="8"/>
      <c r="P740" s="8"/>
      <c r="Q740" s="8" t="str">
        <f>IF(Inputs!$E$9=$M$2,M740,IF(Inputs!$E$9=$N$2,N740,IF(Inputs!$E$9=$O$2,O740,IF(Inputs!$E$9=$P$2,P740,""))))</f>
        <v/>
      </c>
      <c r="R740" s="3">
        <v>0</v>
      </c>
      <c r="S740" s="19"/>
      <c r="T740" s="3">
        <f t="shared" si="108"/>
        <v>0</v>
      </c>
      <c r="U740" s="8" t="str">
        <f t="shared" si="109"/>
        <v/>
      </c>
      <c r="W740" s="11"/>
      <c r="X740" s="11"/>
      <c r="Y740" s="11"/>
      <c r="Z740" s="11"/>
      <c r="AA740" s="11"/>
      <c r="AB740" s="11"/>
      <c r="AC740" s="11"/>
    </row>
    <row r="741" spans="4:29">
      <c r="D741" s="26">
        <f>IF(SUM($D$2:D740)&lt;&gt;0,0,IF(ROUND(U740-L741,2)=0,E741,0))</f>
        <v>0</v>
      </c>
      <c r="E741" s="3" t="str">
        <f t="shared" si="110"/>
        <v/>
      </c>
      <c r="F741" s="3" t="str">
        <f>IF(E741="","",IF(ISERROR(INDEX(Inputs!$A$10:$B$13,MATCH(E741,Inputs!$A$10:$A$13,0),2)),0,INDEX(Inputs!$A$10:$B$13,MATCH(E741,Inputs!$A$10:$A$13,0),2)))</f>
        <v/>
      </c>
      <c r="G741" s="47">
        <f t="shared" si="104"/>
        <v>0.1095</v>
      </c>
      <c r="H741" s="37">
        <f t="shared" si="105"/>
        <v>0.1095</v>
      </c>
      <c r="I741" s="9" t="e">
        <f>IF(E741="",NA(),IF(Inputs!$B$6&gt;(U740*(1+rate/freq)),IF((U740*(1+rate/freq))&lt;0,0,(U740*(1+rate/freq))),Inputs!$B$6))</f>
        <v>#N/A</v>
      </c>
      <c r="J741" s="8" t="str">
        <f t="shared" si="106"/>
        <v/>
      </c>
      <c r="K741" s="9" t="str">
        <f t="shared" si="107"/>
        <v/>
      </c>
      <c r="L741" s="8" t="str">
        <f t="shared" si="111"/>
        <v/>
      </c>
      <c r="M741" s="8" t="str">
        <f t="shared" si="112"/>
        <v/>
      </c>
      <c r="N741" s="8"/>
      <c r="O741" s="8"/>
      <c r="P741" s="8"/>
      <c r="Q741" s="8" t="str">
        <f>IF(Inputs!$E$9=$M$2,M741,IF(Inputs!$E$9=$N$2,N741,IF(Inputs!$E$9=$O$2,O741,IF(Inputs!$E$9=$P$2,P741,""))))</f>
        <v/>
      </c>
      <c r="R741" s="3">
        <v>0</v>
      </c>
      <c r="S741" s="19"/>
      <c r="T741" s="3">
        <f t="shared" si="108"/>
        <v>0</v>
      </c>
      <c r="U741" s="8" t="str">
        <f t="shared" si="109"/>
        <v/>
      </c>
      <c r="W741" s="11"/>
      <c r="X741" s="11"/>
      <c r="Y741" s="11"/>
      <c r="Z741" s="11"/>
      <c r="AA741" s="11"/>
      <c r="AB741" s="11"/>
      <c r="AC741" s="11"/>
    </row>
    <row r="742" spans="4:29">
      <c r="D742" s="26">
        <f>IF(SUM($D$2:D741)&lt;&gt;0,0,IF(ROUND(U741-L742,2)=0,E742,0))</f>
        <v>0</v>
      </c>
      <c r="E742" s="3" t="str">
        <f t="shared" si="110"/>
        <v/>
      </c>
      <c r="F742" s="3" t="str">
        <f>IF(E742="","",IF(ISERROR(INDEX(Inputs!$A$10:$B$13,MATCH(E742,Inputs!$A$10:$A$13,0),2)),0,INDEX(Inputs!$A$10:$B$13,MATCH(E742,Inputs!$A$10:$A$13,0),2)))</f>
        <v/>
      </c>
      <c r="G742" s="47">
        <f t="shared" si="104"/>
        <v>0.1095</v>
      </c>
      <c r="H742" s="37">
        <f t="shared" si="105"/>
        <v>0.1095</v>
      </c>
      <c r="I742" s="9" t="e">
        <f>IF(E742="",NA(),IF(Inputs!$B$6&gt;(U741*(1+rate/freq)),IF((U741*(1+rate/freq))&lt;0,0,(U741*(1+rate/freq))),Inputs!$B$6))</f>
        <v>#N/A</v>
      </c>
      <c r="J742" s="8" t="str">
        <f t="shared" si="106"/>
        <v/>
      </c>
      <c r="K742" s="9" t="str">
        <f t="shared" si="107"/>
        <v/>
      </c>
      <c r="L742" s="8" t="str">
        <f t="shared" si="111"/>
        <v/>
      </c>
      <c r="M742" s="8" t="str">
        <f t="shared" si="112"/>
        <v/>
      </c>
      <c r="N742" s="8">
        <f>N739+3</f>
        <v>739</v>
      </c>
      <c r="O742" s="8">
        <f>O736+6</f>
        <v>739</v>
      </c>
      <c r="P742" s="8"/>
      <c r="Q742" s="8" t="str">
        <f>IF(Inputs!$E$9=$M$2,M742,IF(Inputs!$E$9=$N$2,N742,IF(Inputs!$E$9=$O$2,O742,IF(Inputs!$E$9=$P$2,P742,""))))</f>
        <v/>
      </c>
      <c r="R742" s="3">
        <v>0</v>
      </c>
      <c r="S742" s="19"/>
      <c r="T742" s="3">
        <f t="shared" si="108"/>
        <v>0</v>
      </c>
      <c r="U742" s="8" t="str">
        <f t="shared" si="109"/>
        <v/>
      </c>
      <c r="W742" s="11"/>
      <c r="X742" s="11"/>
      <c r="Y742" s="11"/>
      <c r="Z742" s="11"/>
      <c r="AA742" s="11"/>
      <c r="AB742" s="11"/>
      <c r="AC742" s="11"/>
    </row>
    <row r="743" spans="4:29">
      <c r="D743" s="26">
        <f>IF(SUM($D$2:D742)&lt;&gt;0,0,IF(ROUND(U742-L743,2)=0,E743,0))</f>
        <v>0</v>
      </c>
      <c r="E743" s="3" t="str">
        <f t="shared" si="110"/>
        <v/>
      </c>
      <c r="F743" s="3" t="str">
        <f>IF(E743="","",IF(ISERROR(INDEX(Inputs!$A$10:$B$13,MATCH(E743,Inputs!$A$10:$A$13,0),2)),0,INDEX(Inputs!$A$10:$B$13,MATCH(E743,Inputs!$A$10:$A$13,0),2)))</f>
        <v/>
      </c>
      <c r="G743" s="47">
        <f t="shared" si="104"/>
        <v>0.1095</v>
      </c>
      <c r="H743" s="37">
        <f t="shared" si="105"/>
        <v>0.1095</v>
      </c>
      <c r="I743" s="9" t="e">
        <f>IF(E743="",NA(),IF(Inputs!$B$6&gt;(U742*(1+rate/freq)),IF((U742*(1+rate/freq))&lt;0,0,(U742*(1+rate/freq))),Inputs!$B$6))</f>
        <v>#N/A</v>
      </c>
      <c r="J743" s="8" t="str">
        <f t="shared" si="106"/>
        <v/>
      </c>
      <c r="K743" s="9" t="str">
        <f t="shared" si="107"/>
        <v/>
      </c>
      <c r="L743" s="8" t="str">
        <f t="shared" si="111"/>
        <v/>
      </c>
      <c r="M743" s="8" t="str">
        <f t="shared" si="112"/>
        <v/>
      </c>
      <c r="N743" s="8"/>
      <c r="O743" s="8"/>
      <c r="P743" s="8"/>
      <c r="Q743" s="8" t="str">
        <f>IF(Inputs!$E$9=$M$2,M743,IF(Inputs!$E$9=$N$2,N743,IF(Inputs!$E$9=$O$2,O743,IF(Inputs!$E$9=$P$2,P743,""))))</f>
        <v/>
      </c>
      <c r="R743" s="3">
        <v>0</v>
      </c>
      <c r="S743" s="19"/>
      <c r="T743" s="3">
        <f t="shared" si="108"/>
        <v>0</v>
      </c>
      <c r="U743" s="8" t="str">
        <f t="shared" si="109"/>
        <v/>
      </c>
      <c r="W743" s="11"/>
      <c r="X743" s="11"/>
      <c r="Y743" s="11"/>
      <c r="Z743" s="11"/>
      <c r="AA743" s="11"/>
      <c r="AB743" s="11"/>
      <c r="AC743" s="11"/>
    </row>
    <row r="744" spans="4:29">
      <c r="D744" s="26">
        <f>IF(SUM($D$2:D743)&lt;&gt;0,0,IF(ROUND(U743-L744,2)=0,E744,0))</f>
        <v>0</v>
      </c>
      <c r="E744" s="3" t="str">
        <f t="shared" si="110"/>
        <v/>
      </c>
      <c r="F744" s="3" t="str">
        <f>IF(E744="","",IF(ISERROR(INDEX(Inputs!$A$10:$B$13,MATCH(E744,Inputs!$A$10:$A$13,0),2)),0,INDEX(Inputs!$A$10:$B$13,MATCH(E744,Inputs!$A$10:$A$13,0),2)))</f>
        <v/>
      </c>
      <c r="G744" s="47">
        <f t="shared" si="104"/>
        <v>0.1095</v>
      </c>
      <c r="H744" s="37">
        <f t="shared" si="105"/>
        <v>0.1095</v>
      </c>
      <c r="I744" s="9" t="e">
        <f>IF(E744="",NA(),IF(Inputs!$B$6&gt;(U743*(1+rate/freq)),IF((U743*(1+rate/freq))&lt;0,0,(U743*(1+rate/freq))),Inputs!$B$6))</f>
        <v>#N/A</v>
      </c>
      <c r="J744" s="8" t="str">
        <f t="shared" si="106"/>
        <v/>
      </c>
      <c r="K744" s="9" t="str">
        <f t="shared" si="107"/>
        <v/>
      </c>
      <c r="L744" s="8" t="str">
        <f t="shared" si="111"/>
        <v/>
      </c>
      <c r="M744" s="8" t="str">
        <f t="shared" si="112"/>
        <v/>
      </c>
      <c r="N744" s="8"/>
      <c r="O744" s="8"/>
      <c r="P744" s="8"/>
      <c r="Q744" s="8" t="str">
        <f>IF(Inputs!$E$9=$M$2,M744,IF(Inputs!$E$9=$N$2,N744,IF(Inputs!$E$9=$O$2,O744,IF(Inputs!$E$9=$P$2,P744,""))))</f>
        <v/>
      </c>
      <c r="R744" s="3">
        <v>0</v>
      </c>
      <c r="S744" s="19"/>
      <c r="T744" s="3">
        <f t="shared" si="108"/>
        <v>0</v>
      </c>
      <c r="U744" s="8" t="str">
        <f t="shared" si="109"/>
        <v/>
      </c>
      <c r="W744" s="11"/>
      <c r="X744" s="11"/>
      <c r="Y744" s="11"/>
      <c r="Z744" s="11"/>
      <c r="AA744" s="11"/>
      <c r="AB744" s="11"/>
      <c r="AC744" s="11"/>
    </row>
    <row r="745" spans="4:29">
      <c r="D745" s="26">
        <f>IF(SUM($D$2:D744)&lt;&gt;0,0,IF(ROUND(U744-L745,2)=0,E745,0))</f>
        <v>0</v>
      </c>
      <c r="E745" s="3" t="str">
        <f t="shared" si="110"/>
        <v/>
      </c>
      <c r="F745" s="3" t="str">
        <f>IF(E745="","",IF(ISERROR(INDEX(Inputs!$A$10:$B$13,MATCH(E745,Inputs!$A$10:$A$13,0),2)),0,INDEX(Inputs!$A$10:$B$13,MATCH(E745,Inputs!$A$10:$A$13,0),2)))</f>
        <v/>
      </c>
      <c r="G745" s="47">
        <f t="shared" si="104"/>
        <v>0.1095</v>
      </c>
      <c r="H745" s="37">
        <f t="shared" si="105"/>
        <v>0.1095</v>
      </c>
      <c r="I745" s="9" t="e">
        <f>IF(E745="",NA(),IF(Inputs!$B$6&gt;(U744*(1+rate/freq)),IF((U744*(1+rate/freq))&lt;0,0,(U744*(1+rate/freq))),Inputs!$B$6))</f>
        <v>#N/A</v>
      </c>
      <c r="J745" s="8" t="str">
        <f t="shared" si="106"/>
        <v/>
      </c>
      <c r="K745" s="9" t="str">
        <f t="shared" si="107"/>
        <v/>
      </c>
      <c r="L745" s="8" t="str">
        <f t="shared" si="111"/>
        <v/>
      </c>
      <c r="M745" s="8" t="str">
        <f t="shared" si="112"/>
        <v/>
      </c>
      <c r="N745" s="8">
        <f>N742+3</f>
        <v>742</v>
      </c>
      <c r="O745" s="8"/>
      <c r="P745" s="8"/>
      <c r="Q745" s="8" t="str">
        <f>IF(Inputs!$E$9=$M$2,M745,IF(Inputs!$E$9=$N$2,N745,IF(Inputs!$E$9=$O$2,O745,IF(Inputs!$E$9=$P$2,P745,""))))</f>
        <v/>
      </c>
      <c r="R745" s="3">
        <v>0</v>
      </c>
      <c r="S745" s="19"/>
      <c r="T745" s="3">
        <f t="shared" si="108"/>
        <v>0</v>
      </c>
      <c r="U745" s="8" t="str">
        <f t="shared" si="109"/>
        <v/>
      </c>
      <c r="W745" s="11"/>
      <c r="X745" s="11"/>
      <c r="Y745" s="11"/>
      <c r="Z745" s="11"/>
      <c r="AA745" s="11"/>
      <c r="AB745" s="11"/>
      <c r="AC745" s="11"/>
    </row>
    <row r="746" spans="4:29">
      <c r="D746" s="26">
        <f>IF(SUM($D$2:D745)&lt;&gt;0,0,IF(ROUND(U745-L746,2)=0,E746,0))</f>
        <v>0</v>
      </c>
      <c r="E746" s="3" t="str">
        <f t="shared" si="110"/>
        <v/>
      </c>
      <c r="F746" s="3" t="str">
        <f>IF(E746="","",IF(ISERROR(INDEX(Inputs!$A$10:$B$13,MATCH(E746,Inputs!$A$10:$A$13,0),2)),0,INDEX(Inputs!$A$10:$B$13,MATCH(E746,Inputs!$A$10:$A$13,0),2)))</f>
        <v/>
      </c>
      <c r="G746" s="47">
        <f t="shared" si="104"/>
        <v>0.1095</v>
      </c>
      <c r="H746" s="37">
        <f t="shared" si="105"/>
        <v>0.1095</v>
      </c>
      <c r="I746" s="9" t="e">
        <f>IF(E746="",NA(),IF(Inputs!$B$6&gt;(U745*(1+rate/freq)),IF((U745*(1+rate/freq))&lt;0,0,(U745*(1+rate/freq))),Inputs!$B$6))</f>
        <v>#N/A</v>
      </c>
      <c r="J746" s="8" t="str">
        <f t="shared" si="106"/>
        <v/>
      </c>
      <c r="K746" s="9" t="str">
        <f t="shared" si="107"/>
        <v/>
      </c>
      <c r="L746" s="8" t="str">
        <f t="shared" si="111"/>
        <v/>
      </c>
      <c r="M746" s="8" t="str">
        <f t="shared" si="112"/>
        <v/>
      </c>
      <c r="N746" s="8"/>
      <c r="O746" s="8"/>
      <c r="P746" s="8"/>
      <c r="Q746" s="8" t="str">
        <f>IF(Inputs!$E$9=$M$2,M746,IF(Inputs!$E$9=$N$2,N746,IF(Inputs!$E$9=$O$2,O746,IF(Inputs!$E$9=$P$2,P746,""))))</f>
        <v/>
      </c>
      <c r="R746" s="3">
        <v>0</v>
      </c>
      <c r="S746" s="19"/>
      <c r="T746" s="3">
        <f t="shared" si="108"/>
        <v>0</v>
      </c>
      <c r="U746" s="8" t="str">
        <f t="shared" si="109"/>
        <v/>
      </c>
      <c r="W746" s="11"/>
      <c r="X746" s="11"/>
      <c r="Y746" s="11"/>
      <c r="Z746" s="11"/>
      <c r="AA746" s="11"/>
      <c r="AB746" s="11"/>
      <c r="AC746" s="11"/>
    </row>
    <row r="747" spans="4:29">
      <c r="D747" s="26">
        <f>IF(SUM($D$2:D746)&lt;&gt;0,0,IF(ROUND(U746-L747,2)=0,E747,0))</f>
        <v>0</v>
      </c>
      <c r="E747" s="3" t="str">
        <f t="shared" si="110"/>
        <v/>
      </c>
      <c r="F747" s="3" t="str">
        <f>IF(E747="","",IF(ISERROR(INDEX(Inputs!$A$10:$B$13,MATCH(E747,Inputs!$A$10:$A$13,0),2)),0,INDEX(Inputs!$A$10:$B$13,MATCH(E747,Inputs!$A$10:$A$13,0),2)))</f>
        <v/>
      </c>
      <c r="G747" s="47">
        <f t="shared" si="104"/>
        <v>0.1095</v>
      </c>
      <c r="H747" s="37">
        <f t="shared" si="105"/>
        <v>0.1095</v>
      </c>
      <c r="I747" s="9" t="e">
        <f>IF(E747="",NA(),IF(Inputs!$B$6&gt;(U746*(1+rate/freq)),IF((U746*(1+rate/freq))&lt;0,0,(U746*(1+rate/freq))),Inputs!$B$6))</f>
        <v>#N/A</v>
      </c>
      <c r="J747" s="8" t="str">
        <f t="shared" si="106"/>
        <v/>
      </c>
      <c r="K747" s="9" t="str">
        <f t="shared" si="107"/>
        <v/>
      </c>
      <c r="L747" s="8" t="str">
        <f t="shared" si="111"/>
        <v/>
      </c>
      <c r="M747" s="8" t="str">
        <f t="shared" si="112"/>
        <v/>
      </c>
      <c r="N747" s="8"/>
      <c r="O747" s="8"/>
      <c r="P747" s="8"/>
      <c r="Q747" s="8" t="str">
        <f>IF(Inputs!$E$9=$M$2,M747,IF(Inputs!$E$9=$N$2,N747,IF(Inputs!$E$9=$O$2,O747,IF(Inputs!$E$9=$P$2,P747,""))))</f>
        <v/>
      </c>
      <c r="R747" s="3">
        <v>0</v>
      </c>
      <c r="S747" s="19"/>
      <c r="T747" s="3">
        <f t="shared" si="108"/>
        <v>0</v>
      </c>
      <c r="U747" s="8" t="str">
        <f t="shared" si="109"/>
        <v/>
      </c>
      <c r="W747" s="11"/>
      <c r="X747" s="11"/>
      <c r="Y747" s="11"/>
      <c r="Z747" s="11"/>
      <c r="AA747" s="11"/>
      <c r="AB747" s="11"/>
      <c r="AC747" s="11"/>
    </row>
    <row r="748" spans="4:29">
      <c r="D748" s="26">
        <f>IF(SUM($D$2:D747)&lt;&gt;0,0,IF(ROUND(U747-L748,2)=0,E748,0))</f>
        <v>0</v>
      </c>
      <c r="E748" s="3" t="str">
        <f t="shared" si="110"/>
        <v/>
      </c>
      <c r="F748" s="3" t="str">
        <f>IF(E748="","",IF(ISERROR(INDEX(Inputs!$A$10:$B$13,MATCH(E748,Inputs!$A$10:$A$13,0),2)),0,INDEX(Inputs!$A$10:$B$13,MATCH(E748,Inputs!$A$10:$A$13,0),2)))</f>
        <v/>
      </c>
      <c r="G748" s="47">
        <f t="shared" si="104"/>
        <v>0.1095</v>
      </c>
      <c r="H748" s="37">
        <f t="shared" si="105"/>
        <v>0.1095</v>
      </c>
      <c r="I748" s="9" t="e">
        <f>IF(E748="",NA(),IF(Inputs!$B$6&gt;(U747*(1+rate/freq)),IF((U747*(1+rate/freq))&lt;0,0,(U747*(1+rate/freq))),Inputs!$B$6))</f>
        <v>#N/A</v>
      </c>
      <c r="J748" s="8" t="str">
        <f t="shared" si="106"/>
        <v/>
      </c>
      <c r="K748" s="9" t="str">
        <f t="shared" si="107"/>
        <v/>
      </c>
      <c r="L748" s="8" t="str">
        <f t="shared" si="111"/>
        <v/>
      </c>
      <c r="M748" s="8" t="str">
        <f t="shared" si="112"/>
        <v/>
      </c>
      <c r="N748" s="8">
        <f>N745+3</f>
        <v>745</v>
      </c>
      <c r="O748" s="8">
        <f>O742+6</f>
        <v>745</v>
      </c>
      <c r="P748" s="8">
        <f>P736+12</f>
        <v>745</v>
      </c>
      <c r="Q748" s="8" t="str">
        <f>IF(Inputs!$E$9=$M$2,M748,IF(Inputs!$E$9=$N$2,N748,IF(Inputs!$E$9=$O$2,O748,IF(Inputs!$E$9=$P$2,P748,""))))</f>
        <v/>
      </c>
      <c r="R748" s="3">
        <v>0</v>
      </c>
      <c r="S748" s="19"/>
      <c r="T748" s="3">
        <f t="shared" si="108"/>
        <v>0</v>
      </c>
      <c r="U748" s="8" t="str">
        <f t="shared" si="109"/>
        <v/>
      </c>
      <c r="W748" s="11"/>
      <c r="X748" s="11"/>
      <c r="Y748" s="11"/>
      <c r="Z748" s="11"/>
      <c r="AA748" s="11"/>
      <c r="AB748" s="11"/>
      <c r="AC748" s="11"/>
    </row>
    <row r="749" spans="4:29">
      <c r="D749" s="26">
        <f>IF(SUM($D$2:D748)&lt;&gt;0,0,IF(ROUND(U748-L749,2)=0,E749,0))</f>
        <v>0</v>
      </c>
      <c r="E749" s="3" t="str">
        <f t="shared" si="110"/>
        <v/>
      </c>
      <c r="F749" s="3" t="str">
        <f>IF(E749="","",IF(ISERROR(INDEX(Inputs!$A$10:$B$13,MATCH(E749,Inputs!$A$10:$A$13,0),2)),0,INDEX(Inputs!$A$10:$B$13,MATCH(E749,Inputs!$A$10:$A$13,0),2)))</f>
        <v/>
      </c>
      <c r="G749" s="47">
        <f t="shared" si="104"/>
        <v>0.1095</v>
      </c>
      <c r="H749" s="37">
        <f t="shared" si="105"/>
        <v>0.1095</v>
      </c>
      <c r="I749" s="9" t="e">
        <f>IF(E749="",NA(),IF(Inputs!$B$6&gt;(U748*(1+rate/freq)),IF((U748*(1+rate/freq))&lt;0,0,(U748*(1+rate/freq))),Inputs!$B$6))</f>
        <v>#N/A</v>
      </c>
      <c r="J749" s="8" t="str">
        <f t="shared" si="106"/>
        <v/>
      </c>
      <c r="K749" s="9" t="str">
        <f t="shared" si="107"/>
        <v/>
      </c>
      <c r="L749" s="8" t="str">
        <f t="shared" si="111"/>
        <v/>
      </c>
      <c r="M749" s="8" t="str">
        <f t="shared" si="112"/>
        <v/>
      </c>
      <c r="N749" s="8"/>
      <c r="O749" s="8"/>
      <c r="P749" s="8"/>
      <c r="Q749" s="8" t="str">
        <f>IF(Inputs!$E$9=$M$2,M749,IF(Inputs!$E$9=$N$2,N749,IF(Inputs!$E$9=$O$2,O749,IF(Inputs!$E$9=$P$2,P749,""))))</f>
        <v/>
      </c>
      <c r="R749" s="3">
        <v>0</v>
      </c>
      <c r="S749" s="19"/>
      <c r="T749" s="3">
        <f t="shared" si="108"/>
        <v>0</v>
      </c>
      <c r="U749" s="8" t="str">
        <f t="shared" si="109"/>
        <v/>
      </c>
      <c r="W749" s="11"/>
      <c r="X749" s="11"/>
      <c r="Y749" s="11"/>
      <c r="Z749" s="11"/>
      <c r="AA749" s="11"/>
      <c r="AB749" s="11"/>
      <c r="AC749" s="11"/>
    </row>
    <row r="750" spans="4:29">
      <c r="D750" s="26">
        <f>IF(SUM($D$2:D749)&lt;&gt;0,0,IF(ROUND(U749-L750,2)=0,E750,0))</f>
        <v>0</v>
      </c>
      <c r="E750" s="3" t="str">
        <f t="shared" si="110"/>
        <v/>
      </c>
      <c r="F750" s="3" t="str">
        <f>IF(E750="","",IF(ISERROR(INDEX(Inputs!$A$10:$B$13,MATCH(E750,Inputs!$A$10:$A$13,0),2)),0,INDEX(Inputs!$A$10:$B$13,MATCH(E750,Inputs!$A$10:$A$13,0),2)))</f>
        <v/>
      </c>
      <c r="G750" s="47">
        <f t="shared" si="104"/>
        <v>0.1095</v>
      </c>
      <c r="H750" s="37">
        <f t="shared" si="105"/>
        <v>0.1095</v>
      </c>
      <c r="I750" s="9" t="e">
        <f>IF(E750="",NA(),IF(Inputs!$B$6&gt;(U749*(1+rate/freq)),IF((U749*(1+rate/freq))&lt;0,0,(U749*(1+rate/freq))),Inputs!$B$6))</f>
        <v>#N/A</v>
      </c>
      <c r="J750" s="8" t="str">
        <f t="shared" si="106"/>
        <v/>
      </c>
      <c r="K750" s="9" t="str">
        <f t="shared" si="107"/>
        <v/>
      </c>
      <c r="L750" s="8" t="str">
        <f t="shared" si="111"/>
        <v/>
      </c>
      <c r="M750" s="8" t="str">
        <f t="shared" si="112"/>
        <v/>
      </c>
      <c r="N750" s="8"/>
      <c r="O750" s="8"/>
      <c r="P750" s="8"/>
      <c r="Q750" s="8" t="str">
        <f>IF(Inputs!$E$9=$M$2,M750,IF(Inputs!$E$9=$N$2,N750,IF(Inputs!$E$9=$O$2,O750,IF(Inputs!$E$9=$P$2,P750,""))))</f>
        <v/>
      </c>
      <c r="R750" s="3">
        <v>0</v>
      </c>
      <c r="S750" s="19"/>
      <c r="T750" s="3">
        <f t="shared" si="108"/>
        <v>0</v>
      </c>
      <c r="U750" s="8" t="str">
        <f t="shared" si="109"/>
        <v/>
      </c>
      <c r="W750" s="11"/>
      <c r="X750" s="11"/>
      <c r="Y750" s="11"/>
      <c r="Z750" s="11"/>
      <c r="AA750" s="11"/>
      <c r="AB750" s="11"/>
      <c r="AC750" s="11"/>
    </row>
    <row r="751" spans="4:29">
      <c r="D751" s="26">
        <f>IF(SUM($D$2:D750)&lt;&gt;0,0,IF(ROUND(U750-L751,2)=0,E751,0))</f>
        <v>0</v>
      </c>
      <c r="E751" s="3" t="str">
        <f t="shared" si="110"/>
        <v/>
      </c>
      <c r="F751" s="3" t="str">
        <f>IF(E751="","",IF(ISERROR(INDEX(Inputs!$A$10:$B$13,MATCH(E751,Inputs!$A$10:$A$13,0),2)),0,INDEX(Inputs!$A$10:$B$13,MATCH(E751,Inputs!$A$10:$A$13,0),2)))</f>
        <v/>
      </c>
      <c r="G751" s="47">
        <f t="shared" si="104"/>
        <v>0.1095</v>
      </c>
      <c r="H751" s="37">
        <f t="shared" si="105"/>
        <v>0.1095</v>
      </c>
      <c r="I751" s="9" t="e">
        <f>IF(E751="",NA(),IF(Inputs!$B$6&gt;(U750*(1+rate/freq)),IF((U750*(1+rate/freq))&lt;0,0,(U750*(1+rate/freq))),Inputs!$B$6))</f>
        <v>#N/A</v>
      </c>
      <c r="J751" s="8" t="str">
        <f t="shared" si="106"/>
        <v/>
      </c>
      <c r="K751" s="9" t="str">
        <f t="shared" si="107"/>
        <v/>
      </c>
      <c r="L751" s="8" t="str">
        <f t="shared" si="111"/>
        <v/>
      </c>
      <c r="M751" s="8" t="str">
        <f t="shared" si="112"/>
        <v/>
      </c>
      <c r="N751" s="8">
        <f>N748+3</f>
        <v>748</v>
      </c>
      <c r="O751" s="8"/>
      <c r="P751" s="8"/>
      <c r="Q751" s="8" t="str">
        <f>IF(Inputs!$E$9=$M$2,M751,IF(Inputs!$E$9=$N$2,N751,IF(Inputs!$E$9=$O$2,O751,IF(Inputs!$E$9=$P$2,P751,""))))</f>
        <v/>
      </c>
      <c r="R751" s="3">
        <v>0</v>
      </c>
      <c r="S751" s="19"/>
      <c r="T751" s="3">
        <f t="shared" si="108"/>
        <v>0</v>
      </c>
      <c r="U751" s="8" t="str">
        <f t="shared" si="109"/>
        <v/>
      </c>
      <c r="W751" s="11"/>
      <c r="X751" s="11"/>
      <c r="Y751" s="11"/>
      <c r="Z751" s="11"/>
      <c r="AA751" s="11"/>
      <c r="AB751" s="11"/>
      <c r="AC751" s="11"/>
    </row>
    <row r="752" spans="4:29">
      <c r="D752" s="26">
        <f>IF(SUM($D$2:D751)&lt;&gt;0,0,IF(ROUND(U751-L752,2)=0,E752,0))</f>
        <v>0</v>
      </c>
      <c r="E752" s="3" t="str">
        <f t="shared" si="110"/>
        <v/>
      </c>
      <c r="F752" s="3" t="str">
        <f>IF(E752="","",IF(ISERROR(INDEX(Inputs!$A$10:$B$13,MATCH(E752,Inputs!$A$10:$A$13,0),2)),0,INDEX(Inputs!$A$10:$B$13,MATCH(E752,Inputs!$A$10:$A$13,0),2)))</f>
        <v/>
      </c>
      <c r="G752" s="47">
        <f t="shared" si="104"/>
        <v>0.1095</v>
      </c>
      <c r="H752" s="37">
        <f t="shared" si="105"/>
        <v>0.1095</v>
      </c>
      <c r="I752" s="9" t="e">
        <f>IF(E752="",NA(),IF(Inputs!$B$6&gt;(U751*(1+rate/freq)),IF((U751*(1+rate/freq))&lt;0,0,(U751*(1+rate/freq))),Inputs!$B$6))</f>
        <v>#N/A</v>
      </c>
      <c r="J752" s="8" t="str">
        <f t="shared" si="106"/>
        <v/>
      </c>
      <c r="K752" s="9" t="str">
        <f t="shared" si="107"/>
        <v/>
      </c>
      <c r="L752" s="8" t="str">
        <f t="shared" si="111"/>
        <v/>
      </c>
      <c r="M752" s="8" t="str">
        <f t="shared" si="112"/>
        <v/>
      </c>
      <c r="N752" s="8"/>
      <c r="O752" s="8"/>
      <c r="P752" s="8"/>
      <c r="Q752" s="8" t="str">
        <f>IF(Inputs!$E$9=$M$2,M752,IF(Inputs!$E$9=$N$2,N752,IF(Inputs!$E$9=$O$2,O752,IF(Inputs!$E$9=$P$2,P752,""))))</f>
        <v/>
      </c>
      <c r="R752" s="3">
        <v>0</v>
      </c>
      <c r="S752" s="19"/>
      <c r="T752" s="3">
        <f t="shared" si="108"/>
        <v>0</v>
      </c>
      <c r="U752" s="8" t="str">
        <f t="shared" si="109"/>
        <v/>
      </c>
      <c r="W752" s="11"/>
      <c r="X752" s="11"/>
      <c r="Y752" s="11"/>
      <c r="Z752" s="11"/>
      <c r="AA752" s="11"/>
      <c r="AB752" s="11"/>
      <c r="AC752" s="11"/>
    </row>
    <row r="753" spans="4:29">
      <c r="D753" s="26">
        <f>IF(SUM($D$2:D752)&lt;&gt;0,0,IF(ROUND(U752-L753,2)=0,E753,0))</f>
        <v>0</v>
      </c>
      <c r="E753" s="3" t="str">
        <f t="shared" si="110"/>
        <v/>
      </c>
      <c r="F753" s="3" t="str">
        <f>IF(E753="","",IF(ISERROR(INDEX(Inputs!$A$10:$B$13,MATCH(E753,Inputs!$A$10:$A$13,0),2)),0,INDEX(Inputs!$A$10:$B$13,MATCH(E753,Inputs!$A$10:$A$13,0),2)))</f>
        <v/>
      </c>
      <c r="G753" s="47">
        <f t="shared" si="104"/>
        <v>0.1095</v>
      </c>
      <c r="H753" s="37">
        <f t="shared" si="105"/>
        <v>0.1095</v>
      </c>
      <c r="I753" s="9" t="e">
        <f>IF(E753="",NA(),IF(Inputs!$B$6&gt;(U752*(1+rate/freq)),IF((U752*(1+rate/freq))&lt;0,0,(U752*(1+rate/freq))),Inputs!$B$6))</f>
        <v>#N/A</v>
      </c>
      <c r="J753" s="8" t="str">
        <f t="shared" si="106"/>
        <v/>
      </c>
      <c r="K753" s="9" t="str">
        <f t="shared" si="107"/>
        <v/>
      </c>
      <c r="L753" s="8" t="str">
        <f t="shared" si="111"/>
        <v/>
      </c>
      <c r="M753" s="8" t="str">
        <f t="shared" si="112"/>
        <v/>
      </c>
      <c r="N753" s="8"/>
      <c r="O753" s="8"/>
      <c r="P753" s="8"/>
      <c r="Q753" s="8" t="str">
        <f>IF(Inputs!$E$9=$M$2,M753,IF(Inputs!$E$9=$N$2,N753,IF(Inputs!$E$9=$O$2,O753,IF(Inputs!$E$9=$P$2,P753,""))))</f>
        <v/>
      </c>
      <c r="R753" s="3">
        <v>0</v>
      </c>
      <c r="S753" s="19"/>
      <c r="T753" s="3">
        <f t="shared" si="108"/>
        <v>0</v>
      </c>
      <c r="U753" s="8" t="str">
        <f t="shared" si="109"/>
        <v/>
      </c>
      <c r="W753" s="11"/>
      <c r="X753" s="11"/>
      <c r="Y753" s="11"/>
      <c r="Z753" s="11"/>
      <c r="AA753" s="11"/>
      <c r="AB753" s="11"/>
      <c r="AC753" s="11"/>
    </row>
    <row r="754" spans="4:29">
      <c r="D754" s="26">
        <f>IF(SUM($D$2:D753)&lt;&gt;0,0,IF(ROUND(U753-L754,2)=0,E754,0))</f>
        <v>0</v>
      </c>
      <c r="E754" s="3" t="str">
        <f t="shared" si="110"/>
        <v/>
      </c>
      <c r="F754" s="3" t="str">
        <f>IF(E754="","",IF(ISERROR(INDEX(Inputs!$A$10:$B$13,MATCH(E754,Inputs!$A$10:$A$13,0),2)),0,INDEX(Inputs!$A$10:$B$13,MATCH(E754,Inputs!$A$10:$A$13,0),2)))</f>
        <v/>
      </c>
      <c r="G754" s="47">
        <f t="shared" si="104"/>
        <v>0.1095</v>
      </c>
      <c r="H754" s="37">
        <f t="shared" si="105"/>
        <v>0.1095</v>
      </c>
      <c r="I754" s="9" t="e">
        <f>IF(E754="",NA(),IF(Inputs!$B$6&gt;(U753*(1+rate/freq)),IF((U753*(1+rate/freq))&lt;0,0,(U753*(1+rate/freq))),Inputs!$B$6))</f>
        <v>#N/A</v>
      </c>
      <c r="J754" s="8" t="str">
        <f t="shared" si="106"/>
        <v/>
      </c>
      <c r="K754" s="9" t="str">
        <f t="shared" si="107"/>
        <v/>
      </c>
      <c r="L754" s="8" t="str">
        <f t="shared" si="111"/>
        <v/>
      </c>
      <c r="M754" s="8" t="str">
        <f t="shared" si="112"/>
        <v/>
      </c>
      <c r="N754" s="8">
        <f>N751+3</f>
        <v>751</v>
      </c>
      <c r="O754" s="8">
        <f>O748+6</f>
        <v>751</v>
      </c>
      <c r="P754" s="8"/>
      <c r="Q754" s="8" t="str">
        <f>IF(Inputs!$E$9=$M$2,M754,IF(Inputs!$E$9=$N$2,N754,IF(Inputs!$E$9=$O$2,O754,IF(Inputs!$E$9=$P$2,P754,""))))</f>
        <v/>
      </c>
      <c r="R754" s="3">
        <v>0</v>
      </c>
      <c r="S754" s="19"/>
      <c r="T754" s="3">
        <f t="shared" si="108"/>
        <v>0</v>
      </c>
      <c r="U754" s="8" t="str">
        <f t="shared" si="109"/>
        <v/>
      </c>
      <c r="W754" s="11"/>
      <c r="X754" s="11"/>
      <c r="Y754" s="11"/>
      <c r="Z754" s="11"/>
      <c r="AA754" s="11"/>
      <c r="AB754" s="11"/>
      <c r="AC754" s="11"/>
    </row>
    <row r="755" spans="4:29">
      <c r="D755" s="26">
        <f>IF(SUM($D$2:D754)&lt;&gt;0,0,IF(ROUND(U754-L755,2)=0,E755,0))</f>
        <v>0</v>
      </c>
      <c r="E755" s="3" t="str">
        <f t="shared" si="110"/>
        <v/>
      </c>
      <c r="F755" s="3" t="str">
        <f>IF(E755="","",IF(ISERROR(INDEX(Inputs!$A$10:$B$13,MATCH(E755,Inputs!$A$10:$A$13,0),2)),0,INDEX(Inputs!$A$10:$B$13,MATCH(E755,Inputs!$A$10:$A$13,0),2)))</f>
        <v/>
      </c>
      <c r="G755" s="47">
        <f t="shared" si="104"/>
        <v>0.1095</v>
      </c>
      <c r="H755" s="37">
        <f t="shared" si="105"/>
        <v>0.1095</v>
      </c>
      <c r="I755" s="9" t="e">
        <f>IF(E755="",NA(),IF(Inputs!$B$6&gt;(U754*(1+rate/freq)),IF((U754*(1+rate/freq))&lt;0,0,(U754*(1+rate/freq))),Inputs!$B$6))</f>
        <v>#N/A</v>
      </c>
      <c r="J755" s="8" t="str">
        <f t="shared" si="106"/>
        <v/>
      </c>
      <c r="K755" s="9" t="str">
        <f t="shared" si="107"/>
        <v/>
      </c>
      <c r="L755" s="8" t="str">
        <f t="shared" si="111"/>
        <v/>
      </c>
      <c r="M755" s="8" t="str">
        <f t="shared" si="112"/>
        <v/>
      </c>
      <c r="N755" s="8"/>
      <c r="O755" s="8"/>
      <c r="P755" s="8"/>
      <c r="Q755" s="8" t="str">
        <f>IF(Inputs!$E$9=$M$2,M755,IF(Inputs!$E$9=$N$2,N755,IF(Inputs!$E$9=$O$2,O755,IF(Inputs!$E$9=$P$2,P755,""))))</f>
        <v/>
      </c>
      <c r="R755" s="3">
        <v>0</v>
      </c>
      <c r="S755" s="19"/>
      <c r="T755" s="3">
        <f t="shared" si="108"/>
        <v>0</v>
      </c>
      <c r="U755" s="8" t="str">
        <f t="shared" si="109"/>
        <v/>
      </c>
      <c r="W755" s="11"/>
      <c r="X755" s="11"/>
      <c r="Y755" s="11"/>
      <c r="Z755" s="11"/>
      <c r="AA755" s="11"/>
      <c r="AB755" s="11"/>
      <c r="AC755" s="11"/>
    </row>
    <row r="756" spans="4:29">
      <c r="D756" s="26">
        <f>IF(SUM($D$2:D755)&lt;&gt;0,0,IF(ROUND(U755-L756,2)=0,E756,0))</f>
        <v>0</v>
      </c>
      <c r="E756" s="3" t="str">
        <f t="shared" si="110"/>
        <v/>
      </c>
      <c r="F756" s="3" t="str">
        <f>IF(E756="","",IF(ISERROR(INDEX(Inputs!$A$10:$B$13,MATCH(E756,Inputs!$A$10:$A$13,0),2)),0,INDEX(Inputs!$A$10:$B$13,MATCH(E756,Inputs!$A$10:$A$13,0),2)))</f>
        <v/>
      </c>
      <c r="G756" s="47">
        <f t="shared" si="104"/>
        <v>0.1095</v>
      </c>
      <c r="H756" s="37">
        <f t="shared" si="105"/>
        <v>0.1095</v>
      </c>
      <c r="I756" s="9" t="e">
        <f>IF(E756="",NA(),IF(Inputs!$B$6&gt;(U755*(1+rate/freq)),IF((U755*(1+rate/freq))&lt;0,0,(U755*(1+rate/freq))),Inputs!$B$6))</f>
        <v>#N/A</v>
      </c>
      <c r="J756" s="8" t="str">
        <f t="shared" si="106"/>
        <v/>
      </c>
      <c r="K756" s="9" t="str">
        <f t="shared" si="107"/>
        <v/>
      </c>
      <c r="L756" s="8" t="str">
        <f t="shared" si="111"/>
        <v/>
      </c>
      <c r="M756" s="8" t="str">
        <f t="shared" si="112"/>
        <v/>
      </c>
      <c r="N756" s="8"/>
      <c r="O756" s="8"/>
      <c r="P756" s="8"/>
      <c r="Q756" s="8" t="str">
        <f>IF(Inputs!$E$9=$M$2,M756,IF(Inputs!$E$9=$N$2,N756,IF(Inputs!$E$9=$O$2,O756,IF(Inputs!$E$9=$P$2,P756,""))))</f>
        <v/>
      </c>
      <c r="R756" s="3">
        <v>0</v>
      </c>
      <c r="S756" s="19"/>
      <c r="T756" s="3">
        <f t="shared" si="108"/>
        <v>0</v>
      </c>
      <c r="U756" s="8" t="str">
        <f t="shared" si="109"/>
        <v/>
      </c>
      <c r="W756" s="11"/>
      <c r="X756" s="11"/>
      <c r="Y756" s="11"/>
      <c r="Z756" s="11"/>
      <c r="AA756" s="11"/>
      <c r="AB756" s="11"/>
      <c r="AC756" s="11"/>
    </row>
    <row r="757" spans="4:29">
      <c r="D757" s="26">
        <f>IF(SUM($D$2:D756)&lt;&gt;0,0,IF(ROUND(U756-L757,2)=0,E757,0))</f>
        <v>0</v>
      </c>
      <c r="E757" s="3" t="str">
        <f t="shared" si="110"/>
        <v/>
      </c>
      <c r="F757" s="3" t="str">
        <f>IF(E757="","",IF(ISERROR(INDEX(Inputs!$A$10:$B$13,MATCH(E757,Inputs!$A$10:$A$13,0),2)),0,INDEX(Inputs!$A$10:$B$13,MATCH(E757,Inputs!$A$10:$A$13,0),2)))</f>
        <v/>
      </c>
      <c r="G757" s="47">
        <f t="shared" si="104"/>
        <v>0.1095</v>
      </c>
      <c r="H757" s="37">
        <f t="shared" si="105"/>
        <v>0.1095</v>
      </c>
      <c r="I757" s="9" t="e">
        <f>IF(E757="",NA(),IF(Inputs!$B$6&gt;(U756*(1+rate/freq)),IF((U756*(1+rate/freq))&lt;0,0,(U756*(1+rate/freq))),Inputs!$B$6))</f>
        <v>#N/A</v>
      </c>
      <c r="J757" s="8" t="str">
        <f t="shared" si="106"/>
        <v/>
      </c>
      <c r="K757" s="9" t="str">
        <f t="shared" si="107"/>
        <v/>
      </c>
      <c r="L757" s="8" t="str">
        <f t="shared" si="111"/>
        <v/>
      </c>
      <c r="M757" s="8" t="str">
        <f t="shared" si="112"/>
        <v/>
      </c>
      <c r="N757" s="8">
        <f>N754+3</f>
        <v>754</v>
      </c>
      <c r="O757" s="8"/>
      <c r="P757" s="8"/>
      <c r="Q757" s="8" t="str">
        <f>IF(Inputs!$E$9=$M$2,M757,IF(Inputs!$E$9=$N$2,N757,IF(Inputs!$E$9=$O$2,O757,IF(Inputs!$E$9=$P$2,P757,""))))</f>
        <v/>
      </c>
      <c r="R757" s="3">
        <v>0</v>
      </c>
      <c r="S757" s="19"/>
      <c r="T757" s="3">
        <f t="shared" si="108"/>
        <v>0</v>
      </c>
      <c r="U757" s="8" t="str">
        <f t="shared" si="109"/>
        <v/>
      </c>
      <c r="W757" s="11"/>
      <c r="X757" s="11"/>
      <c r="Y757" s="11"/>
      <c r="Z757" s="11"/>
      <c r="AA757" s="11"/>
      <c r="AB757" s="11"/>
      <c r="AC757" s="11"/>
    </row>
    <row r="758" spans="4:29">
      <c r="D758" s="26">
        <f>IF(SUM($D$2:D757)&lt;&gt;0,0,IF(ROUND(U757-L758,2)=0,E758,0))</f>
        <v>0</v>
      </c>
      <c r="E758" s="3" t="str">
        <f t="shared" si="110"/>
        <v/>
      </c>
      <c r="F758" s="3" t="str">
        <f>IF(E758="","",IF(ISERROR(INDEX(Inputs!$A$10:$B$13,MATCH(E758,Inputs!$A$10:$A$13,0),2)),0,INDEX(Inputs!$A$10:$B$13,MATCH(E758,Inputs!$A$10:$A$13,0),2)))</f>
        <v/>
      </c>
      <c r="G758" s="47">
        <f t="shared" si="104"/>
        <v>0.1095</v>
      </c>
      <c r="H758" s="37">
        <f t="shared" si="105"/>
        <v>0.1095</v>
      </c>
      <c r="I758" s="9" t="e">
        <f>IF(E758="",NA(),IF(Inputs!$B$6&gt;(U757*(1+rate/freq)),IF((U757*(1+rate/freq))&lt;0,0,(U757*(1+rate/freq))),Inputs!$B$6))</f>
        <v>#N/A</v>
      </c>
      <c r="J758" s="8" t="str">
        <f t="shared" si="106"/>
        <v/>
      </c>
      <c r="K758" s="9" t="str">
        <f t="shared" si="107"/>
        <v/>
      </c>
      <c r="L758" s="8" t="str">
        <f t="shared" si="111"/>
        <v/>
      </c>
      <c r="M758" s="8" t="str">
        <f t="shared" si="112"/>
        <v/>
      </c>
      <c r="N758" s="8"/>
      <c r="O758" s="8"/>
      <c r="P758" s="8"/>
      <c r="Q758" s="8" t="str">
        <f>IF(Inputs!$E$9=$M$2,M758,IF(Inputs!$E$9=$N$2,N758,IF(Inputs!$E$9=$O$2,O758,IF(Inputs!$E$9=$P$2,P758,""))))</f>
        <v/>
      </c>
      <c r="R758" s="3">
        <v>0</v>
      </c>
      <c r="S758" s="19"/>
      <c r="T758" s="3">
        <f t="shared" si="108"/>
        <v>0</v>
      </c>
      <c r="U758" s="8" t="str">
        <f t="shared" si="109"/>
        <v/>
      </c>
      <c r="W758" s="11"/>
      <c r="X758" s="11"/>
      <c r="Y758" s="11"/>
      <c r="Z758" s="11"/>
      <c r="AA758" s="11"/>
      <c r="AB758" s="11"/>
      <c r="AC758" s="11"/>
    </row>
    <row r="759" spans="4:29">
      <c r="D759" s="26">
        <f>IF(SUM($D$2:D758)&lt;&gt;0,0,IF(ROUND(U758-L759,2)=0,E759,0))</f>
        <v>0</v>
      </c>
      <c r="E759" s="3" t="str">
        <f t="shared" si="110"/>
        <v/>
      </c>
      <c r="F759" s="3" t="str">
        <f>IF(E759="","",IF(ISERROR(INDEX(Inputs!$A$10:$B$13,MATCH(E759,Inputs!$A$10:$A$13,0),2)),0,INDEX(Inputs!$A$10:$B$13,MATCH(E759,Inputs!$A$10:$A$13,0),2)))</f>
        <v/>
      </c>
      <c r="G759" s="47">
        <f t="shared" si="104"/>
        <v>0.1095</v>
      </c>
      <c r="H759" s="37">
        <f t="shared" si="105"/>
        <v>0.1095</v>
      </c>
      <c r="I759" s="9" t="e">
        <f>IF(E759="",NA(),IF(Inputs!$B$6&gt;(U758*(1+rate/freq)),IF((U758*(1+rate/freq))&lt;0,0,(U758*(1+rate/freq))),Inputs!$B$6))</f>
        <v>#N/A</v>
      </c>
      <c r="J759" s="8" t="str">
        <f t="shared" si="106"/>
        <v/>
      </c>
      <c r="K759" s="9" t="str">
        <f t="shared" si="107"/>
        <v/>
      </c>
      <c r="L759" s="8" t="str">
        <f t="shared" si="111"/>
        <v/>
      </c>
      <c r="M759" s="8" t="str">
        <f t="shared" si="112"/>
        <v/>
      </c>
      <c r="N759" s="8"/>
      <c r="O759" s="8"/>
      <c r="P759" s="8"/>
      <c r="Q759" s="8" t="str">
        <f>IF(Inputs!$E$9=$M$2,M759,IF(Inputs!$E$9=$N$2,N759,IF(Inputs!$E$9=$O$2,O759,IF(Inputs!$E$9=$P$2,P759,""))))</f>
        <v/>
      </c>
      <c r="R759" s="3">
        <v>0</v>
      </c>
      <c r="S759" s="19"/>
      <c r="T759" s="3">
        <f t="shared" si="108"/>
        <v>0</v>
      </c>
      <c r="U759" s="8" t="str">
        <f t="shared" si="109"/>
        <v/>
      </c>
      <c r="W759" s="11"/>
      <c r="X759" s="11"/>
      <c r="Y759" s="11"/>
      <c r="Z759" s="11"/>
      <c r="AA759" s="11"/>
      <c r="AB759" s="11"/>
      <c r="AC759" s="11"/>
    </row>
    <row r="760" spans="4:29">
      <c r="D760" s="26">
        <f>IF(SUM($D$2:D759)&lt;&gt;0,0,IF(ROUND(U759-L760,2)=0,E760,0))</f>
        <v>0</v>
      </c>
      <c r="E760" s="3" t="str">
        <f t="shared" si="110"/>
        <v/>
      </c>
      <c r="F760" s="3" t="str">
        <f>IF(E760="","",IF(ISERROR(INDEX(Inputs!$A$10:$B$13,MATCH(E760,Inputs!$A$10:$A$13,0),2)),0,INDEX(Inputs!$A$10:$B$13,MATCH(E760,Inputs!$A$10:$A$13,0),2)))</f>
        <v/>
      </c>
      <c r="G760" s="47">
        <f t="shared" si="104"/>
        <v>0.1095</v>
      </c>
      <c r="H760" s="37">
        <f t="shared" si="105"/>
        <v>0.1095</v>
      </c>
      <c r="I760" s="9" t="e">
        <f>IF(E760="",NA(),IF(Inputs!$B$6&gt;(U759*(1+rate/freq)),IF((U759*(1+rate/freq))&lt;0,0,(U759*(1+rate/freq))),Inputs!$B$6))</f>
        <v>#N/A</v>
      </c>
      <c r="J760" s="8" t="str">
        <f t="shared" si="106"/>
        <v/>
      </c>
      <c r="K760" s="9" t="str">
        <f t="shared" si="107"/>
        <v/>
      </c>
      <c r="L760" s="8" t="str">
        <f t="shared" si="111"/>
        <v/>
      </c>
      <c r="M760" s="8" t="str">
        <f t="shared" si="112"/>
        <v/>
      </c>
      <c r="N760" s="8">
        <f>N757+3</f>
        <v>757</v>
      </c>
      <c r="O760" s="8">
        <f>O754+6</f>
        <v>757</v>
      </c>
      <c r="P760" s="8">
        <f>P748+12</f>
        <v>757</v>
      </c>
      <c r="Q760" s="8" t="str">
        <f>IF(Inputs!$E$9=$M$2,M760,IF(Inputs!$E$9=$N$2,N760,IF(Inputs!$E$9=$O$2,O760,IF(Inputs!$E$9=$P$2,P760,""))))</f>
        <v/>
      </c>
      <c r="R760" s="3">
        <v>0</v>
      </c>
      <c r="S760" s="19"/>
      <c r="T760" s="3">
        <f t="shared" si="108"/>
        <v>0</v>
      </c>
      <c r="U760" s="8" t="str">
        <f t="shared" si="109"/>
        <v/>
      </c>
      <c r="W760" s="11"/>
      <c r="X760" s="11"/>
      <c r="Y760" s="11"/>
      <c r="Z760" s="11"/>
      <c r="AA760" s="11"/>
      <c r="AB760" s="11"/>
      <c r="AC760" s="11"/>
    </row>
    <row r="761" spans="4:29">
      <c r="D761" s="26">
        <f>IF(SUM($D$2:D760)&lt;&gt;0,0,IF(ROUND(U760-L761,2)=0,E761,0))</f>
        <v>0</v>
      </c>
      <c r="E761" s="3" t="str">
        <f t="shared" si="110"/>
        <v/>
      </c>
      <c r="F761" s="3" t="str">
        <f>IF(E761="","",IF(ISERROR(INDEX(Inputs!$A$10:$B$13,MATCH(E761,Inputs!$A$10:$A$13,0),2)),0,INDEX(Inputs!$A$10:$B$13,MATCH(E761,Inputs!$A$10:$A$13,0),2)))</f>
        <v/>
      </c>
      <c r="G761" s="47">
        <f t="shared" si="104"/>
        <v>0.1095</v>
      </c>
      <c r="H761" s="37">
        <f t="shared" si="105"/>
        <v>0.1095</v>
      </c>
      <c r="I761" s="9" t="e">
        <f>IF(E761="",NA(),IF(Inputs!$B$6&gt;(U760*(1+rate/freq)),IF((U760*(1+rate/freq))&lt;0,0,(U760*(1+rate/freq))),Inputs!$B$6))</f>
        <v>#N/A</v>
      </c>
      <c r="J761" s="8" t="str">
        <f t="shared" si="106"/>
        <v/>
      </c>
      <c r="K761" s="9" t="str">
        <f t="shared" si="107"/>
        <v/>
      </c>
      <c r="L761" s="8" t="str">
        <f t="shared" si="111"/>
        <v/>
      </c>
      <c r="M761" s="8" t="str">
        <f t="shared" si="112"/>
        <v/>
      </c>
      <c r="N761" s="8"/>
      <c r="O761" s="8"/>
      <c r="P761" s="8"/>
      <c r="Q761" s="8" t="str">
        <f>IF(Inputs!$E$9=$M$2,M761,IF(Inputs!$E$9=$N$2,N761,IF(Inputs!$E$9=$O$2,O761,IF(Inputs!$E$9=$P$2,P761,""))))</f>
        <v/>
      </c>
      <c r="R761" s="3">
        <v>0</v>
      </c>
      <c r="S761" s="19"/>
      <c r="T761" s="3">
        <f t="shared" si="108"/>
        <v>0</v>
      </c>
      <c r="U761" s="8" t="str">
        <f t="shared" si="109"/>
        <v/>
      </c>
      <c r="W761" s="11"/>
      <c r="X761" s="11"/>
      <c r="Y761" s="11"/>
      <c r="Z761" s="11"/>
      <c r="AA761" s="11"/>
      <c r="AB761" s="11"/>
      <c r="AC761" s="11"/>
    </row>
    <row r="762" spans="4:29">
      <c r="D762" s="26">
        <f>IF(SUM($D$2:D761)&lt;&gt;0,0,IF(ROUND(U761-L762,2)=0,E762,0))</f>
        <v>0</v>
      </c>
      <c r="E762" s="3" t="str">
        <f t="shared" si="110"/>
        <v/>
      </c>
      <c r="F762" s="3" t="str">
        <f>IF(E762="","",IF(ISERROR(INDEX(Inputs!$A$10:$B$13,MATCH(E762,Inputs!$A$10:$A$13,0),2)),0,INDEX(Inputs!$A$10:$B$13,MATCH(E762,Inputs!$A$10:$A$13,0),2)))</f>
        <v/>
      </c>
      <c r="G762" s="47">
        <f t="shared" si="104"/>
        <v>0.1095</v>
      </c>
      <c r="H762" s="37">
        <f t="shared" si="105"/>
        <v>0.1095</v>
      </c>
      <c r="I762" s="9" t="e">
        <f>IF(E762="",NA(),IF(Inputs!$B$6&gt;(U761*(1+rate/freq)),IF((U761*(1+rate/freq))&lt;0,0,(U761*(1+rate/freq))),Inputs!$B$6))</f>
        <v>#N/A</v>
      </c>
      <c r="J762" s="8" t="str">
        <f t="shared" si="106"/>
        <v/>
      </c>
      <c r="K762" s="9" t="str">
        <f t="shared" si="107"/>
        <v/>
      </c>
      <c r="L762" s="8" t="str">
        <f t="shared" si="111"/>
        <v/>
      </c>
      <c r="M762" s="8" t="str">
        <f t="shared" si="112"/>
        <v/>
      </c>
      <c r="N762" s="8"/>
      <c r="O762" s="8"/>
      <c r="P762" s="8"/>
      <c r="Q762" s="8" t="str">
        <f>IF(Inputs!$E$9=$M$2,M762,IF(Inputs!$E$9=$N$2,N762,IF(Inputs!$E$9=$O$2,O762,IF(Inputs!$E$9=$P$2,P762,""))))</f>
        <v/>
      </c>
      <c r="R762" s="3">
        <v>0</v>
      </c>
      <c r="S762" s="19"/>
      <c r="T762" s="3">
        <f t="shared" si="108"/>
        <v>0</v>
      </c>
      <c r="U762" s="8" t="str">
        <f t="shared" si="109"/>
        <v/>
      </c>
      <c r="W762" s="11"/>
      <c r="X762" s="11"/>
      <c r="Y762" s="11"/>
      <c r="Z762" s="11"/>
      <c r="AA762" s="11"/>
      <c r="AB762" s="11"/>
      <c r="AC762" s="11"/>
    </row>
    <row r="763" spans="4:29">
      <c r="D763" s="26">
        <f>IF(SUM($D$2:D762)&lt;&gt;0,0,IF(ROUND(U762-L763,2)=0,E763,0))</f>
        <v>0</v>
      </c>
      <c r="E763" s="3" t="str">
        <f t="shared" si="110"/>
        <v/>
      </c>
      <c r="F763" s="3" t="str">
        <f>IF(E763="","",IF(ISERROR(INDEX(Inputs!$A$10:$B$13,MATCH(E763,Inputs!$A$10:$A$13,0),2)),0,INDEX(Inputs!$A$10:$B$13,MATCH(E763,Inputs!$A$10:$A$13,0),2)))</f>
        <v/>
      </c>
      <c r="G763" s="47">
        <f t="shared" si="104"/>
        <v>0.1095</v>
      </c>
      <c r="H763" s="37">
        <f t="shared" si="105"/>
        <v>0.1095</v>
      </c>
      <c r="I763" s="9" t="e">
        <f>IF(E763="",NA(),IF(Inputs!$B$6&gt;(U762*(1+rate/freq)),IF((U762*(1+rate/freq))&lt;0,0,(U762*(1+rate/freq))),Inputs!$B$6))</f>
        <v>#N/A</v>
      </c>
      <c r="J763" s="8" t="str">
        <f t="shared" si="106"/>
        <v/>
      </c>
      <c r="K763" s="9" t="str">
        <f t="shared" si="107"/>
        <v/>
      </c>
      <c r="L763" s="8" t="str">
        <f t="shared" si="111"/>
        <v/>
      </c>
      <c r="M763" s="8" t="str">
        <f t="shared" si="112"/>
        <v/>
      </c>
      <c r="N763" s="8">
        <f>N760+3</f>
        <v>760</v>
      </c>
      <c r="O763" s="8"/>
      <c r="P763" s="8"/>
      <c r="Q763" s="8" t="str">
        <f>IF(Inputs!$E$9=$M$2,M763,IF(Inputs!$E$9=$N$2,N763,IF(Inputs!$E$9=$O$2,O763,IF(Inputs!$E$9=$P$2,P763,""))))</f>
        <v/>
      </c>
      <c r="R763" s="3">
        <v>0</v>
      </c>
      <c r="S763" s="19"/>
      <c r="T763" s="3">
        <f t="shared" si="108"/>
        <v>0</v>
      </c>
      <c r="U763" s="8" t="str">
        <f t="shared" si="109"/>
        <v/>
      </c>
      <c r="W763" s="11"/>
      <c r="X763" s="11"/>
      <c r="Y763" s="11"/>
      <c r="Z763" s="11"/>
      <c r="AA763" s="11"/>
      <c r="AB763" s="11"/>
      <c r="AC763" s="11"/>
    </row>
    <row r="764" spans="4:29">
      <c r="D764" s="26">
        <f>IF(SUM($D$2:D763)&lt;&gt;0,0,IF(ROUND(U763-L764,2)=0,E764,0))</f>
        <v>0</v>
      </c>
      <c r="E764" s="3" t="str">
        <f t="shared" si="110"/>
        <v/>
      </c>
      <c r="F764" s="3" t="str">
        <f>IF(E764="","",IF(ISERROR(INDEX(Inputs!$A$10:$B$13,MATCH(E764,Inputs!$A$10:$A$13,0),2)),0,INDEX(Inputs!$A$10:$B$13,MATCH(E764,Inputs!$A$10:$A$13,0),2)))</f>
        <v/>
      </c>
      <c r="G764" s="47">
        <f t="shared" si="104"/>
        <v>0.1095</v>
      </c>
      <c r="H764" s="37">
        <f t="shared" si="105"/>
        <v>0.1095</v>
      </c>
      <c r="I764" s="9" t="e">
        <f>IF(E764="",NA(),IF(Inputs!$B$6&gt;(U763*(1+rate/freq)),IF((U763*(1+rate/freq))&lt;0,0,(U763*(1+rate/freq))),Inputs!$B$6))</f>
        <v>#N/A</v>
      </c>
      <c r="J764" s="8" t="str">
        <f t="shared" si="106"/>
        <v/>
      </c>
      <c r="K764" s="9" t="str">
        <f t="shared" si="107"/>
        <v/>
      </c>
      <c r="L764" s="8" t="str">
        <f t="shared" si="111"/>
        <v/>
      </c>
      <c r="M764" s="8" t="str">
        <f t="shared" si="112"/>
        <v/>
      </c>
      <c r="N764" s="8"/>
      <c r="O764" s="8"/>
      <c r="P764" s="8"/>
      <c r="Q764" s="8" t="str">
        <f>IF(Inputs!$E$9=$M$2,M764,IF(Inputs!$E$9=$N$2,N764,IF(Inputs!$E$9=$O$2,O764,IF(Inputs!$E$9=$P$2,P764,""))))</f>
        <v/>
      </c>
      <c r="R764" s="3">
        <v>0</v>
      </c>
      <c r="S764" s="19"/>
      <c r="T764" s="3">
        <f t="shared" si="108"/>
        <v>0</v>
      </c>
      <c r="U764" s="8" t="str">
        <f t="shared" si="109"/>
        <v/>
      </c>
      <c r="W764" s="11"/>
      <c r="X764" s="11"/>
      <c r="Y764" s="11"/>
      <c r="Z764" s="11"/>
      <c r="AA764" s="11"/>
      <c r="AB764" s="11"/>
      <c r="AC764" s="11"/>
    </row>
    <row r="765" spans="4:29">
      <c r="D765" s="26">
        <f>IF(SUM($D$2:D764)&lt;&gt;0,0,IF(ROUND(U764-L765,2)=0,E765,0))</f>
        <v>0</v>
      </c>
      <c r="E765" s="3" t="str">
        <f t="shared" si="110"/>
        <v/>
      </c>
      <c r="F765" s="3" t="str">
        <f>IF(E765="","",IF(ISERROR(INDEX(Inputs!$A$10:$B$13,MATCH(E765,Inputs!$A$10:$A$13,0),2)),0,INDEX(Inputs!$A$10:$B$13,MATCH(E765,Inputs!$A$10:$A$13,0),2)))</f>
        <v/>
      </c>
      <c r="G765" s="47">
        <f t="shared" si="104"/>
        <v>0.1095</v>
      </c>
      <c r="H765" s="37">
        <f t="shared" si="105"/>
        <v>0.1095</v>
      </c>
      <c r="I765" s="9" t="e">
        <f>IF(E765="",NA(),IF(Inputs!$B$6&gt;(U764*(1+rate/freq)),IF((U764*(1+rate/freq))&lt;0,0,(U764*(1+rate/freq))),Inputs!$B$6))</f>
        <v>#N/A</v>
      </c>
      <c r="J765" s="8" t="str">
        <f t="shared" si="106"/>
        <v/>
      </c>
      <c r="K765" s="9" t="str">
        <f t="shared" si="107"/>
        <v/>
      </c>
      <c r="L765" s="8" t="str">
        <f t="shared" si="111"/>
        <v/>
      </c>
      <c r="M765" s="8" t="str">
        <f t="shared" si="112"/>
        <v/>
      </c>
      <c r="N765" s="8"/>
      <c r="O765" s="8"/>
      <c r="P765" s="8"/>
      <c r="Q765" s="8" t="str">
        <f>IF(Inputs!$E$9=$M$2,M765,IF(Inputs!$E$9=$N$2,N765,IF(Inputs!$E$9=$O$2,O765,IF(Inputs!$E$9=$P$2,P765,""))))</f>
        <v/>
      </c>
      <c r="R765" s="3">
        <v>0</v>
      </c>
      <c r="S765" s="19"/>
      <c r="T765" s="3">
        <f t="shared" si="108"/>
        <v>0</v>
      </c>
      <c r="U765" s="8" t="str">
        <f t="shared" si="109"/>
        <v/>
      </c>
      <c r="W765" s="11"/>
      <c r="X765" s="11"/>
      <c r="Y765" s="11"/>
      <c r="Z765" s="11"/>
      <c r="AA765" s="11"/>
      <c r="AB765" s="11"/>
      <c r="AC765" s="11"/>
    </row>
    <row r="766" spans="4:29">
      <c r="D766" s="26">
        <f>IF(SUM($D$2:D765)&lt;&gt;0,0,IF(ROUND(U765-L766,2)=0,E766,0))</f>
        <v>0</v>
      </c>
      <c r="E766" s="3" t="str">
        <f t="shared" si="110"/>
        <v/>
      </c>
      <c r="F766" s="3" t="str">
        <f>IF(E766="","",IF(ISERROR(INDEX(Inputs!$A$10:$B$13,MATCH(E766,Inputs!$A$10:$A$13,0),2)),0,INDEX(Inputs!$A$10:$B$13,MATCH(E766,Inputs!$A$10:$A$13,0),2)))</f>
        <v/>
      </c>
      <c r="G766" s="47">
        <f t="shared" si="104"/>
        <v>0.1095</v>
      </c>
      <c r="H766" s="37">
        <f t="shared" si="105"/>
        <v>0.1095</v>
      </c>
      <c r="I766" s="9" t="e">
        <f>IF(E766="",NA(),IF(Inputs!$B$6&gt;(U765*(1+rate/freq)),IF((U765*(1+rate/freq))&lt;0,0,(U765*(1+rate/freq))),Inputs!$B$6))</f>
        <v>#N/A</v>
      </c>
      <c r="J766" s="8" t="str">
        <f t="shared" si="106"/>
        <v/>
      </c>
      <c r="K766" s="9" t="str">
        <f t="shared" si="107"/>
        <v/>
      </c>
      <c r="L766" s="8" t="str">
        <f t="shared" si="111"/>
        <v/>
      </c>
      <c r="M766" s="8" t="str">
        <f t="shared" si="112"/>
        <v/>
      </c>
      <c r="N766" s="8">
        <f>N763+3</f>
        <v>763</v>
      </c>
      <c r="O766" s="8">
        <f>O760+6</f>
        <v>763</v>
      </c>
      <c r="P766" s="8"/>
      <c r="Q766" s="8" t="str">
        <f>IF(Inputs!$E$9=$M$2,M766,IF(Inputs!$E$9=$N$2,N766,IF(Inputs!$E$9=$O$2,O766,IF(Inputs!$E$9=$P$2,P766,""))))</f>
        <v/>
      </c>
      <c r="R766" s="3">
        <v>0</v>
      </c>
      <c r="S766" s="19"/>
      <c r="T766" s="3">
        <f t="shared" si="108"/>
        <v>0</v>
      </c>
      <c r="U766" s="8" t="str">
        <f t="shared" si="109"/>
        <v/>
      </c>
      <c r="W766" s="11"/>
      <c r="X766" s="11"/>
      <c r="Y766" s="11"/>
      <c r="Z766" s="11"/>
      <c r="AA766" s="11"/>
      <c r="AB766" s="11"/>
      <c r="AC766" s="11"/>
    </row>
    <row r="767" spans="4:29">
      <c r="D767" s="26">
        <f>IF(SUM($D$2:D766)&lt;&gt;0,0,IF(ROUND(U766-L767,2)=0,E767,0))</f>
        <v>0</v>
      </c>
      <c r="E767" s="3" t="str">
        <f t="shared" si="110"/>
        <v/>
      </c>
      <c r="F767" s="3" t="str">
        <f>IF(E767="","",IF(ISERROR(INDEX(Inputs!$A$10:$B$13,MATCH(E767,Inputs!$A$10:$A$13,0),2)),0,INDEX(Inputs!$A$10:$B$13,MATCH(E767,Inputs!$A$10:$A$13,0),2)))</f>
        <v/>
      </c>
      <c r="G767" s="47">
        <f t="shared" si="104"/>
        <v>0.1095</v>
      </c>
      <c r="H767" s="37">
        <f t="shared" si="105"/>
        <v>0.1095</v>
      </c>
      <c r="I767" s="9" t="e">
        <f>IF(E767="",NA(),IF(Inputs!$B$6&gt;(U766*(1+rate/freq)),IF((U766*(1+rate/freq))&lt;0,0,(U766*(1+rate/freq))),Inputs!$B$6))</f>
        <v>#N/A</v>
      </c>
      <c r="J767" s="8" t="str">
        <f t="shared" si="106"/>
        <v/>
      </c>
      <c r="K767" s="9" t="str">
        <f t="shared" si="107"/>
        <v/>
      </c>
      <c r="L767" s="8" t="str">
        <f t="shared" si="111"/>
        <v/>
      </c>
      <c r="M767" s="8" t="str">
        <f t="shared" si="112"/>
        <v/>
      </c>
      <c r="N767" s="8"/>
      <c r="O767" s="8"/>
      <c r="P767" s="8"/>
      <c r="Q767" s="8" t="str">
        <f>IF(Inputs!$E$9=$M$2,M767,IF(Inputs!$E$9=$N$2,N767,IF(Inputs!$E$9=$O$2,O767,IF(Inputs!$E$9=$P$2,P767,""))))</f>
        <v/>
      </c>
      <c r="R767" s="3">
        <v>0</v>
      </c>
      <c r="S767" s="19"/>
      <c r="T767" s="3">
        <f t="shared" si="108"/>
        <v>0</v>
      </c>
      <c r="U767" s="8" t="str">
        <f t="shared" si="109"/>
        <v/>
      </c>
      <c r="W767" s="11"/>
      <c r="X767" s="11"/>
      <c r="Y767" s="11"/>
      <c r="Z767" s="11"/>
      <c r="AA767" s="11"/>
      <c r="AB767" s="11"/>
      <c r="AC767" s="11"/>
    </row>
    <row r="768" spans="4:29">
      <c r="D768" s="26">
        <f>IF(SUM($D$2:D767)&lt;&gt;0,0,IF(ROUND(U767-L768,2)=0,E768,0))</f>
        <v>0</v>
      </c>
      <c r="E768" s="3" t="str">
        <f t="shared" si="110"/>
        <v/>
      </c>
      <c r="F768" s="3" t="str">
        <f>IF(E768="","",IF(ISERROR(INDEX(Inputs!$A$10:$B$13,MATCH(E768,Inputs!$A$10:$A$13,0),2)),0,INDEX(Inputs!$A$10:$B$13,MATCH(E768,Inputs!$A$10:$A$13,0),2)))</f>
        <v/>
      </c>
      <c r="G768" s="47">
        <f t="shared" si="104"/>
        <v>0.1095</v>
      </c>
      <c r="H768" s="37">
        <f t="shared" si="105"/>
        <v>0.1095</v>
      </c>
      <c r="I768" s="9" t="e">
        <f>IF(E768="",NA(),IF(Inputs!$B$6&gt;(U767*(1+rate/freq)),IF((U767*(1+rate/freq))&lt;0,0,(U767*(1+rate/freq))),Inputs!$B$6))</f>
        <v>#N/A</v>
      </c>
      <c r="J768" s="8" t="str">
        <f t="shared" si="106"/>
        <v/>
      </c>
      <c r="K768" s="9" t="str">
        <f t="shared" si="107"/>
        <v/>
      </c>
      <c r="L768" s="8" t="str">
        <f t="shared" si="111"/>
        <v/>
      </c>
      <c r="M768" s="8" t="str">
        <f t="shared" si="112"/>
        <v/>
      </c>
      <c r="N768" s="8"/>
      <c r="O768" s="8"/>
      <c r="P768" s="8"/>
      <c r="Q768" s="8" t="str">
        <f>IF(Inputs!$E$9=$M$2,M768,IF(Inputs!$E$9=$N$2,N768,IF(Inputs!$E$9=$O$2,O768,IF(Inputs!$E$9=$P$2,P768,""))))</f>
        <v/>
      </c>
      <c r="R768" s="3">
        <v>0</v>
      </c>
      <c r="S768" s="19"/>
      <c r="T768" s="3">
        <f t="shared" si="108"/>
        <v>0</v>
      </c>
      <c r="U768" s="8" t="str">
        <f t="shared" si="109"/>
        <v/>
      </c>
      <c r="W768" s="11"/>
      <c r="X768" s="11"/>
      <c r="Y768" s="11"/>
      <c r="Z768" s="11"/>
      <c r="AA768" s="11"/>
      <c r="AB768" s="11"/>
      <c r="AC768" s="11"/>
    </row>
    <row r="769" spans="4:29">
      <c r="D769" s="26">
        <f>IF(SUM($D$2:D768)&lt;&gt;0,0,IF(ROUND(U768-L769,2)=0,E769,0))</f>
        <v>0</v>
      </c>
      <c r="E769" s="3" t="str">
        <f t="shared" si="110"/>
        <v/>
      </c>
      <c r="F769" s="3" t="str">
        <f>IF(E769="","",IF(ISERROR(INDEX(Inputs!$A$10:$B$13,MATCH(E769,Inputs!$A$10:$A$13,0),2)),0,INDEX(Inputs!$A$10:$B$13,MATCH(E769,Inputs!$A$10:$A$13,0),2)))</f>
        <v/>
      </c>
      <c r="G769" s="47">
        <f t="shared" si="104"/>
        <v>0.1095</v>
      </c>
      <c r="H769" s="37">
        <f t="shared" si="105"/>
        <v>0.1095</v>
      </c>
      <c r="I769" s="9" t="e">
        <f>IF(E769="",NA(),IF(Inputs!$B$6&gt;(U768*(1+rate/freq)),IF((U768*(1+rate/freq))&lt;0,0,(U768*(1+rate/freq))),Inputs!$B$6))</f>
        <v>#N/A</v>
      </c>
      <c r="J769" s="8" t="str">
        <f t="shared" si="106"/>
        <v/>
      </c>
      <c r="K769" s="9" t="str">
        <f t="shared" si="107"/>
        <v/>
      </c>
      <c r="L769" s="8" t="str">
        <f t="shared" si="111"/>
        <v/>
      </c>
      <c r="M769" s="8" t="str">
        <f t="shared" si="112"/>
        <v/>
      </c>
      <c r="N769" s="8">
        <f>N766+3</f>
        <v>766</v>
      </c>
      <c r="O769" s="8"/>
      <c r="P769" s="8"/>
      <c r="Q769" s="8" t="str">
        <f>IF(Inputs!$E$9=$M$2,M769,IF(Inputs!$E$9=$N$2,N769,IF(Inputs!$E$9=$O$2,O769,IF(Inputs!$E$9=$P$2,P769,""))))</f>
        <v/>
      </c>
      <c r="R769" s="3">
        <v>0</v>
      </c>
      <c r="S769" s="19"/>
      <c r="T769" s="3">
        <f t="shared" si="108"/>
        <v>0</v>
      </c>
      <c r="U769" s="8" t="str">
        <f t="shared" si="109"/>
        <v/>
      </c>
      <c r="W769" s="11"/>
      <c r="X769" s="11"/>
      <c r="Y769" s="11"/>
      <c r="Z769" s="11"/>
      <c r="AA769" s="11"/>
      <c r="AB769" s="11"/>
      <c r="AC769" s="11"/>
    </row>
    <row r="770" spans="4:29">
      <c r="D770" s="26">
        <f>IF(SUM($D$2:D769)&lt;&gt;0,0,IF(ROUND(U769-L770,2)=0,E770,0))</f>
        <v>0</v>
      </c>
      <c r="E770" s="3" t="str">
        <f t="shared" si="110"/>
        <v/>
      </c>
      <c r="F770" s="3" t="str">
        <f>IF(E770="","",IF(ISERROR(INDEX(Inputs!$A$10:$B$13,MATCH(E770,Inputs!$A$10:$A$13,0),2)),0,INDEX(Inputs!$A$10:$B$13,MATCH(E770,Inputs!$A$10:$A$13,0),2)))</f>
        <v/>
      </c>
      <c r="G770" s="47">
        <f t="shared" si="104"/>
        <v>0.1095</v>
      </c>
      <c r="H770" s="37">
        <f t="shared" si="105"/>
        <v>0.1095</v>
      </c>
      <c r="I770" s="9" t="e">
        <f>IF(E770="",NA(),IF(Inputs!$B$6&gt;(U769*(1+rate/freq)),IF((U769*(1+rate/freq))&lt;0,0,(U769*(1+rate/freq))),Inputs!$B$6))</f>
        <v>#N/A</v>
      </c>
      <c r="J770" s="8" t="str">
        <f t="shared" si="106"/>
        <v/>
      </c>
      <c r="K770" s="9" t="str">
        <f t="shared" si="107"/>
        <v/>
      </c>
      <c r="L770" s="8" t="str">
        <f t="shared" si="111"/>
        <v/>
      </c>
      <c r="M770" s="8" t="str">
        <f t="shared" si="112"/>
        <v/>
      </c>
      <c r="N770" s="8"/>
      <c r="O770" s="8"/>
      <c r="P770" s="8"/>
      <c r="Q770" s="8" t="str">
        <f>IF(Inputs!$E$9=$M$2,M770,IF(Inputs!$E$9=$N$2,N770,IF(Inputs!$E$9=$O$2,O770,IF(Inputs!$E$9=$P$2,P770,""))))</f>
        <v/>
      </c>
      <c r="R770" s="3">
        <v>0</v>
      </c>
      <c r="S770" s="19"/>
      <c r="T770" s="3">
        <f t="shared" si="108"/>
        <v>0</v>
      </c>
      <c r="U770" s="8" t="str">
        <f t="shared" si="109"/>
        <v/>
      </c>
      <c r="W770" s="11"/>
      <c r="X770" s="11"/>
      <c r="Y770" s="11"/>
      <c r="Z770" s="11"/>
      <c r="AA770" s="11"/>
      <c r="AB770" s="11"/>
      <c r="AC770" s="11"/>
    </row>
    <row r="771" spans="4:29">
      <c r="D771" s="26">
        <f>IF(SUM($D$2:D770)&lt;&gt;0,0,IF(ROUND(U770-L771,2)=0,E771,0))</f>
        <v>0</v>
      </c>
      <c r="E771" s="3" t="str">
        <f t="shared" si="110"/>
        <v/>
      </c>
      <c r="F771" s="3" t="str">
        <f>IF(E771="","",IF(ISERROR(INDEX(Inputs!$A$10:$B$13,MATCH(E771,Inputs!$A$10:$A$13,0),2)),0,INDEX(Inputs!$A$10:$B$13,MATCH(E771,Inputs!$A$10:$A$13,0),2)))</f>
        <v/>
      </c>
      <c r="G771" s="47">
        <f t="shared" si="104"/>
        <v>0.1095</v>
      </c>
      <c r="H771" s="37">
        <f t="shared" si="105"/>
        <v>0.1095</v>
      </c>
      <c r="I771" s="9" t="e">
        <f>IF(E771="",NA(),IF(Inputs!$B$6&gt;(U770*(1+rate/freq)),IF((U770*(1+rate/freq))&lt;0,0,(U770*(1+rate/freq))),Inputs!$B$6))</f>
        <v>#N/A</v>
      </c>
      <c r="J771" s="8" t="str">
        <f t="shared" si="106"/>
        <v/>
      </c>
      <c r="K771" s="9" t="str">
        <f t="shared" si="107"/>
        <v/>
      </c>
      <c r="L771" s="8" t="str">
        <f t="shared" si="111"/>
        <v/>
      </c>
      <c r="M771" s="8" t="str">
        <f t="shared" si="112"/>
        <v/>
      </c>
      <c r="N771" s="8"/>
      <c r="O771" s="8"/>
      <c r="P771" s="8"/>
      <c r="Q771" s="8" t="str">
        <f>IF(Inputs!$E$9=$M$2,M771,IF(Inputs!$E$9=$N$2,N771,IF(Inputs!$E$9=$O$2,O771,IF(Inputs!$E$9=$P$2,P771,""))))</f>
        <v/>
      </c>
      <c r="R771" s="3">
        <v>0</v>
      </c>
      <c r="S771" s="19"/>
      <c r="T771" s="3">
        <f t="shared" si="108"/>
        <v>0</v>
      </c>
      <c r="U771" s="8" t="str">
        <f t="shared" si="109"/>
        <v/>
      </c>
      <c r="W771" s="11"/>
      <c r="X771" s="11"/>
      <c r="Y771" s="11"/>
      <c r="Z771" s="11"/>
      <c r="AA771" s="11"/>
      <c r="AB771" s="11"/>
      <c r="AC771" s="11"/>
    </row>
    <row r="772" spans="4:29">
      <c r="D772" s="26">
        <f>IF(SUM($D$2:D771)&lt;&gt;0,0,IF(ROUND(U771-L772,2)=0,E772,0))</f>
        <v>0</v>
      </c>
      <c r="E772" s="3" t="str">
        <f t="shared" si="110"/>
        <v/>
      </c>
      <c r="F772" s="3" t="str">
        <f>IF(E772="","",IF(ISERROR(INDEX(Inputs!$A$10:$B$13,MATCH(E772,Inputs!$A$10:$A$13,0),2)),0,INDEX(Inputs!$A$10:$B$13,MATCH(E772,Inputs!$A$10:$A$13,0),2)))</f>
        <v/>
      </c>
      <c r="G772" s="47">
        <f t="shared" ref="G772:G835" si="113">rate</f>
        <v>0.1095</v>
      </c>
      <c r="H772" s="37">
        <f t="shared" ref="H772:H835" si="114">IF($AS$2="fixed",rate,G772)</f>
        <v>0.1095</v>
      </c>
      <c r="I772" s="9" t="e">
        <f>IF(E772="",NA(),IF(Inputs!$B$6&gt;(U771*(1+rate/freq)),IF((U771*(1+rate/freq))&lt;0,0,(U771*(1+rate/freq))),Inputs!$B$6))</f>
        <v>#N/A</v>
      </c>
      <c r="J772" s="8" t="str">
        <f t="shared" ref="J772:J835" si="115">IF(E772="","",IF(emi&gt;(U771*(1+rate/freq)),IF((U771*(1+rate/freq))&lt;0,0,(U771*(1+rate/freq))),emi))</f>
        <v/>
      </c>
      <c r="K772" s="9" t="str">
        <f t="shared" ref="K772:K835" si="116">IF(E772="","",IF(U771&lt;0,0,U771)*H772/freq)</f>
        <v/>
      </c>
      <c r="L772" s="8" t="str">
        <f t="shared" si="111"/>
        <v/>
      </c>
      <c r="M772" s="8" t="str">
        <f t="shared" si="112"/>
        <v/>
      </c>
      <c r="N772" s="8">
        <f>N769+3</f>
        <v>769</v>
      </c>
      <c r="O772" s="8">
        <f>O766+6</f>
        <v>769</v>
      </c>
      <c r="P772" s="8">
        <f>P760+12</f>
        <v>769</v>
      </c>
      <c r="Q772" s="8" t="str">
        <f>IF(Inputs!$E$9=$M$2,M772,IF(Inputs!$E$9=$N$2,N772,IF(Inputs!$E$9=$O$2,O772,IF(Inputs!$E$9=$P$2,P772,""))))</f>
        <v/>
      </c>
      <c r="R772" s="3">
        <v>0</v>
      </c>
      <c r="S772" s="19"/>
      <c r="T772" s="3">
        <f t="shared" ref="T772:T835" si="117">IF(U771=0,0,S772)</f>
        <v>0</v>
      </c>
      <c r="U772" s="8" t="str">
        <f t="shared" ref="U772:U835" si="118">IF(E772="","",IF(U771&lt;=0,0,IF(U771+F772-L772-R772-T772&lt;0,0,U771+F772-L772-R772-T772)))</f>
        <v/>
      </c>
      <c r="W772" s="11"/>
      <c r="X772" s="11"/>
      <c r="Y772" s="11"/>
      <c r="Z772" s="11"/>
      <c r="AA772" s="11"/>
      <c r="AB772" s="11"/>
      <c r="AC772" s="11"/>
    </row>
    <row r="773" spans="4:29">
      <c r="D773" s="26">
        <f>IF(SUM($D$2:D772)&lt;&gt;0,0,IF(ROUND(U772-L773,2)=0,E773,0))</f>
        <v>0</v>
      </c>
      <c r="E773" s="3" t="str">
        <f t="shared" ref="E773:E836" si="119">IF(E772&lt;term,E772+1,"")</f>
        <v/>
      </c>
      <c r="F773" s="3" t="str">
        <f>IF(E773="","",IF(ISERROR(INDEX(Inputs!$A$10:$B$13,MATCH(E773,Inputs!$A$10:$A$13,0),2)),0,INDEX(Inputs!$A$10:$B$13,MATCH(E773,Inputs!$A$10:$A$13,0),2)))</f>
        <v/>
      </c>
      <c r="G773" s="47">
        <f t="shared" si="113"/>
        <v>0.1095</v>
      </c>
      <c r="H773" s="37">
        <f t="shared" si="114"/>
        <v>0.1095</v>
      </c>
      <c r="I773" s="9" t="e">
        <f>IF(E773="",NA(),IF(Inputs!$B$6&gt;(U772*(1+rate/freq)),IF((U772*(1+rate/freq))&lt;0,0,(U772*(1+rate/freq))),Inputs!$B$6))</f>
        <v>#N/A</v>
      </c>
      <c r="J773" s="8" t="str">
        <f t="shared" si="115"/>
        <v/>
      </c>
      <c r="K773" s="9" t="str">
        <f t="shared" si="116"/>
        <v/>
      </c>
      <c r="L773" s="8" t="str">
        <f t="shared" ref="L773:L836" si="120">IF(E773="","",I773-K773)</f>
        <v/>
      </c>
      <c r="M773" s="8" t="str">
        <f t="shared" ref="M773:M836" si="121">E773</f>
        <v/>
      </c>
      <c r="N773" s="8"/>
      <c r="O773" s="8"/>
      <c r="P773" s="8"/>
      <c r="Q773" s="8" t="str">
        <f>IF(Inputs!$E$9=$M$2,M773,IF(Inputs!$E$9=$N$2,N773,IF(Inputs!$E$9=$O$2,O773,IF(Inputs!$E$9=$P$2,P773,""))))</f>
        <v/>
      </c>
      <c r="R773" s="3">
        <v>0</v>
      </c>
      <c r="S773" s="19"/>
      <c r="T773" s="3">
        <f t="shared" si="117"/>
        <v>0</v>
      </c>
      <c r="U773" s="8" t="str">
        <f t="shared" si="118"/>
        <v/>
      </c>
      <c r="W773" s="11"/>
      <c r="X773" s="11"/>
      <c r="Y773" s="11"/>
      <c r="Z773" s="11"/>
      <c r="AA773" s="11"/>
      <c r="AB773" s="11"/>
      <c r="AC773" s="11"/>
    </row>
    <row r="774" spans="4:29">
      <c r="D774" s="26">
        <f>IF(SUM($D$2:D773)&lt;&gt;0,0,IF(ROUND(U773-L774,2)=0,E774,0))</f>
        <v>0</v>
      </c>
      <c r="E774" s="3" t="str">
        <f t="shared" si="119"/>
        <v/>
      </c>
      <c r="F774" s="3" t="str">
        <f>IF(E774="","",IF(ISERROR(INDEX(Inputs!$A$10:$B$13,MATCH(E774,Inputs!$A$10:$A$13,0),2)),0,INDEX(Inputs!$A$10:$B$13,MATCH(E774,Inputs!$A$10:$A$13,0),2)))</f>
        <v/>
      </c>
      <c r="G774" s="47">
        <f t="shared" si="113"/>
        <v>0.1095</v>
      </c>
      <c r="H774" s="37">
        <f t="shared" si="114"/>
        <v>0.1095</v>
      </c>
      <c r="I774" s="9" t="e">
        <f>IF(E774="",NA(),IF(Inputs!$B$6&gt;(U773*(1+rate/freq)),IF((U773*(1+rate/freq))&lt;0,0,(U773*(1+rate/freq))),Inputs!$B$6))</f>
        <v>#N/A</v>
      </c>
      <c r="J774" s="8" t="str">
        <f t="shared" si="115"/>
        <v/>
      </c>
      <c r="K774" s="9" t="str">
        <f t="shared" si="116"/>
        <v/>
      </c>
      <c r="L774" s="8" t="str">
        <f t="shared" si="120"/>
        <v/>
      </c>
      <c r="M774" s="8" t="str">
        <f t="shared" si="121"/>
        <v/>
      </c>
      <c r="N774" s="8"/>
      <c r="O774" s="8"/>
      <c r="P774" s="8"/>
      <c r="Q774" s="8" t="str">
        <f>IF(Inputs!$E$9=$M$2,M774,IF(Inputs!$E$9=$N$2,N774,IF(Inputs!$E$9=$O$2,O774,IF(Inputs!$E$9=$P$2,P774,""))))</f>
        <v/>
      </c>
      <c r="R774" s="3">
        <v>0</v>
      </c>
      <c r="S774" s="19"/>
      <c r="T774" s="3">
        <f t="shared" si="117"/>
        <v>0</v>
      </c>
      <c r="U774" s="8" t="str">
        <f t="shared" si="118"/>
        <v/>
      </c>
      <c r="W774" s="11"/>
      <c r="X774" s="11"/>
      <c r="Y774" s="11"/>
      <c r="Z774" s="11"/>
      <c r="AA774" s="11"/>
      <c r="AB774" s="11"/>
      <c r="AC774" s="11"/>
    </row>
    <row r="775" spans="4:29">
      <c r="D775" s="26">
        <f>IF(SUM($D$2:D774)&lt;&gt;0,0,IF(ROUND(U774-L775,2)=0,E775,0))</f>
        <v>0</v>
      </c>
      <c r="E775" s="3" t="str">
        <f t="shared" si="119"/>
        <v/>
      </c>
      <c r="F775" s="3" t="str">
        <f>IF(E775="","",IF(ISERROR(INDEX(Inputs!$A$10:$B$13,MATCH(E775,Inputs!$A$10:$A$13,0),2)),0,INDEX(Inputs!$A$10:$B$13,MATCH(E775,Inputs!$A$10:$A$13,0),2)))</f>
        <v/>
      </c>
      <c r="G775" s="47">
        <f t="shared" si="113"/>
        <v>0.1095</v>
      </c>
      <c r="H775" s="37">
        <f t="shared" si="114"/>
        <v>0.1095</v>
      </c>
      <c r="I775" s="9" t="e">
        <f>IF(E775="",NA(),IF(Inputs!$B$6&gt;(U774*(1+rate/freq)),IF((U774*(1+rate/freq))&lt;0,0,(U774*(1+rate/freq))),Inputs!$B$6))</f>
        <v>#N/A</v>
      </c>
      <c r="J775" s="8" t="str">
        <f t="shared" si="115"/>
        <v/>
      </c>
      <c r="K775" s="9" t="str">
        <f t="shared" si="116"/>
        <v/>
      </c>
      <c r="L775" s="8" t="str">
        <f t="shared" si="120"/>
        <v/>
      </c>
      <c r="M775" s="8" t="str">
        <f t="shared" si="121"/>
        <v/>
      </c>
      <c r="N775" s="8">
        <f>N772+3</f>
        <v>772</v>
      </c>
      <c r="O775" s="8"/>
      <c r="P775" s="8"/>
      <c r="Q775" s="8" t="str">
        <f>IF(Inputs!$E$9=$M$2,M775,IF(Inputs!$E$9=$N$2,N775,IF(Inputs!$E$9=$O$2,O775,IF(Inputs!$E$9=$P$2,P775,""))))</f>
        <v/>
      </c>
      <c r="R775" s="3">
        <v>0</v>
      </c>
      <c r="S775" s="19"/>
      <c r="T775" s="3">
        <f t="shared" si="117"/>
        <v>0</v>
      </c>
      <c r="U775" s="8" t="str">
        <f t="shared" si="118"/>
        <v/>
      </c>
      <c r="W775" s="11"/>
      <c r="X775" s="11"/>
      <c r="Y775" s="11"/>
      <c r="Z775" s="11"/>
      <c r="AA775" s="11"/>
      <c r="AB775" s="11"/>
      <c r="AC775" s="11"/>
    </row>
    <row r="776" spans="4:29">
      <c r="D776" s="26">
        <f>IF(SUM($D$2:D775)&lt;&gt;0,0,IF(ROUND(U775-L776,2)=0,E776,0))</f>
        <v>0</v>
      </c>
      <c r="E776" s="3" t="str">
        <f t="shared" si="119"/>
        <v/>
      </c>
      <c r="F776" s="3" t="str">
        <f>IF(E776="","",IF(ISERROR(INDEX(Inputs!$A$10:$B$13,MATCH(E776,Inputs!$A$10:$A$13,0),2)),0,INDEX(Inputs!$A$10:$B$13,MATCH(E776,Inputs!$A$10:$A$13,0),2)))</f>
        <v/>
      </c>
      <c r="G776" s="47">
        <f t="shared" si="113"/>
        <v>0.1095</v>
      </c>
      <c r="H776" s="37">
        <f t="shared" si="114"/>
        <v>0.1095</v>
      </c>
      <c r="I776" s="9" t="e">
        <f>IF(E776="",NA(),IF(Inputs!$B$6&gt;(U775*(1+rate/freq)),IF((U775*(1+rate/freq))&lt;0,0,(U775*(1+rate/freq))),Inputs!$B$6))</f>
        <v>#N/A</v>
      </c>
      <c r="J776" s="8" t="str">
        <f t="shared" si="115"/>
        <v/>
      </c>
      <c r="K776" s="9" t="str">
        <f t="shared" si="116"/>
        <v/>
      </c>
      <c r="L776" s="8" t="str">
        <f t="shared" si="120"/>
        <v/>
      </c>
      <c r="M776" s="8" t="str">
        <f t="shared" si="121"/>
        <v/>
      </c>
      <c r="N776" s="8"/>
      <c r="O776" s="8"/>
      <c r="P776" s="8"/>
      <c r="Q776" s="8" t="str">
        <f>IF(Inputs!$E$9=$M$2,M776,IF(Inputs!$E$9=$N$2,N776,IF(Inputs!$E$9=$O$2,O776,IF(Inputs!$E$9=$P$2,P776,""))))</f>
        <v/>
      </c>
      <c r="R776" s="3">
        <v>0</v>
      </c>
      <c r="S776" s="19"/>
      <c r="T776" s="3">
        <f t="shared" si="117"/>
        <v>0</v>
      </c>
      <c r="U776" s="8" t="str">
        <f t="shared" si="118"/>
        <v/>
      </c>
      <c r="W776" s="11"/>
      <c r="X776" s="11"/>
      <c r="Y776" s="11"/>
      <c r="Z776" s="11"/>
      <c r="AA776" s="11"/>
      <c r="AB776" s="11"/>
      <c r="AC776" s="11"/>
    </row>
    <row r="777" spans="4:29">
      <c r="D777" s="26">
        <f>IF(SUM($D$2:D776)&lt;&gt;0,0,IF(ROUND(U776-L777,2)=0,E777,0))</f>
        <v>0</v>
      </c>
      <c r="E777" s="3" t="str">
        <f t="shared" si="119"/>
        <v/>
      </c>
      <c r="F777" s="3" t="str">
        <f>IF(E777="","",IF(ISERROR(INDEX(Inputs!$A$10:$B$13,MATCH(E777,Inputs!$A$10:$A$13,0),2)),0,INDEX(Inputs!$A$10:$B$13,MATCH(E777,Inputs!$A$10:$A$13,0),2)))</f>
        <v/>
      </c>
      <c r="G777" s="47">
        <f t="shared" si="113"/>
        <v>0.1095</v>
      </c>
      <c r="H777" s="37">
        <f t="shared" si="114"/>
        <v>0.1095</v>
      </c>
      <c r="I777" s="9" t="e">
        <f>IF(E777="",NA(),IF(Inputs!$B$6&gt;(U776*(1+rate/freq)),IF((U776*(1+rate/freq))&lt;0,0,(U776*(1+rate/freq))),Inputs!$B$6))</f>
        <v>#N/A</v>
      </c>
      <c r="J777" s="8" t="str">
        <f t="shared" si="115"/>
        <v/>
      </c>
      <c r="K777" s="9" t="str">
        <f t="shared" si="116"/>
        <v/>
      </c>
      <c r="L777" s="8" t="str">
        <f t="shared" si="120"/>
        <v/>
      </c>
      <c r="M777" s="8" t="str">
        <f t="shared" si="121"/>
        <v/>
      </c>
      <c r="N777" s="8"/>
      <c r="O777" s="8"/>
      <c r="P777" s="8"/>
      <c r="Q777" s="8" t="str">
        <f>IF(Inputs!$E$9=$M$2,M777,IF(Inputs!$E$9=$N$2,N777,IF(Inputs!$E$9=$O$2,O777,IF(Inputs!$E$9=$P$2,P777,""))))</f>
        <v/>
      </c>
      <c r="R777" s="3">
        <v>0</v>
      </c>
      <c r="S777" s="19"/>
      <c r="T777" s="3">
        <f t="shared" si="117"/>
        <v>0</v>
      </c>
      <c r="U777" s="8" t="str">
        <f t="shared" si="118"/>
        <v/>
      </c>
      <c r="W777" s="11"/>
      <c r="X777" s="11"/>
      <c r="Y777" s="11"/>
      <c r="Z777" s="11"/>
      <c r="AA777" s="11"/>
      <c r="AB777" s="11"/>
      <c r="AC777" s="11"/>
    </row>
    <row r="778" spans="4:29">
      <c r="D778" s="26">
        <f>IF(SUM($D$2:D777)&lt;&gt;0,0,IF(ROUND(U777-L778,2)=0,E778,0))</f>
        <v>0</v>
      </c>
      <c r="E778" s="3" t="str">
        <f t="shared" si="119"/>
        <v/>
      </c>
      <c r="F778" s="3" t="str">
        <f>IF(E778="","",IF(ISERROR(INDEX(Inputs!$A$10:$B$13,MATCH(E778,Inputs!$A$10:$A$13,0),2)),0,INDEX(Inputs!$A$10:$B$13,MATCH(E778,Inputs!$A$10:$A$13,0),2)))</f>
        <v/>
      </c>
      <c r="G778" s="47">
        <f t="shared" si="113"/>
        <v>0.1095</v>
      </c>
      <c r="H778" s="37">
        <f t="shared" si="114"/>
        <v>0.1095</v>
      </c>
      <c r="I778" s="9" t="e">
        <f>IF(E778="",NA(),IF(Inputs!$B$6&gt;(U777*(1+rate/freq)),IF((U777*(1+rate/freq))&lt;0,0,(U777*(1+rate/freq))),Inputs!$B$6))</f>
        <v>#N/A</v>
      </c>
      <c r="J778" s="8" t="str">
        <f t="shared" si="115"/>
        <v/>
      </c>
      <c r="K778" s="9" t="str">
        <f t="shared" si="116"/>
        <v/>
      </c>
      <c r="L778" s="8" t="str">
        <f t="shared" si="120"/>
        <v/>
      </c>
      <c r="M778" s="8" t="str">
        <f t="shared" si="121"/>
        <v/>
      </c>
      <c r="N778" s="8">
        <f>N775+3</f>
        <v>775</v>
      </c>
      <c r="O778" s="8">
        <f>O772+6</f>
        <v>775</v>
      </c>
      <c r="P778" s="8"/>
      <c r="Q778" s="8" t="str">
        <f>IF(Inputs!$E$9=$M$2,M778,IF(Inputs!$E$9=$N$2,N778,IF(Inputs!$E$9=$O$2,O778,IF(Inputs!$E$9=$P$2,P778,""))))</f>
        <v/>
      </c>
      <c r="R778" s="3">
        <v>0</v>
      </c>
      <c r="S778" s="19"/>
      <c r="T778" s="3">
        <f t="shared" si="117"/>
        <v>0</v>
      </c>
      <c r="U778" s="8" t="str">
        <f t="shared" si="118"/>
        <v/>
      </c>
      <c r="W778" s="11"/>
      <c r="X778" s="11"/>
      <c r="Y778" s="11"/>
      <c r="Z778" s="11"/>
      <c r="AA778" s="11"/>
      <c r="AB778" s="11"/>
      <c r="AC778" s="11"/>
    </row>
    <row r="779" spans="4:29">
      <c r="D779" s="26">
        <f>IF(SUM($D$2:D778)&lt;&gt;0,0,IF(ROUND(U778-L779,2)=0,E779,0))</f>
        <v>0</v>
      </c>
      <c r="E779" s="3" t="str">
        <f t="shared" si="119"/>
        <v/>
      </c>
      <c r="F779" s="3" t="str">
        <f>IF(E779="","",IF(ISERROR(INDEX(Inputs!$A$10:$B$13,MATCH(E779,Inputs!$A$10:$A$13,0),2)),0,INDEX(Inputs!$A$10:$B$13,MATCH(E779,Inputs!$A$10:$A$13,0),2)))</f>
        <v/>
      </c>
      <c r="G779" s="47">
        <f t="shared" si="113"/>
        <v>0.1095</v>
      </c>
      <c r="H779" s="37">
        <f t="shared" si="114"/>
        <v>0.1095</v>
      </c>
      <c r="I779" s="9" t="e">
        <f>IF(E779="",NA(),IF(Inputs!$B$6&gt;(U778*(1+rate/freq)),IF((U778*(1+rate/freq))&lt;0,0,(U778*(1+rate/freq))),Inputs!$B$6))</f>
        <v>#N/A</v>
      </c>
      <c r="J779" s="8" t="str">
        <f t="shared" si="115"/>
        <v/>
      </c>
      <c r="K779" s="9" t="str">
        <f t="shared" si="116"/>
        <v/>
      </c>
      <c r="L779" s="8" t="str">
        <f t="shared" si="120"/>
        <v/>
      </c>
      <c r="M779" s="8" t="str">
        <f t="shared" si="121"/>
        <v/>
      </c>
      <c r="N779" s="8"/>
      <c r="O779" s="8"/>
      <c r="P779" s="8"/>
      <c r="Q779" s="8" t="str">
        <f>IF(Inputs!$E$9=$M$2,M779,IF(Inputs!$E$9=$N$2,N779,IF(Inputs!$E$9=$O$2,O779,IF(Inputs!$E$9=$P$2,P779,""))))</f>
        <v/>
      </c>
      <c r="R779" s="3">
        <v>0</v>
      </c>
      <c r="S779" s="19"/>
      <c r="T779" s="3">
        <f t="shared" si="117"/>
        <v>0</v>
      </c>
      <c r="U779" s="8" t="str">
        <f t="shared" si="118"/>
        <v/>
      </c>
      <c r="W779" s="11"/>
      <c r="X779" s="11"/>
      <c r="Y779" s="11"/>
      <c r="Z779" s="11"/>
      <c r="AA779" s="11"/>
      <c r="AB779" s="11"/>
      <c r="AC779" s="11"/>
    </row>
    <row r="780" spans="4:29">
      <c r="D780" s="26">
        <f>IF(SUM($D$2:D779)&lt;&gt;0,0,IF(ROUND(U779-L780,2)=0,E780,0))</f>
        <v>0</v>
      </c>
      <c r="E780" s="3" t="str">
        <f t="shared" si="119"/>
        <v/>
      </c>
      <c r="F780" s="3" t="str">
        <f>IF(E780="","",IF(ISERROR(INDEX(Inputs!$A$10:$B$13,MATCH(E780,Inputs!$A$10:$A$13,0),2)),0,INDEX(Inputs!$A$10:$B$13,MATCH(E780,Inputs!$A$10:$A$13,0),2)))</f>
        <v/>
      </c>
      <c r="G780" s="47">
        <f t="shared" si="113"/>
        <v>0.1095</v>
      </c>
      <c r="H780" s="37">
        <f t="shared" si="114"/>
        <v>0.1095</v>
      </c>
      <c r="I780" s="9" t="e">
        <f>IF(E780="",NA(),IF(Inputs!$B$6&gt;(U779*(1+rate/freq)),IF((U779*(1+rate/freq))&lt;0,0,(U779*(1+rate/freq))),Inputs!$B$6))</f>
        <v>#N/A</v>
      </c>
      <c r="J780" s="8" t="str">
        <f t="shared" si="115"/>
        <v/>
      </c>
      <c r="K780" s="9" t="str">
        <f t="shared" si="116"/>
        <v/>
      </c>
      <c r="L780" s="8" t="str">
        <f t="shared" si="120"/>
        <v/>
      </c>
      <c r="M780" s="8" t="str">
        <f t="shared" si="121"/>
        <v/>
      </c>
      <c r="N780" s="8"/>
      <c r="O780" s="8"/>
      <c r="P780" s="8"/>
      <c r="Q780" s="8" t="str">
        <f>IF(Inputs!$E$9=$M$2,M780,IF(Inputs!$E$9=$N$2,N780,IF(Inputs!$E$9=$O$2,O780,IF(Inputs!$E$9=$P$2,P780,""))))</f>
        <v/>
      </c>
      <c r="R780" s="3">
        <v>0</v>
      </c>
      <c r="S780" s="19"/>
      <c r="T780" s="3">
        <f t="shared" si="117"/>
        <v>0</v>
      </c>
      <c r="U780" s="8" t="str">
        <f t="shared" si="118"/>
        <v/>
      </c>
      <c r="W780" s="11"/>
      <c r="X780" s="11"/>
      <c r="Y780" s="11"/>
      <c r="Z780" s="11"/>
      <c r="AA780" s="11"/>
      <c r="AB780" s="11"/>
      <c r="AC780" s="11"/>
    </row>
    <row r="781" spans="4:29">
      <c r="D781" s="26">
        <f>IF(SUM($D$2:D780)&lt;&gt;0,0,IF(ROUND(U780-L781,2)=0,E781,0))</f>
        <v>0</v>
      </c>
      <c r="E781" s="3" t="str">
        <f t="shared" si="119"/>
        <v/>
      </c>
      <c r="F781" s="3" t="str">
        <f>IF(E781="","",IF(ISERROR(INDEX(Inputs!$A$10:$B$13,MATCH(E781,Inputs!$A$10:$A$13,0),2)),0,INDEX(Inputs!$A$10:$B$13,MATCH(E781,Inputs!$A$10:$A$13,0),2)))</f>
        <v/>
      </c>
      <c r="G781" s="47">
        <f t="shared" si="113"/>
        <v>0.1095</v>
      </c>
      <c r="H781" s="37">
        <f t="shared" si="114"/>
        <v>0.1095</v>
      </c>
      <c r="I781" s="9" t="e">
        <f>IF(E781="",NA(),IF(Inputs!$B$6&gt;(U780*(1+rate/freq)),IF((U780*(1+rate/freq))&lt;0,0,(U780*(1+rate/freq))),Inputs!$B$6))</f>
        <v>#N/A</v>
      </c>
      <c r="J781" s="8" t="str">
        <f t="shared" si="115"/>
        <v/>
      </c>
      <c r="K781" s="9" t="str">
        <f t="shared" si="116"/>
        <v/>
      </c>
      <c r="L781" s="8" t="str">
        <f t="shared" si="120"/>
        <v/>
      </c>
      <c r="M781" s="8" t="str">
        <f t="shared" si="121"/>
        <v/>
      </c>
      <c r="N781" s="8">
        <f>N778+3</f>
        <v>778</v>
      </c>
      <c r="O781" s="8"/>
      <c r="P781" s="8"/>
      <c r="Q781" s="8" t="str">
        <f>IF(Inputs!$E$9=$M$2,M781,IF(Inputs!$E$9=$N$2,N781,IF(Inputs!$E$9=$O$2,O781,IF(Inputs!$E$9=$P$2,P781,""))))</f>
        <v/>
      </c>
      <c r="R781" s="3">
        <v>0</v>
      </c>
      <c r="S781" s="19"/>
      <c r="T781" s="3">
        <f t="shared" si="117"/>
        <v>0</v>
      </c>
      <c r="U781" s="8" t="str">
        <f t="shared" si="118"/>
        <v/>
      </c>
      <c r="W781" s="11"/>
      <c r="X781" s="11"/>
      <c r="Y781" s="11"/>
      <c r="Z781" s="11"/>
      <c r="AA781" s="11"/>
      <c r="AB781" s="11"/>
      <c r="AC781" s="11"/>
    </row>
    <row r="782" spans="4:29">
      <c r="D782" s="26">
        <f>IF(SUM($D$2:D781)&lt;&gt;0,0,IF(ROUND(U781-L782,2)=0,E782,0))</f>
        <v>0</v>
      </c>
      <c r="E782" s="3" t="str">
        <f t="shared" si="119"/>
        <v/>
      </c>
      <c r="F782" s="3" t="str">
        <f>IF(E782="","",IF(ISERROR(INDEX(Inputs!$A$10:$B$13,MATCH(E782,Inputs!$A$10:$A$13,0),2)),0,INDEX(Inputs!$A$10:$B$13,MATCH(E782,Inputs!$A$10:$A$13,0),2)))</f>
        <v/>
      </c>
      <c r="G782" s="47">
        <f t="shared" si="113"/>
        <v>0.1095</v>
      </c>
      <c r="H782" s="37">
        <f t="shared" si="114"/>
        <v>0.1095</v>
      </c>
      <c r="I782" s="9" t="e">
        <f>IF(E782="",NA(),IF(Inputs!$B$6&gt;(U781*(1+rate/freq)),IF((U781*(1+rate/freq))&lt;0,0,(U781*(1+rate/freq))),Inputs!$B$6))</f>
        <v>#N/A</v>
      </c>
      <c r="J782" s="8" t="str">
        <f t="shared" si="115"/>
        <v/>
      </c>
      <c r="K782" s="9" t="str">
        <f t="shared" si="116"/>
        <v/>
      </c>
      <c r="L782" s="8" t="str">
        <f t="shared" si="120"/>
        <v/>
      </c>
      <c r="M782" s="8" t="str">
        <f t="shared" si="121"/>
        <v/>
      </c>
      <c r="N782" s="8"/>
      <c r="O782" s="8"/>
      <c r="P782" s="8"/>
      <c r="Q782" s="8" t="str">
        <f>IF(Inputs!$E$9=$M$2,M782,IF(Inputs!$E$9=$N$2,N782,IF(Inputs!$E$9=$O$2,O782,IF(Inputs!$E$9=$P$2,P782,""))))</f>
        <v/>
      </c>
      <c r="R782" s="3">
        <v>0</v>
      </c>
      <c r="S782" s="19"/>
      <c r="T782" s="3">
        <f t="shared" si="117"/>
        <v>0</v>
      </c>
      <c r="U782" s="8" t="str">
        <f t="shared" si="118"/>
        <v/>
      </c>
      <c r="W782" s="11"/>
      <c r="X782" s="11"/>
      <c r="Y782" s="11"/>
      <c r="Z782" s="11"/>
      <c r="AA782" s="11"/>
      <c r="AB782" s="11"/>
      <c r="AC782" s="11"/>
    </row>
    <row r="783" spans="4:29">
      <c r="D783" s="26">
        <f>IF(SUM($D$2:D782)&lt;&gt;0,0,IF(ROUND(U782-L783,2)=0,E783,0))</f>
        <v>0</v>
      </c>
      <c r="E783" s="3" t="str">
        <f t="shared" si="119"/>
        <v/>
      </c>
      <c r="F783" s="3" t="str">
        <f>IF(E783="","",IF(ISERROR(INDEX(Inputs!$A$10:$B$13,MATCH(E783,Inputs!$A$10:$A$13,0),2)),0,INDEX(Inputs!$A$10:$B$13,MATCH(E783,Inputs!$A$10:$A$13,0),2)))</f>
        <v/>
      </c>
      <c r="G783" s="47">
        <f t="shared" si="113"/>
        <v>0.1095</v>
      </c>
      <c r="H783" s="37">
        <f t="shared" si="114"/>
        <v>0.1095</v>
      </c>
      <c r="I783" s="9" t="e">
        <f>IF(E783="",NA(),IF(Inputs!$B$6&gt;(U782*(1+rate/freq)),IF((U782*(1+rate/freq))&lt;0,0,(U782*(1+rate/freq))),Inputs!$B$6))</f>
        <v>#N/A</v>
      </c>
      <c r="J783" s="8" t="str">
        <f t="shared" si="115"/>
        <v/>
      </c>
      <c r="K783" s="9" t="str">
        <f t="shared" si="116"/>
        <v/>
      </c>
      <c r="L783" s="8" t="str">
        <f t="shared" si="120"/>
        <v/>
      </c>
      <c r="M783" s="8" t="str">
        <f t="shared" si="121"/>
        <v/>
      </c>
      <c r="N783" s="8"/>
      <c r="O783" s="8"/>
      <c r="P783" s="8"/>
      <c r="Q783" s="8" t="str">
        <f>IF(Inputs!$E$9=$M$2,M783,IF(Inputs!$E$9=$N$2,N783,IF(Inputs!$E$9=$O$2,O783,IF(Inputs!$E$9=$P$2,P783,""))))</f>
        <v/>
      </c>
      <c r="R783" s="3">
        <v>0</v>
      </c>
      <c r="S783" s="19"/>
      <c r="T783" s="3">
        <f t="shared" si="117"/>
        <v>0</v>
      </c>
      <c r="U783" s="8" t="str">
        <f t="shared" si="118"/>
        <v/>
      </c>
      <c r="W783" s="11"/>
      <c r="X783" s="11"/>
      <c r="Y783" s="11"/>
      <c r="Z783" s="11"/>
      <c r="AA783" s="11"/>
      <c r="AB783" s="11"/>
      <c r="AC783" s="11"/>
    </row>
    <row r="784" spans="4:29">
      <c r="D784" s="26">
        <f>IF(SUM($D$2:D783)&lt;&gt;0,0,IF(ROUND(U783-L784,2)=0,E784,0))</f>
        <v>0</v>
      </c>
      <c r="E784" s="3" t="str">
        <f t="shared" si="119"/>
        <v/>
      </c>
      <c r="F784" s="3" t="str">
        <f>IF(E784="","",IF(ISERROR(INDEX(Inputs!$A$10:$B$13,MATCH(E784,Inputs!$A$10:$A$13,0),2)),0,INDEX(Inputs!$A$10:$B$13,MATCH(E784,Inputs!$A$10:$A$13,0),2)))</f>
        <v/>
      </c>
      <c r="G784" s="47">
        <f t="shared" si="113"/>
        <v>0.1095</v>
      </c>
      <c r="H784" s="37">
        <f t="shared" si="114"/>
        <v>0.1095</v>
      </c>
      <c r="I784" s="9" t="e">
        <f>IF(E784="",NA(),IF(Inputs!$B$6&gt;(U783*(1+rate/freq)),IF((U783*(1+rate/freq))&lt;0,0,(U783*(1+rate/freq))),Inputs!$B$6))</f>
        <v>#N/A</v>
      </c>
      <c r="J784" s="8" t="str">
        <f t="shared" si="115"/>
        <v/>
      </c>
      <c r="K784" s="9" t="str">
        <f t="shared" si="116"/>
        <v/>
      </c>
      <c r="L784" s="8" t="str">
        <f t="shared" si="120"/>
        <v/>
      </c>
      <c r="M784" s="8" t="str">
        <f t="shared" si="121"/>
        <v/>
      </c>
      <c r="N784" s="8">
        <f>N781+3</f>
        <v>781</v>
      </c>
      <c r="O784" s="8">
        <f>O778+6</f>
        <v>781</v>
      </c>
      <c r="P784" s="8">
        <f>P772+12</f>
        <v>781</v>
      </c>
      <c r="Q784" s="8" t="str">
        <f>IF(Inputs!$E$9=$M$2,M784,IF(Inputs!$E$9=$N$2,N784,IF(Inputs!$E$9=$O$2,O784,IF(Inputs!$E$9=$P$2,P784,""))))</f>
        <v/>
      </c>
      <c r="R784" s="3">
        <v>0</v>
      </c>
      <c r="S784" s="19"/>
      <c r="T784" s="3">
        <f t="shared" si="117"/>
        <v>0</v>
      </c>
      <c r="U784" s="8" t="str">
        <f t="shared" si="118"/>
        <v/>
      </c>
      <c r="W784" s="11"/>
      <c r="X784" s="11"/>
      <c r="Y784" s="11"/>
      <c r="Z784" s="11"/>
      <c r="AA784" s="11"/>
      <c r="AB784" s="11"/>
      <c r="AC784" s="11"/>
    </row>
    <row r="785" spans="4:29">
      <c r="D785" s="26">
        <f>IF(SUM($D$2:D784)&lt;&gt;0,0,IF(ROUND(U784-L785,2)=0,E785,0))</f>
        <v>0</v>
      </c>
      <c r="E785" s="3" t="str">
        <f t="shared" si="119"/>
        <v/>
      </c>
      <c r="F785" s="3" t="str">
        <f>IF(E785="","",IF(ISERROR(INDEX(Inputs!$A$10:$B$13,MATCH(E785,Inputs!$A$10:$A$13,0),2)),0,INDEX(Inputs!$A$10:$B$13,MATCH(E785,Inputs!$A$10:$A$13,0),2)))</f>
        <v/>
      </c>
      <c r="G785" s="47">
        <f t="shared" si="113"/>
        <v>0.1095</v>
      </c>
      <c r="H785" s="37">
        <f t="shared" si="114"/>
        <v>0.1095</v>
      </c>
      <c r="I785" s="9" t="e">
        <f>IF(E785="",NA(),IF(Inputs!$B$6&gt;(U784*(1+rate/freq)),IF((U784*(1+rate/freq))&lt;0,0,(U784*(1+rate/freq))),Inputs!$B$6))</f>
        <v>#N/A</v>
      </c>
      <c r="J785" s="8" t="str">
        <f t="shared" si="115"/>
        <v/>
      </c>
      <c r="K785" s="9" t="str">
        <f t="shared" si="116"/>
        <v/>
      </c>
      <c r="L785" s="8" t="str">
        <f t="shared" si="120"/>
        <v/>
      </c>
      <c r="M785" s="8" t="str">
        <f t="shared" si="121"/>
        <v/>
      </c>
      <c r="N785" s="8"/>
      <c r="O785" s="8"/>
      <c r="P785" s="8"/>
      <c r="Q785" s="8" t="str">
        <f>IF(Inputs!$E$9=$M$2,M785,IF(Inputs!$E$9=$N$2,N785,IF(Inputs!$E$9=$O$2,O785,IF(Inputs!$E$9=$P$2,P785,""))))</f>
        <v/>
      </c>
      <c r="R785" s="3">
        <v>0</v>
      </c>
      <c r="S785" s="19"/>
      <c r="T785" s="3">
        <f t="shared" si="117"/>
        <v>0</v>
      </c>
      <c r="U785" s="8" t="str">
        <f t="shared" si="118"/>
        <v/>
      </c>
      <c r="W785" s="11"/>
      <c r="X785" s="11"/>
      <c r="Y785" s="11"/>
      <c r="Z785" s="11"/>
      <c r="AA785" s="11"/>
      <c r="AB785" s="11"/>
      <c r="AC785" s="11"/>
    </row>
    <row r="786" spans="4:29">
      <c r="D786" s="26">
        <f>IF(SUM($D$2:D785)&lt;&gt;0,0,IF(ROUND(U785-L786,2)=0,E786,0))</f>
        <v>0</v>
      </c>
      <c r="E786" s="3" t="str">
        <f t="shared" si="119"/>
        <v/>
      </c>
      <c r="F786" s="3" t="str">
        <f>IF(E786="","",IF(ISERROR(INDEX(Inputs!$A$10:$B$13,MATCH(E786,Inputs!$A$10:$A$13,0),2)),0,INDEX(Inputs!$A$10:$B$13,MATCH(E786,Inputs!$A$10:$A$13,0),2)))</f>
        <v/>
      </c>
      <c r="G786" s="47">
        <f t="shared" si="113"/>
        <v>0.1095</v>
      </c>
      <c r="H786" s="37">
        <f t="shared" si="114"/>
        <v>0.1095</v>
      </c>
      <c r="I786" s="9" t="e">
        <f>IF(E786="",NA(),IF(Inputs!$B$6&gt;(U785*(1+rate/freq)),IF((U785*(1+rate/freq))&lt;0,0,(U785*(1+rate/freq))),Inputs!$B$6))</f>
        <v>#N/A</v>
      </c>
      <c r="J786" s="8" t="str">
        <f t="shared" si="115"/>
        <v/>
      </c>
      <c r="K786" s="9" t="str">
        <f t="shared" si="116"/>
        <v/>
      </c>
      <c r="L786" s="8" t="str">
        <f t="shared" si="120"/>
        <v/>
      </c>
      <c r="M786" s="8" t="str">
        <f t="shared" si="121"/>
        <v/>
      </c>
      <c r="N786" s="8"/>
      <c r="O786" s="8"/>
      <c r="P786" s="8"/>
      <c r="Q786" s="8" t="str">
        <f>IF(Inputs!$E$9=$M$2,M786,IF(Inputs!$E$9=$N$2,N786,IF(Inputs!$E$9=$O$2,O786,IF(Inputs!$E$9=$P$2,P786,""))))</f>
        <v/>
      </c>
      <c r="R786" s="3">
        <v>0</v>
      </c>
      <c r="S786" s="19"/>
      <c r="T786" s="3">
        <f t="shared" si="117"/>
        <v>0</v>
      </c>
      <c r="U786" s="8" t="str">
        <f t="shared" si="118"/>
        <v/>
      </c>
      <c r="W786" s="11"/>
      <c r="X786" s="11"/>
      <c r="Y786" s="11"/>
      <c r="Z786" s="11"/>
      <c r="AA786" s="11"/>
      <c r="AB786" s="11"/>
      <c r="AC786" s="11"/>
    </row>
    <row r="787" spans="4:29">
      <c r="D787" s="26">
        <f>IF(SUM($D$2:D786)&lt;&gt;0,0,IF(ROUND(U786-L787,2)=0,E787,0))</f>
        <v>0</v>
      </c>
      <c r="E787" s="3" t="str">
        <f t="shared" si="119"/>
        <v/>
      </c>
      <c r="F787" s="3" t="str">
        <f>IF(E787="","",IF(ISERROR(INDEX(Inputs!$A$10:$B$13,MATCH(E787,Inputs!$A$10:$A$13,0),2)),0,INDEX(Inputs!$A$10:$B$13,MATCH(E787,Inputs!$A$10:$A$13,0),2)))</f>
        <v/>
      </c>
      <c r="G787" s="47">
        <f t="shared" si="113"/>
        <v>0.1095</v>
      </c>
      <c r="H787" s="37">
        <f t="shared" si="114"/>
        <v>0.1095</v>
      </c>
      <c r="I787" s="9" t="e">
        <f>IF(E787="",NA(),IF(Inputs!$B$6&gt;(U786*(1+rate/freq)),IF((U786*(1+rate/freq))&lt;0,0,(U786*(1+rate/freq))),Inputs!$B$6))</f>
        <v>#N/A</v>
      </c>
      <c r="J787" s="8" t="str">
        <f t="shared" si="115"/>
        <v/>
      </c>
      <c r="K787" s="9" t="str">
        <f t="shared" si="116"/>
        <v/>
      </c>
      <c r="L787" s="8" t="str">
        <f t="shared" si="120"/>
        <v/>
      </c>
      <c r="M787" s="8" t="str">
        <f t="shared" si="121"/>
        <v/>
      </c>
      <c r="N787" s="8">
        <f>N784+3</f>
        <v>784</v>
      </c>
      <c r="O787" s="8"/>
      <c r="P787" s="8"/>
      <c r="Q787" s="8" t="str">
        <f>IF(Inputs!$E$9=$M$2,M787,IF(Inputs!$E$9=$N$2,N787,IF(Inputs!$E$9=$O$2,O787,IF(Inputs!$E$9=$P$2,P787,""))))</f>
        <v/>
      </c>
      <c r="R787" s="3">
        <v>0</v>
      </c>
      <c r="S787" s="19"/>
      <c r="T787" s="3">
        <f t="shared" si="117"/>
        <v>0</v>
      </c>
      <c r="U787" s="8" t="str">
        <f t="shared" si="118"/>
        <v/>
      </c>
      <c r="W787" s="11"/>
      <c r="X787" s="11"/>
      <c r="Y787" s="11"/>
      <c r="Z787" s="11"/>
      <c r="AA787" s="11"/>
      <c r="AB787" s="11"/>
      <c r="AC787" s="11"/>
    </row>
    <row r="788" spans="4:29">
      <c r="D788" s="26">
        <f>IF(SUM($D$2:D787)&lt;&gt;0,0,IF(ROUND(U787-L788,2)=0,E788,0))</f>
        <v>0</v>
      </c>
      <c r="E788" s="3" t="str">
        <f t="shared" si="119"/>
        <v/>
      </c>
      <c r="F788" s="3" t="str">
        <f>IF(E788="","",IF(ISERROR(INDEX(Inputs!$A$10:$B$13,MATCH(E788,Inputs!$A$10:$A$13,0),2)),0,INDEX(Inputs!$A$10:$B$13,MATCH(E788,Inputs!$A$10:$A$13,0),2)))</f>
        <v/>
      </c>
      <c r="G788" s="47">
        <f t="shared" si="113"/>
        <v>0.1095</v>
      </c>
      <c r="H788" s="37">
        <f t="shared" si="114"/>
        <v>0.1095</v>
      </c>
      <c r="I788" s="9" t="e">
        <f>IF(E788="",NA(),IF(Inputs!$B$6&gt;(U787*(1+rate/freq)),IF((U787*(1+rate/freq))&lt;0,0,(U787*(1+rate/freq))),Inputs!$B$6))</f>
        <v>#N/A</v>
      </c>
      <c r="J788" s="8" t="str">
        <f t="shared" si="115"/>
        <v/>
      </c>
      <c r="K788" s="9" t="str">
        <f t="shared" si="116"/>
        <v/>
      </c>
      <c r="L788" s="8" t="str">
        <f t="shared" si="120"/>
        <v/>
      </c>
      <c r="M788" s="8" t="str">
        <f t="shared" si="121"/>
        <v/>
      </c>
      <c r="N788" s="8"/>
      <c r="O788" s="8"/>
      <c r="P788" s="8"/>
      <c r="Q788" s="8" t="str">
        <f>IF(Inputs!$E$9=$M$2,M788,IF(Inputs!$E$9=$N$2,N788,IF(Inputs!$E$9=$O$2,O788,IF(Inputs!$E$9=$P$2,P788,""))))</f>
        <v/>
      </c>
      <c r="R788" s="3">
        <v>0</v>
      </c>
      <c r="S788" s="19"/>
      <c r="T788" s="3">
        <f t="shared" si="117"/>
        <v>0</v>
      </c>
      <c r="U788" s="8" t="str">
        <f t="shared" si="118"/>
        <v/>
      </c>
      <c r="W788" s="11"/>
      <c r="X788" s="11"/>
      <c r="Y788" s="11"/>
      <c r="Z788" s="11"/>
      <c r="AA788" s="11"/>
      <c r="AB788" s="11"/>
      <c r="AC788" s="11"/>
    </row>
    <row r="789" spans="4:29">
      <c r="D789" s="26">
        <f>IF(SUM($D$2:D788)&lt;&gt;0,0,IF(ROUND(U788-L789,2)=0,E789,0))</f>
        <v>0</v>
      </c>
      <c r="E789" s="3" t="str">
        <f t="shared" si="119"/>
        <v/>
      </c>
      <c r="F789" s="3" t="str">
        <f>IF(E789="","",IF(ISERROR(INDEX(Inputs!$A$10:$B$13,MATCH(E789,Inputs!$A$10:$A$13,0),2)),0,INDEX(Inputs!$A$10:$B$13,MATCH(E789,Inputs!$A$10:$A$13,0),2)))</f>
        <v/>
      </c>
      <c r="G789" s="47">
        <f t="shared" si="113"/>
        <v>0.1095</v>
      </c>
      <c r="H789" s="37">
        <f t="shared" si="114"/>
        <v>0.1095</v>
      </c>
      <c r="I789" s="9" t="e">
        <f>IF(E789="",NA(),IF(Inputs!$B$6&gt;(U788*(1+rate/freq)),IF((U788*(1+rate/freq))&lt;0,0,(U788*(1+rate/freq))),Inputs!$B$6))</f>
        <v>#N/A</v>
      </c>
      <c r="J789" s="8" t="str">
        <f t="shared" si="115"/>
        <v/>
      </c>
      <c r="K789" s="9" t="str">
        <f t="shared" si="116"/>
        <v/>
      </c>
      <c r="L789" s="8" t="str">
        <f t="shared" si="120"/>
        <v/>
      </c>
      <c r="M789" s="8" t="str">
        <f t="shared" si="121"/>
        <v/>
      </c>
      <c r="N789" s="8"/>
      <c r="O789" s="8"/>
      <c r="P789" s="8"/>
      <c r="Q789" s="8" t="str">
        <f>IF(Inputs!$E$9=$M$2,M789,IF(Inputs!$E$9=$N$2,N789,IF(Inputs!$E$9=$O$2,O789,IF(Inputs!$E$9=$P$2,P789,""))))</f>
        <v/>
      </c>
      <c r="R789" s="3">
        <v>0</v>
      </c>
      <c r="S789" s="19"/>
      <c r="T789" s="3">
        <f t="shared" si="117"/>
        <v>0</v>
      </c>
      <c r="U789" s="8" t="str">
        <f t="shared" si="118"/>
        <v/>
      </c>
      <c r="W789" s="11"/>
      <c r="X789" s="11"/>
      <c r="Y789" s="11"/>
      <c r="Z789" s="11"/>
      <c r="AA789" s="11"/>
      <c r="AB789" s="11"/>
      <c r="AC789" s="11"/>
    </row>
    <row r="790" spans="4:29">
      <c r="D790" s="26">
        <f>IF(SUM($D$2:D789)&lt;&gt;0,0,IF(ROUND(U789-L790,2)=0,E790,0))</f>
        <v>0</v>
      </c>
      <c r="E790" s="3" t="str">
        <f t="shared" si="119"/>
        <v/>
      </c>
      <c r="F790" s="3" t="str">
        <f>IF(E790="","",IF(ISERROR(INDEX(Inputs!$A$10:$B$13,MATCH(E790,Inputs!$A$10:$A$13,0),2)),0,INDEX(Inputs!$A$10:$B$13,MATCH(E790,Inputs!$A$10:$A$13,0),2)))</f>
        <v/>
      </c>
      <c r="G790" s="47">
        <f t="shared" si="113"/>
        <v>0.1095</v>
      </c>
      <c r="H790" s="37">
        <f t="shared" si="114"/>
        <v>0.1095</v>
      </c>
      <c r="I790" s="9" t="e">
        <f>IF(E790="",NA(),IF(Inputs!$B$6&gt;(U789*(1+rate/freq)),IF((U789*(1+rate/freq))&lt;0,0,(U789*(1+rate/freq))),Inputs!$B$6))</f>
        <v>#N/A</v>
      </c>
      <c r="J790" s="8" t="str">
        <f t="shared" si="115"/>
        <v/>
      </c>
      <c r="K790" s="9" t="str">
        <f t="shared" si="116"/>
        <v/>
      </c>
      <c r="L790" s="8" t="str">
        <f t="shared" si="120"/>
        <v/>
      </c>
      <c r="M790" s="8" t="str">
        <f t="shared" si="121"/>
        <v/>
      </c>
      <c r="N790" s="8">
        <f>N787+3</f>
        <v>787</v>
      </c>
      <c r="O790" s="8">
        <f>O784+6</f>
        <v>787</v>
      </c>
      <c r="P790" s="8"/>
      <c r="Q790" s="8" t="str">
        <f>IF(Inputs!$E$9=$M$2,M790,IF(Inputs!$E$9=$N$2,N790,IF(Inputs!$E$9=$O$2,O790,IF(Inputs!$E$9=$P$2,P790,""))))</f>
        <v/>
      </c>
      <c r="R790" s="3">
        <v>0</v>
      </c>
      <c r="S790" s="19"/>
      <c r="T790" s="3">
        <f t="shared" si="117"/>
        <v>0</v>
      </c>
      <c r="U790" s="8" t="str">
        <f t="shared" si="118"/>
        <v/>
      </c>
      <c r="W790" s="11"/>
      <c r="X790" s="11"/>
      <c r="Y790" s="11"/>
      <c r="Z790" s="11"/>
      <c r="AA790" s="11"/>
      <c r="AB790" s="11"/>
      <c r="AC790" s="11"/>
    </row>
    <row r="791" spans="4:29">
      <c r="D791" s="26">
        <f>IF(SUM($D$2:D790)&lt;&gt;0,0,IF(ROUND(U790-L791,2)=0,E791,0))</f>
        <v>0</v>
      </c>
      <c r="E791" s="3" t="str">
        <f t="shared" si="119"/>
        <v/>
      </c>
      <c r="F791" s="3" t="str">
        <f>IF(E791="","",IF(ISERROR(INDEX(Inputs!$A$10:$B$13,MATCH(E791,Inputs!$A$10:$A$13,0),2)),0,INDEX(Inputs!$A$10:$B$13,MATCH(E791,Inputs!$A$10:$A$13,0),2)))</f>
        <v/>
      </c>
      <c r="G791" s="47">
        <f t="shared" si="113"/>
        <v>0.1095</v>
      </c>
      <c r="H791" s="37">
        <f t="shared" si="114"/>
        <v>0.1095</v>
      </c>
      <c r="I791" s="9" t="e">
        <f>IF(E791="",NA(),IF(Inputs!$B$6&gt;(U790*(1+rate/freq)),IF((U790*(1+rate/freq))&lt;0,0,(U790*(1+rate/freq))),Inputs!$B$6))</f>
        <v>#N/A</v>
      </c>
      <c r="J791" s="8" t="str">
        <f t="shared" si="115"/>
        <v/>
      </c>
      <c r="K791" s="9" t="str">
        <f t="shared" si="116"/>
        <v/>
      </c>
      <c r="L791" s="8" t="str">
        <f t="shared" si="120"/>
        <v/>
      </c>
      <c r="M791" s="8" t="str">
        <f t="shared" si="121"/>
        <v/>
      </c>
      <c r="N791" s="8"/>
      <c r="O791" s="8"/>
      <c r="P791" s="8"/>
      <c r="Q791" s="8" t="str">
        <f>IF(Inputs!$E$9=$M$2,M791,IF(Inputs!$E$9=$N$2,N791,IF(Inputs!$E$9=$O$2,O791,IF(Inputs!$E$9=$P$2,P791,""))))</f>
        <v/>
      </c>
      <c r="R791" s="3">
        <v>0</v>
      </c>
      <c r="S791" s="19"/>
      <c r="T791" s="3">
        <f t="shared" si="117"/>
        <v>0</v>
      </c>
      <c r="U791" s="8" t="str">
        <f t="shared" si="118"/>
        <v/>
      </c>
      <c r="W791" s="11"/>
      <c r="X791" s="11"/>
      <c r="Y791" s="11"/>
      <c r="Z791" s="11"/>
      <c r="AA791" s="11"/>
      <c r="AB791" s="11"/>
      <c r="AC791" s="11"/>
    </row>
    <row r="792" spans="4:29">
      <c r="D792" s="26">
        <f>IF(SUM($D$2:D791)&lt;&gt;0,0,IF(ROUND(U791-L792,2)=0,E792,0))</f>
        <v>0</v>
      </c>
      <c r="E792" s="3" t="str">
        <f t="shared" si="119"/>
        <v/>
      </c>
      <c r="F792" s="3" t="str">
        <f>IF(E792="","",IF(ISERROR(INDEX(Inputs!$A$10:$B$13,MATCH(E792,Inputs!$A$10:$A$13,0),2)),0,INDEX(Inputs!$A$10:$B$13,MATCH(E792,Inputs!$A$10:$A$13,0),2)))</f>
        <v/>
      </c>
      <c r="G792" s="47">
        <f t="shared" si="113"/>
        <v>0.1095</v>
      </c>
      <c r="H792" s="37">
        <f t="shared" si="114"/>
        <v>0.1095</v>
      </c>
      <c r="I792" s="9" t="e">
        <f>IF(E792="",NA(),IF(Inputs!$B$6&gt;(U791*(1+rate/freq)),IF((U791*(1+rate/freq))&lt;0,0,(U791*(1+rate/freq))),Inputs!$B$6))</f>
        <v>#N/A</v>
      </c>
      <c r="J792" s="8" t="str">
        <f t="shared" si="115"/>
        <v/>
      </c>
      <c r="K792" s="9" t="str">
        <f t="shared" si="116"/>
        <v/>
      </c>
      <c r="L792" s="8" t="str">
        <f t="shared" si="120"/>
        <v/>
      </c>
      <c r="M792" s="8" t="str">
        <f t="shared" si="121"/>
        <v/>
      </c>
      <c r="N792" s="8"/>
      <c r="O792" s="8"/>
      <c r="P792" s="8"/>
      <c r="Q792" s="8" t="str">
        <f>IF(Inputs!$E$9=$M$2,M792,IF(Inputs!$E$9=$N$2,N792,IF(Inputs!$E$9=$O$2,O792,IF(Inputs!$E$9=$P$2,P792,""))))</f>
        <v/>
      </c>
      <c r="R792" s="3">
        <v>0</v>
      </c>
      <c r="S792" s="19"/>
      <c r="T792" s="3">
        <f t="shared" si="117"/>
        <v>0</v>
      </c>
      <c r="U792" s="8" t="str">
        <f t="shared" si="118"/>
        <v/>
      </c>
      <c r="W792" s="11"/>
      <c r="X792" s="11"/>
      <c r="Y792" s="11"/>
      <c r="Z792" s="11"/>
      <c r="AA792" s="11"/>
      <c r="AB792" s="11"/>
      <c r="AC792" s="11"/>
    </row>
    <row r="793" spans="4:29">
      <c r="D793" s="26">
        <f>IF(SUM($D$2:D792)&lt;&gt;0,0,IF(ROUND(U792-L793,2)=0,E793,0))</f>
        <v>0</v>
      </c>
      <c r="E793" s="3" t="str">
        <f t="shared" si="119"/>
        <v/>
      </c>
      <c r="F793" s="3" t="str">
        <f>IF(E793="","",IF(ISERROR(INDEX(Inputs!$A$10:$B$13,MATCH(E793,Inputs!$A$10:$A$13,0),2)),0,INDEX(Inputs!$A$10:$B$13,MATCH(E793,Inputs!$A$10:$A$13,0),2)))</f>
        <v/>
      </c>
      <c r="G793" s="47">
        <f t="shared" si="113"/>
        <v>0.1095</v>
      </c>
      <c r="H793" s="37">
        <f t="shared" si="114"/>
        <v>0.1095</v>
      </c>
      <c r="I793" s="9" t="e">
        <f>IF(E793="",NA(),IF(Inputs!$B$6&gt;(U792*(1+rate/freq)),IF((U792*(1+rate/freq))&lt;0,0,(U792*(1+rate/freq))),Inputs!$B$6))</f>
        <v>#N/A</v>
      </c>
      <c r="J793" s="8" t="str">
        <f t="shared" si="115"/>
        <v/>
      </c>
      <c r="K793" s="9" t="str">
        <f t="shared" si="116"/>
        <v/>
      </c>
      <c r="L793" s="8" t="str">
        <f t="shared" si="120"/>
        <v/>
      </c>
      <c r="M793" s="8" t="str">
        <f t="shared" si="121"/>
        <v/>
      </c>
      <c r="N793" s="8">
        <f>N790+3</f>
        <v>790</v>
      </c>
      <c r="O793" s="8"/>
      <c r="P793" s="8"/>
      <c r="Q793" s="8" t="str">
        <f>IF(Inputs!$E$9=$M$2,M793,IF(Inputs!$E$9=$N$2,N793,IF(Inputs!$E$9=$O$2,O793,IF(Inputs!$E$9=$P$2,P793,""))))</f>
        <v/>
      </c>
      <c r="R793" s="3">
        <v>0</v>
      </c>
      <c r="S793" s="19"/>
      <c r="T793" s="3">
        <f t="shared" si="117"/>
        <v>0</v>
      </c>
      <c r="U793" s="8" t="str">
        <f t="shared" si="118"/>
        <v/>
      </c>
      <c r="W793" s="11"/>
      <c r="X793" s="11"/>
      <c r="Y793" s="11"/>
      <c r="Z793" s="11"/>
      <c r="AA793" s="11"/>
      <c r="AB793" s="11"/>
      <c r="AC793" s="11"/>
    </row>
    <row r="794" spans="4:29">
      <c r="D794" s="26">
        <f>IF(SUM($D$2:D793)&lt;&gt;0,0,IF(ROUND(U793-L794,2)=0,E794,0))</f>
        <v>0</v>
      </c>
      <c r="E794" s="3" t="str">
        <f t="shared" si="119"/>
        <v/>
      </c>
      <c r="F794" s="3" t="str">
        <f>IF(E794="","",IF(ISERROR(INDEX(Inputs!$A$10:$B$13,MATCH(E794,Inputs!$A$10:$A$13,0),2)),0,INDEX(Inputs!$A$10:$B$13,MATCH(E794,Inputs!$A$10:$A$13,0),2)))</f>
        <v/>
      </c>
      <c r="G794" s="47">
        <f t="shared" si="113"/>
        <v>0.1095</v>
      </c>
      <c r="H794" s="37">
        <f t="shared" si="114"/>
        <v>0.1095</v>
      </c>
      <c r="I794" s="9" t="e">
        <f>IF(E794="",NA(),IF(Inputs!$B$6&gt;(U793*(1+rate/freq)),IF((U793*(1+rate/freq))&lt;0,0,(U793*(1+rate/freq))),Inputs!$B$6))</f>
        <v>#N/A</v>
      </c>
      <c r="J794" s="8" t="str">
        <f t="shared" si="115"/>
        <v/>
      </c>
      <c r="K794" s="9" t="str">
        <f t="shared" si="116"/>
        <v/>
      </c>
      <c r="L794" s="8" t="str">
        <f t="shared" si="120"/>
        <v/>
      </c>
      <c r="M794" s="8" t="str">
        <f t="shared" si="121"/>
        <v/>
      </c>
      <c r="N794" s="8"/>
      <c r="O794" s="8"/>
      <c r="P794" s="8"/>
      <c r="Q794" s="8" t="str">
        <f>IF(Inputs!$E$9=$M$2,M794,IF(Inputs!$E$9=$N$2,N794,IF(Inputs!$E$9=$O$2,O794,IF(Inputs!$E$9=$P$2,P794,""))))</f>
        <v/>
      </c>
      <c r="R794" s="3">
        <v>0</v>
      </c>
      <c r="S794" s="19"/>
      <c r="T794" s="3">
        <f t="shared" si="117"/>
        <v>0</v>
      </c>
      <c r="U794" s="8" t="str">
        <f t="shared" si="118"/>
        <v/>
      </c>
      <c r="W794" s="11"/>
      <c r="X794" s="11"/>
      <c r="Y794" s="11"/>
      <c r="Z794" s="11"/>
      <c r="AA794" s="11"/>
      <c r="AB794" s="11"/>
      <c r="AC794" s="11"/>
    </row>
    <row r="795" spans="4:29">
      <c r="D795" s="26">
        <f>IF(SUM($D$2:D794)&lt;&gt;0,0,IF(ROUND(U794-L795,2)=0,E795,0))</f>
        <v>0</v>
      </c>
      <c r="E795" s="3" t="str">
        <f t="shared" si="119"/>
        <v/>
      </c>
      <c r="F795" s="3" t="str">
        <f>IF(E795="","",IF(ISERROR(INDEX(Inputs!$A$10:$B$13,MATCH(E795,Inputs!$A$10:$A$13,0),2)),0,INDEX(Inputs!$A$10:$B$13,MATCH(E795,Inputs!$A$10:$A$13,0),2)))</f>
        <v/>
      </c>
      <c r="G795" s="47">
        <f t="shared" si="113"/>
        <v>0.1095</v>
      </c>
      <c r="H795" s="37">
        <f t="shared" si="114"/>
        <v>0.1095</v>
      </c>
      <c r="I795" s="9" t="e">
        <f>IF(E795="",NA(),IF(Inputs!$B$6&gt;(U794*(1+rate/freq)),IF((U794*(1+rate/freq))&lt;0,0,(U794*(1+rate/freq))),Inputs!$B$6))</f>
        <v>#N/A</v>
      </c>
      <c r="J795" s="8" t="str">
        <f t="shared" si="115"/>
        <v/>
      </c>
      <c r="K795" s="9" t="str">
        <f t="shared" si="116"/>
        <v/>
      </c>
      <c r="L795" s="8" t="str">
        <f t="shared" si="120"/>
        <v/>
      </c>
      <c r="M795" s="8" t="str">
        <f t="shared" si="121"/>
        <v/>
      </c>
      <c r="N795" s="8"/>
      <c r="O795" s="8"/>
      <c r="P795" s="8"/>
      <c r="Q795" s="8" t="str">
        <f>IF(Inputs!$E$9=$M$2,M795,IF(Inputs!$E$9=$N$2,N795,IF(Inputs!$E$9=$O$2,O795,IF(Inputs!$E$9=$P$2,P795,""))))</f>
        <v/>
      </c>
      <c r="R795" s="3">
        <v>0</v>
      </c>
      <c r="S795" s="19"/>
      <c r="T795" s="3">
        <f t="shared" si="117"/>
        <v>0</v>
      </c>
      <c r="U795" s="8" t="str">
        <f t="shared" si="118"/>
        <v/>
      </c>
      <c r="W795" s="11"/>
      <c r="X795" s="11"/>
      <c r="Y795" s="11"/>
      <c r="Z795" s="11"/>
      <c r="AA795" s="11"/>
      <c r="AB795" s="11"/>
      <c r="AC795" s="11"/>
    </row>
    <row r="796" spans="4:29">
      <c r="D796" s="26">
        <f>IF(SUM($D$2:D795)&lt;&gt;0,0,IF(ROUND(U795-L796,2)=0,E796,0))</f>
        <v>0</v>
      </c>
      <c r="E796" s="3" t="str">
        <f t="shared" si="119"/>
        <v/>
      </c>
      <c r="F796" s="3" t="str">
        <f>IF(E796="","",IF(ISERROR(INDEX(Inputs!$A$10:$B$13,MATCH(E796,Inputs!$A$10:$A$13,0),2)),0,INDEX(Inputs!$A$10:$B$13,MATCH(E796,Inputs!$A$10:$A$13,0),2)))</f>
        <v/>
      </c>
      <c r="G796" s="47">
        <f t="shared" si="113"/>
        <v>0.1095</v>
      </c>
      <c r="H796" s="37">
        <f t="shared" si="114"/>
        <v>0.1095</v>
      </c>
      <c r="I796" s="9" t="e">
        <f>IF(E796="",NA(),IF(Inputs!$B$6&gt;(U795*(1+rate/freq)),IF((U795*(1+rate/freq))&lt;0,0,(U795*(1+rate/freq))),Inputs!$B$6))</f>
        <v>#N/A</v>
      </c>
      <c r="J796" s="8" t="str">
        <f t="shared" si="115"/>
        <v/>
      </c>
      <c r="K796" s="9" t="str">
        <f t="shared" si="116"/>
        <v/>
      </c>
      <c r="L796" s="8" t="str">
        <f t="shared" si="120"/>
        <v/>
      </c>
      <c r="M796" s="8" t="str">
        <f t="shared" si="121"/>
        <v/>
      </c>
      <c r="N796" s="8">
        <f>N793+3</f>
        <v>793</v>
      </c>
      <c r="O796" s="8">
        <f>O790+6</f>
        <v>793</v>
      </c>
      <c r="P796" s="8">
        <f>P784+12</f>
        <v>793</v>
      </c>
      <c r="Q796" s="8" t="str">
        <f>IF(Inputs!$E$9=$M$2,M796,IF(Inputs!$E$9=$N$2,N796,IF(Inputs!$E$9=$O$2,O796,IF(Inputs!$E$9=$P$2,P796,""))))</f>
        <v/>
      </c>
      <c r="R796" s="3">
        <v>0</v>
      </c>
      <c r="S796" s="19"/>
      <c r="T796" s="3">
        <f t="shared" si="117"/>
        <v>0</v>
      </c>
      <c r="U796" s="8" t="str">
        <f t="shared" si="118"/>
        <v/>
      </c>
      <c r="W796" s="11"/>
      <c r="X796" s="11"/>
      <c r="Y796" s="11"/>
      <c r="Z796" s="11"/>
      <c r="AA796" s="11"/>
      <c r="AB796" s="11"/>
      <c r="AC796" s="11"/>
    </row>
    <row r="797" spans="4:29">
      <c r="D797" s="26">
        <f>IF(SUM($D$2:D796)&lt;&gt;0,0,IF(ROUND(U796-L797,2)=0,E797,0))</f>
        <v>0</v>
      </c>
      <c r="E797" s="3" t="str">
        <f t="shared" si="119"/>
        <v/>
      </c>
      <c r="F797" s="3" t="str">
        <f>IF(E797="","",IF(ISERROR(INDEX(Inputs!$A$10:$B$13,MATCH(E797,Inputs!$A$10:$A$13,0),2)),0,INDEX(Inputs!$A$10:$B$13,MATCH(E797,Inputs!$A$10:$A$13,0),2)))</f>
        <v/>
      </c>
      <c r="G797" s="47">
        <f t="shared" si="113"/>
        <v>0.1095</v>
      </c>
      <c r="H797" s="37">
        <f t="shared" si="114"/>
        <v>0.1095</v>
      </c>
      <c r="I797" s="9" t="e">
        <f>IF(E797="",NA(),IF(Inputs!$B$6&gt;(U796*(1+rate/freq)),IF((U796*(1+rate/freq))&lt;0,0,(U796*(1+rate/freq))),Inputs!$B$6))</f>
        <v>#N/A</v>
      </c>
      <c r="J797" s="8" t="str">
        <f t="shared" si="115"/>
        <v/>
      </c>
      <c r="K797" s="9" t="str">
        <f t="shared" si="116"/>
        <v/>
      </c>
      <c r="L797" s="8" t="str">
        <f t="shared" si="120"/>
        <v/>
      </c>
      <c r="M797" s="8" t="str">
        <f t="shared" si="121"/>
        <v/>
      </c>
      <c r="N797" s="8"/>
      <c r="O797" s="8"/>
      <c r="P797" s="8"/>
      <c r="Q797" s="8" t="str">
        <f>IF(Inputs!$E$9=$M$2,M797,IF(Inputs!$E$9=$N$2,N797,IF(Inputs!$E$9=$O$2,O797,IF(Inputs!$E$9=$P$2,P797,""))))</f>
        <v/>
      </c>
      <c r="R797" s="3">
        <v>0</v>
      </c>
      <c r="S797" s="19"/>
      <c r="T797" s="3">
        <f t="shared" si="117"/>
        <v>0</v>
      </c>
      <c r="U797" s="8" t="str">
        <f t="shared" si="118"/>
        <v/>
      </c>
      <c r="W797" s="11"/>
      <c r="X797" s="11"/>
      <c r="Y797" s="11"/>
      <c r="Z797" s="11"/>
      <c r="AA797" s="11"/>
      <c r="AB797" s="11"/>
      <c r="AC797" s="11"/>
    </row>
    <row r="798" spans="4:29">
      <c r="D798" s="26">
        <f>IF(SUM($D$2:D797)&lt;&gt;0,0,IF(ROUND(U797-L798,2)=0,E798,0))</f>
        <v>0</v>
      </c>
      <c r="E798" s="3" t="str">
        <f t="shared" si="119"/>
        <v/>
      </c>
      <c r="F798" s="3" t="str">
        <f>IF(E798="","",IF(ISERROR(INDEX(Inputs!$A$10:$B$13,MATCH(E798,Inputs!$A$10:$A$13,0),2)),0,INDEX(Inputs!$A$10:$B$13,MATCH(E798,Inputs!$A$10:$A$13,0),2)))</f>
        <v/>
      </c>
      <c r="G798" s="47">
        <f t="shared" si="113"/>
        <v>0.1095</v>
      </c>
      <c r="H798" s="37">
        <f t="shared" si="114"/>
        <v>0.1095</v>
      </c>
      <c r="I798" s="9" t="e">
        <f>IF(E798="",NA(),IF(Inputs!$B$6&gt;(U797*(1+rate/freq)),IF((U797*(1+rate/freq))&lt;0,0,(U797*(1+rate/freq))),Inputs!$B$6))</f>
        <v>#N/A</v>
      </c>
      <c r="J798" s="8" t="str">
        <f t="shared" si="115"/>
        <v/>
      </c>
      <c r="K798" s="9" t="str">
        <f t="shared" si="116"/>
        <v/>
      </c>
      <c r="L798" s="8" t="str">
        <f t="shared" si="120"/>
        <v/>
      </c>
      <c r="M798" s="8" t="str">
        <f t="shared" si="121"/>
        <v/>
      </c>
      <c r="N798" s="8"/>
      <c r="O798" s="8"/>
      <c r="P798" s="8"/>
      <c r="Q798" s="8" t="str">
        <f>IF(Inputs!$E$9=$M$2,M798,IF(Inputs!$E$9=$N$2,N798,IF(Inputs!$E$9=$O$2,O798,IF(Inputs!$E$9=$P$2,P798,""))))</f>
        <v/>
      </c>
      <c r="R798" s="3">
        <v>0</v>
      </c>
      <c r="S798" s="19"/>
      <c r="T798" s="3">
        <f t="shared" si="117"/>
        <v>0</v>
      </c>
      <c r="U798" s="8" t="str">
        <f t="shared" si="118"/>
        <v/>
      </c>
      <c r="W798" s="11"/>
      <c r="X798" s="11"/>
      <c r="Y798" s="11"/>
      <c r="Z798" s="11"/>
      <c r="AA798" s="11"/>
      <c r="AB798" s="11"/>
      <c r="AC798" s="11"/>
    </row>
    <row r="799" spans="4:29">
      <c r="D799" s="26">
        <f>IF(SUM($D$2:D798)&lt;&gt;0,0,IF(ROUND(U798-L799,2)=0,E799,0))</f>
        <v>0</v>
      </c>
      <c r="E799" s="3" t="str">
        <f t="shared" si="119"/>
        <v/>
      </c>
      <c r="F799" s="3" t="str">
        <f>IF(E799="","",IF(ISERROR(INDEX(Inputs!$A$10:$B$13,MATCH(E799,Inputs!$A$10:$A$13,0),2)),0,INDEX(Inputs!$A$10:$B$13,MATCH(E799,Inputs!$A$10:$A$13,0),2)))</f>
        <v/>
      </c>
      <c r="G799" s="47">
        <f t="shared" si="113"/>
        <v>0.1095</v>
      </c>
      <c r="H799" s="37">
        <f t="shared" si="114"/>
        <v>0.1095</v>
      </c>
      <c r="I799" s="9" t="e">
        <f>IF(E799="",NA(),IF(Inputs!$B$6&gt;(U798*(1+rate/freq)),IF((U798*(1+rate/freq))&lt;0,0,(U798*(1+rate/freq))),Inputs!$B$6))</f>
        <v>#N/A</v>
      </c>
      <c r="J799" s="8" t="str">
        <f t="shared" si="115"/>
        <v/>
      </c>
      <c r="K799" s="9" t="str">
        <f t="shared" si="116"/>
        <v/>
      </c>
      <c r="L799" s="8" t="str">
        <f t="shared" si="120"/>
        <v/>
      </c>
      <c r="M799" s="8" t="str">
        <f t="shared" si="121"/>
        <v/>
      </c>
      <c r="N799" s="8">
        <f>N796+3</f>
        <v>796</v>
      </c>
      <c r="O799" s="8"/>
      <c r="P799" s="8"/>
      <c r="Q799" s="8" t="str">
        <f>IF(Inputs!$E$9=$M$2,M799,IF(Inputs!$E$9=$N$2,N799,IF(Inputs!$E$9=$O$2,O799,IF(Inputs!$E$9=$P$2,P799,""))))</f>
        <v/>
      </c>
      <c r="R799" s="3">
        <v>0</v>
      </c>
      <c r="S799" s="19"/>
      <c r="T799" s="3">
        <f t="shared" si="117"/>
        <v>0</v>
      </c>
      <c r="U799" s="8" t="str">
        <f t="shared" si="118"/>
        <v/>
      </c>
      <c r="W799" s="11"/>
      <c r="X799" s="11"/>
      <c r="Y799" s="11"/>
      <c r="Z799" s="11"/>
      <c r="AA799" s="11"/>
      <c r="AB799" s="11"/>
      <c r="AC799" s="11"/>
    </row>
    <row r="800" spans="4:29">
      <c r="D800" s="26">
        <f>IF(SUM($D$2:D799)&lt;&gt;0,0,IF(ROUND(U799-L800,2)=0,E800,0))</f>
        <v>0</v>
      </c>
      <c r="E800" s="3" t="str">
        <f t="shared" si="119"/>
        <v/>
      </c>
      <c r="F800" s="3" t="str">
        <f>IF(E800="","",IF(ISERROR(INDEX(Inputs!$A$10:$B$13,MATCH(E800,Inputs!$A$10:$A$13,0),2)),0,INDEX(Inputs!$A$10:$B$13,MATCH(E800,Inputs!$A$10:$A$13,0),2)))</f>
        <v/>
      </c>
      <c r="G800" s="47">
        <f t="shared" si="113"/>
        <v>0.1095</v>
      </c>
      <c r="H800" s="37">
        <f t="shared" si="114"/>
        <v>0.1095</v>
      </c>
      <c r="I800" s="9" t="e">
        <f>IF(E800="",NA(),IF(Inputs!$B$6&gt;(U799*(1+rate/freq)),IF((U799*(1+rate/freq))&lt;0,0,(U799*(1+rate/freq))),Inputs!$B$6))</f>
        <v>#N/A</v>
      </c>
      <c r="J800" s="8" t="str">
        <f t="shared" si="115"/>
        <v/>
      </c>
      <c r="K800" s="9" t="str">
        <f t="shared" si="116"/>
        <v/>
      </c>
      <c r="L800" s="8" t="str">
        <f t="shared" si="120"/>
        <v/>
      </c>
      <c r="M800" s="8" t="str">
        <f t="shared" si="121"/>
        <v/>
      </c>
      <c r="N800" s="8"/>
      <c r="O800" s="8"/>
      <c r="P800" s="8"/>
      <c r="Q800" s="8" t="str">
        <f>IF(Inputs!$E$9=$M$2,M800,IF(Inputs!$E$9=$N$2,N800,IF(Inputs!$E$9=$O$2,O800,IF(Inputs!$E$9=$P$2,P800,""))))</f>
        <v/>
      </c>
      <c r="R800" s="3">
        <v>0</v>
      </c>
      <c r="S800" s="19"/>
      <c r="T800" s="3">
        <f t="shared" si="117"/>
        <v>0</v>
      </c>
      <c r="U800" s="8" t="str">
        <f t="shared" si="118"/>
        <v/>
      </c>
      <c r="W800" s="11"/>
      <c r="X800" s="11"/>
      <c r="Y800" s="11"/>
      <c r="Z800" s="11"/>
      <c r="AA800" s="11"/>
      <c r="AB800" s="11"/>
      <c r="AC800" s="11"/>
    </row>
    <row r="801" spans="4:29">
      <c r="D801" s="26">
        <f>IF(SUM($D$2:D800)&lt;&gt;0,0,IF(ROUND(U800-L801,2)=0,E801,0))</f>
        <v>0</v>
      </c>
      <c r="E801" s="3" t="str">
        <f t="shared" si="119"/>
        <v/>
      </c>
      <c r="F801" s="3" t="str">
        <f>IF(E801="","",IF(ISERROR(INDEX(Inputs!$A$10:$B$13,MATCH(E801,Inputs!$A$10:$A$13,0),2)),0,INDEX(Inputs!$A$10:$B$13,MATCH(E801,Inputs!$A$10:$A$13,0),2)))</f>
        <v/>
      </c>
      <c r="G801" s="47">
        <f t="shared" si="113"/>
        <v>0.1095</v>
      </c>
      <c r="H801" s="37">
        <f t="shared" si="114"/>
        <v>0.1095</v>
      </c>
      <c r="I801" s="9" t="e">
        <f>IF(E801="",NA(),IF(Inputs!$B$6&gt;(U800*(1+rate/freq)),IF((U800*(1+rate/freq))&lt;0,0,(U800*(1+rate/freq))),Inputs!$B$6))</f>
        <v>#N/A</v>
      </c>
      <c r="J801" s="8" t="str">
        <f t="shared" si="115"/>
        <v/>
      </c>
      <c r="K801" s="9" t="str">
        <f t="shared" si="116"/>
        <v/>
      </c>
      <c r="L801" s="8" t="str">
        <f t="shared" si="120"/>
        <v/>
      </c>
      <c r="M801" s="8" t="str">
        <f t="shared" si="121"/>
        <v/>
      </c>
      <c r="N801" s="8"/>
      <c r="O801" s="8"/>
      <c r="P801" s="8"/>
      <c r="Q801" s="8" t="str">
        <f>IF(Inputs!$E$9=$M$2,M801,IF(Inputs!$E$9=$N$2,N801,IF(Inputs!$E$9=$O$2,O801,IF(Inputs!$E$9=$P$2,P801,""))))</f>
        <v/>
      </c>
      <c r="R801" s="3">
        <v>0</v>
      </c>
      <c r="S801" s="19"/>
      <c r="T801" s="3">
        <f t="shared" si="117"/>
        <v>0</v>
      </c>
      <c r="U801" s="8" t="str">
        <f t="shared" si="118"/>
        <v/>
      </c>
      <c r="W801" s="11"/>
      <c r="X801" s="11"/>
      <c r="Y801" s="11"/>
      <c r="Z801" s="11"/>
      <c r="AA801" s="11"/>
      <c r="AB801" s="11"/>
      <c r="AC801" s="11"/>
    </row>
    <row r="802" spans="4:29">
      <c r="D802" s="26">
        <f>IF(SUM($D$2:D801)&lt;&gt;0,0,IF(ROUND(U801-L802,2)=0,E802,0))</f>
        <v>0</v>
      </c>
      <c r="E802" s="3" t="str">
        <f t="shared" si="119"/>
        <v/>
      </c>
      <c r="F802" s="3" t="str">
        <f>IF(E802="","",IF(ISERROR(INDEX(Inputs!$A$10:$B$13,MATCH(E802,Inputs!$A$10:$A$13,0),2)),0,INDEX(Inputs!$A$10:$B$13,MATCH(E802,Inputs!$A$10:$A$13,0),2)))</f>
        <v/>
      </c>
      <c r="G802" s="47">
        <f t="shared" si="113"/>
        <v>0.1095</v>
      </c>
      <c r="H802" s="37">
        <f t="shared" si="114"/>
        <v>0.1095</v>
      </c>
      <c r="I802" s="9" t="e">
        <f>IF(E802="",NA(),IF(Inputs!$B$6&gt;(U801*(1+rate/freq)),IF((U801*(1+rate/freq))&lt;0,0,(U801*(1+rate/freq))),Inputs!$B$6))</f>
        <v>#N/A</v>
      </c>
      <c r="J802" s="8" t="str">
        <f t="shared" si="115"/>
        <v/>
      </c>
      <c r="K802" s="9" t="str">
        <f t="shared" si="116"/>
        <v/>
      </c>
      <c r="L802" s="8" t="str">
        <f t="shared" si="120"/>
        <v/>
      </c>
      <c r="M802" s="8" t="str">
        <f t="shared" si="121"/>
        <v/>
      </c>
      <c r="N802" s="8">
        <f>N799+3</f>
        <v>799</v>
      </c>
      <c r="O802" s="8">
        <f>O796+6</f>
        <v>799</v>
      </c>
      <c r="P802" s="8"/>
      <c r="Q802" s="8" t="str">
        <f>IF(Inputs!$E$9=$M$2,M802,IF(Inputs!$E$9=$N$2,N802,IF(Inputs!$E$9=$O$2,O802,IF(Inputs!$E$9=$P$2,P802,""))))</f>
        <v/>
      </c>
      <c r="R802" s="3">
        <v>0</v>
      </c>
      <c r="S802" s="19"/>
      <c r="T802" s="3">
        <f t="shared" si="117"/>
        <v>0</v>
      </c>
      <c r="U802" s="8" t="str">
        <f t="shared" si="118"/>
        <v/>
      </c>
      <c r="W802" s="11"/>
      <c r="X802" s="11"/>
      <c r="Y802" s="11"/>
      <c r="Z802" s="11"/>
      <c r="AA802" s="11"/>
      <c r="AB802" s="11"/>
      <c r="AC802" s="11"/>
    </row>
    <row r="803" spans="4:29">
      <c r="D803" s="26">
        <f>IF(SUM($D$2:D802)&lt;&gt;0,0,IF(ROUND(U802-L803,2)=0,E803,0))</f>
        <v>0</v>
      </c>
      <c r="E803" s="3" t="str">
        <f t="shared" si="119"/>
        <v/>
      </c>
      <c r="F803" s="3" t="str">
        <f>IF(E803="","",IF(ISERROR(INDEX(Inputs!$A$10:$B$13,MATCH(E803,Inputs!$A$10:$A$13,0),2)),0,INDEX(Inputs!$A$10:$B$13,MATCH(E803,Inputs!$A$10:$A$13,0),2)))</f>
        <v/>
      </c>
      <c r="G803" s="47">
        <f t="shared" si="113"/>
        <v>0.1095</v>
      </c>
      <c r="H803" s="37">
        <f t="shared" si="114"/>
        <v>0.1095</v>
      </c>
      <c r="I803" s="9" t="e">
        <f>IF(E803="",NA(),IF(Inputs!$B$6&gt;(U802*(1+rate/freq)),IF((U802*(1+rate/freq))&lt;0,0,(U802*(1+rate/freq))),Inputs!$B$6))</f>
        <v>#N/A</v>
      </c>
      <c r="J803" s="8" t="str">
        <f t="shared" si="115"/>
        <v/>
      </c>
      <c r="K803" s="9" t="str">
        <f t="shared" si="116"/>
        <v/>
      </c>
      <c r="L803" s="8" t="str">
        <f t="shared" si="120"/>
        <v/>
      </c>
      <c r="M803" s="8" t="str">
        <f t="shared" si="121"/>
        <v/>
      </c>
      <c r="N803" s="8"/>
      <c r="O803" s="8"/>
      <c r="P803" s="8"/>
      <c r="Q803" s="8" t="str">
        <f>IF(Inputs!$E$9=$M$2,M803,IF(Inputs!$E$9=$N$2,N803,IF(Inputs!$E$9=$O$2,O803,IF(Inputs!$E$9=$P$2,P803,""))))</f>
        <v/>
      </c>
      <c r="R803" s="3">
        <v>0</v>
      </c>
      <c r="S803" s="19"/>
      <c r="T803" s="3">
        <f t="shared" si="117"/>
        <v>0</v>
      </c>
      <c r="U803" s="8" t="str">
        <f t="shared" si="118"/>
        <v/>
      </c>
      <c r="W803" s="11"/>
      <c r="X803" s="11"/>
      <c r="Y803" s="11"/>
      <c r="Z803" s="11"/>
      <c r="AA803" s="11"/>
      <c r="AB803" s="11"/>
      <c r="AC803" s="11"/>
    </row>
    <row r="804" spans="4:29">
      <c r="D804" s="26">
        <f>IF(SUM($D$2:D803)&lt;&gt;0,0,IF(ROUND(U803-L804,2)=0,E804,0))</f>
        <v>0</v>
      </c>
      <c r="E804" s="3" t="str">
        <f t="shared" si="119"/>
        <v/>
      </c>
      <c r="F804" s="3" t="str">
        <f>IF(E804="","",IF(ISERROR(INDEX(Inputs!$A$10:$B$13,MATCH(E804,Inputs!$A$10:$A$13,0),2)),0,INDEX(Inputs!$A$10:$B$13,MATCH(E804,Inputs!$A$10:$A$13,0),2)))</f>
        <v/>
      </c>
      <c r="G804" s="47">
        <f t="shared" si="113"/>
        <v>0.1095</v>
      </c>
      <c r="H804" s="37">
        <f t="shared" si="114"/>
        <v>0.1095</v>
      </c>
      <c r="I804" s="9" t="e">
        <f>IF(E804="",NA(),IF(Inputs!$B$6&gt;(U803*(1+rate/freq)),IF((U803*(1+rate/freq))&lt;0,0,(U803*(1+rate/freq))),Inputs!$B$6))</f>
        <v>#N/A</v>
      </c>
      <c r="J804" s="8" t="str">
        <f t="shared" si="115"/>
        <v/>
      </c>
      <c r="K804" s="9" t="str">
        <f t="shared" si="116"/>
        <v/>
      </c>
      <c r="L804" s="8" t="str">
        <f t="shared" si="120"/>
        <v/>
      </c>
      <c r="M804" s="8" t="str">
        <f t="shared" si="121"/>
        <v/>
      </c>
      <c r="N804" s="8"/>
      <c r="O804" s="8"/>
      <c r="P804" s="8"/>
      <c r="Q804" s="8" t="str">
        <f>IF(Inputs!$E$9=$M$2,M804,IF(Inputs!$E$9=$N$2,N804,IF(Inputs!$E$9=$O$2,O804,IF(Inputs!$E$9=$P$2,P804,""))))</f>
        <v/>
      </c>
      <c r="R804" s="3">
        <v>0</v>
      </c>
      <c r="S804" s="19"/>
      <c r="T804" s="3">
        <f t="shared" si="117"/>
        <v>0</v>
      </c>
      <c r="U804" s="8" t="str">
        <f t="shared" si="118"/>
        <v/>
      </c>
      <c r="W804" s="11"/>
      <c r="X804" s="11"/>
      <c r="Y804" s="11"/>
      <c r="Z804" s="11"/>
      <c r="AA804" s="11"/>
      <c r="AB804" s="11"/>
      <c r="AC804" s="11"/>
    </row>
    <row r="805" spans="4:29">
      <c r="D805" s="26">
        <f>IF(SUM($D$2:D804)&lt;&gt;0,0,IF(ROUND(U804-L805,2)=0,E805,0))</f>
        <v>0</v>
      </c>
      <c r="E805" s="3" t="str">
        <f t="shared" si="119"/>
        <v/>
      </c>
      <c r="F805" s="3" t="str">
        <f>IF(E805="","",IF(ISERROR(INDEX(Inputs!$A$10:$B$13,MATCH(E805,Inputs!$A$10:$A$13,0),2)),0,INDEX(Inputs!$A$10:$B$13,MATCH(E805,Inputs!$A$10:$A$13,0),2)))</f>
        <v/>
      </c>
      <c r="G805" s="47">
        <f t="shared" si="113"/>
        <v>0.1095</v>
      </c>
      <c r="H805" s="37">
        <f t="shared" si="114"/>
        <v>0.1095</v>
      </c>
      <c r="I805" s="9" t="e">
        <f>IF(E805="",NA(),IF(Inputs!$B$6&gt;(U804*(1+rate/freq)),IF((U804*(1+rate/freq))&lt;0,0,(U804*(1+rate/freq))),Inputs!$B$6))</f>
        <v>#N/A</v>
      </c>
      <c r="J805" s="8" t="str">
        <f t="shared" si="115"/>
        <v/>
      </c>
      <c r="K805" s="9" t="str">
        <f t="shared" si="116"/>
        <v/>
      </c>
      <c r="L805" s="8" t="str">
        <f t="shared" si="120"/>
        <v/>
      </c>
      <c r="M805" s="8" t="str">
        <f t="shared" si="121"/>
        <v/>
      </c>
      <c r="N805" s="8">
        <f>N802+3</f>
        <v>802</v>
      </c>
      <c r="O805" s="8"/>
      <c r="P805" s="8"/>
      <c r="Q805" s="8" t="str">
        <f>IF(Inputs!$E$9=$M$2,M805,IF(Inputs!$E$9=$N$2,N805,IF(Inputs!$E$9=$O$2,O805,IF(Inputs!$E$9=$P$2,P805,""))))</f>
        <v/>
      </c>
      <c r="R805" s="3">
        <v>0</v>
      </c>
      <c r="S805" s="19"/>
      <c r="T805" s="3">
        <f t="shared" si="117"/>
        <v>0</v>
      </c>
      <c r="U805" s="8" t="str">
        <f t="shared" si="118"/>
        <v/>
      </c>
      <c r="W805" s="11"/>
      <c r="X805" s="11"/>
      <c r="Y805" s="11"/>
      <c r="Z805" s="11"/>
      <c r="AA805" s="11"/>
      <c r="AB805" s="11"/>
      <c r="AC805" s="11"/>
    </row>
    <row r="806" spans="4:29">
      <c r="D806" s="26">
        <f>IF(SUM($D$2:D805)&lt;&gt;0,0,IF(ROUND(U805-L806,2)=0,E806,0))</f>
        <v>0</v>
      </c>
      <c r="E806" s="3" t="str">
        <f t="shared" si="119"/>
        <v/>
      </c>
      <c r="F806" s="3" t="str">
        <f>IF(E806="","",IF(ISERROR(INDEX(Inputs!$A$10:$B$13,MATCH(E806,Inputs!$A$10:$A$13,0),2)),0,INDEX(Inputs!$A$10:$B$13,MATCH(E806,Inputs!$A$10:$A$13,0),2)))</f>
        <v/>
      </c>
      <c r="G806" s="47">
        <f t="shared" si="113"/>
        <v>0.1095</v>
      </c>
      <c r="H806" s="37">
        <f t="shared" si="114"/>
        <v>0.1095</v>
      </c>
      <c r="I806" s="9" t="e">
        <f>IF(E806="",NA(),IF(Inputs!$B$6&gt;(U805*(1+rate/freq)),IF((U805*(1+rate/freq))&lt;0,0,(U805*(1+rate/freq))),Inputs!$B$6))</f>
        <v>#N/A</v>
      </c>
      <c r="J806" s="8" t="str">
        <f t="shared" si="115"/>
        <v/>
      </c>
      <c r="K806" s="9" t="str">
        <f t="shared" si="116"/>
        <v/>
      </c>
      <c r="L806" s="8" t="str">
        <f t="shared" si="120"/>
        <v/>
      </c>
      <c r="M806" s="8" t="str">
        <f t="shared" si="121"/>
        <v/>
      </c>
      <c r="N806" s="8"/>
      <c r="O806" s="8"/>
      <c r="P806" s="8"/>
      <c r="Q806" s="8" t="str">
        <f>IF(Inputs!$E$9=$M$2,M806,IF(Inputs!$E$9=$N$2,N806,IF(Inputs!$E$9=$O$2,O806,IF(Inputs!$E$9=$P$2,P806,""))))</f>
        <v/>
      </c>
      <c r="R806" s="3">
        <v>0</v>
      </c>
      <c r="S806" s="19"/>
      <c r="T806" s="3">
        <f t="shared" si="117"/>
        <v>0</v>
      </c>
      <c r="U806" s="8" t="str">
        <f t="shared" si="118"/>
        <v/>
      </c>
      <c r="W806" s="11"/>
      <c r="X806" s="11"/>
      <c r="Y806" s="11"/>
      <c r="Z806" s="11"/>
      <c r="AA806" s="11"/>
      <c r="AB806" s="11"/>
      <c r="AC806" s="11"/>
    </row>
    <row r="807" spans="4:29">
      <c r="D807" s="26">
        <f>IF(SUM($D$2:D806)&lt;&gt;0,0,IF(ROUND(U806-L807,2)=0,E807,0))</f>
        <v>0</v>
      </c>
      <c r="E807" s="3" t="str">
        <f t="shared" si="119"/>
        <v/>
      </c>
      <c r="F807" s="3" t="str">
        <f>IF(E807="","",IF(ISERROR(INDEX(Inputs!$A$10:$B$13,MATCH(E807,Inputs!$A$10:$A$13,0),2)),0,INDEX(Inputs!$A$10:$B$13,MATCH(E807,Inputs!$A$10:$A$13,0),2)))</f>
        <v/>
      </c>
      <c r="G807" s="47">
        <f t="shared" si="113"/>
        <v>0.1095</v>
      </c>
      <c r="H807" s="37">
        <f t="shared" si="114"/>
        <v>0.1095</v>
      </c>
      <c r="I807" s="9" t="e">
        <f>IF(E807="",NA(),IF(Inputs!$B$6&gt;(U806*(1+rate/freq)),IF((U806*(1+rate/freq))&lt;0,0,(U806*(1+rate/freq))),Inputs!$B$6))</f>
        <v>#N/A</v>
      </c>
      <c r="J807" s="8" t="str">
        <f t="shared" si="115"/>
        <v/>
      </c>
      <c r="K807" s="9" t="str">
        <f t="shared" si="116"/>
        <v/>
      </c>
      <c r="L807" s="8" t="str">
        <f t="shared" si="120"/>
        <v/>
      </c>
      <c r="M807" s="8" t="str">
        <f t="shared" si="121"/>
        <v/>
      </c>
      <c r="N807" s="8"/>
      <c r="O807" s="8"/>
      <c r="P807" s="8"/>
      <c r="Q807" s="8" t="str">
        <f>IF(Inputs!$E$9=$M$2,M807,IF(Inputs!$E$9=$N$2,N807,IF(Inputs!$E$9=$O$2,O807,IF(Inputs!$E$9=$P$2,P807,""))))</f>
        <v/>
      </c>
      <c r="R807" s="3">
        <v>0</v>
      </c>
      <c r="S807" s="19"/>
      <c r="T807" s="3">
        <f t="shared" si="117"/>
        <v>0</v>
      </c>
      <c r="U807" s="8" t="str">
        <f t="shared" si="118"/>
        <v/>
      </c>
      <c r="W807" s="11"/>
      <c r="X807" s="11"/>
      <c r="Y807" s="11"/>
      <c r="Z807" s="11"/>
      <c r="AA807" s="11"/>
      <c r="AB807" s="11"/>
      <c r="AC807" s="11"/>
    </row>
    <row r="808" spans="4:29">
      <c r="D808" s="26">
        <f>IF(SUM($D$2:D807)&lt;&gt;0,0,IF(ROUND(U807-L808,2)=0,E808,0))</f>
        <v>0</v>
      </c>
      <c r="E808" s="3" t="str">
        <f t="shared" si="119"/>
        <v/>
      </c>
      <c r="F808" s="3" t="str">
        <f>IF(E808="","",IF(ISERROR(INDEX(Inputs!$A$10:$B$13,MATCH(E808,Inputs!$A$10:$A$13,0),2)),0,INDEX(Inputs!$A$10:$B$13,MATCH(E808,Inputs!$A$10:$A$13,0),2)))</f>
        <v/>
      </c>
      <c r="G808" s="47">
        <f t="shared" si="113"/>
        <v>0.1095</v>
      </c>
      <c r="H808" s="37">
        <f t="shared" si="114"/>
        <v>0.1095</v>
      </c>
      <c r="I808" s="9" t="e">
        <f>IF(E808="",NA(),IF(Inputs!$B$6&gt;(U807*(1+rate/freq)),IF((U807*(1+rate/freq))&lt;0,0,(U807*(1+rate/freq))),Inputs!$B$6))</f>
        <v>#N/A</v>
      </c>
      <c r="J808" s="8" t="str">
        <f t="shared" si="115"/>
        <v/>
      </c>
      <c r="K808" s="9" t="str">
        <f t="shared" si="116"/>
        <v/>
      </c>
      <c r="L808" s="8" t="str">
        <f t="shared" si="120"/>
        <v/>
      </c>
      <c r="M808" s="8" t="str">
        <f t="shared" si="121"/>
        <v/>
      </c>
      <c r="N808" s="8">
        <f>N805+3</f>
        <v>805</v>
      </c>
      <c r="O808" s="8">
        <f>O802+6</f>
        <v>805</v>
      </c>
      <c r="P808" s="8">
        <f>P796+12</f>
        <v>805</v>
      </c>
      <c r="Q808" s="8" t="str">
        <f>IF(Inputs!$E$9=$M$2,M808,IF(Inputs!$E$9=$N$2,N808,IF(Inputs!$E$9=$O$2,O808,IF(Inputs!$E$9=$P$2,P808,""))))</f>
        <v/>
      </c>
      <c r="R808" s="3">
        <v>0</v>
      </c>
      <c r="S808" s="19"/>
      <c r="T808" s="3">
        <f t="shared" si="117"/>
        <v>0</v>
      </c>
      <c r="U808" s="8" t="str">
        <f t="shared" si="118"/>
        <v/>
      </c>
      <c r="W808" s="11"/>
      <c r="X808" s="11"/>
      <c r="Y808" s="11"/>
      <c r="Z808" s="11"/>
      <c r="AA808" s="11"/>
      <c r="AB808" s="11"/>
      <c r="AC808" s="11"/>
    </row>
    <row r="809" spans="4:29">
      <c r="D809" s="26">
        <f>IF(SUM($D$2:D808)&lt;&gt;0,0,IF(ROUND(U808-L809,2)=0,E809,0))</f>
        <v>0</v>
      </c>
      <c r="E809" s="3" t="str">
        <f t="shared" si="119"/>
        <v/>
      </c>
      <c r="F809" s="3" t="str">
        <f>IF(E809="","",IF(ISERROR(INDEX(Inputs!$A$10:$B$13,MATCH(E809,Inputs!$A$10:$A$13,0),2)),0,INDEX(Inputs!$A$10:$B$13,MATCH(E809,Inputs!$A$10:$A$13,0),2)))</f>
        <v/>
      </c>
      <c r="G809" s="47">
        <f t="shared" si="113"/>
        <v>0.1095</v>
      </c>
      <c r="H809" s="37">
        <f t="shared" si="114"/>
        <v>0.1095</v>
      </c>
      <c r="I809" s="9" t="e">
        <f>IF(E809="",NA(),IF(Inputs!$B$6&gt;(U808*(1+rate/freq)),IF((U808*(1+rate/freq))&lt;0,0,(U808*(1+rate/freq))),Inputs!$B$6))</f>
        <v>#N/A</v>
      </c>
      <c r="J809" s="8" t="str">
        <f t="shared" si="115"/>
        <v/>
      </c>
      <c r="K809" s="9" t="str">
        <f t="shared" si="116"/>
        <v/>
      </c>
      <c r="L809" s="8" t="str">
        <f t="shared" si="120"/>
        <v/>
      </c>
      <c r="M809" s="8" t="str">
        <f t="shared" si="121"/>
        <v/>
      </c>
      <c r="N809" s="8"/>
      <c r="O809" s="8"/>
      <c r="P809" s="8"/>
      <c r="Q809" s="8" t="str">
        <f>IF(Inputs!$E$9=$M$2,M809,IF(Inputs!$E$9=$N$2,N809,IF(Inputs!$E$9=$O$2,O809,IF(Inputs!$E$9=$P$2,P809,""))))</f>
        <v/>
      </c>
      <c r="R809" s="3">
        <v>0</v>
      </c>
      <c r="S809" s="19"/>
      <c r="T809" s="3">
        <f t="shared" si="117"/>
        <v>0</v>
      </c>
      <c r="U809" s="8" t="str">
        <f t="shared" si="118"/>
        <v/>
      </c>
      <c r="W809" s="11"/>
      <c r="X809" s="11"/>
      <c r="Y809" s="11"/>
      <c r="Z809" s="11"/>
      <c r="AA809" s="11"/>
      <c r="AB809" s="11"/>
      <c r="AC809" s="11"/>
    </row>
    <row r="810" spans="4:29">
      <c r="D810" s="26">
        <f>IF(SUM($D$2:D809)&lt;&gt;0,0,IF(ROUND(U809-L810,2)=0,E810,0))</f>
        <v>0</v>
      </c>
      <c r="E810" s="3" t="str">
        <f t="shared" si="119"/>
        <v/>
      </c>
      <c r="F810" s="3" t="str">
        <f>IF(E810="","",IF(ISERROR(INDEX(Inputs!$A$10:$B$13,MATCH(E810,Inputs!$A$10:$A$13,0),2)),0,INDEX(Inputs!$A$10:$B$13,MATCH(E810,Inputs!$A$10:$A$13,0),2)))</f>
        <v/>
      </c>
      <c r="G810" s="47">
        <f t="shared" si="113"/>
        <v>0.1095</v>
      </c>
      <c r="H810" s="37">
        <f t="shared" si="114"/>
        <v>0.1095</v>
      </c>
      <c r="I810" s="9" t="e">
        <f>IF(E810="",NA(),IF(Inputs!$B$6&gt;(U809*(1+rate/freq)),IF((U809*(1+rate/freq))&lt;0,0,(U809*(1+rate/freq))),Inputs!$B$6))</f>
        <v>#N/A</v>
      </c>
      <c r="J810" s="8" t="str">
        <f t="shared" si="115"/>
        <v/>
      </c>
      <c r="K810" s="9" t="str">
        <f t="shared" si="116"/>
        <v/>
      </c>
      <c r="L810" s="8" t="str">
        <f t="shared" si="120"/>
        <v/>
      </c>
      <c r="M810" s="8" t="str">
        <f t="shared" si="121"/>
        <v/>
      </c>
      <c r="N810" s="8"/>
      <c r="O810" s="8"/>
      <c r="P810" s="8"/>
      <c r="Q810" s="8" t="str">
        <f>IF(Inputs!$E$9=$M$2,M810,IF(Inputs!$E$9=$N$2,N810,IF(Inputs!$E$9=$O$2,O810,IF(Inputs!$E$9=$P$2,P810,""))))</f>
        <v/>
      </c>
      <c r="R810" s="3">
        <v>0</v>
      </c>
      <c r="S810" s="19"/>
      <c r="T810" s="3">
        <f t="shared" si="117"/>
        <v>0</v>
      </c>
      <c r="U810" s="8" t="str">
        <f t="shared" si="118"/>
        <v/>
      </c>
      <c r="W810" s="11"/>
      <c r="X810" s="11"/>
      <c r="Y810" s="11"/>
      <c r="Z810" s="11"/>
      <c r="AA810" s="11"/>
      <c r="AB810" s="11"/>
      <c r="AC810" s="11"/>
    </row>
    <row r="811" spans="4:29">
      <c r="D811" s="26">
        <f>IF(SUM($D$2:D810)&lt;&gt;0,0,IF(ROUND(U810-L811,2)=0,E811,0))</f>
        <v>0</v>
      </c>
      <c r="E811" s="3" t="str">
        <f t="shared" si="119"/>
        <v/>
      </c>
      <c r="F811" s="3" t="str">
        <f>IF(E811="","",IF(ISERROR(INDEX(Inputs!$A$10:$B$13,MATCH(E811,Inputs!$A$10:$A$13,0),2)),0,INDEX(Inputs!$A$10:$B$13,MATCH(E811,Inputs!$A$10:$A$13,0),2)))</f>
        <v/>
      </c>
      <c r="G811" s="47">
        <f t="shared" si="113"/>
        <v>0.1095</v>
      </c>
      <c r="H811" s="37">
        <f t="shared" si="114"/>
        <v>0.1095</v>
      </c>
      <c r="I811" s="9" t="e">
        <f>IF(E811="",NA(),IF(Inputs!$B$6&gt;(U810*(1+rate/freq)),IF((U810*(1+rate/freq))&lt;0,0,(U810*(1+rate/freq))),Inputs!$B$6))</f>
        <v>#N/A</v>
      </c>
      <c r="J811" s="8" t="str">
        <f t="shared" si="115"/>
        <v/>
      </c>
      <c r="K811" s="9" t="str">
        <f t="shared" si="116"/>
        <v/>
      </c>
      <c r="L811" s="8" t="str">
        <f t="shared" si="120"/>
        <v/>
      </c>
      <c r="M811" s="8" t="str">
        <f t="shared" si="121"/>
        <v/>
      </c>
      <c r="N811" s="8">
        <f>N808+3</f>
        <v>808</v>
      </c>
      <c r="O811" s="8"/>
      <c r="P811" s="8"/>
      <c r="Q811" s="8" t="str">
        <f>IF(Inputs!$E$9=$M$2,M811,IF(Inputs!$E$9=$N$2,N811,IF(Inputs!$E$9=$O$2,O811,IF(Inputs!$E$9=$P$2,P811,""))))</f>
        <v/>
      </c>
      <c r="R811" s="3">
        <v>0</v>
      </c>
      <c r="S811" s="19"/>
      <c r="T811" s="3">
        <f t="shared" si="117"/>
        <v>0</v>
      </c>
      <c r="U811" s="8" t="str">
        <f t="shared" si="118"/>
        <v/>
      </c>
      <c r="W811" s="11"/>
      <c r="X811" s="11"/>
      <c r="Y811" s="11"/>
      <c r="Z811" s="11"/>
      <c r="AA811" s="11"/>
      <c r="AB811" s="11"/>
      <c r="AC811" s="11"/>
    </row>
    <row r="812" spans="4:29">
      <c r="D812" s="26">
        <f>IF(SUM($D$2:D811)&lt;&gt;0,0,IF(ROUND(U811-L812,2)=0,E812,0))</f>
        <v>0</v>
      </c>
      <c r="E812" s="3" t="str">
        <f t="shared" si="119"/>
        <v/>
      </c>
      <c r="F812" s="3" t="str">
        <f>IF(E812="","",IF(ISERROR(INDEX(Inputs!$A$10:$B$13,MATCH(E812,Inputs!$A$10:$A$13,0),2)),0,INDEX(Inputs!$A$10:$B$13,MATCH(E812,Inputs!$A$10:$A$13,0),2)))</f>
        <v/>
      </c>
      <c r="G812" s="47">
        <f t="shared" si="113"/>
        <v>0.1095</v>
      </c>
      <c r="H812" s="37">
        <f t="shared" si="114"/>
        <v>0.1095</v>
      </c>
      <c r="I812" s="9" t="e">
        <f>IF(E812="",NA(),IF(Inputs!$B$6&gt;(U811*(1+rate/freq)),IF((U811*(1+rate/freq))&lt;0,0,(U811*(1+rate/freq))),Inputs!$B$6))</f>
        <v>#N/A</v>
      </c>
      <c r="J812" s="8" t="str">
        <f t="shared" si="115"/>
        <v/>
      </c>
      <c r="K812" s="9" t="str">
        <f t="shared" si="116"/>
        <v/>
      </c>
      <c r="L812" s="8" t="str">
        <f t="shared" si="120"/>
        <v/>
      </c>
      <c r="M812" s="8" t="str">
        <f t="shared" si="121"/>
        <v/>
      </c>
      <c r="N812" s="8"/>
      <c r="O812" s="8"/>
      <c r="P812" s="8"/>
      <c r="Q812" s="8" t="str">
        <f>IF(Inputs!$E$9=$M$2,M812,IF(Inputs!$E$9=$N$2,N812,IF(Inputs!$E$9=$O$2,O812,IF(Inputs!$E$9=$P$2,P812,""))))</f>
        <v/>
      </c>
      <c r="R812" s="3">
        <v>0</v>
      </c>
      <c r="S812" s="19"/>
      <c r="T812" s="3">
        <f t="shared" si="117"/>
        <v>0</v>
      </c>
      <c r="U812" s="8" t="str">
        <f t="shared" si="118"/>
        <v/>
      </c>
      <c r="W812" s="11"/>
      <c r="X812" s="11"/>
      <c r="Y812" s="11"/>
      <c r="Z812" s="11"/>
      <c r="AA812" s="11"/>
      <c r="AB812" s="11"/>
      <c r="AC812" s="11"/>
    </row>
    <row r="813" spans="4:29">
      <c r="D813" s="26">
        <f>IF(SUM($D$2:D812)&lt;&gt;0,0,IF(ROUND(U812-L813,2)=0,E813,0))</f>
        <v>0</v>
      </c>
      <c r="E813" s="3" t="str">
        <f t="shared" si="119"/>
        <v/>
      </c>
      <c r="F813" s="3" t="str">
        <f>IF(E813="","",IF(ISERROR(INDEX(Inputs!$A$10:$B$13,MATCH(E813,Inputs!$A$10:$A$13,0),2)),0,INDEX(Inputs!$A$10:$B$13,MATCH(E813,Inputs!$A$10:$A$13,0),2)))</f>
        <v/>
      </c>
      <c r="G813" s="47">
        <f t="shared" si="113"/>
        <v>0.1095</v>
      </c>
      <c r="H813" s="37">
        <f t="shared" si="114"/>
        <v>0.1095</v>
      </c>
      <c r="I813" s="9" t="e">
        <f>IF(E813="",NA(),IF(Inputs!$B$6&gt;(U812*(1+rate/freq)),IF((U812*(1+rate/freq))&lt;0,0,(U812*(1+rate/freq))),Inputs!$B$6))</f>
        <v>#N/A</v>
      </c>
      <c r="J813" s="8" t="str">
        <f t="shared" si="115"/>
        <v/>
      </c>
      <c r="K813" s="9" t="str">
        <f t="shared" si="116"/>
        <v/>
      </c>
      <c r="L813" s="8" t="str">
        <f t="shared" si="120"/>
        <v/>
      </c>
      <c r="M813" s="8" t="str">
        <f t="shared" si="121"/>
        <v/>
      </c>
      <c r="N813" s="8"/>
      <c r="O813" s="8"/>
      <c r="P813" s="8"/>
      <c r="Q813" s="8" t="str">
        <f>IF(Inputs!$E$9=$M$2,M813,IF(Inputs!$E$9=$N$2,N813,IF(Inputs!$E$9=$O$2,O813,IF(Inputs!$E$9=$P$2,P813,""))))</f>
        <v/>
      </c>
      <c r="R813" s="3">
        <v>0</v>
      </c>
      <c r="S813" s="19"/>
      <c r="T813" s="3">
        <f t="shared" si="117"/>
        <v>0</v>
      </c>
      <c r="U813" s="8" t="str">
        <f t="shared" si="118"/>
        <v/>
      </c>
      <c r="W813" s="11"/>
      <c r="X813" s="11"/>
      <c r="Y813" s="11"/>
      <c r="Z813" s="11"/>
      <c r="AA813" s="11"/>
      <c r="AB813" s="11"/>
      <c r="AC813" s="11"/>
    </row>
    <row r="814" spans="4:29">
      <c r="D814" s="26">
        <f>IF(SUM($D$2:D813)&lt;&gt;0,0,IF(ROUND(U813-L814,2)=0,E814,0))</f>
        <v>0</v>
      </c>
      <c r="E814" s="3" t="str">
        <f t="shared" si="119"/>
        <v/>
      </c>
      <c r="F814" s="3" t="str">
        <f>IF(E814="","",IF(ISERROR(INDEX(Inputs!$A$10:$B$13,MATCH(E814,Inputs!$A$10:$A$13,0),2)),0,INDEX(Inputs!$A$10:$B$13,MATCH(E814,Inputs!$A$10:$A$13,0),2)))</f>
        <v/>
      </c>
      <c r="G814" s="47">
        <f t="shared" si="113"/>
        <v>0.1095</v>
      </c>
      <c r="H814" s="37">
        <f t="shared" si="114"/>
        <v>0.1095</v>
      </c>
      <c r="I814" s="9" t="e">
        <f>IF(E814="",NA(),IF(Inputs!$B$6&gt;(U813*(1+rate/freq)),IF((U813*(1+rate/freq))&lt;0,0,(U813*(1+rate/freq))),Inputs!$B$6))</f>
        <v>#N/A</v>
      </c>
      <c r="J814" s="8" t="str">
        <f t="shared" si="115"/>
        <v/>
      </c>
      <c r="K814" s="9" t="str">
        <f t="shared" si="116"/>
        <v/>
      </c>
      <c r="L814" s="8" t="str">
        <f t="shared" si="120"/>
        <v/>
      </c>
      <c r="M814" s="8" t="str">
        <f t="shared" si="121"/>
        <v/>
      </c>
      <c r="N814" s="8">
        <f>N811+3</f>
        <v>811</v>
      </c>
      <c r="O814" s="8">
        <f>O808+6</f>
        <v>811</v>
      </c>
      <c r="P814" s="8"/>
      <c r="Q814" s="8" t="str">
        <f>IF(Inputs!$E$9=$M$2,M814,IF(Inputs!$E$9=$N$2,N814,IF(Inputs!$E$9=$O$2,O814,IF(Inputs!$E$9=$P$2,P814,""))))</f>
        <v/>
      </c>
      <c r="R814" s="3">
        <v>0</v>
      </c>
      <c r="S814" s="19"/>
      <c r="T814" s="3">
        <f t="shared" si="117"/>
        <v>0</v>
      </c>
      <c r="U814" s="8" t="str">
        <f t="shared" si="118"/>
        <v/>
      </c>
      <c r="W814" s="11"/>
      <c r="X814" s="11"/>
      <c r="Y814" s="11"/>
      <c r="Z814" s="11"/>
      <c r="AA814" s="11"/>
      <c r="AB814" s="11"/>
      <c r="AC814" s="11"/>
    </row>
    <row r="815" spans="4:29">
      <c r="D815" s="26">
        <f>IF(SUM($D$2:D814)&lt;&gt;0,0,IF(ROUND(U814-L815,2)=0,E815,0))</f>
        <v>0</v>
      </c>
      <c r="E815" s="3" t="str">
        <f t="shared" si="119"/>
        <v/>
      </c>
      <c r="F815" s="3" t="str">
        <f>IF(E815="","",IF(ISERROR(INDEX(Inputs!$A$10:$B$13,MATCH(E815,Inputs!$A$10:$A$13,0),2)),0,INDEX(Inputs!$A$10:$B$13,MATCH(E815,Inputs!$A$10:$A$13,0),2)))</f>
        <v/>
      </c>
      <c r="G815" s="47">
        <f t="shared" si="113"/>
        <v>0.1095</v>
      </c>
      <c r="H815" s="37">
        <f t="shared" si="114"/>
        <v>0.1095</v>
      </c>
      <c r="I815" s="9" t="e">
        <f>IF(E815="",NA(),IF(Inputs!$B$6&gt;(U814*(1+rate/freq)),IF((U814*(1+rate/freq))&lt;0,0,(U814*(1+rate/freq))),Inputs!$B$6))</f>
        <v>#N/A</v>
      </c>
      <c r="J815" s="8" t="str">
        <f t="shared" si="115"/>
        <v/>
      </c>
      <c r="K815" s="9" t="str">
        <f t="shared" si="116"/>
        <v/>
      </c>
      <c r="L815" s="8" t="str">
        <f t="shared" si="120"/>
        <v/>
      </c>
      <c r="M815" s="8" t="str">
        <f t="shared" si="121"/>
        <v/>
      </c>
      <c r="N815" s="8"/>
      <c r="O815" s="8"/>
      <c r="P815" s="8"/>
      <c r="Q815" s="8" t="str">
        <f>IF(Inputs!$E$9=$M$2,M815,IF(Inputs!$E$9=$N$2,N815,IF(Inputs!$E$9=$O$2,O815,IF(Inputs!$E$9=$P$2,P815,""))))</f>
        <v/>
      </c>
      <c r="R815" s="3">
        <v>0</v>
      </c>
      <c r="S815" s="19"/>
      <c r="T815" s="3">
        <f t="shared" si="117"/>
        <v>0</v>
      </c>
      <c r="U815" s="8" t="str">
        <f t="shared" si="118"/>
        <v/>
      </c>
      <c r="W815" s="11"/>
      <c r="X815" s="11"/>
      <c r="Y815" s="11"/>
      <c r="Z815" s="11"/>
      <c r="AA815" s="11"/>
      <c r="AB815" s="11"/>
      <c r="AC815" s="11"/>
    </row>
    <row r="816" spans="4:29">
      <c r="D816" s="26">
        <f>IF(SUM($D$2:D815)&lt;&gt;0,0,IF(ROUND(U815-L816,2)=0,E816,0))</f>
        <v>0</v>
      </c>
      <c r="E816" s="3" t="str">
        <f t="shared" si="119"/>
        <v/>
      </c>
      <c r="F816" s="3" t="str">
        <f>IF(E816="","",IF(ISERROR(INDEX(Inputs!$A$10:$B$13,MATCH(E816,Inputs!$A$10:$A$13,0),2)),0,INDEX(Inputs!$A$10:$B$13,MATCH(E816,Inputs!$A$10:$A$13,0),2)))</f>
        <v/>
      </c>
      <c r="G816" s="47">
        <f t="shared" si="113"/>
        <v>0.1095</v>
      </c>
      <c r="H816" s="37">
        <f t="shared" si="114"/>
        <v>0.1095</v>
      </c>
      <c r="I816" s="9" t="e">
        <f>IF(E816="",NA(),IF(Inputs!$B$6&gt;(U815*(1+rate/freq)),IF((U815*(1+rate/freq))&lt;0,0,(U815*(1+rate/freq))),Inputs!$B$6))</f>
        <v>#N/A</v>
      </c>
      <c r="J816" s="8" t="str">
        <f t="shared" si="115"/>
        <v/>
      </c>
      <c r="K816" s="9" t="str">
        <f t="shared" si="116"/>
        <v/>
      </c>
      <c r="L816" s="8" t="str">
        <f t="shared" si="120"/>
        <v/>
      </c>
      <c r="M816" s="8" t="str">
        <f t="shared" si="121"/>
        <v/>
      </c>
      <c r="N816" s="8"/>
      <c r="O816" s="8"/>
      <c r="P816" s="8"/>
      <c r="Q816" s="8" t="str">
        <f>IF(Inputs!$E$9=$M$2,M816,IF(Inputs!$E$9=$N$2,N816,IF(Inputs!$E$9=$O$2,O816,IF(Inputs!$E$9=$P$2,P816,""))))</f>
        <v/>
      </c>
      <c r="R816" s="3">
        <v>0</v>
      </c>
      <c r="S816" s="19"/>
      <c r="T816" s="3">
        <f t="shared" si="117"/>
        <v>0</v>
      </c>
      <c r="U816" s="8" t="str">
        <f t="shared" si="118"/>
        <v/>
      </c>
      <c r="W816" s="11"/>
      <c r="X816" s="11"/>
      <c r="Y816" s="11"/>
      <c r="Z816" s="11"/>
      <c r="AA816" s="11"/>
      <c r="AB816" s="11"/>
      <c r="AC816" s="11"/>
    </row>
    <row r="817" spans="4:29">
      <c r="D817" s="26">
        <f>IF(SUM($D$2:D816)&lt;&gt;0,0,IF(ROUND(U816-L817,2)=0,E817,0))</f>
        <v>0</v>
      </c>
      <c r="E817" s="3" t="str">
        <f t="shared" si="119"/>
        <v/>
      </c>
      <c r="F817" s="3" t="str">
        <f>IF(E817="","",IF(ISERROR(INDEX(Inputs!$A$10:$B$13,MATCH(E817,Inputs!$A$10:$A$13,0),2)),0,INDEX(Inputs!$A$10:$B$13,MATCH(E817,Inputs!$A$10:$A$13,0),2)))</f>
        <v/>
      </c>
      <c r="G817" s="47">
        <f t="shared" si="113"/>
        <v>0.1095</v>
      </c>
      <c r="H817" s="37">
        <f t="shared" si="114"/>
        <v>0.1095</v>
      </c>
      <c r="I817" s="9" t="e">
        <f>IF(E817="",NA(),IF(Inputs!$B$6&gt;(U816*(1+rate/freq)),IF((U816*(1+rate/freq))&lt;0,0,(U816*(1+rate/freq))),Inputs!$B$6))</f>
        <v>#N/A</v>
      </c>
      <c r="J817" s="8" t="str">
        <f t="shared" si="115"/>
        <v/>
      </c>
      <c r="K817" s="9" t="str">
        <f t="shared" si="116"/>
        <v/>
      </c>
      <c r="L817" s="8" t="str">
        <f t="shared" si="120"/>
        <v/>
      </c>
      <c r="M817" s="8" t="str">
        <f t="shared" si="121"/>
        <v/>
      </c>
      <c r="N817" s="8">
        <f>N814+3</f>
        <v>814</v>
      </c>
      <c r="O817" s="8"/>
      <c r="P817" s="8"/>
      <c r="Q817" s="8" t="str">
        <f>IF(Inputs!$E$9=$M$2,M817,IF(Inputs!$E$9=$N$2,N817,IF(Inputs!$E$9=$O$2,O817,IF(Inputs!$E$9=$P$2,P817,""))))</f>
        <v/>
      </c>
      <c r="R817" s="3">
        <v>0</v>
      </c>
      <c r="S817" s="19"/>
      <c r="T817" s="3">
        <f t="shared" si="117"/>
        <v>0</v>
      </c>
      <c r="U817" s="8" t="str">
        <f t="shared" si="118"/>
        <v/>
      </c>
      <c r="W817" s="11"/>
      <c r="X817" s="11"/>
      <c r="Y817" s="11"/>
      <c r="Z817" s="11"/>
      <c r="AA817" s="11"/>
      <c r="AB817" s="11"/>
      <c r="AC817" s="11"/>
    </row>
    <row r="818" spans="4:29">
      <c r="D818" s="26">
        <f>IF(SUM($D$2:D817)&lt;&gt;0,0,IF(ROUND(U817-L818,2)=0,E818,0))</f>
        <v>0</v>
      </c>
      <c r="E818" s="3" t="str">
        <f t="shared" si="119"/>
        <v/>
      </c>
      <c r="F818" s="3" t="str">
        <f>IF(E818="","",IF(ISERROR(INDEX(Inputs!$A$10:$B$13,MATCH(E818,Inputs!$A$10:$A$13,0),2)),0,INDEX(Inputs!$A$10:$B$13,MATCH(E818,Inputs!$A$10:$A$13,0),2)))</f>
        <v/>
      </c>
      <c r="G818" s="47">
        <f t="shared" si="113"/>
        <v>0.1095</v>
      </c>
      <c r="H818" s="37">
        <f t="shared" si="114"/>
        <v>0.1095</v>
      </c>
      <c r="I818" s="9" t="e">
        <f>IF(E818="",NA(),IF(Inputs!$B$6&gt;(U817*(1+rate/freq)),IF((U817*(1+rate/freq))&lt;0,0,(U817*(1+rate/freq))),Inputs!$B$6))</f>
        <v>#N/A</v>
      </c>
      <c r="J818" s="8" t="str">
        <f t="shared" si="115"/>
        <v/>
      </c>
      <c r="K818" s="9" t="str">
        <f t="shared" si="116"/>
        <v/>
      </c>
      <c r="L818" s="8" t="str">
        <f t="shared" si="120"/>
        <v/>
      </c>
      <c r="M818" s="8" t="str">
        <f t="shared" si="121"/>
        <v/>
      </c>
      <c r="N818" s="8"/>
      <c r="O818" s="8"/>
      <c r="P818" s="8"/>
      <c r="Q818" s="8" t="str">
        <f>IF(Inputs!$E$9=$M$2,M818,IF(Inputs!$E$9=$N$2,N818,IF(Inputs!$E$9=$O$2,O818,IF(Inputs!$E$9=$P$2,P818,""))))</f>
        <v/>
      </c>
      <c r="R818" s="3">
        <v>0</v>
      </c>
      <c r="S818" s="19"/>
      <c r="T818" s="3">
        <f t="shared" si="117"/>
        <v>0</v>
      </c>
      <c r="U818" s="8" t="str">
        <f t="shared" si="118"/>
        <v/>
      </c>
      <c r="W818" s="11"/>
      <c r="X818" s="11"/>
      <c r="Y818" s="11"/>
      <c r="Z818" s="11"/>
      <c r="AA818" s="11"/>
      <c r="AB818" s="11"/>
      <c r="AC818" s="11"/>
    </row>
    <row r="819" spans="4:29">
      <c r="D819" s="26">
        <f>IF(SUM($D$2:D818)&lt;&gt;0,0,IF(ROUND(U818-L819,2)=0,E819,0))</f>
        <v>0</v>
      </c>
      <c r="E819" s="3" t="str">
        <f t="shared" si="119"/>
        <v/>
      </c>
      <c r="F819" s="3" t="str">
        <f>IF(E819="","",IF(ISERROR(INDEX(Inputs!$A$10:$B$13,MATCH(E819,Inputs!$A$10:$A$13,0),2)),0,INDEX(Inputs!$A$10:$B$13,MATCH(E819,Inputs!$A$10:$A$13,0),2)))</f>
        <v/>
      </c>
      <c r="G819" s="47">
        <f t="shared" si="113"/>
        <v>0.1095</v>
      </c>
      <c r="H819" s="37">
        <f t="shared" si="114"/>
        <v>0.1095</v>
      </c>
      <c r="I819" s="9" t="e">
        <f>IF(E819="",NA(),IF(Inputs!$B$6&gt;(U818*(1+rate/freq)),IF((U818*(1+rate/freq))&lt;0,0,(U818*(1+rate/freq))),Inputs!$B$6))</f>
        <v>#N/A</v>
      </c>
      <c r="J819" s="8" t="str">
        <f t="shared" si="115"/>
        <v/>
      </c>
      <c r="K819" s="9" t="str">
        <f t="shared" si="116"/>
        <v/>
      </c>
      <c r="L819" s="8" t="str">
        <f t="shared" si="120"/>
        <v/>
      </c>
      <c r="M819" s="8" t="str">
        <f t="shared" si="121"/>
        <v/>
      </c>
      <c r="N819" s="8"/>
      <c r="O819" s="8"/>
      <c r="P819" s="8"/>
      <c r="Q819" s="8" t="str">
        <f>IF(Inputs!$E$9=$M$2,M819,IF(Inputs!$E$9=$N$2,N819,IF(Inputs!$E$9=$O$2,O819,IF(Inputs!$E$9=$P$2,P819,""))))</f>
        <v/>
      </c>
      <c r="R819" s="3">
        <v>0</v>
      </c>
      <c r="S819" s="19"/>
      <c r="T819" s="3">
        <f t="shared" si="117"/>
        <v>0</v>
      </c>
      <c r="U819" s="8" t="str">
        <f t="shared" si="118"/>
        <v/>
      </c>
      <c r="W819" s="11"/>
      <c r="X819" s="11"/>
      <c r="Y819" s="11"/>
      <c r="Z819" s="11"/>
      <c r="AA819" s="11"/>
      <c r="AB819" s="11"/>
      <c r="AC819" s="11"/>
    </row>
    <row r="820" spans="4:29">
      <c r="D820" s="26">
        <f>IF(SUM($D$2:D819)&lt;&gt;0,0,IF(ROUND(U819-L820,2)=0,E820,0))</f>
        <v>0</v>
      </c>
      <c r="E820" s="3" t="str">
        <f t="shared" si="119"/>
        <v/>
      </c>
      <c r="F820" s="3" t="str">
        <f>IF(E820="","",IF(ISERROR(INDEX(Inputs!$A$10:$B$13,MATCH(E820,Inputs!$A$10:$A$13,0),2)),0,INDEX(Inputs!$A$10:$B$13,MATCH(E820,Inputs!$A$10:$A$13,0),2)))</f>
        <v/>
      </c>
      <c r="G820" s="47">
        <f t="shared" si="113"/>
        <v>0.1095</v>
      </c>
      <c r="H820" s="37">
        <f t="shared" si="114"/>
        <v>0.1095</v>
      </c>
      <c r="I820" s="9" t="e">
        <f>IF(E820="",NA(),IF(Inputs!$B$6&gt;(U819*(1+rate/freq)),IF((U819*(1+rate/freq))&lt;0,0,(U819*(1+rate/freq))),Inputs!$B$6))</f>
        <v>#N/A</v>
      </c>
      <c r="J820" s="8" t="str">
        <f t="shared" si="115"/>
        <v/>
      </c>
      <c r="K820" s="9" t="str">
        <f t="shared" si="116"/>
        <v/>
      </c>
      <c r="L820" s="8" t="str">
        <f t="shared" si="120"/>
        <v/>
      </c>
      <c r="M820" s="8" t="str">
        <f t="shared" si="121"/>
        <v/>
      </c>
      <c r="N820" s="8">
        <f>N817+3</f>
        <v>817</v>
      </c>
      <c r="O820" s="8">
        <f>O814+6</f>
        <v>817</v>
      </c>
      <c r="P820" s="8">
        <f>P808+12</f>
        <v>817</v>
      </c>
      <c r="Q820" s="8" t="str">
        <f>IF(Inputs!$E$9=$M$2,M820,IF(Inputs!$E$9=$N$2,N820,IF(Inputs!$E$9=$O$2,O820,IF(Inputs!$E$9=$P$2,P820,""))))</f>
        <v/>
      </c>
      <c r="R820" s="3">
        <v>0</v>
      </c>
      <c r="S820" s="19"/>
      <c r="T820" s="3">
        <f t="shared" si="117"/>
        <v>0</v>
      </c>
      <c r="U820" s="8" t="str">
        <f t="shared" si="118"/>
        <v/>
      </c>
      <c r="W820" s="11"/>
      <c r="X820" s="11"/>
      <c r="Y820" s="11"/>
      <c r="Z820" s="11"/>
      <c r="AA820" s="11"/>
      <c r="AB820" s="11"/>
      <c r="AC820" s="11"/>
    </row>
    <row r="821" spans="4:29">
      <c r="D821" s="26">
        <f>IF(SUM($D$2:D820)&lt;&gt;0,0,IF(ROUND(U820-L821,2)=0,E821,0))</f>
        <v>0</v>
      </c>
      <c r="E821" s="3" t="str">
        <f t="shared" si="119"/>
        <v/>
      </c>
      <c r="F821" s="3" t="str">
        <f>IF(E821="","",IF(ISERROR(INDEX(Inputs!$A$10:$B$13,MATCH(E821,Inputs!$A$10:$A$13,0),2)),0,INDEX(Inputs!$A$10:$B$13,MATCH(E821,Inputs!$A$10:$A$13,0),2)))</f>
        <v/>
      </c>
      <c r="G821" s="47">
        <f t="shared" si="113"/>
        <v>0.1095</v>
      </c>
      <c r="H821" s="37">
        <f t="shared" si="114"/>
        <v>0.1095</v>
      </c>
      <c r="I821" s="9" t="e">
        <f>IF(E821="",NA(),IF(Inputs!$B$6&gt;(U820*(1+rate/freq)),IF((U820*(1+rate/freq))&lt;0,0,(U820*(1+rate/freq))),Inputs!$B$6))</f>
        <v>#N/A</v>
      </c>
      <c r="J821" s="8" t="str">
        <f t="shared" si="115"/>
        <v/>
      </c>
      <c r="K821" s="9" t="str">
        <f t="shared" si="116"/>
        <v/>
      </c>
      <c r="L821" s="8" t="str">
        <f t="shared" si="120"/>
        <v/>
      </c>
      <c r="M821" s="8" t="str">
        <f t="shared" si="121"/>
        <v/>
      </c>
      <c r="N821" s="8"/>
      <c r="O821" s="8"/>
      <c r="P821" s="8"/>
      <c r="Q821" s="8" t="str">
        <f>IF(Inputs!$E$9=$M$2,M821,IF(Inputs!$E$9=$N$2,N821,IF(Inputs!$E$9=$O$2,O821,IF(Inputs!$E$9=$P$2,P821,""))))</f>
        <v/>
      </c>
      <c r="R821" s="3">
        <v>0</v>
      </c>
      <c r="S821" s="19"/>
      <c r="T821" s="3">
        <f t="shared" si="117"/>
        <v>0</v>
      </c>
      <c r="U821" s="8" t="str">
        <f t="shared" si="118"/>
        <v/>
      </c>
      <c r="W821" s="11"/>
      <c r="X821" s="11"/>
      <c r="Y821" s="11"/>
      <c r="Z821" s="11"/>
      <c r="AA821" s="11"/>
      <c r="AB821" s="11"/>
      <c r="AC821" s="11"/>
    </row>
    <row r="822" spans="4:29">
      <c r="D822" s="26">
        <f>IF(SUM($D$2:D821)&lt;&gt;0,0,IF(ROUND(U821-L822,2)=0,E822,0))</f>
        <v>0</v>
      </c>
      <c r="E822" s="3" t="str">
        <f t="shared" si="119"/>
        <v/>
      </c>
      <c r="F822" s="3" t="str">
        <f>IF(E822="","",IF(ISERROR(INDEX(Inputs!$A$10:$B$13,MATCH(E822,Inputs!$A$10:$A$13,0),2)),0,INDEX(Inputs!$A$10:$B$13,MATCH(E822,Inputs!$A$10:$A$13,0),2)))</f>
        <v/>
      </c>
      <c r="G822" s="47">
        <f t="shared" si="113"/>
        <v>0.1095</v>
      </c>
      <c r="H822" s="37">
        <f t="shared" si="114"/>
        <v>0.1095</v>
      </c>
      <c r="I822" s="9" t="e">
        <f>IF(E822="",NA(),IF(Inputs!$B$6&gt;(U821*(1+rate/freq)),IF((U821*(1+rate/freq))&lt;0,0,(U821*(1+rate/freq))),Inputs!$B$6))</f>
        <v>#N/A</v>
      </c>
      <c r="J822" s="8" t="str">
        <f t="shared" si="115"/>
        <v/>
      </c>
      <c r="K822" s="9" t="str">
        <f t="shared" si="116"/>
        <v/>
      </c>
      <c r="L822" s="8" t="str">
        <f t="shared" si="120"/>
        <v/>
      </c>
      <c r="M822" s="8" t="str">
        <f t="shared" si="121"/>
        <v/>
      </c>
      <c r="N822" s="8"/>
      <c r="O822" s="8"/>
      <c r="P822" s="8"/>
      <c r="Q822" s="8" t="str">
        <f>IF(Inputs!$E$9=$M$2,M822,IF(Inputs!$E$9=$N$2,N822,IF(Inputs!$E$9=$O$2,O822,IF(Inputs!$E$9=$P$2,P822,""))))</f>
        <v/>
      </c>
      <c r="R822" s="3">
        <v>0</v>
      </c>
      <c r="S822" s="19"/>
      <c r="T822" s="3">
        <f t="shared" si="117"/>
        <v>0</v>
      </c>
      <c r="U822" s="8" t="str">
        <f t="shared" si="118"/>
        <v/>
      </c>
      <c r="W822" s="11"/>
      <c r="X822" s="11"/>
      <c r="Y822" s="11"/>
      <c r="Z822" s="11"/>
      <c r="AA822" s="11"/>
      <c r="AB822" s="11"/>
      <c r="AC822" s="11"/>
    </row>
    <row r="823" spans="4:29">
      <c r="D823" s="26">
        <f>IF(SUM($D$2:D822)&lt;&gt;0,0,IF(ROUND(U822-L823,2)=0,E823,0))</f>
        <v>0</v>
      </c>
      <c r="E823" s="3" t="str">
        <f t="shared" si="119"/>
        <v/>
      </c>
      <c r="F823" s="3" t="str">
        <f>IF(E823="","",IF(ISERROR(INDEX(Inputs!$A$10:$B$13,MATCH(E823,Inputs!$A$10:$A$13,0),2)),0,INDEX(Inputs!$A$10:$B$13,MATCH(E823,Inputs!$A$10:$A$13,0),2)))</f>
        <v/>
      </c>
      <c r="G823" s="47">
        <f t="shared" si="113"/>
        <v>0.1095</v>
      </c>
      <c r="H823" s="37">
        <f t="shared" si="114"/>
        <v>0.1095</v>
      </c>
      <c r="I823" s="9" t="e">
        <f>IF(E823="",NA(),IF(Inputs!$B$6&gt;(U822*(1+rate/freq)),IF((U822*(1+rate/freq))&lt;0,0,(U822*(1+rate/freq))),Inputs!$B$6))</f>
        <v>#N/A</v>
      </c>
      <c r="J823" s="8" t="str">
        <f t="shared" si="115"/>
        <v/>
      </c>
      <c r="K823" s="9" t="str">
        <f t="shared" si="116"/>
        <v/>
      </c>
      <c r="L823" s="8" t="str">
        <f t="shared" si="120"/>
        <v/>
      </c>
      <c r="M823" s="8" t="str">
        <f t="shared" si="121"/>
        <v/>
      </c>
      <c r="N823" s="8">
        <f>N820+3</f>
        <v>820</v>
      </c>
      <c r="O823" s="8"/>
      <c r="P823" s="8"/>
      <c r="Q823" s="8" t="str">
        <f>IF(Inputs!$E$9=$M$2,M823,IF(Inputs!$E$9=$N$2,N823,IF(Inputs!$E$9=$O$2,O823,IF(Inputs!$E$9=$P$2,P823,""))))</f>
        <v/>
      </c>
      <c r="R823" s="3">
        <v>0</v>
      </c>
      <c r="S823" s="19"/>
      <c r="T823" s="3">
        <f t="shared" si="117"/>
        <v>0</v>
      </c>
      <c r="U823" s="8" t="str">
        <f t="shared" si="118"/>
        <v/>
      </c>
      <c r="W823" s="11"/>
      <c r="X823" s="11"/>
      <c r="Y823" s="11"/>
      <c r="Z823" s="11"/>
      <c r="AA823" s="11"/>
      <c r="AB823" s="11"/>
      <c r="AC823" s="11"/>
    </row>
    <row r="824" spans="4:29">
      <c r="D824" s="26">
        <f>IF(SUM($D$2:D823)&lt;&gt;0,0,IF(ROUND(U823-L824,2)=0,E824,0))</f>
        <v>0</v>
      </c>
      <c r="E824" s="3" t="str">
        <f t="shared" si="119"/>
        <v/>
      </c>
      <c r="F824" s="3" t="str">
        <f>IF(E824="","",IF(ISERROR(INDEX(Inputs!$A$10:$B$13,MATCH(E824,Inputs!$A$10:$A$13,0),2)),0,INDEX(Inputs!$A$10:$B$13,MATCH(E824,Inputs!$A$10:$A$13,0),2)))</f>
        <v/>
      </c>
      <c r="G824" s="47">
        <f t="shared" si="113"/>
        <v>0.1095</v>
      </c>
      <c r="H824" s="37">
        <f t="shared" si="114"/>
        <v>0.1095</v>
      </c>
      <c r="I824" s="9" t="e">
        <f>IF(E824="",NA(),IF(Inputs!$B$6&gt;(U823*(1+rate/freq)),IF((U823*(1+rate/freq))&lt;0,0,(U823*(1+rate/freq))),Inputs!$B$6))</f>
        <v>#N/A</v>
      </c>
      <c r="J824" s="8" t="str">
        <f t="shared" si="115"/>
        <v/>
      </c>
      <c r="K824" s="9" t="str">
        <f t="shared" si="116"/>
        <v/>
      </c>
      <c r="L824" s="8" t="str">
        <f t="shared" si="120"/>
        <v/>
      </c>
      <c r="M824" s="8" t="str">
        <f t="shared" si="121"/>
        <v/>
      </c>
      <c r="N824" s="8"/>
      <c r="O824" s="8"/>
      <c r="P824" s="8"/>
      <c r="Q824" s="8" t="str">
        <f>IF(Inputs!$E$9=$M$2,M824,IF(Inputs!$E$9=$N$2,N824,IF(Inputs!$E$9=$O$2,O824,IF(Inputs!$E$9=$P$2,P824,""))))</f>
        <v/>
      </c>
      <c r="R824" s="3">
        <v>0</v>
      </c>
      <c r="S824" s="19"/>
      <c r="T824" s="3">
        <f t="shared" si="117"/>
        <v>0</v>
      </c>
      <c r="U824" s="8" t="str">
        <f t="shared" si="118"/>
        <v/>
      </c>
      <c r="W824" s="11"/>
      <c r="X824" s="11"/>
      <c r="Y824" s="11"/>
      <c r="Z824" s="11"/>
      <c r="AA824" s="11"/>
      <c r="AB824" s="11"/>
      <c r="AC824" s="11"/>
    </row>
    <row r="825" spans="4:29">
      <c r="D825" s="26">
        <f>IF(SUM($D$2:D824)&lt;&gt;0,0,IF(ROUND(U824-L825,2)=0,E825,0))</f>
        <v>0</v>
      </c>
      <c r="E825" s="3" t="str">
        <f t="shared" si="119"/>
        <v/>
      </c>
      <c r="F825" s="3" t="str">
        <f>IF(E825="","",IF(ISERROR(INDEX(Inputs!$A$10:$B$13,MATCH(E825,Inputs!$A$10:$A$13,0),2)),0,INDEX(Inputs!$A$10:$B$13,MATCH(E825,Inputs!$A$10:$A$13,0),2)))</f>
        <v/>
      </c>
      <c r="G825" s="47">
        <f t="shared" si="113"/>
        <v>0.1095</v>
      </c>
      <c r="H825" s="37">
        <f t="shared" si="114"/>
        <v>0.1095</v>
      </c>
      <c r="I825" s="9" t="e">
        <f>IF(E825="",NA(),IF(Inputs!$B$6&gt;(U824*(1+rate/freq)),IF((U824*(1+rate/freq))&lt;0,0,(U824*(1+rate/freq))),Inputs!$B$6))</f>
        <v>#N/A</v>
      </c>
      <c r="J825" s="8" t="str">
        <f t="shared" si="115"/>
        <v/>
      </c>
      <c r="K825" s="9" t="str">
        <f t="shared" si="116"/>
        <v/>
      </c>
      <c r="L825" s="8" t="str">
        <f t="shared" si="120"/>
        <v/>
      </c>
      <c r="M825" s="8" t="str">
        <f t="shared" si="121"/>
        <v/>
      </c>
      <c r="N825" s="8"/>
      <c r="O825" s="8"/>
      <c r="P825" s="8"/>
      <c r="Q825" s="8" t="str">
        <f>IF(Inputs!$E$9=$M$2,M825,IF(Inputs!$E$9=$N$2,N825,IF(Inputs!$E$9=$O$2,O825,IF(Inputs!$E$9=$P$2,P825,""))))</f>
        <v/>
      </c>
      <c r="R825" s="3">
        <v>0</v>
      </c>
      <c r="S825" s="19"/>
      <c r="T825" s="3">
        <f t="shared" si="117"/>
        <v>0</v>
      </c>
      <c r="U825" s="8" t="str">
        <f t="shared" si="118"/>
        <v/>
      </c>
      <c r="W825" s="11"/>
      <c r="X825" s="11"/>
      <c r="Y825" s="11"/>
      <c r="Z825" s="11"/>
      <c r="AA825" s="11"/>
      <c r="AB825" s="11"/>
      <c r="AC825" s="11"/>
    </row>
    <row r="826" spans="4:29">
      <c r="D826" s="26">
        <f>IF(SUM($D$2:D825)&lt;&gt;0,0,IF(ROUND(U825-L826,2)=0,E826,0))</f>
        <v>0</v>
      </c>
      <c r="E826" s="3" t="str">
        <f t="shared" si="119"/>
        <v/>
      </c>
      <c r="F826" s="3" t="str">
        <f>IF(E826="","",IF(ISERROR(INDEX(Inputs!$A$10:$B$13,MATCH(E826,Inputs!$A$10:$A$13,0),2)),0,INDEX(Inputs!$A$10:$B$13,MATCH(E826,Inputs!$A$10:$A$13,0),2)))</f>
        <v/>
      </c>
      <c r="G826" s="47">
        <f t="shared" si="113"/>
        <v>0.1095</v>
      </c>
      <c r="H826" s="37">
        <f t="shared" si="114"/>
        <v>0.1095</v>
      </c>
      <c r="I826" s="9" t="e">
        <f>IF(E826="",NA(),IF(Inputs!$B$6&gt;(U825*(1+rate/freq)),IF((U825*(1+rate/freq))&lt;0,0,(U825*(1+rate/freq))),Inputs!$B$6))</f>
        <v>#N/A</v>
      </c>
      <c r="J826" s="8" t="str">
        <f t="shared" si="115"/>
        <v/>
      </c>
      <c r="K826" s="9" t="str">
        <f t="shared" si="116"/>
        <v/>
      </c>
      <c r="L826" s="8" t="str">
        <f t="shared" si="120"/>
        <v/>
      </c>
      <c r="M826" s="8" t="str">
        <f t="shared" si="121"/>
        <v/>
      </c>
      <c r="N826" s="8">
        <f>N823+3</f>
        <v>823</v>
      </c>
      <c r="O826" s="8">
        <f>O820+6</f>
        <v>823</v>
      </c>
      <c r="P826" s="8"/>
      <c r="Q826" s="8" t="str">
        <f>IF(Inputs!$E$9=$M$2,M826,IF(Inputs!$E$9=$N$2,N826,IF(Inputs!$E$9=$O$2,O826,IF(Inputs!$E$9=$P$2,P826,""))))</f>
        <v/>
      </c>
      <c r="R826" s="3">
        <v>0</v>
      </c>
      <c r="S826" s="19"/>
      <c r="T826" s="3">
        <f t="shared" si="117"/>
        <v>0</v>
      </c>
      <c r="U826" s="8" t="str">
        <f t="shared" si="118"/>
        <v/>
      </c>
      <c r="W826" s="11"/>
      <c r="X826" s="11"/>
      <c r="Y826" s="11"/>
      <c r="Z826" s="11"/>
      <c r="AA826" s="11"/>
      <c r="AB826" s="11"/>
      <c r="AC826" s="11"/>
    </row>
    <row r="827" spans="4:29">
      <c r="D827" s="26">
        <f>IF(SUM($D$2:D826)&lt;&gt;0,0,IF(ROUND(U826-L827,2)=0,E827,0))</f>
        <v>0</v>
      </c>
      <c r="E827" s="3" t="str">
        <f t="shared" si="119"/>
        <v/>
      </c>
      <c r="F827" s="3" t="str">
        <f>IF(E827="","",IF(ISERROR(INDEX(Inputs!$A$10:$B$13,MATCH(E827,Inputs!$A$10:$A$13,0),2)),0,INDEX(Inputs!$A$10:$B$13,MATCH(E827,Inputs!$A$10:$A$13,0),2)))</f>
        <v/>
      </c>
      <c r="G827" s="47">
        <f t="shared" si="113"/>
        <v>0.1095</v>
      </c>
      <c r="H827" s="37">
        <f t="shared" si="114"/>
        <v>0.1095</v>
      </c>
      <c r="I827" s="9" t="e">
        <f>IF(E827="",NA(),IF(Inputs!$B$6&gt;(U826*(1+rate/freq)),IF((U826*(1+rate/freq))&lt;0,0,(U826*(1+rate/freq))),Inputs!$B$6))</f>
        <v>#N/A</v>
      </c>
      <c r="J827" s="8" t="str">
        <f t="shared" si="115"/>
        <v/>
      </c>
      <c r="K827" s="9" t="str">
        <f t="shared" si="116"/>
        <v/>
      </c>
      <c r="L827" s="8" t="str">
        <f t="shared" si="120"/>
        <v/>
      </c>
      <c r="M827" s="8" t="str">
        <f t="shared" si="121"/>
        <v/>
      </c>
      <c r="N827" s="8"/>
      <c r="O827" s="8"/>
      <c r="P827" s="8"/>
      <c r="Q827" s="8" t="str">
        <f>IF(Inputs!$E$9=$M$2,M827,IF(Inputs!$E$9=$N$2,N827,IF(Inputs!$E$9=$O$2,O827,IF(Inputs!$E$9=$P$2,P827,""))))</f>
        <v/>
      </c>
      <c r="R827" s="3">
        <v>0</v>
      </c>
      <c r="S827" s="19"/>
      <c r="T827" s="3">
        <f t="shared" si="117"/>
        <v>0</v>
      </c>
      <c r="U827" s="8" t="str">
        <f t="shared" si="118"/>
        <v/>
      </c>
      <c r="W827" s="11"/>
      <c r="X827" s="11"/>
      <c r="Y827" s="11"/>
      <c r="Z827" s="11"/>
      <c r="AA827" s="11"/>
      <c r="AB827" s="11"/>
      <c r="AC827" s="11"/>
    </row>
    <row r="828" spans="4:29">
      <c r="D828" s="26">
        <f>IF(SUM($D$2:D827)&lt;&gt;0,0,IF(ROUND(U827-L828,2)=0,E828,0))</f>
        <v>0</v>
      </c>
      <c r="E828" s="3" t="str">
        <f t="shared" si="119"/>
        <v/>
      </c>
      <c r="F828" s="3" t="str">
        <f>IF(E828="","",IF(ISERROR(INDEX(Inputs!$A$10:$B$13,MATCH(E828,Inputs!$A$10:$A$13,0),2)),0,INDEX(Inputs!$A$10:$B$13,MATCH(E828,Inputs!$A$10:$A$13,0),2)))</f>
        <v/>
      </c>
      <c r="G828" s="47">
        <f t="shared" si="113"/>
        <v>0.1095</v>
      </c>
      <c r="H828" s="37">
        <f t="shared" si="114"/>
        <v>0.1095</v>
      </c>
      <c r="I828" s="9" t="e">
        <f>IF(E828="",NA(),IF(Inputs!$B$6&gt;(U827*(1+rate/freq)),IF((U827*(1+rate/freq))&lt;0,0,(U827*(1+rate/freq))),Inputs!$B$6))</f>
        <v>#N/A</v>
      </c>
      <c r="J828" s="8" t="str">
        <f t="shared" si="115"/>
        <v/>
      </c>
      <c r="K828" s="9" t="str">
        <f t="shared" si="116"/>
        <v/>
      </c>
      <c r="L828" s="8" t="str">
        <f t="shared" si="120"/>
        <v/>
      </c>
      <c r="M828" s="8" t="str">
        <f t="shared" si="121"/>
        <v/>
      </c>
      <c r="N828" s="8"/>
      <c r="O828" s="8"/>
      <c r="P828" s="8"/>
      <c r="Q828" s="8" t="str">
        <f>IF(Inputs!$E$9=$M$2,M828,IF(Inputs!$E$9=$N$2,N828,IF(Inputs!$E$9=$O$2,O828,IF(Inputs!$E$9=$P$2,P828,""))))</f>
        <v/>
      </c>
      <c r="R828" s="3">
        <v>0</v>
      </c>
      <c r="S828" s="19"/>
      <c r="T828" s="3">
        <f t="shared" si="117"/>
        <v>0</v>
      </c>
      <c r="U828" s="8" t="str">
        <f t="shared" si="118"/>
        <v/>
      </c>
      <c r="W828" s="11"/>
      <c r="X828" s="11"/>
      <c r="Y828" s="11"/>
      <c r="Z828" s="11"/>
      <c r="AA828" s="11"/>
      <c r="AB828" s="11"/>
      <c r="AC828" s="11"/>
    </row>
    <row r="829" spans="4:29">
      <c r="D829" s="26">
        <f>IF(SUM($D$2:D828)&lt;&gt;0,0,IF(ROUND(U828-L829,2)=0,E829,0))</f>
        <v>0</v>
      </c>
      <c r="E829" s="3" t="str">
        <f t="shared" si="119"/>
        <v/>
      </c>
      <c r="F829" s="3" t="str">
        <f>IF(E829="","",IF(ISERROR(INDEX(Inputs!$A$10:$B$13,MATCH(E829,Inputs!$A$10:$A$13,0),2)),0,INDEX(Inputs!$A$10:$B$13,MATCH(E829,Inputs!$A$10:$A$13,0),2)))</f>
        <v/>
      </c>
      <c r="G829" s="47">
        <f t="shared" si="113"/>
        <v>0.1095</v>
      </c>
      <c r="H829" s="37">
        <f t="shared" si="114"/>
        <v>0.1095</v>
      </c>
      <c r="I829" s="9" t="e">
        <f>IF(E829="",NA(),IF(Inputs!$B$6&gt;(U828*(1+rate/freq)),IF((U828*(1+rate/freq))&lt;0,0,(U828*(1+rate/freq))),Inputs!$B$6))</f>
        <v>#N/A</v>
      </c>
      <c r="J829" s="8" t="str">
        <f t="shared" si="115"/>
        <v/>
      </c>
      <c r="K829" s="9" t="str">
        <f t="shared" si="116"/>
        <v/>
      </c>
      <c r="L829" s="8" t="str">
        <f t="shared" si="120"/>
        <v/>
      </c>
      <c r="M829" s="8" t="str">
        <f t="shared" si="121"/>
        <v/>
      </c>
      <c r="N829" s="8">
        <f>N826+3</f>
        <v>826</v>
      </c>
      <c r="O829" s="8"/>
      <c r="P829" s="8"/>
      <c r="Q829" s="8" t="str">
        <f>IF(Inputs!$E$9=$M$2,M829,IF(Inputs!$E$9=$N$2,N829,IF(Inputs!$E$9=$O$2,O829,IF(Inputs!$E$9=$P$2,P829,""))))</f>
        <v/>
      </c>
      <c r="R829" s="3">
        <v>0</v>
      </c>
      <c r="S829" s="19"/>
      <c r="T829" s="3">
        <f t="shared" si="117"/>
        <v>0</v>
      </c>
      <c r="U829" s="8" t="str">
        <f t="shared" si="118"/>
        <v/>
      </c>
      <c r="W829" s="11"/>
      <c r="X829" s="11"/>
      <c r="Y829" s="11"/>
      <c r="Z829" s="11"/>
      <c r="AA829" s="11"/>
      <c r="AB829" s="11"/>
      <c r="AC829" s="11"/>
    </row>
    <row r="830" spans="4:29">
      <c r="D830" s="26">
        <f>IF(SUM($D$2:D829)&lt;&gt;0,0,IF(ROUND(U829-L830,2)=0,E830,0))</f>
        <v>0</v>
      </c>
      <c r="E830" s="3" t="str">
        <f t="shared" si="119"/>
        <v/>
      </c>
      <c r="F830" s="3" t="str">
        <f>IF(E830="","",IF(ISERROR(INDEX(Inputs!$A$10:$B$13,MATCH(E830,Inputs!$A$10:$A$13,0),2)),0,INDEX(Inputs!$A$10:$B$13,MATCH(E830,Inputs!$A$10:$A$13,0),2)))</f>
        <v/>
      </c>
      <c r="G830" s="47">
        <f t="shared" si="113"/>
        <v>0.1095</v>
      </c>
      <c r="H830" s="37">
        <f t="shared" si="114"/>
        <v>0.1095</v>
      </c>
      <c r="I830" s="9" t="e">
        <f>IF(E830="",NA(),IF(Inputs!$B$6&gt;(U829*(1+rate/freq)),IF((U829*(1+rate/freq))&lt;0,0,(U829*(1+rate/freq))),Inputs!$B$6))</f>
        <v>#N/A</v>
      </c>
      <c r="J830" s="8" t="str">
        <f t="shared" si="115"/>
        <v/>
      </c>
      <c r="K830" s="9" t="str">
        <f t="shared" si="116"/>
        <v/>
      </c>
      <c r="L830" s="8" t="str">
        <f t="shared" si="120"/>
        <v/>
      </c>
      <c r="M830" s="8" t="str">
        <f t="shared" si="121"/>
        <v/>
      </c>
      <c r="N830" s="8"/>
      <c r="O830" s="8"/>
      <c r="P830" s="8"/>
      <c r="Q830" s="8" t="str">
        <f>IF(Inputs!$E$9=$M$2,M830,IF(Inputs!$E$9=$N$2,N830,IF(Inputs!$E$9=$O$2,O830,IF(Inputs!$E$9=$P$2,P830,""))))</f>
        <v/>
      </c>
      <c r="R830" s="3">
        <v>0</v>
      </c>
      <c r="S830" s="19"/>
      <c r="T830" s="3">
        <f t="shared" si="117"/>
        <v>0</v>
      </c>
      <c r="U830" s="8" t="str">
        <f t="shared" si="118"/>
        <v/>
      </c>
      <c r="W830" s="11"/>
      <c r="X830" s="11"/>
      <c r="Y830" s="11"/>
      <c r="Z830" s="11"/>
      <c r="AA830" s="11"/>
      <c r="AB830" s="11"/>
      <c r="AC830" s="11"/>
    </row>
    <row r="831" spans="4:29">
      <c r="D831" s="26">
        <f>IF(SUM($D$2:D830)&lt;&gt;0,0,IF(ROUND(U830-L831,2)=0,E831,0))</f>
        <v>0</v>
      </c>
      <c r="E831" s="3" t="str">
        <f t="shared" si="119"/>
        <v/>
      </c>
      <c r="F831" s="3" t="str">
        <f>IF(E831="","",IF(ISERROR(INDEX(Inputs!$A$10:$B$13,MATCH(E831,Inputs!$A$10:$A$13,0),2)),0,INDEX(Inputs!$A$10:$B$13,MATCH(E831,Inputs!$A$10:$A$13,0),2)))</f>
        <v/>
      </c>
      <c r="G831" s="47">
        <f t="shared" si="113"/>
        <v>0.1095</v>
      </c>
      <c r="H831" s="37">
        <f t="shared" si="114"/>
        <v>0.1095</v>
      </c>
      <c r="I831" s="9" t="e">
        <f>IF(E831="",NA(),IF(Inputs!$B$6&gt;(U830*(1+rate/freq)),IF((U830*(1+rate/freq))&lt;0,0,(U830*(1+rate/freq))),Inputs!$B$6))</f>
        <v>#N/A</v>
      </c>
      <c r="J831" s="8" t="str">
        <f t="shared" si="115"/>
        <v/>
      </c>
      <c r="K831" s="9" t="str">
        <f t="shared" si="116"/>
        <v/>
      </c>
      <c r="L831" s="8" t="str">
        <f t="shared" si="120"/>
        <v/>
      </c>
      <c r="M831" s="8" t="str">
        <f t="shared" si="121"/>
        <v/>
      </c>
      <c r="N831" s="8"/>
      <c r="O831" s="8"/>
      <c r="P831" s="8"/>
      <c r="Q831" s="8" t="str">
        <f>IF(Inputs!$E$9=$M$2,M831,IF(Inputs!$E$9=$N$2,N831,IF(Inputs!$E$9=$O$2,O831,IF(Inputs!$E$9=$P$2,P831,""))))</f>
        <v/>
      </c>
      <c r="R831" s="3">
        <v>0</v>
      </c>
      <c r="S831" s="19"/>
      <c r="T831" s="3">
        <f t="shared" si="117"/>
        <v>0</v>
      </c>
      <c r="U831" s="8" t="str">
        <f t="shared" si="118"/>
        <v/>
      </c>
      <c r="W831" s="11"/>
      <c r="X831" s="11"/>
      <c r="Y831" s="11"/>
      <c r="Z831" s="11"/>
      <c r="AA831" s="11"/>
      <c r="AB831" s="11"/>
      <c r="AC831" s="11"/>
    </row>
    <row r="832" spans="4:29">
      <c r="D832" s="26">
        <f>IF(SUM($D$2:D831)&lt;&gt;0,0,IF(ROUND(U831-L832,2)=0,E832,0))</f>
        <v>0</v>
      </c>
      <c r="E832" s="3" t="str">
        <f t="shared" si="119"/>
        <v/>
      </c>
      <c r="F832" s="3" t="str">
        <f>IF(E832="","",IF(ISERROR(INDEX(Inputs!$A$10:$B$13,MATCH(E832,Inputs!$A$10:$A$13,0),2)),0,INDEX(Inputs!$A$10:$B$13,MATCH(E832,Inputs!$A$10:$A$13,0),2)))</f>
        <v/>
      </c>
      <c r="G832" s="47">
        <f t="shared" si="113"/>
        <v>0.1095</v>
      </c>
      <c r="H832" s="37">
        <f t="shared" si="114"/>
        <v>0.1095</v>
      </c>
      <c r="I832" s="9" t="e">
        <f>IF(E832="",NA(),IF(Inputs!$B$6&gt;(U831*(1+rate/freq)),IF((U831*(1+rate/freq))&lt;0,0,(U831*(1+rate/freq))),Inputs!$B$6))</f>
        <v>#N/A</v>
      </c>
      <c r="J832" s="8" t="str">
        <f t="shared" si="115"/>
        <v/>
      </c>
      <c r="K832" s="9" t="str">
        <f t="shared" si="116"/>
        <v/>
      </c>
      <c r="L832" s="8" t="str">
        <f t="shared" si="120"/>
        <v/>
      </c>
      <c r="M832" s="8" t="str">
        <f t="shared" si="121"/>
        <v/>
      </c>
      <c r="N832" s="8">
        <f>N829+3</f>
        <v>829</v>
      </c>
      <c r="O832" s="8">
        <f>O826+6</f>
        <v>829</v>
      </c>
      <c r="P832" s="8">
        <f>P820+12</f>
        <v>829</v>
      </c>
      <c r="Q832" s="8" t="str">
        <f>IF(Inputs!$E$9=$M$2,M832,IF(Inputs!$E$9=$N$2,N832,IF(Inputs!$E$9=$O$2,O832,IF(Inputs!$E$9=$P$2,P832,""))))</f>
        <v/>
      </c>
      <c r="R832" s="3">
        <v>0</v>
      </c>
      <c r="S832" s="19"/>
      <c r="T832" s="3">
        <f t="shared" si="117"/>
        <v>0</v>
      </c>
      <c r="U832" s="8" t="str">
        <f t="shared" si="118"/>
        <v/>
      </c>
      <c r="W832" s="11"/>
      <c r="X832" s="11"/>
      <c r="Y832" s="11"/>
      <c r="Z832" s="11"/>
      <c r="AA832" s="11"/>
      <c r="AB832" s="11"/>
      <c r="AC832" s="11"/>
    </row>
    <row r="833" spans="4:29">
      <c r="D833" s="26">
        <f>IF(SUM($D$2:D832)&lt;&gt;0,0,IF(ROUND(U832-L833,2)=0,E833,0))</f>
        <v>0</v>
      </c>
      <c r="E833" s="3" t="str">
        <f t="shared" si="119"/>
        <v/>
      </c>
      <c r="F833" s="3" t="str">
        <f>IF(E833="","",IF(ISERROR(INDEX(Inputs!$A$10:$B$13,MATCH(E833,Inputs!$A$10:$A$13,0),2)),0,INDEX(Inputs!$A$10:$B$13,MATCH(E833,Inputs!$A$10:$A$13,0),2)))</f>
        <v/>
      </c>
      <c r="G833" s="47">
        <f t="shared" si="113"/>
        <v>0.1095</v>
      </c>
      <c r="H833" s="37">
        <f t="shared" si="114"/>
        <v>0.1095</v>
      </c>
      <c r="I833" s="9" t="e">
        <f>IF(E833="",NA(),IF(Inputs!$B$6&gt;(U832*(1+rate/freq)),IF((U832*(1+rate/freq))&lt;0,0,(U832*(1+rate/freq))),Inputs!$B$6))</f>
        <v>#N/A</v>
      </c>
      <c r="J833" s="8" t="str">
        <f t="shared" si="115"/>
        <v/>
      </c>
      <c r="K833" s="9" t="str">
        <f t="shared" si="116"/>
        <v/>
      </c>
      <c r="L833" s="8" t="str">
        <f t="shared" si="120"/>
        <v/>
      </c>
      <c r="M833" s="8" t="str">
        <f t="shared" si="121"/>
        <v/>
      </c>
      <c r="N833" s="8"/>
      <c r="O833" s="8"/>
      <c r="P833" s="8"/>
      <c r="Q833" s="8" t="str">
        <f>IF(Inputs!$E$9=$M$2,M833,IF(Inputs!$E$9=$N$2,N833,IF(Inputs!$E$9=$O$2,O833,IF(Inputs!$E$9=$P$2,P833,""))))</f>
        <v/>
      </c>
      <c r="R833" s="3">
        <v>0</v>
      </c>
      <c r="S833" s="19"/>
      <c r="T833" s="3">
        <f t="shared" si="117"/>
        <v>0</v>
      </c>
      <c r="U833" s="8" t="str">
        <f t="shared" si="118"/>
        <v/>
      </c>
      <c r="W833" s="11"/>
      <c r="X833" s="11"/>
      <c r="Y833" s="11"/>
      <c r="Z833" s="11"/>
      <c r="AA833" s="11"/>
      <c r="AB833" s="11"/>
      <c r="AC833" s="11"/>
    </row>
    <row r="834" spans="4:29">
      <c r="D834" s="26">
        <f>IF(SUM($D$2:D833)&lt;&gt;0,0,IF(ROUND(U833-L834,2)=0,E834,0))</f>
        <v>0</v>
      </c>
      <c r="E834" s="3" t="str">
        <f t="shared" si="119"/>
        <v/>
      </c>
      <c r="F834" s="3" t="str">
        <f>IF(E834="","",IF(ISERROR(INDEX(Inputs!$A$10:$B$13,MATCH(E834,Inputs!$A$10:$A$13,0),2)),0,INDEX(Inputs!$A$10:$B$13,MATCH(E834,Inputs!$A$10:$A$13,0),2)))</f>
        <v/>
      </c>
      <c r="G834" s="47">
        <f t="shared" si="113"/>
        <v>0.1095</v>
      </c>
      <c r="H834" s="37">
        <f t="shared" si="114"/>
        <v>0.1095</v>
      </c>
      <c r="I834" s="9" t="e">
        <f>IF(E834="",NA(),IF(Inputs!$B$6&gt;(U833*(1+rate/freq)),IF((U833*(1+rate/freq))&lt;0,0,(U833*(1+rate/freq))),Inputs!$B$6))</f>
        <v>#N/A</v>
      </c>
      <c r="J834" s="8" t="str">
        <f t="shared" si="115"/>
        <v/>
      </c>
      <c r="K834" s="9" t="str">
        <f t="shared" si="116"/>
        <v/>
      </c>
      <c r="L834" s="8" t="str">
        <f t="shared" si="120"/>
        <v/>
      </c>
      <c r="M834" s="8" t="str">
        <f t="shared" si="121"/>
        <v/>
      </c>
      <c r="N834" s="8"/>
      <c r="O834" s="8"/>
      <c r="P834" s="8"/>
      <c r="Q834" s="8" t="str">
        <f>IF(Inputs!$E$9=$M$2,M834,IF(Inputs!$E$9=$N$2,N834,IF(Inputs!$E$9=$O$2,O834,IF(Inputs!$E$9=$P$2,P834,""))))</f>
        <v/>
      </c>
      <c r="R834" s="3">
        <v>0</v>
      </c>
      <c r="S834" s="19"/>
      <c r="T834" s="3">
        <f t="shared" si="117"/>
        <v>0</v>
      </c>
      <c r="U834" s="8" t="str">
        <f t="shared" si="118"/>
        <v/>
      </c>
      <c r="W834" s="11"/>
      <c r="X834" s="11"/>
      <c r="Y834" s="11"/>
      <c r="Z834" s="11"/>
      <c r="AA834" s="11"/>
      <c r="AB834" s="11"/>
      <c r="AC834" s="11"/>
    </row>
    <row r="835" spans="4:29">
      <c r="D835" s="26">
        <f>IF(SUM($D$2:D834)&lt;&gt;0,0,IF(ROUND(U834-L835,2)=0,E835,0))</f>
        <v>0</v>
      </c>
      <c r="E835" s="3" t="str">
        <f t="shared" si="119"/>
        <v/>
      </c>
      <c r="F835" s="3" t="str">
        <f>IF(E835="","",IF(ISERROR(INDEX(Inputs!$A$10:$B$13,MATCH(E835,Inputs!$A$10:$A$13,0),2)),0,INDEX(Inputs!$A$10:$B$13,MATCH(E835,Inputs!$A$10:$A$13,0),2)))</f>
        <v/>
      </c>
      <c r="G835" s="47">
        <f t="shared" si="113"/>
        <v>0.1095</v>
      </c>
      <c r="H835" s="37">
        <f t="shared" si="114"/>
        <v>0.1095</v>
      </c>
      <c r="I835" s="9" t="e">
        <f>IF(E835="",NA(),IF(Inputs!$B$6&gt;(U834*(1+rate/freq)),IF((U834*(1+rate/freq))&lt;0,0,(U834*(1+rate/freq))),Inputs!$B$6))</f>
        <v>#N/A</v>
      </c>
      <c r="J835" s="8" t="str">
        <f t="shared" si="115"/>
        <v/>
      </c>
      <c r="K835" s="9" t="str">
        <f t="shared" si="116"/>
        <v/>
      </c>
      <c r="L835" s="8" t="str">
        <f t="shared" si="120"/>
        <v/>
      </c>
      <c r="M835" s="8" t="str">
        <f t="shared" si="121"/>
        <v/>
      </c>
      <c r="N835" s="8">
        <f>N832+3</f>
        <v>832</v>
      </c>
      <c r="O835" s="8"/>
      <c r="P835" s="8"/>
      <c r="Q835" s="8" t="str">
        <f>IF(Inputs!$E$9=$M$2,M835,IF(Inputs!$E$9=$N$2,N835,IF(Inputs!$E$9=$O$2,O835,IF(Inputs!$E$9=$P$2,P835,""))))</f>
        <v/>
      </c>
      <c r="R835" s="3">
        <v>0</v>
      </c>
      <c r="S835" s="19"/>
      <c r="T835" s="3">
        <f t="shared" si="117"/>
        <v>0</v>
      </c>
      <c r="U835" s="8" t="str">
        <f t="shared" si="118"/>
        <v/>
      </c>
      <c r="W835" s="11"/>
      <c r="X835" s="11"/>
      <c r="Y835" s="11"/>
      <c r="Z835" s="11"/>
      <c r="AA835" s="11"/>
      <c r="AB835" s="11"/>
      <c r="AC835" s="11"/>
    </row>
    <row r="836" spans="4:29">
      <c r="D836" s="26">
        <f>IF(SUM($D$2:D835)&lt;&gt;0,0,IF(ROUND(U835-L836,2)=0,E836,0))</f>
        <v>0</v>
      </c>
      <c r="E836" s="3" t="str">
        <f t="shared" si="119"/>
        <v/>
      </c>
      <c r="F836" s="3" t="str">
        <f>IF(E836="","",IF(ISERROR(INDEX(Inputs!$A$10:$B$13,MATCH(E836,Inputs!$A$10:$A$13,0),2)),0,INDEX(Inputs!$A$10:$B$13,MATCH(E836,Inputs!$A$10:$A$13,0),2)))</f>
        <v/>
      </c>
      <c r="G836" s="47">
        <f t="shared" ref="G836:G899" si="122">rate</f>
        <v>0.1095</v>
      </c>
      <c r="H836" s="37">
        <f t="shared" ref="H836:H899" si="123">IF($AS$2="fixed",rate,G836)</f>
        <v>0.1095</v>
      </c>
      <c r="I836" s="9" t="e">
        <f>IF(E836="",NA(),IF(Inputs!$B$6&gt;(U835*(1+rate/freq)),IF((U835*(1+rate/freq))&lt;0,0,(U835*(1+rate/freq))),Inputs!$B$6))</f>
        <v>#N/A</v>
      </c>
      <c r="J836" s="8" t="str">
        <f t="shared" ref="J836:J899" si="124">IF(E836="","",IF(emi&gt;(U835*(1+rate/freq)),IF((U835*(1+rate/freq))&lt;0,0,(U835*(1+rate/freq))),emi))</f>
        <v/>
      </c>
      <c r="K836" s="9" t="str">
        <f t="shared" ref="K836:K899" si="125">IF(E836="","",IF(U835&lt;0,0,U835)*H836/freq)</f>
        <v/>
      </c>
      <c r="L836" s="8" t="str">
        <f t="shared" si="120"/>
        <v/>
      </c>
      <c r="M836" s="8" t="str">
        <f t="shared" si="121"/>
        <v/>
      </c>
      <c r="N836" s="8"/>
      <c r="O836" s="8"/>
      <c r="P836" s="8"/>
      <c r="Q836" s="8" t="str">
        <f>IF(Inputs!$E$9=$M$2,M836,IF(Inputs!$E$9=$N$2,N836,IF(Inputs!$E$9=$O$2,O836,IF(Inputs!$E$9=$P$2,P836,""))))</f>
        <v/>
      </c>
      <c r="R836" s="3">
        <v>0</v>
      </c>
      <c r="S836" s="19"/>
      <c r="T836" s="3">
        <f t="shared" ref="T836:T899" si="126">IF(U835=0,0,S836)</f>
        <v>0</v>
      </c>
      <c r="U836" s="8" t="str">
        <f t="shared" ref="U836:U899" si="127">IF(E836="","",IF(U835&lt;=0,0,IF(U835+F836-L836-R836-T836&lt;0,0,U835+F836-L836-R836-T836)))</f>
        <v/>
      </c>
      <c r="W836" s="11"/>
      <c r="X836" s="11"/>
      <c r="Y836" s="11"/>
      <c r="Z836" s="11"/>
      <c r="AA836" s="11"/>
      <c r="AB836" s="11"/>
      <c r="AC836" s="11"/>
    </row>
    <row r="837" spans="4:29">
      <c r="D837" s="26">
        <f>IF(SUM($D$2:D836)&lt;&gt;0,0,IF(ROUND(U836-L837,2)=0,E837,0))</f>
        <v>0</v>
      </c>
      <c r="E837" s="3" t="str">
        <f t="shared" ref="E837:E900" si="128">IF(E836&lt;term,E836+1,"")</f>
        <v/>
      </c>
      <c r="F837" s="3" t="str">
        <f>IF(E837="","",IF(ISERROR(INDEX(Inputs!$A$10:$B$13,MATCH(E837,Inputs!$A$10:$A$13,0),2)),0,INDEX(Inputs!$A$10:$B$13,MATCH(E837,Inputs!$A$10:$A$13,0),2)))</f>
        <v/>
      </c>
      <c r="G837" s="47">
        <f t="shared" si="122"/>
        <v>0.1095</v>
      </c>
      <c r="H837" s="37">
        <f t="shared" si="123"/>
        <v>0.1095</v>
      </c>
      <c r="I837" s="9" t="e">
        <f>IF(E837="",NA(),IF(Inputs!$B$6&gt;(U836*(1+rate/freq)),IF((U836*(1+rate/freq))&lt;0,0,(U836*(1+rate/freq))),Inputs!$B$6))</f>
        <v>#N/A</v>
      </c>
      <c r="J837" s="8" t="str">
        <f t="shared" si="124"/>
        <v/>
      </c>
      <c r="K837" s="9" t="str">
        <f t="shared" si="125"/>
        <v/>
      </c>
      <c r="L837" s="8" t="str">
        <f t="shared" ref="L837:L900" si="129">IF(E837="","",I837-K837)</f>
        <v/>
      </c>
      <c r="M837" s="8" t="str">
        <f t="shared" ref="M837:M900" si="130">E837</f>
        <v/>
      </c>
      <c r="N837" s="8"/>
      <c r="O837" s="8"/>
      <c r="P837" s="8"/>
      <c r="Q837" s="8" t="str">
        <f>IF(Inputs!$E$9=$M$2,M837,IF(Inputs!$E$9=$N$2,N837,IF(Inputs!$E$9=$O$2,O837,IF(Inputs!$E$9=$P$2,P837,""))))</f>
        <v/>
      </c>
      <c r="R837" s="3">
        <v>0</v>
      </c>
      <c r="S837" s="19"/>
      <c r="T837" s="3">
        <f t="shared" si="126"/>
        <v>0</v>
      </c>
      <c r="U837" s="8" t="str">
        <f t="shared" si="127"/>
        <v/>
      </c>
      <c r="W837" s="11"/>
      <c r="X837" s="11"/>
      <c r="Y837" s="11"/>
      <c r="Z837" s="11"/>
      <c r="AA837" s="11"/>
      <c r="AB837" s="11"/>
      <c r="AC837" s="11"/>
    </row>
    <row r="838" spans="4:29">
      <c r="D838" s="26">
        <f>IF(SUM($D$2:D837)&lt;&gt;0,0,IF(ROUND(U837-L838,2)=0,E838,0))</f>
        <v>0</v>
      </c>
      <c r="E838" s="3" t="str">
        <f t="shared" si="128"/>
        <v/>
      </c>
      <c r="F838" s="3" t="str">
        <f>IF(E838="","",IF(ISERROR(INDEX(Inputs!$A$10:$B$13,MATCH(E838,Inputs!$A$10:$A$13,0),2)),0,INDEX(Inputs!$A$10:$B$13,MATCH(E838,Inputs!$A$10:$A$13,0),2)))</f>
        <v/>
      </c>
      <c r="G838" s="47">
        <f t="shared" si="122"/>
        <v>0.1095</v>
      </c>
      <c r="H838" s="37">
        <f t="shared" si="123"/>
        <v>0.1095</v>
      </c>
      <c r="I838" s="9" t="e">
        <f>IF(E838="",NA(),IF(Inputs!$B$6&gt;(U837*(1+rate/freq)),IF((U837*(1+rate/freq))&lt;0,0,(U837*(1+rate/freq))),Inputs!$B$6))</f>
        <v>#N/A</v>
      </c>
      <c r="J838" s="8" t="str">
        <f t="shared" si="124"/>
        <v/>
      </c>
      <c r="K838" s="9" t="str">
        <f t="shared" si="125"/>
        <v/>
      </c>
      <c r="L838" s="8" t="str">
        <f t="shared" si="129"/>
        <v/>
      </c>
      <c r="M838" s="8" t="str">
        <f t="shared" si="130"/>
        <v/>
      </c>
      <c r="N838" s="8">
        <f>N835+3</f>
        <v>835</v>
      </c>
      <c r="O838" s="8">
        <f>O832+6</f>
        <v>835</v>
      </c>
      <c r="P838" s="8"/>
      <c r="Q838" s="8" t="str">
        <f>IF(Inputs!$E$9=$M$2,M838,IF(Inputs!$E$9=$N$2,N838,IF(Inputs!$E$9=$O$2,O838,IF(Inputs!$E$9=$P$2,P838,""))))</f>
        <v/>
      </c>
      <c r="R838" s="3">
        <v>0</v>
      </c>
      <c r="S838" s="19"/>
      <c r="T838" s="3">
        <f t="shared" si="126"/>
        <v>0</v>
      </c>
      <c r="U838" s="8" t="str">
        <f t="shared" si="127"/>
        <v/>
      </c>
      <c r="W838" s="11"/>
      <c r="X838" s="11"/>
      <c r="Y838" s="11"/>
      <c r="Z838" s="11"/>
      <c r="AA838" s="11"/>
      <c r="AB838" s="11"/>
      <c r="AC838" s="11"/>
    </row>
    <row r="839" spans="4:29">
      <c r="D839" s="26">
        <f>IF(SUM($D$2:D838)&lt;&gt;0,0,IF(ROUND(U838-L839,2)=0,E839,0))</f>
        <v>0</v>
      </c>
      <c r="E839" s="3" t="str">
        <f t="shared" si="128"/>
        <v/>
      </c>
      <c r="F839" s="3" t="str">
        <f>IF(E839="","",IF(ISERROR(INDEX(Inputs!$A$10:$B$13,MATCH(E839,Inputs!$A$10:$A$13,0),2)),0,INDEX(Inputs!$A$10:$B$13,MATCH(E839,Inputs!$A$10:$A$13,0),2)))</f>
        <v/>
      </c>
      <c r="G839" s="47">
        <f t="shared" si="122"/>
        <v>0.1095</v>
      </c>
      <c r="H839" s="37">
        <f t="shared" si="123"/>
        <v>0.1095</v>
      </c>
      <c r="I839" s="9" t="e">
        <f>IF(E839="",NA(),IF(Inputs!$B$6&gt;(U838*(1+rate/freq)),IF((U838*(1+rate/freq))&lt;0,0,(U838*(1+rate/freq))),Inputs!$B$6))</f>
        <v>#N/A</v>
      </c>
      <c r="J839" s="8" t="str">
        <f t="shared" si="124"/>
        <v/>
      </c>
      <c r="K839" s="9" t="str">
        <f t="shared" si="125"/>
        <v/>
      </c>
      <c r="L839" s="8" t="str">
        <f t="shared" si="129"/>
        <v/>
      </c>
      <c r="M839" s="8" t="str">
        <f t="shared" si="130"/>
        <v/>
      </c>
      <c r="N839" s="8"/>
      <c r="O839" s="8"/>
      <c r="P839" s="8"/>
      <c r="Q839" s="8" t="str">
        <f>IF(Inputs!$E$9=$M$2,M839,IF(Inputs!$E$9=$N$2,N839,IF(Inputs!$E$9=$O$2,O839,IF(Inputs!$E$9=$P$2,P839,""))))</f>
        <v/>
      </c>
      <c r="R839" s="3">
        <v>0</v>
      </c>
      <c r="S839" s="19"/>
      <c r="T839" s="3">
        <f t="shared" si="126"/>
        <v>0</v>
      </c>
      <c r="U839" s="8" t="str">
        <f t="shared" si="127"/>
        <v/>
      </c>
      <c r="W839" s="11"/>
      <c r="X839" s="11"/>
      <c r="Y839" s="11"/>
      <c r="Z839" s="11"/>
      <c r="AA839" s="11"/>
      <c r="AB839" s="11"/>
      <c r="AC839" s="11"/>
    </row>
    <row r="840" spans="4:29">
      <c r="D840" s="26">
        <f>IF(SUM($D$2:D839)&lt;&gt;0,0,IF(ROUND(U839-L840,2)=0,E840,0))</f>
        <v>0</v>
      </c>
      <c r="E840" s="3" t="str">
        <f t="shared" si="128"/>
        <v/>
      </c>
      <c r="F840" s="3" t="str">
        <f>IF(E840="","",IF(ISERROR(INDEX(Inputs!$A$10:$B$13,MATCH(E840,Inputs!$A$10:$A$13,0),2)),0,INDEX(Inputs!$A$10:$B$13,MATCH(E840,Inputs!$A$10:$A$13,0),2)))</f>
        <v/>
      </c>
      <c r="G840" s="47">
        <f t="shared" si="122"/>
        <v>0.1095</v>
      </c>
      <c r="H840" s="37">
        <f t="shared" si="123"/>
        <v>0.1095</v>
      </c>
      <c r="I840" s="9" t="e">
        <f>IF(E840="",NA(),IF(Inputs!$B$6&gt;(U839*(1+rate/freq)),IF((U839*(1+rate/freq))&lt;0,0,(U839*(1+rate/freq))),Inputs!$B$6))</f>
        <v>#N/A</v>
      </c>
      <c r="J840" s="8" t="str">
        <f t="shared" si="124"/>
        <v/>
      </c>
      <c r="K840" s="9" t="str">
        <f t="shared" si="125"/>
        <v/>
      </c>
      <c r="L840" s="8" t="str">
        <f t="shared" si="129"/>
        <v/>
      </c>
      <c r="M840" s="8" t="str">
        <f t="shared" si="130"/>
        <v/>
      </c>
      <c r="N840" s="8"/>
      <c r="O840" s="8"/>
      <c r="P840" s="8"/>
      <c r="Q840" s="8" t="str">
        <f>IF(Inputs!$E$9=$M$2,M840,IF(Inputs!$E$9=$N$2,N840,IF(Inputs!$E$9=$O$2,O840,IF(Inputs!$E$9=$P$2,P840,""))))</f>
        <v/>
      </c>
      <c r="R840" s="3">
        <v>0</v>
      </c>
      <c r="S840" s="19"/>
      <c r="T840" s="3">
        <f t="shared" si="126"/>
        <v>0</v>
      </c>
      <c r="U840" s="8" t="str">
        <f t="shared" si="127"/>
        <v/>
      </c>
      <c r="W840" s="11"/>
      <c r="X840" s="11"/>
      <c r="Y840" s="11"/>
      <c r="Z840" s="11"/>
      <c r="AA840" s="11"/>
      <c r="AB840" s="11"/>
      <c r="AC840" s="11"/>
    </row>
    <row r="841" spans="4:29">
      <c r="D841" s="26">
        <f>IF(SUM($D$2:D840)&lt;&gt;0,0,IF(ROUND(U840-L841,2)=0,E841,0))</f>
        <v>0</v>
      </c>
      <c r="E841" s="3" t="str">
        <f t="shared" si="128"/>
        <v/>
      </c>
      <c r="F841" s="3" t="str">
        <f>IF(E841="","",IF(ISERROR(INDEX(Inputs!$A$10:$B$13,MATCH(E841,Inputs!$A$10:$A$13,0),2)),0,INDEX(Inputs!$A$10:$B$13,MATCH(E841,Inputs!$A$10:$A$13,0),2)))</f>
        <v/>
      </c>
      <c r="G841" s="47">
        <f t="shared" si="122"/>
        <v>0.1095</v>
      </c>
      <c r="H841" s="37">
        <f t="shared" si="123"/>
        <v>0.1095</v>
      </c>
      <c r="I841" s="9" t="e">
        <f>IF(E841="",NA(),IF(Inputs!$B$6&gt;(U840*(1+rate/freq)),IF((U840*(1+rate/freq))&lt;0,0,(U840*(1+rate/freq))),Inputs!$B$6))</f>
        <v>#N/A</v>
      </c>
      <c r="J841" s="8" t="str">
        <f t="shared" si="124"/>
        <v/>
      </c>
      <c r="K841" s="9" t="str">
        <f t="shared" si="125"/>
        <v/>
      </c>
      <c r="L841" s="8" t="str">
        <f t="shared" si="129"/>
        <v/>
      </c>
      <c r="M841" s="8" t="str">
        <f t="shared" si="130"/>
        <v/>
      </c>
      <c r="N841" s="8">
        <f>N838+3</f>
        <v>838</v>
      </c>
      <c r="O841" s="8"/>
      <c r="P841" s="8"/>
      <c r="Q841" s="8" t="str">
        <f>IF(Inputs!$E$9=$M$2,M841,IF(Inputs!$E$9=$N$2,N841,IF(Inputs!$E$9=$O$2,O841,IF(Inputs!$E$9=$P$2,P841,""))))</f>
        <v/>
      </c>
      <c r="R841" s="3">
        <v>0</v>
      </c>
      <c r="S841" s="19"/>
      <c r="T841" s="3">
        <f t="shared" si="126"/>
        <v>0</v>
      </c>
      <c r="U841" s="8" t="str">
        <f t="shared" si="127"/>
        <v/>
      </c>
      <c r="W841" s="11"/>
      <c r="X841" s="11"/>
      <c r="Y841" s="11"/>
      <c r="Z841" s="11"/>
      <c r="AA841" s="11"/>
      <c r="AB841" s="11"/>
      <c r="AC841" s="11"/>
    </row>
    <row r="842" spans="4:29">
      <c r="D842" s="26">
        <f>IF(SUM($D$2:D841)&lt;&gt;0,0,IF(ROUND(U841-L842,2)=0,E842,0))</f>
        <v>0</v>
      </c>
      <c r="E842" s="3" t="str">
        <f t="shared" si="128"/>
        <v/>
      </c>
      <c r="F842" s="3" t="str">
        <f>IF(E842="","",IF(ISERROR(INDEX(Inputs!$A$10:$B$13,MATCH(E842,Inputs!$A$10:$A$13,0),2)),0,INDEX(Inputs!$A$10:$B$13,MATCH(E842,Inputs!$A$10:$A$13,0),2)))</f>
        <v/>
      </c>
      <c r="G842" s="47">
        <f t="shared" si="122"/>
        <v>0.1095</v>
      </c>
      <c r="H842" s="37">
        <f t="shared" si="123"/>
        <v>0.1095</v>
      </c>
      <c r="I842" s="9" t="e">
        <f>IF(E842="",NA(),IF(Inputs!$B$6&gt;(U841*(1+rate/freq)),IF((U841*(1+rate/freq))&lt;0,0,(U841*(1+rate/freq))),Inputs!$B$6))</f>
        <v>#N/A</v>
      </c>
      <c r="J842" s="8" t="str">
        <f t="shared" si="124"/>
        <v/>
      </c>
      <c r="K842" s="9" t="str">
        <f t="shared" si="125"/>
        <v/>
      </c>
      <c r="L842" s="8" t="str">
        <f t="shared" si="129"/>
        <v/>
      </c>
      <c r="M842" s="8" t="str">
        <f t="shared" si="130"/>
        <v/>
      </c>
      <c r="N842" s="8"/>
      <c r="O842" s="8"/>
      <c r="P842" s="8"/>
      <c r="Q842" s="8" t="str">
        <f>IF(Inputs!$E$9=$M$2,M842,IF(Inputs!$E$9=$N$2,N842,IF(Inputs!$E$9=$O$2,O842,IF(Inputs!$E$9=$P$2,P842,""))))</f>
        <v/>
      </c>
      <c r="R842" s="3">
        <v>0</v>
      </c>
      <c r="S842" s="19"/>
      <c r="T842" s="3">
        <f t="shared" si="126"/>
        <v>0</v>
      </c>
      <c r="U842" s="8" t="str">
        <f t="shared" si="127"/>
        <v/>
      </c>
      <c r="W842" s="11"/>
      <c r="X842" s="11"/>
      <c r="Y842" s="11"/>
      <c r="Z842" s="11"/>
      <c r="AA842" s="11"/>
      <c r="AB842" s="11"/>
      <c r="AC842" s="11"/>
    </row>
    <row r="843" spans="4:29">
      <c r="D843" s="26">
        <f>IF(SUM($D$2:D842)&lt;&gt;0,0,IF(ROUND(U842-L843,2)=0,E843,0))</f>
        <v>0</v>
      </c>
      <c r="E843" s="3" t="str">
        <f t="shared" si="128"/>
        <v/>
      </c>
      <c r="F843" s="3" t="str">
        <f>IF(E843="","",IF(ISERROR(INDEX(Inputs!$A$10:$B$13,MATCH(E843,Inputs!$A$10:$A$13,0),2)),0,INDEX(Inputs!$A$10:$B$13,MATCH(E843,Inputs!$A$10:$A$13,0),2)))</f>
        <v/>
      </c>
      <c r="G843" s="47">
        <f t="shared" si="122"/>
        <v>0.1095</v>
      </c>
      <c r="H843" s="37">
        <f t="shared" si="123"/>
        <v>0.1095</v>
      </c>
      <c r="I843" s="9" t="e">
        <f>IF(E843="",NA(),IF(Inputs!$B$6&gt;(U842*(1+rate/freq)),IF((U842*(1+rate/freq))&lt;0,0,(U842*(1+rate/freq))),Inputs!$B$6))</f>
        <v>#N/A</v>
      </c>
      <c r="J843" s="8" t="str">
        <f t="shared" si="124"/>
        <v/>
      </c>
      <c r="K843" s="9" t="str">
        <f t="shared" si="125"/>
        <v/>
      </c>
      <c r="L843" s="8" t="str">
        <f t="shared" si="129"/>
        <v/>
      </c>
      <c r="M843" s="8" t="str">
        <f t="shared" si="130"/>
        <v/>
      </c>
      <c r="N843" s="8"/>
      <c r="O843" s="8"/>
      <c r="P843" s="8"/>
      <c r="Q843" s="8" t="str">
        <f>IF(Inputs!$E$9=$M$2,M843,IF(Inputs!$E$9=$N$2,N843,IF(Inputs!$E$9=$O$2,O843,IF(Inputs!$E$9=$P$2,P843,""))))</f>
        <v/>
      </c>
      <c r="R843" s="3">
        <v>0</v>
      </c>
      <c r="S843" s="19"/>
      <c r="T843" s="3">
        <f t="shared" si="126"/>
        <v>0</v>
      </c>
      <c r="U843" s="8" t="str">
        <f t="shared" si="127"/>
        <v/>
      </c>
      <c r="W843" s="11"/>
      <c r="X843" s="11"/>
      <c r="Y843" s="11"/>
      <c r="Z843" s="11"/>
      <c r="AA843" s="11"/>
      <c r="AB843" s="11"/>
      <c r="AC843" s="11"/>
    </row>
    <row r="844" spans="4:29">
      <c r="D844" s="26">
        <f>IF(SUM($D$2:D843)&lt;&gt;0,0,IF(ROUND(U843-L844,2)=0,E844,0))</f>
        <v>0</v>
      </c>
      <c r="E844" s="3" t="str">
        <f t="shared" si="128"/>
        <v/>
      </c>
      <c r="F844" s="3" t="str">
        <f>IF(E844="","",IF(ISERROR(INDEX(Inputs!$A$10:$B$13,MATCH(E844,Inputs!$A$10:$A$13,0),2)),0,INDEX(Inputs!$A$10:$B$13,MATCH(E844,Inputs!$A$10:$A$13,0),2)))</f>
        <v/>
      </c>
      <c r="G844" s="47">
        <f t="shared" si="122"/>
        <v>0.1095</v>
      </c>
      <c r="H844" s="37">
        <f t="shared" si="123"/>
        <v>0.1095</v>
      </c>
      <c r="I844" s="9" t="e">
        <f>IF(E844="",NA(),IF(Inputs!$B$6&gt;(U843*(1+rate/freq)),IF((U843*(1+rate/freq))&lt;0,0,(U843*(1+rate/freq))),Inputs!$B$6))</f>
        <v>#N/A</v>
      </c>
      <c r="J844" s="8" t="str">
        <f t="shared" si="124"/>
        <v/>
      </c>
      <c r="K844" s="9" t="str">
        <f t="shared" si="125"/>
        <v/>
      </c>
      <c r="L844" s="8" t="str">
        <f t="shared" si="129"/>
        <v/>
      </c>
      <c r="M844" s="8" t="str">
        <f t="shared" si="130"/>
        <v/>
      </c>
      <c r="N844" s="8">
        <f>N841+3</f>
        <v>841</v>
      </c>
      <c r="O844" s="8">
        <f>O838+6</f>
        <v>841</v>
      </c>
      <c r="P844" s="8">
        <f>P832+12</f>
        <v>841</v>
      </c>
      <c r="Q844" s="8" t="str">
        <f>IF(Inputs!$E$9=$M$2,M844,IF(Inputs!$E$9=$N$2,N844,IF(Inputs!$E$9=$O$2,O844,IF(Inputs!$E$9=$P$2,P844,""))))</f>
        <v/>
      </c>
      <c r="R844" s="3">
        <v>0</v>
      </c>
      <c r="S844" s="19"/>
      <c r="T844" s="3">
        <f t="shared" si="126"/>
        <v>0</v>
      </c>
      <c r="U844" s="8" t="str">
        <f t="shared" si="127"/>
        <v/>
      </c>
      <c r="W844" s="11"/>
      <c r="X844" s="11"/>
      <c r="Y844" s="11"/>
      <c r="Z844" s="11"/>
      <c r="AA844" s="11"/>
      <c r="AB844" s="11"/>
      <c r="AC844" s="11"/>
    </row>
    <row r="845" spans="4:29">
      <c r="D845" s="26">
        <f>IF(SUM($D$2:D844)&lt;&gt;0,0,IF(ROUND(U844-L845,2)=0,E845,0))</f>
        <v>0</v>
      </c>
      <c r="E845" s="3" t="str">
        <f t="shared" si="128"/>
        <v/>
      </c>
      <c r="F845" s="3" t="str">
        <f>IF(E845="","",IF(ISERROR(INDEX(Inputs!$A$10:$B$13,MATCH(E845,Inputs!$A$10:$A$13,0),2)),0,INDEX(Inputs!$A$10:$B$13,MATCH(E845,Inputs!$A$10:$A$13,0),2)))</f>
        <v/>
      </c>
      <c r="G845" s="47">
        <f t="shared" si="122"/>
        <v>0.1095</v>
      </c>
      <c r="H845" s="37">
        <f t="shared" si="123"/>
        <v>0.1095</v>
      </c>
      <c r="I845" s="9" t="e">
        <f>IF(E845="",NA(),IF(Inputs!$B$6&gt;(U844*(1+rate/freq)),IF((U844*(1+rate/freq))&lt;0,0,(U844*(1+rate/freq))),Inputs!$B$6))</f>
        <v>#N/A</v>
      </c>
      <c r="J845" s="8" t="str">
        <f t="shared" si="124"/>
        <v/>
      </c>
      <c r="K845" s="9" t="str">
        <f t="shared" si="125"/>
        <v/>
      </c>
      <c r="L845" s="8" t="str">
        <f t="shared" si="129"/>
        <v/>
      </c>
      <c r="M845" s="8" t="str">
        <f t="shared" si="130"/>
        <v/>
      </c>
      <c r="N845" s="8"/>
      <c r="O845" s="8"/>
      <c r="P845" s="8"/>
      <c r="Q845" s="8" t="str">
        <f>IF(Inputs!$E$9=$M$2,M845,IF(Inputs!$E$9=$N$2,N845,IF(Inputs!$E$9=$O$2,O845,IF(Inputs!$E$9=$P$2,P845,""))))</f>
        <v/>
      </c>
      <c r="R845" s="3">
        <v>0</v>
      </c>
      <c r="S845" s="19"/>
      <c r="T845" s="3">
        <f t="shared" si="126"/>
        <v>0</v>
      </c>
      <c r="U845" s="8" t="str">
        <f t="shared" si="127"/>
        <v/>
      </c>
      <c r="W845" s="11"/>
      <c r="X845" s="11"/>
      <c r="Y845" s="11"/>
      <c r="Z845" s="11"/>
      <c r="AA845" s="11"/>
      <c r="AB845" s="11"/>
      <c r="AC845" s="11"/>
    </row>
    <row r="846" spans="4:29">
      <c r="D846" s="26">
        <f>IF(SUM($D$2:D845)&lt;&gt;0,0,IF(ROUND(U845-L846,2)=0,E846,0))</f>
        <v>0</v>
      </c>
      <c r="E846" s="3" t="str">
        <f t="shared" si="128"/>
        <v/>
      </c>
      <c r="F846" s="3" t="str">
        <f>IF(E846="","",IF(ISERROR(INDEX(Inputs!$A$10:$B$13,MATCH(E846,Inputs!$A$10:$A$13,0),2)),0,INDEX(Inputs!$A$10:$B$13,MATCH(E846,Inputs!$A$10:$A$13,0),2)))</f>
        <v/>
      </c>
      <c r="G846" s="47">
        <f t="shared" si="122"/>
        <v>0.1095</v>
      </c>
      <c r="H846" s="37">
        <f t="shared" si="123"/>
        <v>0.1095</v>
      </c>
      <c r="I846" s="9" t="e">
        <f>IF(E846="",NA(),IF(Inputs!$B$6&gt;(U845*(1+rate/freq)),IF((U845*(1+rate/freq))&lt;0,0,(U845*(1+rate/freq))),Inputs!$B$6))</f>
        <v>#N/A</v>
      </c>
      <c r="J846" s="8" t="str">
        <f t="shared" si="124"/>
        <v/>
      </c>
      <c r="K846" s="9" t="str">
        <f t="shared" si="125"/>
        <v/>
      </c>
      <c r="L846" s="8" t="str">
        <f t="shared" si="129"/>
        <v/>
      </c>
      <c r="M846" s="8" t="str">
        <f t="shared" si="130"/>
        <v/>
      </c>
      <c r="N846" s="8"/>
      <c r="O846" s="8"/>
      <c r="P846" s="8"/>
      <c r="Q846" s="8" t="str">
        <f>IF(Inputs!$E$9=$M$2,M846,IF(Inputs!$E$9=$N$2,N846,IF(Inputs!$E$9=$O$2,O846,IF(Inputs!$E$9=$P$2,P846,""))))</f>
        <v/>
      </c>
      <c r="R846" s="3">
        <v>0</v>
      </c>
      <c r="S846" s="19"/>
      <c r="T846" s="3">
        <f t="shared" si="126"/>
        <v>0</v>
      </c>
      <c r="U846" s="8" t="str">
        <f t="shared" si="127"/>
        <v/>
      </c>
      <c r="W846" s="11"/>
      <c r="X846" s="11"/>
      <c r="Y846" s="11"/>
      <c r="Z846" s="11"/>
      <c r="AA846" s="11"/>
      <c r="AB846" s="11"/>
      <c r="AC846" s="11"/>
    </row>
    <row r="847" spans="4:29">
      <c r="D847" s="26">
        <f>IF(SUM($D$2:D846)&lt;&gt;0,0,IF(ROUND(U846-L847,2)=0,E847,0))</f>
        <v>0</v>
      </c>
      <c r="E847" s="3" t="str">
        <f t="shared" si="128"/>
        <v/>
      </c>
      <c r="F847" s="3" t="str">
        <f>IF(E847="","",IF(ISERROR(INDEX(Inputs!$A$10:$B$13,MATCH(E847,Inputs!$A$10:$A$13,0),2)),0,INDEX(Inputs!$A$10:$B$13,MATCH(E847,Inputs!$A$10:$A$13,0),2)))</f>
        <v/>
      </c>
      <c r="G847" s="47">
        <f t="shared" si="122"/>
        <v>0.1095</v>
      </c>
      <c r="H847" s="37">
        <f t="shared" si="123"/>
        <v>0.1095</v>
      </c>
      <c r="I847" s="9" t="e">
        <f>IF(E847="",NA(),IF(Inputs!$B$6&gt;(U846*(1+rate/freq)),IF((U846*(1+rate/freq))&lt;0,0,(U846*(1+rate/freq))),Inputs!$B$6))</f>
        <v>#N/A</v>
      </c>
      <c r="J847" s="8" t="str">
        <f t="shared" si="124"/>
        <v/>
      </c>
      <c r="K847" s="9" t="str">
        <f t="shared" si="125"/>
        <v/>
      </c>
      <c r="L847" s="8" t="str">
        <f t="shared" si="129"/>
        <v/>
      </c>
      <c r="M847" s="8" t="str">
        <f t="shared" si="130"/>
        <v/>
      </c>
      <c r="N847" s="8">
        <f>N844+3</f>
        <v>844</v>
      </c>
      <c r="O847" s="8"/>
      <c r="P847" s="8"/>
      <c r="Q847" s="8" t="str">
        <f>IF(Inputs!$E$9=$M$2,M847,IF(Inputs!$E$9=$N$2,N847,IF(Inputs!$E$9=$O$2,O847,IF(Inputs!$E$9=$P$2,P847,""))))</f>
        <v/>
      </c>
      <c r="R847" s="3">
        <v>0</v>
      </c>
      <c r="S847" s="19"/>
      <c r="T847" s="3">
        <f t="shared" si="126"/>
        <v>0</v>
      </c>
      <c r="U847" s="8" t="str">
        <f t="shared" si="127"/>
        <v/>
      </c>
      <c r="W847" s="11"/>
      <c r="X847" s="11"/>
      <c r="Y847" s="11"/>
      <c r="Z847" s="11"/>
      <c r="AA847" s="11"/>
      <c r="AB847" s="11"/>
      <c r="AC847" s="11"/>
    </row>
    <row r="848" spans="4:29">
      <c r="D848" s="26">
        <f>IF(SUM($D$2:D847)&lt;&gt;0,0,IF(ROUND(U847-L848,2)=0,E848,0))</f>
        <v>0</v>
      </c>
      <c r="E848" s="3" t="str">
        <f t="shared" si="128"/>
        <v/>
      </c>
      <c r="F848" s="3" t="str">
        <f>IF(E848="","",IF(ISERROR(INDEX(Inputs!$A$10:$B$13,MATCH(E848,Inputs!$A$10:$A$13,0),2)),0,INDEX(Inputs!$A$10:$B$13,MATCH(E848,Inputs!$A$10:$A$13,0),2)))</f>
        <v/>
      </c>
      <c r="G848" s="47">
        <f t="shared" si="122"/>
        <v>0.1095</v>
      </c>
      <c r="H848" s="37">
        <f t="shared" si="123"/>
        <v>0.1095</v>
      </c>
      <c r="I848" s="9" t="e">
        <f>IF(E848="",NA(),IF(Inputs!$B$6&gt;(U847*(1+rate/freq)),IF((U847*(1+rate/freq))&lt;0,0,(U847*(1+rate/freq))),Inputs!$B$6))</f>
        <v>#N/A</v>
      </c>
      <c r="J848" s="8" t="str">
        <f t="shared" si="124"/>
        <v/>
      </c>
      <c r="K848" s="9" t="str">
        <f t="shared" si="125"/>
        <v/>
      </c>
      <c r="L848" s="8" t="str">
        <f t="shared" si="129"/>
        <v/>
      </c>
      <c r="M848" s="8" t="str">
        <f t="shared" si="130"/>
        <v/>
      </c>
      <c r="N848" s="8"/>
      <c r="O848" s="8"/>
      <c r="P848" s="8"/>
      <c r="Q848" s="8" t="str">
        <f>IF(Inputs!$E$9=$M$2,M848,IF(Inputs!$E$9=$N$2,N848,IF(Inputs!$E$9=$O$2,O848,IF(Inputs!$E$9=$P$2,P848,""))))</f>
        <v/>
      </c>
      <c r="R848" s="3">
        <v>0</v>
      </c>
      <c r="S848" s="19"/>
      <c r="T848" s="3">
        <f t="shared" si="126"/>
        <v>0</v>
      </c>
      <c r="U848" s="8" t="str">
        <f t="shared" si="127"/>
        <v/>
      </c>
      <c r="W848" s="11"/>
      <c r="X848" s="11"/>
      <c r="Y848" s="11"/>
      <c r="Z848" s="11"/>
      <c r="AA848" s="11"/>
      <c r="AB848" s="11"/>
      <c r="AC848" s="11"/>
    </row>
    <row r="849" spans="4:29">
      <c r="D849" s="26">
        <f>IF(SUM($D$2:D848)&lt;&gt;0,0,IF(ROUND(U848-L849,2)=0,E849,0))</f>
        <v>0</v>
      </c>
      <c r="E849" s="3" t="str">
        <f t="shared" si="128"/>
        <v/>
      </c>
      <c r="F849" s="3" t="str">
        <f>IF(E849="","",IF(ISERROR(INDEX(Inputs!$A$10:$B$13,MATCH(E849,Inputs!$A$10:$A$13,0),2)),0,INDEX(Inputs!$A$10:$B$13,MATCH(E849,Inputs!$A$10:$A$13,0),2)))</f>
        <v/>
      </c>
      <c r="G849" s="47">
        <f t="shared" si="122"/>
        <v>0.1095</v>
      </c>
      <c r="H849" s="37">
        <f t="shared" si="123"/>
        <v>0.1095</v>
      </c>
      <c r="I849" s="9" t="e">
        <f>IF(E849="",NA(),IF(Inputs!$B$6&gt;(U848*(1+rate/freq)),IF((U848*(1+rate/freq))&lt;0,0,(U848*(1+rate/freq))),Inputs!$B$6))</f>
        <v>#N/A</v>
      </c>
      <c r="J849" s="8" t="str">
        <f t="shared" si="124"/>
        <v/>
      </c>
      <c r="K849" s="9" t="str">
        <f t="shared" si="125"/>
        <v/>
      </c>
      <c r="L849" s="8" t="str">
        <f t="shared" si="129"/>
        <v/>
      </c>
      <c r="M849" s="8" t="str">
        <f t="shared" si="130"/>
        <v/>
      </c>
      <c r="N849" s="8"/>
      <c r="O849" s="8"/>
      <c r="P849" s="8"/>
      <c r="Q849" s="8" t="str">
        <f>IF(Inputs!$E$9=$M$2,M849,IF(Inputs!$E$9=$N$2,N849,IF(Inputs!$E$9=$O$2,O849,IF(Inputs!$E$9=$P$2,P849,""))))</f>
        <v/>
      </c>
      <c r="R849" s="3">
        <v>0</v>
      </c>
      <c r="S849" s="19"/>
      <c r="T849" s="3">
        <f t="shared" si="126"/>
        <v>0</v>
      </c>
      <c r="U849" s="8" t="str">
        <f t="shared" si="127"/>
        <v/>
      </c>
      <c r="W849" s="11"/>
      <c r="X849" s="11"/>
      <c r="Y849" s="11"/>
      <c r="Z849" s="11"/>
      <c r="AA849" s="11"/>
      <c r="AB849" s="11"/>
      <c r="AC849" s="11"/>
    </row>
    <row r="850" spans="4:29">
      <c r="D850" s="26">
        <f>IF(SUM($D$2:D849)&lt;&gt;0,0,IF(ROUND(U849-L850,2)=0,E850,0))</f>
        <v>0</v>
      </c>
      <c r="E850" s="3" t="str">
        <f t="shared" si="128"/>
        <v/>
      </c>
      <c r="F850" s="3" t="str">
        <f>IF(E850="","",IF(ISERROR(INDEX(Inputs!$A$10:$B$13,MATCH(E850,Inputs!$A$10:$A$13,0),2)),0,INDEX(Inputs!$A$10:$B$13,MATCH(E850,Inputs!$A$10:$A$13,0),2)))</f>
        <v/>
      </c>
      <c r="G850" s="47">
        <f t="shared" si="122"/>
        <v>0.1095</v>
      </c>
      <c r="H850" s="37">
        <f t="shared" si="123"/>
        <v>0.1095</v>
      </c>
      <c r="I850" s="9" t="e">
        <f>IF(E850="",NA(),IF(Inputs!$B$6&gt;(U849*(1+rate/freq)),IF((U849*(1+rate/freq))&lt;0,0,(U849*(1+rate/freq))),Inputs!$B$6))</f>
        <v>#N/A</v>
      </c>
      <c r="J850" s="8" t="str">
        <f t="shared" si="124"/>
        <v/>
      </c>
      <c r="K850" s="9" t="str">
        <f t="shared" si="125"/>
        <v/>
      </c>
      <c r="L850" s="8" t="str">
        <f t="shared" si="129"/>
        <v/>
      </c>
      <c r="M850" s="8" t="str">
        <f t="shared" si="130"/>
        <v/>
      </c>
      <c r="N850" s="8">
        <f>N847+3</f>
        <v>847</v>
      </c>
      <c r="O850" s="8">
        <f>O844+6</f>
        <v>847</v>
      </c>
      <c r="P850" s="8"/>
      <c r="Q850" s="8" t="str">
        <f>IF(Inputs!$E$9=$M$2,M850,IF(Inputs!$E$9=$N$2,N850,IF(Inputs!$E$9=$O$2,O850,IF(Inputs!$E$9=$P$2,P850,""))))</f>
        <v/>
      </c>
      <c r="R850" s="3">
        <v>0</v>
      </c>
      <c r="S850" s="19"/>
      <c r="T850" s="3">
        <f t="shared" si="126"/>
        <v>0</v>
      </c>
      <c r="U850" s="8" t="str">
        <f t="shared" si="127"/>
        <v/>
      </c>
      <c r="W850" s="11"/>
      <c r="X850" s="11"/>
      <c r="Y850" s="11"/>
      <c r="Z850" s="11"/>
      <c r="AA850" s="11"/>
      <c r="AB850" s="11"/>
      <c r="AC850" s="11"/>
    </row>
    <row r="851" spans="4:29">
      <c r="D851" s="26">
        <f>IF(SUM($D$2:D850)&lt;&gt;0,0,IF(ROUND(U850-L851,2)=0,E851,0))</f>
        <v>0</v>
      </c>
      <c r="E851" s="3" t="str">
        <f t="shared" si="128"/>
        <v/>
      </c>
      <c r="F851" s="3" t="str">
        <f>IF(E851="","",IF(ISERROR(INDEX(Inputs!$A$10:$B$13,MATCH(E851,Inputs!$A$10:$A$13,0),2)),0,INDEX(Inputs!$A$10:$B$13,MATCH(E851,Inputs!$A$10:$A$13,0),2)))</f>
        <v/>
      </c>
      <c r="G851" s="47">
        <f t="shared" si="122"/>
        <v>0.1095</v>
      </c>
      <c r="H851" s="37">
        <f t="shared" si="123"/>
        <v>0.1095</v>
      </c>
      <c r="I851" s="9" t="e">
        <f>IF(E851="",NA(),IF(Inputs!$B$6&gt;(U850*(1+rate/freq)),IF((U850*(1+rate/freq))&lt;0,0,(U850*(1+rate/freq))),Inputs!$B$6))</f>
        <v>#N/A</v>
      </c>
      <c r="J851" s="8" t="str">
        <f t="shared" si="124"/>
        <v/>
      </c>
      <c r="K851" s="9" t="str">
        <f t="shared" si="125"/>
        <v/>
      </c>
      <c r="L851" s="8" t="str">
        <f t="shared" si="129"/>
        <v/>
      </c>
      <c r="M851" s="8" t="str">
        <f t="shared" si="130"/>
        <v/>
      </c>
      <c r="N851" s="8"/>
      <c r="O851" s="8"/>
      <c r="P851" s="8"/>
      <c r="Q851" s="8" t="str">
        <f>IF(Inputs!$E$9=$M$2,M851,IF(Inputs!$E$9=$N$2,N851,IF(Inputs!$E$9=$O$2,O851,IF(Inputs!$E$9=$P$2,P851,""))))</f>
        <v/>
      </c>
      <c r="R851" s="3">
        <v>0</v>
      </c>
      <c r="S851" s="19"/>
      <c r="T851" s="3">
        <f t="shared" si="126"/>
        <v>0</v>
      </c>
      <c r="U851" s="8" t="str">
        <f t="shared" si="127"/>
        <v/>
      </c>
      <c r="W851" s="11"/>
      <c r="X851" s="11"/>
      <c r="Y851" s="11"/>
      <c r="Z851" s="11"/>
      <c r="AA851" s="11"/>
      <c r="AB851" s="11"/>
      <c r="AC851" s="11"/>
    </row>
    <row r="852" spans="4:29">
      <c r="D852" s="26">
        <f>IF(SUM($D$2:D851)&lt;&gt;0,0,IF(ROUND(U851-L852,2)=0,E852,0))</f>
        <v>0</v>
      </c>
      <c r="E852" s="3" t="str">
        <f t="shared" si="128"/>
        <v/>
      </c>
      <c r="F852" s="3" t="str">
        <f>IF(E852="","",IF(ISERROR(INDEX(Inputs!$A$10:$B$13,MATCH(E852,Inputs!$A$10:$A$13,0),2)),0,INDEX(Inputs!$A$10:$B$13,MATCH(E852,Inputs!$A$10:$A$13,0),2)))</f>
        <v/>
      </c>
      <c r="G852" s="47">
        <f t="shared" si="122"/>
        <v>0.1095</v>
      </c>
      <c r="H852" s="37">
        <f t="shared" si="123"/>
        <v>0.1095</v>
      </c>
      <c r="I852" s="9" t="e">
        <f>IF(E852="",NA(),IF(Inputs!$B$6&gt;(U851*(1+rate/freq)),IF((U851*(1+rate/freq))&lt;0,0,(U851*(1+rate/freq))),Inputs!$B$6))</f>
        <v>#N/A</v>
      </c>
      <c r="J852" s="8" t="str">
        <f t="shared" si="124"/>
        <v/>
      </c>
      <c r="K852" s="9" t="str">
        <f t="shared" si="125"/>
        <v/>
      </c>
      <c r="L852" s="8" t="str">
        <f t="shared" si="129"/>
        <v/>
      </c>
      <c r="M852" s="8" t="str">
        <f t="shared" si="130"/>
        <v/>
      </c>
      <c r="N852" s="8"/>
      <c r="O852" s="8"/>
      <c r="P852" s="8"/>
      <c r="Q852" s="8" t="str">
        <f>IF(Inputs!$E$9=$M$2,M852,IF(Inputs!$E$9=$N$2,N852,IF(Inputs!$E$9=$O$2,O852,IF(Inputs!$E$9=$P$2,P852,""))))</f>
        <v/>
      </c>
      <c r="R852" s="3">
        <v>0</v>
      </c>
      <c r="S852" s="19"/>
      <c r="T852" s="3">
        <f t="shared" si="126"/>
        <v>0</v>
      </c>
      <c r="U852" s="8" t="str">
        <f t="shared" si="127"/>
        <v/>
      </c>
      <c r="W852" s="11"/>
      <c r="X852" s="11"/>
      <c r="Y852" s="11"/>
      <c r="Z852" s="11"/>
      <c r="AA852" s="11"/>
      <c r="AB852" s="11"/>
      <c r="AC852" s="11"/>
    </row>
    <row r="853" spans="4:29">
      <c r="D853" s="26">
        <f>IF(SUM($D$2:D852)&lt;&gt;0,0,IF(ROUND(U852-L853,2)=0,E853,0))</f>
        <v>0</v>
      </c>
      <c r="E853" s="3" t="str">
        <f t="shared" si="128"/>
        <v/>
      </c>
      <c r="F853" s="3" t="str">
        <f>IF(E853="","",IF(ISERROR(INDEX(Inputs!$A$10:$B$13,MATCH(E853,Inputs!$A$10:$A$13,0),2)),0,INDEX(Inputs!$A$10:$B$13,MATCH(E853,Inputs!$A$10:$A$13,0),2)))</f>
        <v/>
      </c>
      <c r="G853" s="47">
        <f t="shared" si="122"/>
        <v>0.1095</v>
      </c>
      <c r="H853" s="37">
        <f t="shared" si="123"/>
        <v>0.1095</v>
      </c>
      <c r="I853" s="9" t="e">
        <f>IF(E853="",NA(),IF(Inputs!$B$6&gt;(U852*(1+rate/freq)),IF((U852*(1+rate/freq))&lt;0,0,(U852*(1+rate/freq))),Inputs!$B$6))</f>
        <v>#N/A</v>
      </c>
      <c r="J853" s="8" t="str">
        <f t="shared" si="124"/>
        <v/>
      </c>
      <c r="K853" s="9" t="str">
        <f t="shared" si="125"/>
        <v/>
      </c>
      <c r="L853" s="8" t="str">
        <f t="shared" si="129"/>
        <v/>
      </c>
      <c r="M853" s="8" t="str">
        <f t="shared" si="130"/>
        <v/>
      </c>
      <c r="N853" s="8">
        <f>N850+3</f>
        <v>850</v>
      </c>
      <c r="O853" s="8"/>
      <c r="P853" s="8"/>
      <c r="Q853" s="8" t="str">
        <f>IF(Inputs!$E$9=$M$2,M853,IF(Inputs!$E$9=$N$2,N853,IF(Inputs!$E$9=$O$2,O853,IF(Inputs!$E$9=$P$2,P853,""))))</f>
        <v/>
      </c>
      <c r="R853" s="3">
        <v>0</v>
      </c>
      <c r="S853" s="19"/>
      <c r="T853" s="3">
        <f t="shared" si="126"/>
        <v>0</v>
      </c>
      <c r="U853" s="8" t="str">
        <f t="shared" si="127"/>
        <v/>
      </c>
      <c r="W853" s="11"/>
      <c r="X853" s="11"/>
      <c r="Y853" s="11"/>
      <c r="Z853" s="11"/>
      <c r="AA853" s="11"/>
      <c r="AB853" s="11"/>
      <c r="AC853" s="11"/>
    </row>
    <row r="854" spans="4:29">
      <c r="D854" s="26">
        <f>IF(SUM($D$2:D853)&lt;&gt;0,0,IF(ROUND(U853-L854,2)=0,E854,0))</f>
        <v>0</v>
      </c>
      <c r="E854" s="3" t="str">
        <f t="shared" si="128"/>
        <v/>
      </c>
      <c r="F854" s="3" t="str">
        <f>IF(E854="","",IF(ISERROR(INDEX(Inputs!$A$10:$B$13,MATCH(E854,Inputs!$A$10:$A$13,0),2)),0,INDEX(Inputs!$A$10:$B$13,MATCH(E854,Inputs!$A$10:$A$13,0),2)))</f>
        <v/>
      </c>
      <c r="G854" s="47">
        <f t="shared" si="122"/>
        <v>0.1095</v>
      </c>
      <c r="H854" s="37">
        <f t="shared" si="123"/>
        <v>0.1095</v>
      </c>
      <c r="I854" s="9" t="e">
        <f>IF(E854="",NA(),IF(Inputs!$B$6&gt;(U853*(1+rate/freq)),IF((U853*(1+rate/freq))&lt;0,0,(U853*(1+rate/freq))),Inputs!$B$6))</f>
        <v>#N/A</v>
      </c>
      <c r="J854" s="8" t="str">
        <f t="shared" si="124"/>
        <v/>
      </c>
      <c r="K854" s="9" t="str">
        <f t="shared" si="125"/>
        <v/>
      </c>
      <c r="L854" s="8" t="str">
        <f t="shared" si="129"/>
        <v/>
      </c>
      <c r="M854" s="8" t="str">
        <f t="shared" si="130"/>
        <v/>
      </c>
      <c r="N854" s="8"/>
      <c r="O854" s="8"/>
      <c r="P854" s="8"/>
      <c r="Q854" s="8" t="str">
        <f>IF(Inputs!$E$9=$M$2,M854,IF(Inputs!$E$9=$N$2,N854,IF(Inputs!$E$9=$O$2,O854,IF(Inputs!$E$9=$P$2,P854,""))))</f>
        <v/>
      </c>
      <c r="R854" s="3">
        <v>0</v>
      </c>
      <c r="S854" s="19"/>
      <c r="T854" s="3">
        <f t="shared" si="126"/>
        <v>0</v>
      </c>
      <c r="U854" s="8" t="str">
        <f t="shared" si="127"/>
        <v/>
      </c>
      <c r="W854" s="11"/>
      <c r="X854" s="11"/>
      <c r="Y854" s="11"/>
      <c r="Z854" s="11"/>
      <c r="AA854" s="11"/>
      <c r="AB854" s="11"/>
      <c r="AC854" s="11"/>
    </row>
    <row r="855" spans="4:29">
      <c r="D855" s="26">
        <f>IF(SUM($D$2:D854)&lt;&gt;0,0,IF(ROUND(U854-L855,2)=0,E855,0))</f>
        <v>0</v>
      </c>
      <c r="E855" s="3" t="str">
        <f t="shared" si="128"/>
        <v/>
      </c>
      <c r="F855" s="3" t="str">
        <f>IF(E855="","",IF(ISERROR(INDEX(Inputs!$A$10:$B$13,MATCH(E855,Inputs!$A$10:$A$13,0),2)),0,INDEX(Inputs!$A$10:$B$13,MATCH(E855,Inputs!$A$10:$A$13,0),2)))</f>
        <v/>
      </c>
      <c r="G855" s="47">
        <f t="shared" si="122"/>
        <v>0.1095</v>
      </c>
      <c r="H855" s="37">
        <f t="shared" si="123"/>
        <v>0.1095</v>
      </c>
      <c r="I855" s="9" t="e">
        <f>IF(E855="",NA(),IF(Inputs!$B$6&gt;(U854*(1+rate/freq)),IF((U854*(1+rate/freq))&lt;0,0,(U854*(1+rate/freq))),Inputs!$B$6))</f>
        <v>#N/A</v>
      </c>
      <c r="J855" s="8" t="str">
        <f t="shared" si="124"/>
        <v/>
      </c>
      <c r="K855" s="9" t="str">
        <f t="shared" si="125"/>
        <v/>
      </c>
      <c r="L855" s="8" t="str">
        <f t="shared" si="129"/>
        <v/>
      </c>
      <c r="M855" s="8" t="str">
        <f t="shared" si="130"/>
        <v/>
      </c>
      <c r="N855" s="8"/>
      <c r="O855" s="8"/>
      <c r="P855" s="8"/>
      <c r="Q855" s="8" t="str">
        <f>IF(Inputs!$E$9=$M$2,M855,IF(Inputs!$E$9=$N$2,N855,IF(Inputs!$E$9=$O$2,O855,IF(Inputs!$E$9=$P$2,P855,""))))</f>
        <v/>
      </c>
      <c r="R855" s="3">
        <v>0</v>
      </c>
      <c r="S855" s="19"/>
      <c r="T855" s="3">
        <f t="shared" si="126"/>
        <v>0</v>
      </c>
      <c r="U855" s="8" t="str">
        <f t="shared" si="127"/>
        <v/>
      </c>
      <c r="W855" s="11"/>
      <c r="X855" s="11"/>
      <c r="Y855" s="11"/>
      <c r="Z855" s="11"/>
      <c r="AA855" s="11"/>
      <c r="AB855" s="11"/>
      <c r="AC855" s="11"/>
    </row>
    <row r="856" spans="4:29">
      <c r="D856" s="26">
        <f>IF(SUM($D$2:D855)&lt;&gt;0,0,IF(ROUND(U855-L856,2)=0,E856,0))</f>
        <v>0</v>
      </c>
      <c r="E856" s="3" t="str">
        <f t="shared" si="128"/>
        <v/>
      </c>
      <c r="F856" s="3" t="str">
        <f>IF(E856="","",IF(ISERROR(INDEX(Inputs!$A$10:$B$13,MATCH(E856,Inputs!$A$10:$A$13,0),2)),0,INDEX(Inputs!$A$10:$B$13,MATCH(E856,Inputs!$A$10:$A$13,0),2)))</f>
        <v/>
      </c>
      <c r="G856" s="47">
        <f t="shared" si="122"/>
        <v>0.1095</v>
      </c>
      <c r="H856" s="37">
        <f t="shared" si="123"/>
        <v>0.1095</v>
      </c>
      <c r="I856" s="9" t="e">
        <f>IF(E856="",NA(),IF(Inputs!$B$6&gt;(U855*(1+rate/freq)),IF((U855*(1+rate/freq))&lt;0,0,(U855*(1+rate/freq))),Inputs!$B$6))</f>
        <v>#N/A</v>
      </c>
      <c r="J856" s="8" t="str">
        <f t="shared" si="124"/>
        <v/>
      </c>
      <c r="K856" s="9" t="str">
        <f t="shared" si="125"/>
        <v/>
      </c>
      <c r="L856" s="8" t="str">
        <f t="shared" si="129"/>
        <v/>
      </c>
      <c r="M856" s="8" t="str">
        <f t="shared" si="130"/>
        <v/>
      </c>
      <c r="N856" s="8">
        <f>N853+3</f>
        <v>853</v>
      </c>
      <c r="O856" s="8">
        <f>O850+6</f>
        <v>853</v>
      </c>
      <c r="P856" s="8">
        <f>P844+12</f>
        <v>853</v>
      </c>
      <c r="Q856" s="8" t="str">
        <f>IF(Inputs!$E$9=$M$2,M856,IF(Inputs!$E$9=$N$2,N856,IF(Inputs!$E$9=$O$2,O856,IF(Inputs!$E$9=$P$2,P856,""))))</f>
        <v/>
      </c>
      <c r="R856" s="3">
        <v>0</v>
      </c>
      <c r="S856" s="19"/>
      <c r="T856" s="3">
        <f t="shared" si="126"/>
        <v>0</v>
      </c>
      <c r="U856" s="8" t="str">
        <f t="shared" si="127"/>
        <v/>
      </c>
      <c r="W856" s="11"/>
      <c r="X856" s="11"/>
      <c r="Y856" s="11"/>
      <c r="Z856" s="11"/>
      <c r="AA856" s="11"/>
      <c r="AB856" s="11"/>
      <c r="AC856" s="11"/>
    </row>
    <row r="857" spans="4:29">
      <c r="D857" s="26">
        <f>IF(SUM($D$2:D856)&lt;&gt;0,0,IF(ROUND(U856-L857,2)=0,E857,0))</f>
        <v>0</v>
      </c>
      <c r="E857" s="3" t="str">
        <f t="shared" si="128"/>
        <v/>
      </c>
      <c r="F857" s="3" t="str">
        <f>IF(E857="","",IF(ISERROR(INDEX(Inputs!$A$10:$B$13,MATCH(E857,Inputs!$A$10:$A$13,0),2)),0,INDEX(Inputs!$A$10:$B$13,MATCH(E857,Inputs!$A$10:$A$13,0),2)))</f>
        <v/>
      </c>
      <c r="G857" s="47">
        <f t="shared" si="122"/>
        <v>0.1095</v>
      </c>
      <c r="H857" s="37">
        <f t="shared" si="123"/>
        <v>0.1095</v>
      </c>
      <c r="I857" s="9" t="e">
        <f>IF(E857="",NA(),IF(Inputs!$B$6&gt;(U856*(1+rate/freq)),IF((U856*(1+rate/freq))&lt;0,0,(U856*(1+rate/freq))),Inputs!$B$6))</f>
        <v>#N/A</v>
      </c>
      <c r="J857" s="8" t="str">
        <f t="shared" si="124"/>
        <v/>
      </c>
      <c r="K857" s="9" t="str">
        <f t="shared" si="125"/>
        <v/>
      </c>
      <c r="L857" s="8" t="str">
        <f t="shared" si="129"/>
        <v/>
      </c>
      <c r="M857" s="8" t="str">
        <f t="shared" si="130"/>
        <v/>
      </c>
      <c r="N857" s="8"/>
      <c r="O857" s="8"/>
      <c r="P857" s="8"/>
      <c r="Q857" s="8" t="str">
        <f>IF(Inputs!$E$9=$M$2,M857,IF(Inputs!$E$9=$N$2,N857,IF(Inputs!$E$9=$O$2,O857,IF(Inputs!$E$9=$P$2,P857,""))))</f>
        <v/>
      </c>
      <c r="R857" s="3">
        <v>0</v>
      </c>
      <c r="S857" s="19"/>
      <c r="T857" s="3">
        <f t="shared" si="126"/>
        <v>0</v>
      </c>
      <c r="U857" s="8" t="str">
        <f t="shared" si="127"/>
        <v/>
      </c>
      <c r="W857" s="11"/>
      <c r="X857" s="11"/>
      <c r="Y857" s="11"/>
      <c r="Z857" s="11"/>
      <c r="AA857" s="11"/>
      <c r="AB857" s="11"/>
      <c r="AC857" s="11"/>
    </row>
    <row r="858" spans="4:29">
      <c r="D858" s="26">
        <f>IF(SUM($D$2:D857)&lt;&gt;0,0,IF(ROUND(U857-L858,2)=0,E858,0))</f>
        <v>0</v>
      </c>
      <c r="E858" s="3" t="str">
        <f t="shared" si="128"/>
        <v/>
      </c>
      <c r="F858" s="3" t="str">
        <f>IF(E858="","",IF(ISERROR(INDEX(Inputs!$A$10:$B$13,MATCH(E858,Inputs!$A$10:$A$13,0),2)),0,INDEX(Inputs!$A$10:$B$13,MATCH(E858,Inputs!$A$10:$A$13,0),2)))</f>
        <v/>
      </c>
      <c r="G858" s="47">
        <f t="shared" si="122"/>
        <v>0.1095</v>
      </c>
      <c r="H858" s="37">
        <f t="shared" si="123"/>
        <v>0.1095</v>
      </c>
      <c r="I858" s="9" t="e">
        <f>IF(E858="",NA(),IF(Inputs!$B$6&gt;(U857*(1+rate/freq)),IF((U857*(1+rate/freq))&lt;0,0,(U857*(1+rate/freq))),Inputs!$B$6))</f>
        <v>#N/A</v>
      </c>
      <c r="J858" s="8" t="str">
        <f t="shared" si="124"/>
        <v/>
      </c>
      <c r="K858" s="9" t="str">
        <f t="shared" si="125"/>
        <v/>
      </c>
      <c r="L858" s="8" t="str">
        <f t="shared" si="129"/>
        <v/>
      </c>
      <c r="M858" s="8" t="str">
        <f t="shared" si="130"/>
        <v/>
      </c>
      <c r="N858" s="8"/>
      <c r="O858" s="8"/>
      <c r="P858" s="8"/>
      <c r="Q858" s="8" t="str">
        <f>IF(Inputs!$E$9=$M$2,M858,IF(Inputs!$E$9=$N$2,N858,IF(Inputs!$E$9=$O$2,O858,IF(Inputs!$E$9=$P$2,P858,""))))</f>
        <v/>
      </c>
      <c r="R858" s="3">
        <v>0</v>
      </c>
      <c r="S858" s="19"/>
      <c r="T858" s="3">
        <f t="shared" si="126"/>
        <v>0</v>
      </c>
      <c r="U858" s="8" t="str">
        <f t="shared" si="127"/>
        <v/>
      </c>
      <c r="W858" s="11"/>
      <c r="X858" s="11"/>
      <c r="Y858" s="11"/>
      <c r="Z858" s="11"/>
      <c r="AA858" s="11"/>
      <c r="AB858" s="11"/>
      <c r="AC858" s="11"/>
    </row>
    <row r="859" spans="4:29">
      <c r="D859" s="26">
        <f>IF(SUM($D$2:D858)&lt;&gt;0,0,IF(ROUND(U858-L859,2)=0,E859,0))</f>
        <v>0</v>
      </c>
      <c r="E859" s="3" t="str">
        <f t="shared" si="128"/>
        <v/>
      </c>
      <c r="F859" s="3" t="str">
        <f>IF(E859="","",IF(ISERROR(INDEX(Inputs!$A$10:$B$13,MATCH(E859,Inputs!$A$10:$A$13,0),2)),0,INDEX(Inputs!$A$10:$B$13,MATCH(E859,Inputs!$A$10:$A$13,0),2)))</f>
        <v/>
      </c>
      <c r="G859" s="47">
        <f t="shared" si="122"/>
        <v>0.1095</v>
      </c>
      <c r="H859" s="37">
        <f t="shared" si="123"/>
        <v>0.1095</v>
      </c>
      <c r="I859" s="9" t="e">
        <f>IF(E859="",NA(),IF(Inputs!$B$6&gt;(U858*(1+rate/freq)),IF((U858*(1+rate/freq))&lt;0,0,(U858*(1+rate/freq))),Inputs!$B$6))</f>
        <v>#N/A</v>
      </c>
      <c r="J859" s="8" t="str">
        <f t="shared" si="124"/>
        <v/>
      </c>
      <c r="K859" s="9" t="str">
        <f t="shared" si="125"/>
        <v/>
      </c>
      <c r="L859" s="8" t="str">
        <f t="shared" si="129"/>
        <v/>
      </c>
      <c r="M859" s="8" t="str">
        <f t="shared" si="130"/>
        <v/>
      </c>
      <c r="N859" s="8">
        <f>N856+3</f>
        <v>856</v>
      </c>
      <c r="O859" s="8"/>
      <c r="P859" s="8"/>
      <c r="Q859" s="8" t="str">
        <f>IF(Inputs!$E$9=$M$2,M859,IF(Inputs!$E$9=$N$2,N859,IF(Inputs!$E$9=$O$2,O859,IF(Inputs!$E$9=$P$2,P859,""))))</f>
        <v/>
      </c>
      <c r="R859" s="3">
        <v>0</v>
      </c>
      <c r="S859" s="19"/>
      <c r="T859" s="3">
        <f t="shared" si="126"/>
        <v>0</v>
      </c>
      <c r="U859" s="8" t="str">
        <f t="shared" si="127"/>
        <v/>
      </c>
      <c r="W859" s="11"/>
      <c r="X859" s="11"/>
      <c r="Y859" s="11"/>
      <c r="Z859" s="11"/>
      <c r="AA859" s="11"/>
      <c r="AB859" s="11"/>
      <c r="AC859" s="11"/>
    </row>
    <row r="860" spans="4:29">
      <c r="D860" s="26">
        <f>IF(SUM($D$2:D859)&lt;&gt;0,0,IF(ROUND(U859-L860,2)=0,E860,0))</f>
        <v>0</v>
      </c>
      <c r="E860" s="3" t="str">
        <f t="shared" si="128"/>
        <v/>
      </c>
      <c r="F860" s="3" t="str">
        <f>IF(E860="","",IF(ISERROR(INDEX(Inputs!$A$10:$B$13,MATCH(E860,Inputs!$A$10:$A$13,0),2)),0,INDEX(Inputs!$A$10:$B$13,MATCH(E860,Inputs!$A$10:$A$13,0),2)))</f>
        <v/>
      </c>
      <c r="G860" s="47">
        <f t="shared" si="122"/>
        <v>0.1095</v>
      </c>
      <c r="H860" s="37">
        <f t="shared" si="123"/>
        <v>0.1095</v>
      </c>
      <c r="I860" s="9" t="e">
        <f>IF(E860="",NA(),IF(Inputs!$B$6&gt;(U859*(1+rate/freq)),IF((U859*(1+rate/freq))&lt;0,0,(U859*(1+rate/freq))),Inputs!$B$6))</f>
        <v>#N/A</v>
      </c>
      <c r="J860" s="8" t="str">
        <f t="shared" si="124"/>
        <v/>
      </c>
      <c r="K860" s="9" t="str">
        <f t="shared" si="125"/>
        <v/>
      </c>
      <c r="L860" s="8" t="str">
        <f t="shared" si="129"/>
        <v/>
      </c>
      <c r="M860" s="8" t="str">
        <f t="shared" si="130"/>
        <v/>
      </c>
      <c r="N860" s="8"/>
      <c r="O860" s="8"/>
      <c r="P860" s="8"/>
      <c r="Q860" s="8" t="str">
        <f>IF(Inputs!$E$9=$M$2,M860,IF(Inputs!$E$9=$N$2,N860,IF(Inputs!$E$9=$O$2,O860,IF(Inputs!$E$9=$P$2,P860,""))))</f>
        <v/>
      </c>
      <c r="R860" s="3">
        <v>0</v>
      </c>
      <c r="S860" s="19"/>
      <c r="T860" s="3">
        <f t="shared" si="126"/>
        <v>0</v>
      </c>
      <c r="U860" s="8" t="str">
        <f t="shared" si="127"/>
        <v/>
      </c>
      <c r="W860" s="11"/>
      <c r="X860" s="11"/>
      <c r="Y860" s="11"/>
      <c r="Z860" s="11"/>
      <c r="AA860" s="11"/>
      <c r="AB860" s="11"/>
      <c r="AC860" s="11"/>
    </row>
    <row r="861" spans="4:29">
      <c r="D861" s="26">
        <f>IF(SUM($D$2:D860)&lt;&gt;0,0,IF(ROUND(U860-L861,2)=0,E861,0))</f>
        <v>0</v>
      </c>
      <c r="E861" s="3" t="str">
        <f t="shared" si="128"/>
        <v/>
      </c>
      <c r="F861" s="3" t="str">
        <f>IF(E861="","",IF(ISERROR(INDEX(Inputs!$A$10:$B$13,MATCH(E861,Inputs!$A$10:$A$13,0),2)),0,INDEX(Inputs!$A$10:$B$13,MATCH(E861,Inputs!$A$10:$A$13,0),2)))</f>
        <v/>
      </c>
      <c r="G861" s="47">
        <f t="shared" si="122"/>
        <v>0.1095</v>
      </c>
      <c r="H861" s="37">
        <f t="shared" si="123"/>
        <v>0.1095</v>
      </c>
      <c r="I861" s="9" t="e">
        <f>IF(E861="",NA(),IF(Inputs!$B$6&gt;(U860*(1+rate/freq)),IF((U860*(1+rate/freq))&lt;0,0,(U860*(1+rate/freq))),Inputs!$B$6))</f>
        <v>#N/A</v>
      </c>
      <c r="J861" s="8" t="str">
        <f t="shared" si="124"/>
        <v/>
      </c>
      <c r="K861" s="9" t="str">
        <f t="shared" si="125"/>
        <v/>
      </c>
      <c r="L861" s="8" t="str">
        <f t="shared" si="129"/>
        <v/>
      </c>
      <c r="M861" s="8" t="str">
        <f t="shared" si="130"/>
        <v/>
      </c>
      <c r="N861" s="8"/>
      <c r="O861" s="8"/>
      <c r="P861" s="8"/>
      <c r="Q861" s="8" t="str">
        <f>IF(Inputs!$E$9=$M$2,M861,IF(Inputs!$E$9=$N$2,N861,IF(Inputs!$E$9=$O$2,O861,IF(Inputs!$E$9=$P$2,P861,""))))</f>
        <v/>
      </c>
      <c r="R861" s="3">
        <v>0</v>
      </c>
      <c r="S861" s="19"/>
      <c r="T861" s="3">
        <f t="shared" si="126"/>
        <v>0</v>
      </c>
      <c r="U861" s="8" t="str">
        <f t="shared" si="127"/>
        <v/>
      </c>
      <c r="W861" s="11"/>
      <c r="X861" s="11"/>
      <c r="Y861" s="11"/>
      <c r="Z861" s="11"/>
      <c r="AA861" s="11"/>
      <c r="AB861" s="11"/>
      <c r="AC861" s="11"/>
    </row>
    <row r="862" spans="4:29">
      <c r="D862" s="26">
        <f>IF(SUM($D$2:D861)&lt;&gt;0,0,IF(ROUND(U861-L862,2)=0,E862,0))</f>
        <v>0</v>
      </c>
      <c r="E862" s="3" t="str">
        <f t="shared" si="128"/>
        <v/>
      </c>
      <c r="F862" s="3" t="str">
        <f>IF(E862="","",IF(ISERROR(INDEX(Inputs!$A$10:$B$13,MATCH(E862,Inputs!$A$10:$A$13,0),2)),0,INDEX(Inputs!$A$10:$B$13,MATCH(E862,Inputs!$A$10:$A$13,0),2)))</f>
        <v/>
      </c>
      <c r="G862" s="47">
        <f t="shared" si="122"/>
        <v>0.1095</v>
      </c>
      <c r="H862" s="37">
        <f t="shared" si="123"/>
        <v>0.1095</v>
      </c>
      <c r="I862" s="9" t="e">
        <f>IF(E862="",NA(),IF(Inputs!$B$6&gt;(U861*(1+rate/freq)),IF((U861*(1+rate/freq))&lt;0,0,(U861*(1+rate/freq))),Inputs!$B$6))</f>
        <v>#N/A</v>
      </c>
      <c r="J862" s="8" t="str">
        <f t="shared" si="124"/>
        <v/>
      </c>
      <c r="K862" s="9" t="str">
        <f t="shared" si="125"/>
        <v/>
      </c>
      <c r="L862" s="8" t="str">
        <f t="shared" si="129"/>
        <v/>
      </c>
      <c r="M862" s="8" t="str">
        <f t="shared" si="130"/>
        <v/>
      </c>
      <c r="N862" s="8">
        <f>N859+3</f>
        <v>859</v>
      </c>
      <c r="O862" s="8">
        <f>O856+6</f>
        <v>859</v>
      </c>
      <c r="P862" s="8"/>
      <c r="Q862" s="8" t="str">
        <f>IF(Inputs!$E$9=$M$2,M862,IF(Inputs!$E$9=$N$2,N862,IF(Inputs!$E$9=$O$2,O862,IF(Inputs!$E$9=$P$2,P862,""))))</f>
        <v/>
      </c>
      <c r="R862" s="3">
        <v>0</v>
      </c>
      <c r="S862" s="19"/>
      <c r="T862" s="3">
        <f t="shared" si="126"/>
        <v>0</v>
      </c>
      <c r="U862" s="8" t="str">
        <f t="shared" si="127"/>
        <v/>
      </c>
      <c r="W862" s="11"/>
      <c r="X862" s="11"/>
      <c r="Y862" s="11"/>
      <c r="Z862" s="11"/>
      <c r="AA862" s="11"/>
      <c r="AB862" s="11"/>
      <c r="AC862" s="11"/>
    </row>
    <row r="863" spans="4:29">
      <c r="D863" s="26">
        <f>IF(SUM($D$2:D862)&lt;&gt;0,0,IF(ROUND(U862-L863,2)=0,E863,0))</f>
        <v>0</v>
      </c>
      <c r="E863" s="3" t="str">
        <f t="shared" si="128"/>
        <v/>
      </c>
      <c r="F863" s="3" t="str">
        <f>IF(E863="","",IF(ISERROR(INDEX(Inputs!$A$10:$B$13,MATCH(E863,Inputs!$A$10:$A$13,0),2)),0,INDEX(Inputs!$A$10:$B$13,MATCH(E863,Inputs!$A$10:$A$13,0),2)))</f>
        <v/>
      </c>
      <c r="G863" s="47">
        <f t="shared" si="122"/>
        <v>0.1095</v>
      </c>
      <c r="H863" s="37">
        <f t="shared" si="123"/>
        <v>0.1095</v>
      </c>
      <c r="I863" s="9" t="e">
        <f>IF(E863="",NA(),IF(Inputs!$B$6&gt;(U862*(1+rate/freq)),IF((U862*(1+rate/freq))&lt;0,0,(U862*(1+rate/freq))),Inputs!$B$6))</f>
        <v>#N/A</v>
      </c>
      <c r="J863" s="8" t="str">
        <f t="shared" si="124"/>
        <v/>
      </c>
      <c r="K863" s="9" t="str">
        <f t="shared" si="125"/>
        <v/>
      </c>
      <c r="L863" s="8" t="str">
        <f t="shared" si="129"/>
        <v/>
      </c>
      <c r="M863" s="8" t="str">
        <f t="shared" si="130"/>
        <v/>
      </c>
      <c r="N863" s="8"/>
      <c r="O863" s="8"/>
      <c r="P863" s="8"/>
      <c r="Q863" s="8" t="str">
        <f>IF(Inputs!$E$9=$M$2,M863,IF(Inputs!$E$9=$N$2,N863,IF(Inputs!$E$9=$O$2,O863,IF(Inputs!$E$9=$P$2,P863,""))))</f>
        <v/>
      </c>
      <c r="R863" s="3">
        <v>0</v>
      </c>
      <c r="S863" s="19"/>
      <c r="T863" s="3">
        <f t="shared" si="126"/>
        <v>0</v>
      </c>
      <c r="U863" s="8" t="str">
        <f t="shared" si="127"/>
        <v/>
      </c>
      <c r="W863" s="11"/>
      <c r="X863" s="11"/>
      <c r="Y863" s="11"/>
      <c r="Z863" s="11"/>
      <c r="AA863" s="11"/>
      <c r="AB863" s="11"/>
      <c r="AC863" s="11"/>
    </row>
    <row r="864" spans="4:29">
      <c r="D864" s="26">
        <f>IF(SUM($D$2:D863)&lt;&gt;0,0,IF(ROUND(U863-L864,2)=0,E864,0))</f>
        <v>0</v>
      </c>
      <c r="E864" s="3" t="str">
        <f t="shared" si="128"/>
        <v/>
      </c>
      <c r="F864" s="3" t="str">
        <f>IF(E864="","",IF(ISERROR(INDEX(Inputs!$A$10:$B$13,MATCH(E864,Inputs!$A$10:$A$13,0),2)),0,INDEX(Inputs!$A$10:$B$13,MATCH(E864,Inputs!$A$10:$A$13,0),2)))</f>
        <v/>
      </c>
      <c r="G864" s="47">
        <f t="shared" si="122"/>
        <v>0.1095</v>
      </c>
      <c r="H864" s="37">
        <f t="shared" si="123"/>
        <v>0.1095</v>
      </c>
      <c r="I864" s="9" t="e">
        <f>IF(E864="",NA(),IF(Inputs!$B$6&gt;(U863*(1+rate/freq)),IF((U863*(1+rate/freq))&lt;0,0,(U863*(1+rate/freq))),Inputs!$B$6))</f>
        <v>#N/A</v>
      </c>
      <c r="J864" s="8" t="str">
        <f t="shared" si="124"/>
        <v/>
      </c>
      <c r="K864" s="9" t="str">
        <f t="shared" si="125"/>
        <v/>
      </c>
      <c r="L864" s="8" t="str">
        <f t="shared" si="129"/>
        <v/>
      </c>
      <c r="M864" s="8" t="str">
        <f t="shared" si="130"/>
        <v/>
      </c>
      <c r="N864" s="8"/>
      <c r="O864" s="8"/>
      <c r="P864" s="8"/>
      <c r="Q864" s="8" t="str">
        <f>IF(Inputs!$E$9=$M$2,M864,IF(Inputs!$E$9=$N$2,N864,IF(Inputs!$E$9=$O$2,O864,IF(Inputs!$E$9=$P$2,P864,""))))</f>
        <v/>
      </c>
      <c r="R864" s="3">
        <v>0</v>
      </c>
      <c r="S864" s="19"/>
      <c r="T864" s="3">
        <f t="shared" si="126"/>
        <v>0</v>
      </c>
      <c r="U864" s="8" t="str">
        <f t="shared" si="127"/>
        <v/>
      </c>
      <c r="W864" s="11"/>
      <c r="X864" s="11"/>
      <c r="Y864" s="11"/>
      <c r="Z864" s="11"/>
      <c r="AA864" s="11"/>
      <c r="AB864" s="11"/>
      <c r="AC864" s="11"/>
    </row>
    <row r="865" spans="4:29">
      <c r="D865" s="26">
        <f>IF(SUM($D$2:D864)&lt;&gt;0,0,IF(ROUND(U864-L865,2)=0,E865,0))</f>
        <v>0</v>
      </c>
      <c r="E865" s="3" t="str">
        <f t="shared" si="128"/>
        <v/>
      </c>
      <c r="F865" s="3" t="str">
        <f>IF(E865="","",IF(ISERROR(INDEX(Inputs!$A$10:$B$13,MATCH(E865,Inputs!$A$10:$A$13,0),2)),0,INDEX(Inputs!$A$10:$B$13,MATCH(E865,Inputs!$A$10:$A$13,0),2)))</f>
        <v/>
      </c>
      <c r="G865" s="47">
        <f t="shared" si="122"/>
        <v>0.1095</v>
      </c>
      <c r="H865" s="37">
        <f t="shared" si="123"/>
        <v>0.1095</v>
      </c>
      <c r="I865" s="9" t="e">
        <f>IF(E865="",NA(),IF(Inputs!$B$6&gt;(U864*(1+rate/freq)),IF((U864*(1+rate/freq))&lt;0,0,(U864*(1+rate/freq))),Inputs!$B$6))</f>
        <v>#N/A</v>
      </c>
      <c r="J865" s="8" t="str">
        <f t="shared" si="124"/>
        <v/>
      </c>
      <c r="K865" s="9" t="str">
        <f t="shared" si="125"/>
        <v/>
      </c>
      <c r="L865" s="8" t="str">
        <f t="shared" si="129"/>
        <v/>
      </c>
      <c r="M865" s="8" t="str">
        <f t="shared" si="130"/>
        <v/>
      </c>
      <c r="N865" s="8">
        <f>N862+3</f>
        <v>862</v>
      </c>
      <c r="O865" s="8"/>
      <c r="P865" s="8"/>
      <c r="Q865" s="8" t="str">
        <f>IF(Inputs!$E$9=$M$2,M865,IF(Inputs!$E$9=$N$2,N865,IF(Inputs!$E$9=$O$2,O865,IF(Inputs!$E$9=$P$2,P865,""))))</f>
        <v/>
      </c>
      <c r="R865" s="3">
        <v>0</v>
      </c>
      <c r="S865" s="19"/>
      <c r="T865" s="3">
        <f t="shared" si="126"/>
        <v>0</v>
      </c>
      <c r="U865" s="8" t="str">
        <f t="shared" si="127"/>
        <v/>
      </c>
      <c r="W865" s="11"/>
      <c r="X865" s="11"/>
      <c r="Y865" s="11"/>
      <c r="Z865" s="11"/>
      <c r="AA865" s="11"/>
      <c r="AB865" s="11"/>
      <c r="AC865" s="11"/>
    </row>
    <row r="866" spans="4:29">
      <c r="D866" s="26">
        <f>IF(SUM($D$2:D865)&lt;&gt;0,0,IF(ROUND(U865-L866,2)=0,E866,0))</f>
        <v>0</v>
      </c>
      <c r="E866" s="3" t="str">
        <f t="shared" si="128"/>
        <v/>
      </c>
      <c r="F866" s="3" t="str">
        <f>IF(E866="","",IF(ISERROR(INDEX(Inputs!$A$10:$B$13,MATCH(E866,Inputs!$A$10:$A$13,0),2)),0,INDEX(Inputs!$A$10:$B$13,MATCH(E866,Inputs!$A$10:$A$13,0),2)))</f>
        <v/>
      </c>
      <c r="G866" s="47">
        <f t="shared" si="122"/>
        <v>0.1095</v>
      </c>
      <c r="H866" s="37">
        <f t="shared" si="123"/>
        <v>0.1095</v>
      </c>
      <c r="I866" s="9" t="e">
        <f>IF(E866="",NA(),IF(Inputs!$B$6&gt;(U865*(1+rate/freq)),IF((U865*(1+rate/freq))&lt;0,0,(U865*(1+rate/freq))),Inputs!$B$6))</f>
        <v>#N/A</v>
      </c>
      <c r="J866" s="8" t="str">
        <f t="shared" si="124"/>
        <v/>
      </c>
      <c r="K866" s="9" t="str">
        <f t="shared" si="125"/>
        <v/>
      </c>
      <c r="L866" s="8" t="str">
        <f t="shared" si="129"/>
        <v/>
      </c>
      <c r="M866" s="8" t="str">
        <f t="shared" si="130"/>
        <v/>
      </c>
      <c r="N866" s="8"/>
      <c r="O866" s="8"/>
      <c r="P866" s="8"/>
      <c r="Q866" s="8" t="str">
        <f>IF(Inputs!$E$9=$M$2,M866,IF(Inputs!$E$9=$N$2,N866,IF(Inputs!$E$9=$O$2,O866,IF(Inputs!$E$9=$P$2,P866,""))))</f>
        <v/>
      </c>
      <c r="R866" s="3">
        <v>0</v>
      </c>
      <c r="S866" s="19"/>
      <c r="T866" s="3">
        <f t="shared" si="126"/>
        <v>0</v>
      </c>
      <c r="U866" s="8" t="str">
        <f t="shared" si="127"/>
        <v/>
      </c>
      <c r="W866" s="11"/>
      <c r="X866" s="11"/>
      <c r="Y866" s="11"/>
      <c r="Z866" s="11"/>
      <c r="AA866" s="11"/>
      <c r="AB866" s="11"/>
      <c r="AC866" s="11"/>
    </row>
    <row r="867" spans="4:29">
      <c r="D867" s="26">
        <f>IF(SUM($D$2:D866)&lt;&gt;0,0,IF(ROUND(U866-L867,2)=0,E867,0))</f>
        <v>0</v>
      </c>
      <c r="E867" s="3" t="str">
        <f t="shared" si="128"/>
        <v/>
      </c>
      <c r="F867" s="3" t="str">
        <f>IF(E867="","",IF(ISERROR(INDEX(Inputs!$A$10:$B$13,MATCH(E867,Inputs!$A$10:$A$13,0),2)),0,INDEX(Inputs!$A$10:$B$13,MATCH(E867,Inputs!$A$10:$A$13,0),2)))</f>
        <v/>
      </c>
      <c r="G867" s="47">
        <f t="shared" si="122"/>
        <v>0.1095</v>
      </c>
      <c r="H867" s="37">
        <f t="shared" si="123"/>
        <v>0.1095</v>
      </c>
      <c r="I867" s="9" t="e">
        <f>IF(E867="",NA(),IF(Inputs!$B$6&gt;(U866*(1+rate/freq)),IF((U866*(1+rate/freq))&lt;0,0,(U866*(1+rate/freq))),Inputs!$B$6))</f>
        <v>#N/A</v>
      </c>
      <c r="J867" s="8" t="str">
        <f t="shared" si="124"/>
        <v/>
      </c>
      <c r="K867" s="9" t="str">
        <f t="shared" si="125"/>
        <v/>
      </c>
      <c r="L867" s="8" t="str">
        <f t="shared" si="129"/>
        <v/>
      </c>
      <c r="M867" s="8" t="str">
        <f t="shared" si="130"/>
        <v/>
      </c>
      <c r="N867" s="8"/>
      <c r="O867" s="8"/>
      <c r="P867" s="8"/>
      <c r="Q867" s="8" t="str">
        <f>IF(Inputs!$E$9=$M$2,M867,IF(Inputs!$E$9=$N$2,N867,IF(Inputs!$E$9=$O$2,O867,IF(Inputs!$E$9=$P$2,P867,""))))</f>
        <v/>
      </c>
      <c r="R867" s="3">
        <v>0</v>
      </c>
      <c r="S867" s="19"/>
      <c r="T867" s="3">
        <f t="shared" si="126"/>
        <v>0</v>
      </c>
      <c r="U867" s="8" t="str">
        <f t="shared" si="127"/>
        <v/>
      </c>
      <c r="W867" s="11"/>
      <c r="X867" s="11"/>
      <c r="Y867" s="11"/>
      <c r="Z867" s="11"/>
      <c r="AA867" s="11"/>
      <c r="AB867" s="11"/>
      <c r="AC867" s="11"/>
    </row>
    <row r="868" spans="4:29">
      <c r="D868" s="26">
        <f>IF(SUM($D$2:D867)&lt;&gt;0,0,IF(ROUND(U867-L868,2)=0,E868,0))</f>
        <v>0</v>
      </c>
      <c r="E868" s="3" t="str">
        <f t="shared" si="128"/>
        <v/>
      </c>
      <c r="F868" s="3" t="str">
        <f>IF(E868="","",IF(ISERROR(INDEX(Inputs!$A$10:$B$13,MATCH(E868,Inputs!$A$10:$A$13,0),2)),0,INDEX(Inputs!$A$10:$B$13,MATCH(E868,Inputs!$A$10:$A$13,0),2)))</f>
        <v/>
      </c>
      <c r="G868" s="47">
        <f t="shared" si="122"/>
        <v>0.1095</v>
      </c>
      <c r="H868" s="37">
        <f t="shared" si="123"/>
        <v>0.1095</v>
      </c>
      <c r="I868" s="9" t="e">
        <f>IF(E868="",NA(),IF(Inputs!$B$6&gt;(U867*(1+rate/freq)),IF((U867*(1+rate/freq))&lt;0,0,(U867*(1+rate/freq))),Inputs!$B$6))</f>
        <v>#N/A</v>
      </c>
      <c r="J868" s="8" t="str">
        <f t="shared" si="124"/>
        <v/>
      </c>
      <c r="K868" s="9" t="str">
        <f t="shared" si="125"/>
        <v/>
      </c>
      <c r="L868" s="8" t="str">
        <f t="shared" si="129"/>
        <v/>
      </c>
      <c r="M868" s="8" t="str">
        <f t="shared" si="130"/>
        <v/>
      </c>
      <c r="N868" s="8">
        <f>N865+3</f>
        <v>865</v>
      </c>
      <c r="O868" s="8">
        <f>O862+6</f>
        <v>865</v>
      </c>
      <c r="P868" s="8">
        <f>P856+12</f>
        <v>865</v>
      </c>
      <c r="Q868" s="8" t="str">
        <f>IF(Inputs!$E$9=$M$2,M868,IF(Inputs!$E$9=$N$2,N868,IF(Inputs!$E$9=$O$2,O868,IF(Inputs!$E$9=$P$2,P868,""))))</f>
        <v/>
      </c>
      <c r="R868" s="3">
        <v>0</v>
      </c>
      <c r="S868" s="19"/>
      <c r="T868" s="3">
        <f t="shared" si="126"/>
        <v>0</v>
      </c>
      <c r="U868" s="8" t="str">
        <f t="shared" si="127"/>
        <v/>
      </c>
      <c r="W868" s="11"/>
      <c r="X868" s="11"/>
      <c r="Y868" s="11"/>
      <c r="Z868" s="11"/>
      <c r="AA868" s="11"/>
      <c r="AB868" s="11"/>
      <c r="AC868" s="11"/>
    </row>
    <row r="869" spans="4:29">
      <c r="D869" s="26">
        <f>IF(SUM($D$2:D868)&lt;&gt;0,0,IF(ROUND(U868-L869,2)=0,E869,0))</f>
        <v>0</v>
      </c>
      <c r="E869" s="3" t="str">
        <f t="shared" si="128"/>
        <v/>
      </c>
      <c r="F869" s="3" t="str">
        <f>IF(E869="","",IF(ISERROR(INDEX(Inputs!$A$10:$B$13,MATCH(E869,Inputs!$A$10:$A$13,0),2)),0,INDEX(Inputs!$A$10:$B$13,MATCH(E869,Inputs!$A$10:$A$13,0),2)))</f>
        <v/>
      </c>
      <c r="G869" s="47">
        <f t="shared" si="122"/>
        <v>0.1095</v>
      </c>
      <c r="H869" s="37">
        <f t="shared" si="123"/>
        <v>0.1095</v>
      </c>
      <c r="I869" s="9" t="e">
        <f>IF(E869="",NA(),IF(Inputs!$B$6&gt;(U868*(1+rate/freq)),IF((U868*(1+rate/freq))&lt;0,0,(U868*(1+rate/freq))),Inputs!$B$6))</f>
        <v>#N/A</v>
      </c>
      <c r="J869" s="8" t="str">
        <f t="shared" si="124"/>
        <v/>
      </c>
      <c r="K869" s="9" t="str">
        <f t="shared" si="125"/>
        <v/>
      </c>
      <c r="L869" s="8" t="str">
        <f t="shared" si="129"/>
        <v/>
      </c>
      <c r="M869" s="8" t="str">
        <f t="shared" si="130"/>
        <v/>
      </c>
      <c r="N869" s="8"/>
      <c r="O869" s="8"/>
      <c r="P869" s="8"/>
      <c r="Q869" s="8" t="str">
        <f>IF(Inputs!$E$9=$M$2,M869,IF(Inputs!$E$9=$N$2,N869,IF(Inputs!$E$9=$O$2,O869,IF(Inputs!$E$9=$P$2,P869,""))))</f>
        <v/>
      </c>
      <c r="R869" s="3">
        <v>0</v>
      </c>
      <c r="S869" s="19"/>
      <c r="T869" s="3">
        <f t="shared" si="126"/>
        <v>0</v>
      </c>
      <c r="U869" s="8" t="str">
        <f t="shared" si="127"/>
        <v/>
      </c>
      <c r="W869" s="11"/>
      <c r="X869" s="11"/>
      <c r="Y869" s="11"/>
      <c r="Z869" s="11"/>
      <c r="AA869" s="11"/>
      <c r="AB869" s="11"/>
      <c r="AC869" s="11"/>
    </row>
    <row r="870" spans="4:29">
      <c r="D870" s="26">
        <f>IF(SUM($D$2:D869)&lt;&gt;0,0,IF(ROUND(U869-L870,2)=0,E870,0))</f>
        <v>0</v>
      </c>
      <c r="E870" s="3" t="str">
        <f t="shared" si="128"/>
        <v/>
      </c>
      <c r="F870" s="3" t="str">
        <f>IF(E870="","",IF(ISERROR(INDEX(Inputs!$A$10:$B$13,MATCH(E870,Inputs!$A$10:$A$13,0),2)),0,INDEX(Inputs!$A$10:$B$13,MATCH(E870,Inputs!$A$10:$A$13,0),2)))</f>
        <v/>
      </c>
      <c r="G870" s="47">
        <f t="shared" si="122"/>
        <v>0.1095</v>
      </c>
      <c r="H870" s="37">
        <f t="shared" si="123"/>
        <v>0.1095</v>
      </c>
      <c r="I870" s="9" t="e">
        <f>IF(E870="",NA(),IF(Inputs!$B$6&gt;(U869*(1+rate/freq)),IF((U869*(1+rate/freq))&lt;0,0,(U869*(1+rate/freq))),Inputs!$B$6))</f>
        <v>#N/A</v>
      </c>
      <c r="J870" s="8" t="str">
        <f t="shared" si="124"/>
        <v/>
      </c>
      <c r="K870" s="9" t="str">
        <f t="shared" si="125"/>
        <v/>
      </c>
      <c r="L870" s="8" t="str">
        <f t="shared" si="129"/>
        <v/>
      </c>
      <c r="M870" s="8" t="str">
        <f t="shared" si="130"/>
        <v/>
      </c>
      <c r="N870" s="8"/>
      <c r="O870" s="8"/>
      <c r="P870" s="8"/>
      <c r="Q870" s="8" t="str">
        <f>IF(Inputs!$E$9=$M$2,M870,IF(Inputs!$E$9=$N$2,N870,IF(Inputs!$E$9=$O$2,O870,IF(Inputs!$E$9=$P$2,P870,""))))</f>
        <v/>
      </c>
      <c r="R870" s="3">
        <v>0</v>
      </c>
      <c r="S870" s="19"/>
      <c r="T870" s="3">
        <f t="shared" si="126"/>
        <v>0</v>
      </c>
      <c r="U870" s="8" t="str">
        <f t="shared" si="127"/>
        <v/>
      </c>
      <c r="W870" s="11"/>
      <c r="X870" s="11"/>
      <c r="Y870" s="11"/>
      <c r="Z870" s="11"/>
      <c r="AA870" s="11"/>
      <c r="AB870" s="11"/>
      <c r="AC870" s="11"/>
    </row>
    <row r="871" spans="4:29">
      <c r="D871" s="26">
        <f>IF(SUM($D$2:D870)&lt;&gt;0,0,IF(ROUND(U870-L871,2)=0,E871,0))</f>
        <v>0</v>
      </c>
      <c r="E871" s="3" t="str">
        <f t="shared" si="128"/>
        <v/>
      </c>
      <c r="F871" s="3" t="str">
        <f>IF(E871="","",IF(ISERROR(INDEX(Inputs!$A$10:$B$13,MATCH(E871,Inputs!$A$10:$A$13,0),2)),0,INDEX(Inputs!$A$10:$B$13,MATCH(E871,Inputs!$A$10:$A$13,0),2)))</f>
        <v/>
      </c>
      <c r="G871" s="47">
        <f t="shared" si="122"/>
        <v>0.1095</v>
      </c>
      <c r="H871" s="37">
        <f t="shared" si="123"/>
        <v>0.1095</v>
      </c>
      <c r="I871" s="9" t="e">
        <f>IF(E871="",NA(),IF(Inputs!$B$6&gt;(U870*(1+rate/freq)),IF((U870*(1+rate/freq))&lt;0,0,(U870*(1+rate/freq))),Inputs!$B$6))</f>
        <v>#N/A</v>
      </c>
      <c r="J871" s="8" t="str">
        <f t="shared" si="124"/>
        <v/>
      </c>
      <c r="K871" s="9" t="str">
        <f t="shared" si="125"/>
        <v/>
      </c>
      <c r="L871" s="8" t="str">
        <f t="shared" si="129"/>
        <v/>
      </c>
      <c r="M871" s="8" t="str">
        <f t="shared" si="130"/>
        <v/>
      </c>
      <c r="N871" s="8">
        <f>N868+3</f>
        <v>868</v>
      </c>
      <c r="O871" s="8"/>
      <c r="P871" s="8"/>
      <c r="Q871" s="8" t="str">
        <f>IF(Inputs!$E$9=$M$2,M871,IF(Inputs!$E$9=$N$2,N871,IF(Inputs!$E$9=$O$2,O871,IF(Inputs!$E$9=$P$2,P871,""))))</f>
        <v/>
      </c>
      <c r="R871" s="3">
        <v>0</v>
      </c>
      <c r="S871" s="19"/>
      <c r="T871" s="3">
        <f t="shared" si="126"/>
        <v>0</v>
      </c>
      <c r="U871" s="8" t="str">
        <f t="shared" si="127"/>
        <v/>
      </c>
      <c r="W871" s="11"/>
      <c r="X871" s="11"/>
      <c r="Y871" s="11"/>
      <c r="Z871" s="11"/>
      <c r="AA871" s="11"/>
      <c r="AB871" s="11"/>
      <c r="AC871" s="11"/>
    </row>
    <row r="872" spans="4:29">
      <c r="D872" s="26">
        <f>IF(SUM($D$2:D871)&lt;&gt;0,0,IF(ROUND(U871-L872,2)=0,E872,0))</f>
        <v>0</v>
      </c>
      <c r="E872" s="3" t="str">
        <f t="shared" si="128"/>
        <v/>
      </c>
      <c r="F872" s="3" t="str">
        <f>IF(E872="","",IF(ISERROR(INDEX(Inputs!$A$10:$B$13,MATCH(E872,Inputs!$A$10:$A$13,0),2)),0,INDEX(Inputs!$A$10:$B$13,MATCH(E872,Inputs!$A$10:$A$13,0),2)))</f>
        <v/>
      </c>
      <c r="G872" s="47">
        <f t="shared" si="122"/>
        <v>0.1095</v>
      </c>
      <c r="H872" s="37">
        <f t="shared" si="123"/>
        <v>0.1095</v>
      </c>
      <c r="I872" s="9" t="e">
        <f>IF(E872="",NA(),IF(Inputs!$B$6&gt;(U871*(1+rate/freq)),IF((U871*(1+rate/freq))&lt;0,0,(U871*(1+rate/freq))),Inputs!$B$6))</f>
        <v>#N/A</v>
      </c>
      <c r="J872" s="8" t="str">
        <f t="shared" si="124"/>
        <v/>
      </c>
      <c r="K872" s="9" t="str">
        <f t="shared" si="125"/>
        <v/>
      </c>
      <c r="L872" s="8" t="str">
        <f t="shared" si="129"/>
        <v/>
      </c>
      <c r="M872" s="8" t="str">
        <f t="shared" si="130"/>
        <v/>
      </c>
      <c r="N872" s="8"/>
      <c r="O872" s="8"/>
      <c r="P872" s="8"/>
      <c r="Q872" s="8" t="str">
        <f>IF(Inputs!$E$9=$M$2,M872,IF(Inputs!$E$9=$N$2,N872,IF(Inputs!$E$9=$O$2,O872,IF(Inputs!$E$9=$P$2,P872,""))))</f>
        <v/>
      </c>
      <c r="R872" s="3">
        <v>0</v>
      </c>
      <c r="S872" s="19"/>
      <c r="T872" s="3">
        <f t="shared" si="126"/>
        <v>0</v>
      </c>
      <c r="U872" s="8" t="str">
        <f t="shared" si="127"/>
        <v/>
      </c>
      <c r="W872" s="11"/>
      <c r="X872" s="11"/>
      <c r="Y872" s="11"/>
      <c r="Z872" s="11"/>
      <c r="AA872" s="11"/>
      <c r="AB872" s="11"/>
      <c r="AC872" s="11"/>
    </row>
    <row r="873" spans="4:29">
      <c r="D873" s="26">
        <f>IF(SUM($D$2:D872)&lt;&gt;0,0,IF(ROUND(U872-L873,2)=0,E873,0))</f>
        <v>0</v>
      </c>
      <c r="E873" s="3" t="str">
        <f t="shared" si="128"/>
        <v/>
      </c>
      <c r="F873" s="3" t="str">
        <f>IF(E873="","",IF(ISERROR(INDEX(Inputs!$A$10:$B$13,MATCH(E873,Inputs!$A$10:$A$13,0),2)),0,INDEX(Inputs!$A$10:$B$13,MATCH(E873,Inputs!$A$10:$A$13,0),2)))</f>
        <v/>
      </c>
      <c r="G873" s="47">
        <f t="shared" si="122"/>
        <v>0.1095</v>
      </c>
      <c r="H873" s="37">
        <f t="shared" si="123"/>
        <v>0.1095</v>
      </c>
      <c r="I873" s="9" t="e">
        <f>IF(E873="",NA(),IF(Inputs!$B$6&gt;(U872*(1+rate/freq)),IF((U872*(1+rate/freq))&lt;0,0,(U872*(1+rate/freq))),Inputs!$B$6))</f>
        <v>#N/A</v>
      </c>
      <c r="J873" s="8" t="str">
        <f t="shared" si="124"/>
        <v/>
      </c>
      <c r="K873" s="9" t="str">
        <f t="shared" si="125"/>
        <v/>
      </c>
      <c r="L873" s="8" t="str">
        <f t="shared" si="129"/>
        <v/>
      </c>
      <c r="M873" s="8" t="str">
        <f t="shared" si="130"/>
        <v/>
      </c>
      <c r="N873" s="8"/>
      <c r="O873" s="8"/>
      <c r="P873" s="8"/>
      <c r="Q873" s="8" t="str">
        <f>IF(Inputs!$E$9=$M$2,M873,IF(Inputs!$E$9=$N$2,N873,IF(Inputs!$E$9=$O$2,O873,IF(Inputs!$E$9=$P$2,P873,""))))</f>
        <v/>
      </c>
      <c r="R873" s="3">
        <v>0</v>
      </c>
      <c r="S873" s="19"/>
      <c r="T873" s="3">
        <f t="shared" si="126"/>
        <v>0</v>
      </c>
      <c r="U873" s="8" t="str">
        <f t="shared" si="127"/>
        <v/>
      </c>
      <c r="W873" s="11"/>
      <c r="X873" s="11"/>
      <c r="Y873" s="11"/>
      <c r="Z873" s="11"/>
      <c r="AA873" s="11"/>
      <c r="AB873" s="11"/>
      <c r="AC873" s="11"/>
    </row>
    <row r="874" spans="4:29">
      <c r="D874" s="26">
        <f>IF(SUM($D$2:D873)&lt;&gt;0,0,IF(ROUND(U873-L874,2)=0,E874,0))</f>
        <v>0</v>
      </c>
      <c r="E874" s="3" t="str">
        <f t="shared" si="128"/>
        <v/>
      </c>
      <c r="F874" s="3" t="str">
        <f>IF(E874="","",IF(ISERROR(INDEX(Inputs!$A$10:$B$13,MATCH(E874,Inputs!$A$10:$A$13,0),2)),0,INDEX(Inputs!$A$10:$B$13,MATCH(E874,Inputs!$A$10:$A$13,0),2)))</f>
        <v/>
      </c>
      <c r="G874" s="47">
        <f t="shared" si="122"/>
        <v>0.1095</v>
      </c>
      <c r="H874" s="37">
        <f t="shared" si="123"/>
        <v>0.1095</v>
      </c>
      <c r="I874" s="9" t="e">
        <f>IF(E874="",NA(),IF(Inputs!$B$6&gt;(U873*(1+rate/freq)),IF((U873*(1+rate/freq))&lt;0,0,(U873*(1+rate/freq))),Inputs!$B$6))</f>
        <v>#N/A</v>
      </c>
      <c r="J874" s="8" t="str">
        <f t="shared" si="124"/>
        <v/>
      </c>
      <c r="K874" s="9" t="str">
        <f t="shared" si="125"/>
        <v/>
      </c>
      <c r="L874" s="8" t="str">
        <f t="shared" si="129"/>
        <v/>
      </c>
      <c r="M874" s="8" t="str">
        <f t="shared" si="130"/>
        <v/>
      </c>
      <c r="N874" s="8">
        <f>N871+3</f>
        <v>871</v>
      </c>
      <c r="O874" s="8">
        <f>O868+6</f>
        <v>871</v>
      </c>
      <c r="P874" s="8"/>
      <c r="Q874" s="8" t="str">
        <f>IF(Inputs!$E$9=$M$2,M874,IF(Inputs!$E$9=$N$2,N874,IF(Inputs!$E$9=$O$2,O874,IF(Inputs!$E$9=$P$2,P874,""))))</f>
        <v/>
      </c>
      <c r="R874" s="3">
        <v>0</v>
      </c>
      <c r="S874" s="19"/>
      <c r="T874" s="3">
        <f t="shared" si="126"/>
        <v>0</v>
      </c>
      <c r="U874" s="8" t="str">
        <f t="shared" si="127"/>
        <v/>
      </c>
      <c r="W874" s="11"/>
      <c r="X874" s="11"/>
      <c r="Y874" s="11"/>
      <c r="Z874" s="11"/>
      <c r="AA874" s="11"/>
      <c r="AB874" s="11"/>
      <c r="AC874" s="11"/>
    </row>
    <row r="875" spans="4:29">
      <c r="D875" s="26">
        <f>IF(SUM($D$2:D874)&lt;&gt;0,0,IF(ROUND(U874-L875,2)=0,E875,0))</f>
        <v>0</v>
      </c>
      <c r="E875" s="3" t="str">
        <f t="shared" si="128"/>
        <v/>
      </c>
      <c r="F875" s="3" t="str">
        <f>IF(E875="","",IF(ISERROR(INDEX(Inputs!$A$10:$B$13,MATCH(E875,Inputs!$A$10:$A$13,0),2)),0,INDEX(Inputs!$A$10:$B$13,MATCH(E875,Inputs!$A$10:$A$13,0),2)))</f>
        <v/>
      </c>
      <c r="G875" s="47">
        <f t="shared" si="122"/>
        <v>0.1095</v>
      </c>
      <c r="H875" s="37">
        <f t="shared" si="123"/>
        <v>0.1095</v>
      </c>
      <c r="I875" s="9" t="e">
        <f>IF(E875="",NA(),IF(Inputs!$B$6&gt;(U874*(1+rate/freq)),IF((U874*(1+rate/freq))&lt;0,0,(U874*(1+rate/freq))),Inputs!$B$6))</f>
        <v>#N/A</v>
      </c>
      <c r="J875" s="8" t="str">
        <f t="shared" si="124"/>
        <v/>
      </c>
      <c r="K875" s="9" t="str">
        <f t="shared" si="125"/>
        <v/>
      </c>
      <c r="L875" s="8" t="str">
        <f t="shared" si="129"/>
        <v/>
      </c>
      <c r="M875" s="8" t="str">
        <f t="shared" si="130"/>
        <v/>
      </c>
      <c r="N875" s="8"/>
      <c r="O875" s="8"/>
      <c r="P875" s="8"/>
      <c r="Q875" s="8" t="str">
        <f>IF(Inputs!$E$9=$M$2,M875,IF(Inputs!$E$9=$N$2,N875,IF(Inputs!$E$9=$O$2,O875,IF(Inputs!$E$9=$P$2,P875,""))))</f>
        <v/>
      </c>
      <c r="R875" s="3">
        <v>0</v>
      </c>
      <c r="S875" s="19"/>
      <c r="T875" s="3">
        <f t="shared" si="126"/>
        <v>0</v>
      </c>
      <c r="U875" s="8" t="str">
        <f t="shared" si="127"/>
        <v/>
      </c>
      <c r="W875" s="11"/>
      <c r="X875" s="11"/>
      <c r="Y875" s="11"/>
      <c r="Z875" s="11"/>
      <c r="AA875" s="11"/>
      <c r="AB875" s="11"/>
      <c r="AC875" s="11"/>
    </row>
    <row r="876" spans="4:29">
      <c r="D876" s="26">
        <f>IF(SUM($D$2:D875)&lt;&gt;0,0,IF(ROUND(U875-L876,2)=0,E876,0))</f>
        <v>0</v>
      </c>
      <c r="E876" s="3" t="str">
        <f t="shared" si="128"/>
        <v/>
      </c>
      <c r="F876" s="3" t="str">
        <f>IF(E876="","",IF(ISERROR(INDEX(Inputs!$A$10:$B$13,MATCH(E876,Inputs!$A$10:$A$13,0),2)),0,INDEX(Inputs!$A$10:$B$13,MATCH(E876,Inputs!$A$10:$A$13,0),2)))</f>
        <v/>
      </c>
      <c r="G876" s="47">
        <f t="shared" si="122"/>
        <v>0.1095</v>
      </c>
      <c r="H876" s="37">
        <f t="shared" si="123"/>
        <v>0.1095</v>
      </c>
      <c r="I876" s="9" t="e">
        <f>IF(E876="",NA(),IF(Inputs!$B$6&gt;(U875*(1+rate/freq)),IF((U875*(1+rate/freq))&lt;0,0,(U875*(1+rate/freq))),Inputs!$B$6))</f>
        <v>#N/A</v>
      </c>
      <c r="J876" s="8" t="str">
        <f t="shared" si="124"/>
        <v/>
      </c>
      <c r="K876" s="9" t="str">
        <f t="shared" si="125"/>
        <v/>
      </c>
      <c r="L876" s="8" t="str">
        <f t="shared" si="129"/>
        <v/>
      </c>
      <c r="M876" s="8" t="str">
        <f t="shared" si="130"/>
        <v/>
      </c>
      <c r="N876" s="8"/>
      <c r="O876" s="8"/>
      <c r="P876" s="8"/>
      <c r="Q876" s="8" t="str">
        <f>IF(Inputs!$E$9=$M$2,M876,IF(Inputs!$E$9=$N$2,N876,IF(Inputs!$E$9=$O$2,O876,IF(Inputs!$E$9=$P$2,P876,""))))</f>
        <v/>
      </c>
      <c r="R876" s="3">
        <v>0</v>
      </c>
      <c r="S876" s="19"/>
      <c r="T876" s="3">
        <f t="shared" si="126"/>
        <v>0</v>
      </c>
      <c r="U876" s="8" t="str">
        <f t="shared" si="127"/>
        <v/>
      </c>
      <c r="W876" s="11"/>
      <c r="X876" s="11"/>
      <c r="Y876" s="11"/>
      <c r="Z876" s="11"/>
      <c r="AA876" s="11"/>
      <c r="AB876" s="11"/>
      <c r="AC876" s="11"/>
    </row>
    <row r="877" spans="4:29">
      <c r="D877" s="26">
        <f>IF(SUM($D$2:D876)&lt;&gt;0,0,IF(ROUND(U876-L877,2)=0,E877,0))</f>
        <v>0</v>
      </c>
      <c r="E877" s="3" t="str">
        <f t="shared" si="128"/>
        <v/>
      </c>
      <c r="F877" s="3" t="str">
        <f>IF(E877="","",IF(ISERROR(INDEX(Inputs!$A$10:$B$13,MATCH(E877,Inputs!$A$10:$A$13,0),2)),0,INDEX(Inputs!$A$10:$B$13,MATCH(E877,Inputs!$A$10:$A$13,0),2)))</f>
        <v/>
      </c>
      <c r="G877" s="47">
        <f t="shared" si="122"/>
        <v>0.1095</v>
      </c>
      <c r="H877" s="37">
        <f t="shared" si="123"/>
        <v>0.1095</v>
      </c>
      <c r="I877" s="9" t="e">
        <f>IF(E877="",NA(),IF(Inputs!$B$6&gt;(U876*(1+rate/freq)),IF((U876*(1+rate/freq))&lt;0,0,(U876*(1+rate/freq))),Inputs!$B$6))</f>
        <v>#N/A</v>
      </c>
      <c r="J877" s="8" t="str">
        <f t="shared" si="124"/>
        <v/>
      </c>
      <c r="K877" s="9" t="str">
        <f t="shared" si="125"/>
        <v/>
      </c>
      <c r="L877" s="8" t="str">
        <f t="shared" si="129"/>
        <v/>
      </c>
      <c r="M877" s="8" t="str">
        <f t="shared" si="130"/>
        <v/>
      </c>
      <c r="N877" s="8">
        <f>N874+3</f>
        <v>874</v>
      </c>
      <c r="O877" s="8"/>
      <c r="P877" s="8"/>
      <c r="Q877" s="8" t="str">
        <f>IF(Inputs!$E$9=$M$2,M877,IF(Inputs!$E$9=$N$2,N877,IF(Inputs!$E$9=$O$2,O877,IF(Inputs!$E$9=$P$2,P877,""))))</f>
        <v/>
      </c>
      <c r="R877" s="3">
        <v>0</v>
      </c>
      <c r="S877" s="19"/>
      <c r="T877" s="3">
        <f t="shared" si="126"/>
        <v>0</v>
      </c>
      <c r="U877" s="8" t="str">
        <f t="shared" si="127"/>
        <v/>
      </c>
      <c r="W877" s="11"/>
      <c r="X877" s="11"/>
      <c r="Y877" s="11"/>
      <c r="Z877" s="11"/>
      <c r="AA877" s="11"/>
      <c r="AB877" s="11"/>
      <c r="AC877" s="11"/>
    </row>
    <row r="878" spans="4:29">
      <c r="D878" s="26">
        <f>IF(SUM($D$2:D877)&lt;&gt;0,0,IF(ROUND(U877-L878,2)=0,E878,0))</f>
        <v>0</v>
      </c>
      <c r="E878" s="3" t="str">
        <f t="shared" si="128"/>
        <v/>
      </c>
      <c r="F878" s="3" t="str">
        <f>IF(E878="","",IF(ISERROR(INDEX(Inputs!$A$10:$B$13,MATCH(E878,Inputs!$A$10:$A$13,0),2)),0,INDEX(Inputs!$A$10:$B$13,MATCH(E878,Inputs!$A$10:$A$13,0),2)))</f>
        <v/>
      </c>
      <c r="G878" s="47">
        <f t="shared" si="122"/>
        <v>0.1095</v>
      </c>
      <c r="H878" s="37">
        <f t="shared" si="123"/>
        <v>0.1095</v>
      </c>
      <c r="I878" s="9" t="e">
        <f>IF(E878="",NA(),IF(Inputs!$B$6&gt;(U877*(1+rate/freq)),IF((U877*(1+rate/freq))&lt;0,0,(U877*(1+rate/freq))),Inputs!$B$6))</f>
        <v>#N/A</v>
      </c>
      <c r="J878" s="8" t="str">
        <f t="shared" si="124"/>
        <v/>
      </c>
      <c r="K878" s="9" t="str">
        <f t="shared" si="125"/>
        <v/>
      </c>
      <c r="L878" s="8" t="str">
        <f t="shared" si="129"/>
        <v/>
      </c>
      <c r="M878" s="8" t="str">
        <f t="shared" si="130"/>
        <v/>
      </c>
      <c r="N878" s="8"/>
      <c r="O878" s="8"/>
      <c r="P878" s="8"/>
      <c r="Q878" s="8" t="str">
        <f>IF(Inputs!$E$9=$M$2,M878,IF(Inputs!$E$9=$N$2,N878,IF(Inputs!$E$9=$O$2,O878,IF(Inputs!$E$9=$P$2,P878,""))))</f>
        <v/>
      </c>
      <c r="R878" s="3">
        <v>0</v>
      </c>
      <c r="S878" s="19"/>
      <c r="T878" s="3">
        <f t="shared" si="126"/>
        <v>0</v>
      </c>
      <c r="U878" s="8" t="str">
        <f t="shared" si="127"/>
        <v/>
      </c>
      <c r="W878" s="11"/>
      <c r="X878" s="11"/>
      <c r="Y878" s="11"/>
      <c r="Z878" s="11"/>
      <c r="AA878" s="11"/>
      <c r="AB878" s="11"/>
      <c r="AC878" s="11"/>
    </row>
    <row r="879" spans="4:29">
      <c r="D879" s="26">
        <f>IF(SUM($D$2:D878)&lt;&gt;0,0,IF(ROUND(U878-L879,2)=0,E879,0))</f>
        <v>0</v>
      </c>
      <c r="E879" s="3" t="str">
        <f t="shared" si="128"/>
        <v/>
      </c>
      <c r="F879" s="3" t="str">
        <f>IF(E879="","",IF(ISERROR(INDEX(Inputs!$A$10:$B$13,MATCH(E879,Inputs!$A$10:$A$13,0),2)),0,INDEX(Inputs!$A$10:$B$13,MATCH(E879,Inputs!$A$10:$A$13,0),2)))</f>
        <v/>
      </c>
      <c r="G879" s="47">
        <f t="shared" si="122"/>
        <v>0.1095</v>
      </c>
      <c r="H879" s="37">
        <f t="shared" si="123"/>
        <v>0.1095</v>
      </c>
      <c r="I879" s="9" t="e">
        <f>IF(E879="",NA(),IF(Inputs!$B$6&gt;(U878*(1+rate/freq)),IF((U878*(1+rate/freq))&lt;0,0,(U878*(1+rate/freq))),Inputs!$B$6))</f>
        <v>#N/A</v>
      </c>
      <c r="J879" s="8" t="str">
        <f t="shared" si="124"/>
        <v/>
      </c>
      <c r="K879" s="9" t="str">
        <f t="shared" si="125"/>
        <v/>
      </c>
      <c r="L879" s="8" t="str">
        <f t="shared" si="129"/>
        <v/>
      </c>
      <c r="M879" s="8" t="str">
        <f t="shared" si="130"/>
        <v/>
      </c>
      <c r="N879" s="8"/>
      <c r="O879" s="8"/>
      <c r="P879" s="8"/>
      <c r="Q879" s="8" t="str">
        <f>IF(Inputs!$E$9=$M$2,M879,IF(Inputs!$E$9=$N$2,N879,IF(Inputs!$E$9=$O$2,O879,IF(Inputs!$E$9=$P$2,P879,""))))</f>
        <v/>
      </c>
      <c r="R879" s="3">
        <v>0</v>
      </c>
      <c r="S879" s="19"/>
      <c r="T879" s="3">
        <f t="shared" si="126"/>
        <v>0</v>
      </c>
      <c r="U879" s="8" t="str">
        <f t="shared" si="127"/>
        <v/>
      </c>
      <c r="W879" s="11"/>
      <c r="X879" s="11"/>
      <c r="Y879" s="11"/>
      <c r="Z879" s="11"/>
      <c r="AA879" s="11"/>
      <c r="AB879" s="11"/>
      <c r="AC879" s="11"/>
    </row>
    <row r="880" spans="4:29">
      <c r="D880" s="26">
        <f>IF(SUM($D$2:D879)&lt;&gt;0,0,IF(ROUND(U879-L880,2)=0,E880,0))</f>
        <v>0</v>
      </c>
      <c r="E880" s="3" t="str">
        <f t="shared" si="128"/>
        <v/>
      </c>
      <c r="F880" s="3" t="str">
        <f>IF(E880="","",IF(ISERROR(INDEX(Inputs!$A$10:$B$13,MATCH(E880,Inputs!$A$10:$A$13,0),2)),0,INDEX(Inputs!$A$10:$B$13,MATCH(E880,Inputs!$A$10:$A$13,0),2)))</f>
        <v/>
      </c>
      <c r="G880" s="47">
        <f t="shared" si="122"/>
        <v>0.1095</v>
      </c>
      <c r="H880" s="37">
        <f t="shared" si="123"/>
        <v>0.1095</v>
      </c>
      <c r="I880" s="9" t="e">
        <f>IF(E880="",NA(),IF(Inputs!$B$6&gt;(U879*(1+rate/freq)),IF((U879*(1+rate/freq))&lt;0,0,(U879*(1+rate/freq))),Inputs!$B$6))</f>
        <v>#N/A</v>
      </c>
      <c r="J880" s="8" t="str">
        <f t="shared" si="124"/>
        <v/>
      </c>
      <c r="K880" s="9" t="str">
        <f t="shared" si="125"/>
        <v/>
      </c>
      <c r="L880" s="8" t="str">
        <f t="shared" si="129"/>
        <v/>
      </c>
      <c r="M880" s="8" t="str">
        <f t="shared" si="130"/>
        <v/>
      </c>
      <c r="N880" s="8">
        <f>N877+3</f>
        <v>877</v>
      </c>
      <c r="O880" s="8">
        <f>O874+6</f>
        <v>877</v>
      </c>
      <c r="P880" s="8">
        <f>P868+12</f>
        <v>877</v>
      </c>
      <c r="Q880" s="8" t="str">
        <f>IF(Inputs!$E$9=$M$2,M880,IF(Inputs!$E$9=$N$2,N880,IF(Inputs!$E$9=$O$2,O880,IF(Inputs!$E$9=$P$2,P880,""))))</f>
        <v/>
      </c>
      <c r="R880" s="3">
        <v>0</v>
      </c>
      <c r="S880" s="19"/>
      <c r="T880" s="3">
        <f t="shared" si="126"/>
        <v>0</v>
      </c>
      <c r="U880" s="8" t="str">
        <f t="shared" si="127"/>
        <v/>
      </c>
      <c r="W880" s="11"/>
      <c r="X880" s="11"/>
      <c r="Y880" s="11"/>
      <c r="Z880" s="11"/>
      <c r="AA880" s="11"/>
      <c r="AB880" s="11"/>
      <c r="AC880" s="11"/>
    </row>
    <row r="881" spans="4:29">
      <c r="D881" s="26">
        <f>IF(SUM($D$2:D880)&lt;&gt;0,0,IF(ROUND(U880-L881,2)=0,E881,0))</f>
        <v>0</v>
      </c>
      <c r="E881" s="3" t="str">
        <f t="shared" si="128"/>
        <v/>
      </c>
      <c r="F881" s="3" t="str">
        <f>IF(E881="","",IF(ISERROR(INDEX(Inputs!$A$10:$B$13,MATCH(E881,Inputs!$A$10:$A$13,0),2)),0,INDEX(Inputs!$A$10:$B$13,MATCH(E881,Inputs!$A$10:$A$13,0),2)))</f>
        <v/>
      </c>
      <c r="G881" s="47">
        <f t="shared" si="122"/>
        <v>0.1095</v>
      </c>
      <c r="H881" s="37">
        <f t="shared" si="123"/>
        <v>0.1095</v>
      </c>
      <c r="I881" s="9" t="e">
        <f>IF(E881="",NA(),IF(Inputs!$B$6&gt;(U880*(1+rate/freq)),IF((U880*(1+rate/freq))&lt;0,0,(U880*(1+rate/freq))),Inputs!$B$6))</f>
        <v>#N/A</v>
      </c>
      <c r="J881" s="8" t="str">
        <f t="shared" si="124"/>
        <v/>
      </c>
      <c r="K881" s="9" t="str">
        <f t="shared" si="125"/>
        <v/>
      </c>
      <c r="L881" s="8" t="str">
        <f t="shared" si="129"/>
        <v/>
      </c>
      <c r="M881" s="8" t="str">
        <f t="shared" si="130"/>
        <v/>
      </c>
      <c r="N881" s="8"/>
      <c r="O881" s="8"/>
      <c r="P881" s="8"/>
      <c r="Q881" s="8" t="str">
        <f>IF(Inputs!$E$9=$M$2,M881,IF(Inputs!$E$9=$N$2,N881,IF(Inputs!$E$9=$O$2,O881,IF(Inputs!$E$9=$P$2,P881,""))))</f>
        <v/>
      </c>
      <c r="R881" s="3">
        <v>0</v>
      </c>
      <c r="S881" s="19"/>
      <c r="T881" s="3">
        <f t="shared" si="126"/>
        <v>0</v>
      </c>
      <c r="U881" s="8" t="str">
        <f t="shared" si="127"/>
        <v/>
      </c>
      <c r="W881" s="11"/>
      <c r="X881" s="11"/>
      <c r="Y881" s="11"/>
      <c r="Z881" s="11"/>
      <c r="AA881" s="11"/>
      <c r="AB881" s="11"/>
      <c r="AC881" s="11"/>
    </row>
    <row r="882" spans="4:29">
      <c r="D882" s="26">
        <f>IF(SUM($D$2:D881)&lt;&gt;0,0,IF(ROUND(U881-L882,2)=0,E882,0))</f>
        <v>0</v>
      </c>
      <c r="E882" s="3" t="str">
        <f t="shared" si="128"/>
        <v/>
      </c>
      <c r="F882" s="3" t="str">
        <f>IF(E882="","",IF(ISERROR(INDEX(Inputs!$A$10:$B$13,MATCH(E882,Inputs!$A$10:$A$13,0),2)),0,INDEX(Inputs!$A$10:$B$13,MATCH(E882,Inputs!$A$10:$A$13,0),2)))</f>
        <v/>
      </c>
      <c r="G882" s="47">
        <f t="shared" si="122"/>
        <v>0.1095</v>
      </c>
      <c r="H882" s="37">
        <f t="shared" si="123"/>
        <v>0.1095</v>
      </c>
      <c r="I882" s="9" t="e">
        <f>IF(E882="",NA(),IF(Inputs!$B$6&gt;(U881*(1+rate/freq)),IF((U881*(1+rate/freq))&lt;0,0,(U881*(1+rate/freq))),Inputs!$B$6))</f>
        <v>#N/A</v>
      </c>
      <c r="J882" s="8" t="str">
        <f t="shared" si="124"/>
        <v/>
      </c>
      <c r="K882" s="9" t="str">
        <f t="shared" si="125"/>
        <v/>
      </c>
      <c r="L882" s="8" t="str">
        <f t="shared" si="129"/>
        <v/>
      </c>
      <c r="M882" s="8" t="str">
        <f t="shared" si="130"/>
        <v/>
      </c>
      <c r="N882" s="8"/>
      <c r="O882" s="8"/>
      <c r="P882" s="8"/>
      <c r="Q882" s="8" t="str">
        <f>IF(Inputs!$E$9=$M$2,M882,IF(Inputs!$E$9=$N$2,N882,IF(Inputs!$E$9=$O$2,O882,IF(Inputs!$E$9=$P$2,P882,""))))</f>
        <v/>
      </c>
      <c r="R882" s="3">
        <v>0</v>
      </c>
      <c r="S882" s="19"/>
      <c r="T882" s="3">
        <f t="shared" si="126"/>
        <v>0</v>
      </c>
      <c r="U882" s="8" t="str">
        <f t="shared" si="127"/>
        <v/>
      </c>
      <c r="W882" s="11"/>
      <c r="X882" s="11"/>
      <c r="Y882" s="11"/>
      <c r="Z882" s="11"/>
      <c r="AA882" s="11"/>
      <c r="AB882" s="11"/>
      <c r="AC882" s="11"/>
    </row>
    <row r="883" spans="4:29">
      <c r="D883" s="26">
        <f>IF(SUM($D$2:D882)&lt;&gt;0,0,IF(ROUND(U882-L883,2)=0,E883,0))</f>
        <v>0</v>
      </c>
      <c r="E883" s="3" t="str">
        <f t="shared" si="128"/>
        <v/>
      </c>
      <c r="F883" s="3" t="str">
        <f>IF(E883="","",IF(ISERROR(INDEX(Inputs!$A$10:$B$13,MATCH(E883,Inputs!$A$10:$A$13,0),2)),0,INDEX(Inputs!$A$10:$B$13,MATCH(E883,Inputs!$A$10:$A$13,0),2)))</f>
        <v/>
      </c>
      <c r="G883" s="47">
        <f t="shared" si="122"/>
        <v>0.1095</v>
      </c>
      <c r="H883" s="37">
        <f t="shared" si="123"/>
        <v>0.1095</v>
      </c>
      <c r="I883" s="9" t="e">
        <f>IF(E883="",NA(),IF(Inputs!$B$6&gt;(U882*(1+rate/freq)),IF((U882*(1+rate/freq))&lt;0,0,(U882*(1+rate/freq))),Inputs!$B$6))</f>
        <v>#N/A</v>
      </c>
      <c r="J883" s="8" t="str">
        <f t="shared" si="124"/>
        <v/>
      </c>
      <c r="K883" s="9" t="str">
        <f t="shared" si="125"/>
        <v/>
      </c>
      <c r="L883" s="8" t="str">
        <f t="shared" si="129"/>
        <v/>
      </c>
      <c r="M883" s="8" t="str">
        <f t="shared" si="130"/>
        <v/>
      </c>
      <c r="N883" s="8">
        <f>N880+3</f>
        <v>880</v>
      </c>
      <c r="O883" s="8"/>
      <c r="P883" s="8"/>
      <c r="Q883" s="8" t="str">
        <f>IF(Inputs!$E$9=$M$2,M883,IF(Inputs!$E$9=$N$2,N883,IF(Inputs!$E$9=$O$2,O883,IF(Inputs!$E$9=$P$2,P883,""))))</f>
        <v/>
      </c>
      <c r="R883" s="3">
        <v>0</v>
      </c>
      <c r="S883" s="19"/>
      <c r="T883" s="3">
        <f t="shared" si="126"/>
        <v>0</v>
      </c>
      <c r="U883" s="8" t="str">
        <f t="shared" si="127"/>
        <v/>
      </c>
      <c r="W883" s="11"/>
      <c r="X883" s="11"/>
      <c r="Y883" s="11"/>
      <c r="Z883" s="11"/>
      <c r="AA883" s="11"/>
      <c r="AB883" s="11"/>
      <c r="AC883" s="11"/>
    </row>
    <row r="884" spans="4:29">
      <c r="D884" s="26">
        <f>IF(SUM($D$2:D883)&lt;&gt;0,0,IF(ROUND(U883-L884,2)=0,E884,0))</f>
        <v>0</v>
      </c>
      <c r="E884" s="3" t="str">
        <f t="shared" si="128"/>
        <v/>
      </c>
      <c r="F884" s="3" t="str">
        <f>IF(E884="","",IF(ISERROR(INDEX(Inputs!$A$10:$B$13,MATCH(E884,Inputs!$A$10:$A$13,0),2)),0,INDEX(Inputs!$A$10:$B$13,MATCH(E884,Inputs!$A$10:$A$13,0),2)))</f>
        <v/>
      </c>
      <c r="G884" s="47">
        <f t="shared" si="122"/>
        <v>0.1095</v>
      </c>
      <c r="H884" s="37">
        <f t="shared" si="123"/>
        <v>0.1095</v>
      </c>
      <c r="I884" s="9" t="e">
        <f>IF(E884="",NA(),IF(Inputs!$B$6&gt;(U883*(1+rate/freq)),IF((U883*(1+rate/freq))&lt;0,0,(U883*(1+rate/freq))),Inputs!$B$6))</f>
        <v>#N/A</v>
      </c>
      <c r="J884" s="8" t="str">
        <f t="shared" si="124"/>
        <v/>
      </c>
      <c r="K884" s="9" t="str">
        <f t="shared" si="125"/>
        <v/>
      </c>
      <c r="L884" s="8" t="str">
        <f t="shared" si="129"/>
        <v/>
      </c>
      <c r="M884" s="8" t="str">
        <f t="shared" si="130"/>
        <v/>
      </c>
      <c r="N884" s="8"/>
      <c r="O884" s="8"/>
      <c r="P884" s="8"/>
      <c r="Q884" s="8" t="str">
        <f>IF(Inputs!$E$9=$M$2,M884,IF(Inputs!$E$9=$N$2,N884,IF(Inputs!$E$9=$O$2,O884,IF(Inputs!$E$9=$P$2,P884,""))))</f>
        <v/>
      </c>
      <c r="R884" s="3">
        <v>0</v>
      </c>
      <c r="S884" s="19"/>
      <c r="T884" s="3">
        <f t="shared" si="126"/>
        <v>0</v>
      </c>
      <c r="U884" s="8" t="str">
        <f t="shared" si="127"/>
        <v/>
      </c>
      <c r="W884" s="11"/>
      <c r="X884" s="11"/>
      <c r="Y884" s="11"/>
      <c r="Z884" s="11"/>
      <c r="AA884" s="11"/>
      <c r="AB884" s="11"/>
      <c r="AC884" s="11"/>
    </row>
    <row r="885" spans="4:29">
      <c r="D885" s="26">
        <f>IF(SUM($D$2:D884)&lt;&gt;0,0,IF(ROUND(U884-L885,2)=0,E885,0))</f>
        <v>0</v>
      </c>
      <c r="E885" s="3" t="str">
        <f t="shared" si="128"/>
        <v/>
      </c>
      <c r="F885" s="3" t="str">
        <f>IF(E885="","",IF(ISERROR(INDEX(Inputs!$A$10:$B$13,MATCH(E885,Inputs!$A$10:$A$13,0),2)),0,INDEX(Inputs!$A$10:$B$13,MATCH(E885,Inputs!$A$10:$A$13,0),2)))</f>
        <v/>
      </c>
      <c r="G885" s="47">
        <f t="shared" si="122"/>
        <v>0.1095</v>
      </c>
      <c r="H885" s="37">
        <f t="shared" si="123"/>
        <v>0.1095</v>
      </c>
      <c r="I885" s="9" t="e">
        <f>IF(E885="",NA(),IF(Inputs!$B$6&gt;(U884*(1+rate/freq)),IF((U884*(1+rate/freq))&lt;0,0,(U884*(1+rate/freq))),Inputs!$B$6))</f>
        <v>#N/A</v>
      </c>
      <c r="J885" s="8" t="str">
        <f t="shared" si="124"/>
        <v/>
      </c>
      <c r="K885" s="9" t="str">
        <f t="shared" si="125"/>
        <v/>
      </c>
      <c r="L885" s="8" t="str">
        <f t="shared" si="129"/>
        <v/>
      </c>
      <c r="M885" s="8" t="str">
        <f t="shared" si="130"/>
        <v/>
      </c>
      <c r="N885" s="8"/>
      <c r="O885" s="8"/>
      <c r="P885" s="8"/>
      <c r="Q885" s="8" t="str">
        <f>IF(Inputs!$E$9=$M$2,M885,IF(Inputs!$E$9=$N$2,N885,IF(Inputs!$E$9=$O$2,O885,IF(Inputs!$E$9=$P$2,P885,""))))</f>
        <v/>
      </c>
      <c r="R885" s="3">
        <v>0</v>
      </c>
      <c r="S885" s="19"/>
      <c r="T885" s="3">
        <f t="shared" si="126"/>
        <v>0</v>
      </c>
      <c r="U885" s="8" t="str">
        <f t="shared" si="127"/>
        <v/>
      </c>
      <c r="W885" s="11"/>
      <c r="X885" s="11"/>
      <c r="Y885" s="11"/>
      <c r="Z885" s="11"/>
      <c r="AA885" s="11"/>
      <c r="AB885" s="11"/>
      <c r="AC885" s="11"/>
    </row>
    <row r="886" spans="4:29">
      <c r="D886" s="26">
        <f>IF(SUM($D$2:D885)&lt;&gt;0,0,IF(ROUND(U885-L886,2)=0,E886,0))</f>
        <v>0</v>
      </c>
      <c r="E886" s="3" t="str">
        <f t="shared" si="128"/>
        <v/>
      </c>
      <c r="F886" s="3" t="str">
        <f>IF(E886="","",IF(ISERROR(INDEX(Inputs!$A$10:$B$13,MATCH(E886,Inputs!$A$10:$A$13,0),2)),0,INDEX(Inputs!$A$10:$B$13,MATCH(E886,Inputs!$A$10:$A$13,0),2)))</f>
        <v/>
      </c>
      <c r="G886" s="47">
        <f t="shared" si="122"/>
        <v>0.1095</v>
      </c>
      <c r="H886" s="37">
        <f t="shared" si="123"/>
        <v>0.1095</v>
      </c>
      <c r="I886" s="9" t="e">
        <f>IF(E886="",NA(),IF(Inputs!$B$6&gt;(U885*(1+rate/freq)),IF((U885*(1+rate/freq))&lt;0,0,(U885*(1+rate/freq))),Inputs!$B$6))</f>
        <v>#N/A</v>
      </c>
      <c r="J886" s="8" t="str">
        <f t="shared" si="124"/>
        <v/>
      </c>
      <c r="K886" s="9" t="str">
        <f t="shared" si="125"/>
        <v/>
      </c>
      <c r="L886" s="8" t="str">
        <f t="shared" si="129"/>
        <v/>
      </c>
      <c r="M886" s="8" t="str">
        <f t="shared" si="130"/>
        <v/>
      </c>
      <c r="N886" s="8">
        <f>N883+3</f>
        <v>883</v>
      </c>
      <c r="O886" s="8">
        <f>O880+6</f>
        <v>883</v>
      </c>
      <c r="P886" s="8"/>
      <c r="Q886" s="8" t="str">
        <f>IF(Inputs!$E$9=$M$2,M886,IF(Inputs!$E$9=$N$2,N886,IF(Inputs!$E$9=$O$2,O886,IF(Inputs!$E$9=$P$2,P886,""))))</f>
        <v/>
      </c>
      <c r="R886" s="3">
        <v>0</v>
      </c>
      <c r="S886" s="19"/>
      <c r="T886" s="3">
        <f t="shared" si="126"/>
        <v>0</v>
      </c>
      <c r="U886" s="8" t="str">
        <f t="shared" si="127"/>
        <v/>
      </c>
      <c r="W886" s="11"/>
      <c r="X886" s="11"/>
      <c r="Y886" s="11"/>
      <c r="Z886" s="11"/>
      <c r="AA886" s="11"/>
      <c r="AB886" s="11"/>
      <c r="AC886" s="11"/>
    </row>
    <row r="887" spans="4:29">
      <c r="D887" s="26">
        <f>IF(SUM($D$2:D886)&lt;&gt;0,0,IF(ROUND(U886-L887,2)=0,E887,0))</f>
        <v>0</v>
      </c>
      <c r="E887" s="3" t="str">
        <f t="shared" si="128"/>
        <v/>
      </c>
      <c r="F887" s="3" t="str">
        <f>IF(E887="","",IF(ISERROR(INDEX(Inputs!$A$10:$B$13,MATCH(E887,Inputs!$A$10:$A$13,0),2)),0,INDEX(Inputs!$A$10:$B$13,MATCH(E887,Inputs!$A$10:$A$13,0),2)))</f>
        <v/>
      </c>
      <c r="G887" s="47">
        <f t="shared" si="122"/>
        <v>0.1095</v>
      </c>
      <c r="H887" s="37">
        <f t="shared" si="123"/>
        <v>0.1095</v>
      </c>
      <c r="I887" s="9" t="e">
        <f>IF(E887="",NA(),IF(Inputs!$B$6&gt;(U886*(1+rate/freq)),IF((U886*(1+rate/freq))&lt;0,0,(U886*(1+rate/freq))),Inputs!$B$6))</f>
        <v>#N/A</v>
      </c>
      <c r="J887" s="8" t="str">
        <f t="shared" si="124"/>
        <v/>
      </c>
      <c r="K887" s="9" t="str">
        <f t="shared" si="125"/>
        <v/>
      </c>
      <c r="L887" s="8" t="str">
        <f t="shared" si="129"/>
        <v/>
      </c>
      <c r="M887" s="8" t="str">
        <f t="shared" si="130"/>
        <v/>
      </c>
      <c r="N887" s="8"/>
      <c r="O887" s="8"/>
      <c r="P887" s="8"/>
      <c r="Q887" s="8" t="str">
        <f>IF(Inputs!$E$9=$M$2,M887,IF(Inputs!$E$9=$N$2,N887,IF(Inputs!$E$9=$O$2,O887,IF(Inputs!$E$9=$P$2,P887,""))))</f>
        <v/>
      </c>
      <c r="R887" s="3">
        <v>0</v>
      </c>
      <c r="S887" s="19"/>
      <c r="T887" s="3">
        <f t="shared" si="126"/>
        <v>0</v>
      </c>
      <c r="U887" s="8" t="str">
        <f t="shared" si="127"/>
        <v/>
      </c>
      <c r="W887" s="11"/>
      <c r="X887" s="11"/>
      <c r="Y887" s="11"/>
      <c r="Z887" s="11"/>
      <c r="AA887" s="11"/>
      <c r="AB887" s="11"/>
      <c r="AC887" s="11"/>
    </row>
    <row r="888" spans="4:29">
      <c r="D888" s="26">
        <f>IF(SUM($D$2:D887)&lt;&gt;0,0,IF(ROUND(U887-L888,2)=0,E888,0))</f>
        <v>0</v>
      </c>
      <c r="E888" s="3" t="str">
        <f t="shared" si="128"/>
        <v/>
      </c>
      <c r="F888" s="3" t="str">
        <f>IF(E888="","",IF(ISERROR(INDEX(Inputs!$A$10:$B$13,MATCH(E888,Inputs!$A$10:$A$13,0),2)),0,INDEX(Inputs!$A$10:$B$13,MATCH(E888,Inputs!$A$10:$A$13,0),2)))</f>
        <v/>
      </c>
      <c r="G888" s="47">
        <f t="shared" si="122"/>
        <v>0.1095</v>
      </c>
      <c r="H888" s="37">
        <f t="shared" si="123"/>
        <v>0.1095</v>
      </c>
      <c r="I888" s="9" t="e">
        <f>IF(E888="",NA(),IF(Inputs!$B$6&gt;(U887*(1+rate/freq)),IF((U887*(1+rate/freq))&lt;0,0,(U887*(1+rate/freq))),Inputs!$B$6))</f>
        <v>#N/A</v>
      </c>
      <c r="J888" s="8" t="str">
        <f t="shared" si="124"/>
        <v/>
      </c>
      <c r="K888" s="9" t="str">
        <f t="shared" si="125"/>
        <v/>
      </c>
      <c r="L888" s="8" t="str">
        <f t="shared" si="129"/>
        <v/>
      </c>
      <c r="M888" s="8" t="str">
        <f t="shared" si="130"/>
        <v/>
      </c>
      <c r="N888" s="8"/>
      <c r="O888" s="8"/>
      <c r="P888" s="8"/>
      <c r="Q888" s="8" t="str">
        <f>IF(Inputs!$E$9=$M$2,M888,IF(Inputs!$E$9=$N$2,N888,IF(Inputs!$E$9=$O$2,O888,IF(Inputs!$E$9=$P$2,P888,""))))</f>
        <v/>
      </c>
      <c r="R888" s="3">
        <v>0</v>
      </c>
      <c r="S888" s="19"/>
      <c r="T888" s="3">
        <f t="shared" si="126"/>
        <v>0</v>
      </c>
      <c r="U888" s="8" t="str">
        <f t="shared" si="127"/>
        <v/>
      </c>
      <c r="W888" s="11"/>
      <c r="X888" s="11"/>
      <c r="Y888" s="11"/>
      <c r="Z888" s="11"/>
      <c r="AA888" s="11"/>
      <c r="AB888" s="11"/>
      <c r="AC888" s="11"/>
    </row>
    <row r="889" spans="4:29">
      <c r="D889" s="26">
        <f>IF(SUM($D$2:D888)&lt;&gt;0,0,IF(ROUND(U888-L889,2)=0,E889,0))</f>
        <v>0</v>
      </c>
      <c r="E889" s="3" t="str">
        <f t="shared" si="128"/>
        <v/>
      </c>
      <c r="F889" s="3" t="str">
        <f>IF(E889="","",IF(ISERROR(INDEX(Inputs!$A$10:$B$13,MATCH(E889,Inputs!$A$10:$A$13,0),2)),0,INDEX(Inputs!$A$10:$B$13,MATCH(E889,Inputs!$A$10:$A$13,0),2)))</f>
        <v/>
      </c>
      <c r="G889" s="47">
        <f t="shared" si="122"/>
        <v>0.1095</v>
      </c>
      <c r="H889" s="37">
        <f t="shared" si="123"/>
        <v>0.1095</v>
      </c>
      <c r="I889" s="9" t="e">
        <f>IF(E889="",NA(),IF(Inputs!$B$6&gt;(U888*(1+rate/freq)),IF((U888*(1+rate/freq))&lt;0,0,(U888*(1+rate/freq))),Inputs!$B$6))</f>
        <v>#N/A</v>
      </c>
      <c r="J889" s="8" t="str">
        <f t="shared" si="124"/>
        <v/>
      </c>
      <c r="K889" s="9" t="str">
        <f t="shared" si="125"/>
        <v/>
      </c>
      <c r="L889" s="8" t="str">
        <f t="shared" si="129"/>
        <v/>
      </c>
      <c r="M889" s="8" t="str">
        <f t="shared" si="130"/>
        <v/>
      </c>
      <c r="N889" s="8">
        <f>N886+3</f>
        <v>886</v>
      </c>
      <c r="O889" s="8"/>
      <c r="P889" s="8"/>
      <c r="Q889" s="8" t="str">
        <f>IF(Inputs!$E$9=$M$2,M889,IF(Inputs!$E$9=$N$2,N889,IF(Inputs!$E$9=$O$2,O889,IF(Inputs!$E$9=$P$2,P889,""))))</f>
        <v/>
      </c>
      <c r="R889" s="3">
        <v>0</v>
      </c>
      <c r="S889" s="19"/>
      <c r="T889" s="3">
        <f t="shared" si="126"/>
        <v>0</v>
      </c>
      <c r="U889" s="8" t="str">
        <f t="shared" si="127"/>
        <v/>
      </c>
      <c r="W889" s="11"/>
      <c r="X889" s="11"/>
      <c r="Y889" s="11"/>
      <c r="Z889" s="11"/>
      <c r="AA889" s="11"/>
      <c r="AB889" s="11"/>
      <c r="AC889" s="11"/>
    </row>
    <row r="890" spans="4:29">
      <c r="D890" s="26">
        <f>IF(SUM($D$2:D889)&lt;&gt;0,0,IF(ROUND(U889-L890,2)=0,E890,0))</f>
        <v>0</v>
      </c>
      <c r="E890" s="3" t="str">
        <f t="shared" si="128"/>
        <v/>
      </c>
      <c r="F890" s="3" t="str">
        <f>IF(E890="","",IF(ISERROR(INDEX(Inputs!$A$10:$B$13,MATCH(E890,Inputs!$A$10:$A$13,0),2)),0,INDEX(Inputs!$A$10:$B$13,MATCH(E890,Inputs!$A$10:$A$13,0),2)))</f>
        <v/>
      </c>
      <c r="G890" s="47">
        <f t="shared" si="122"/>
        <v>0.1095</v>
      </c>
      <c r="H890" s="37">
        <f t="shared" si="123"/>
        <v>0.1095</v>
      </c>
      <c r="I890" s="9" t="e">
        <f>IF(E890="",NA(),IF(Inputs!$B$6&gt;(U889*(1+rate/freq)),IF((U889*(1+rate/freq))&lt;0,0,(U889*(1+rate/freq))),Inputs!$B$6))</f>
        <v>#N/A</v>
      </c>
      <c r="J890" s="8" t="str">
        <f t="shared" si="124"/>
        <v/>
      </c>
      <c r="K890" s="9" t="str">
        <f t="shared" si="125"/>
        <v/>
      </c>
      <c r="L890" s="8" t="str">
        <f t="shared" si="129"/>
        <v/>
      </c>
      <c r="M890" s="8" t="str">
        <f t="shared" si="130"/>
        <v/>
      </c>
      <c r="N890" s="8"/>
      <c r="O890" s="8"/>
      <c r="P890" s="8"/>
      <c r="Q890" s="8" t="str">
        <f>IF(Inputs!$E$9=$M$2,M890,IF(Inputs!$E$9=$N$2,N890,IF(Inputs!$E$9=$O$2,O890,IF(Inputs!$E$9=$P$2,P890,""))))</f>
        <v/>
      </c>
      <c r="R890" s="3">
        <v>0</v>
      </c>
      <c r="S890" s="19"/>
      <c r="T890" s="3">
        <f t="shared" si="126"/>
        <v>0</v>
      </c>
      <c r="U890" s="8" t="str">
        <f t="shared" si="127"/>
        <v/>
      </c>
      <c r="W890" s="11"/>
      <c r="X890" s="11"/>
      <c r="Y890" s="11"/>
      <c r="Z890" s="11"/>
      <c r="AA890" s="11"/>
      <c r="AB890" s="11"/>
      <c r="AC890" s="11"/>
    </row>
    <row r="891" spans="4:29">
      <c r="D891" s="26">
        <f>IF(SUM($D$2:D890)&lt;&gt;0,0,IF(ROUND(U890-L891,2)=0,E891,0))</f>
        <v>0</v>
      </c>
      <c r="E891" s="3" t="str">
        <f t="shared" si="128"/>
        <v/>
      </c>
      <c r="F891" s="3" t="str">
        <f>IF(E891="","",IF(ISERROR(INDEX(Inputs!$A$10:$B$13,MATCH(E891,Inputs!$A$10:$A$13,0),2)),0,INDEX(Inputs!$A$10:$B$13,MATCH(E891,Inputs!$A$10:$A$13,0),2)))</f>
        <v/>
      </c>
      <c r="G891" s="47">
        <f t="shared" si="122"/>
        <v>0.1095</v>
      </c>
      <c r="H891" s="37">
        <f t="shared" si="123"/>
        <v>0.1095</v>
      </c>
      <c r="I891" s="9" t="e">
        <f>IF(E891="",NA(),IF(Inputs!$B$6&gt;(U890*(1+rate/freq)),IF((U890*(1+rate/freq))&lt;0,0,(U890*(1+rate/freq))),Inputs!$B$6))</f>
        <v>#N/A</v>
      </c>
      <c r="J891" s="8" t="str">
        <f t="shared" si="124"/>
        <v/>
      </c>
      <c r="K891" s="9" t="str">
        <f t="shared" si="125"/>
        <v/>
      </c>
      <c r="L891" s="8" t="str">
        <f t="shared" si="129"/>
        <v/>
      </c>
      <c r="M891" s="8" t="str">
        <f t="shared" si="130"/>
        <v/>
      </c>
      <c r="N891" s="8"/>
      <c r="O891" s="8"/>
      <c r="P891" s="8"/>
      <c r="Q891" s="8" t="str">
        <f>IF(Inputs!$E$9=$M$2,M891,IF(Inputs!$E$9=$N$2,N891,IF(Inputs!$E$9=$O$2,O891,IF(Inputs!$E$9=$P$2,P891,""))))</f>
        <v/>
      </c>
      <c r="R891" s="3">
        <v>0</v>
      </c>
      <c r="S891" s="19"/>
      <c r="T891" s="3">
        <f t="shared" si="126"/>
        <v>0</v>
      </c>
      <c r="U891" s="8" t="str">
        <f t="shared" si="127"/>
        <v/>
      </c>
      <c r="W891" s="11"/>
      <c r="X891" s="11"/>
      <c r="Y891" s="11"/>
      <c r="Z891" s="11"/>
      <c r="AA891" s="11"/>
      <c r="AB891" s="11"/>
      <c r="AC891" s="11"/>
    </row>
    <row r="892" spans="4:29">
      <c r="D892" s="26">
        <f>IF(SUM($D$2:D891)&lt;&gt;0,0,IF(ROUND(U891-L892,2)=0,E892,0))</f>
        <v>0</v>
      </c>
      <c r="E892" s="3" t="str">
        <f t="shared" si="128"/>
        <v/>
      </c>
      <c r="F892" s="3" t="str">
        <f>IF(E892="","",IF(ISERROR(INDEX(Inputs!$A$10:$B$13,MATCH(E892,Inputs!$A$10:$A$13,0),2)),0,INDEX(Inputs!$A$10:$B$13,MATCH(E892,Inputs!$A$10:$A$13,0),2)))</f>
        <v/>
      </c>
      <c r="G892" s="47">
        <f t="shared" si="122"/>
        <v>0.1095</v>
      </c>
      <c r="H892" s="37">
        <f t="shared" si="123"/>
        <v>0.1095</v>
      </c>
      <c r="I892" s="9" t="e">
        <f>IF(E892="",NA(),IF(Inputs!$B$6&gt;(U891*(1+rate/freq)),IF((U891*(1+rate/freq))&lt;0,0,(U891*(1+rate/freq))),Inputs!$B$6))</f>
        <v>#N/A</v>
      </c>
      <c r="J892" s="8" t="str">
        <f t="shared" si="124"/>
        <v/>
      </c>
      <c r="K892" s="9" t="str">
        <f t="shared" si="125"/>
        <v/>
      </c>
      <c r="L892" s="8" t="str">
        <f t="shared" si="129"/>
        <v/>
      </c>
      <c r="M892" s="8" t="str">
        <f t="shared" si="130"/>
        <v/>
      </c>
      <c r="N892" s="8">
        <f>N889+3</f>
        <v>889</v>
      </c>
      <c r="O892" s="8">
        <f>O886+6</f>
        <v>889</v>
      </c>
      <c r="P892" s="8">
        <f>P880+12</f>
        <v>889</v>
      </c>
      <c r="Q892" s="8" t="str">
        <f>IF(Inputs!$E$9=$M$2,M892,IF(Inputs!$E$9=$N$2,N892,IF(Inputs!$E$9=$O$2,O892,IF(Inputs!$E$9=$P$2,P892,""))))</f>
        <v/>
      </c>
      <c r="R892" s="3">
        <v>0</v>
      </c>
      <c r="S892" s="19"/>
      <c r="T892" s="3">
        <f t="shared" si="126"/>
        <v>0</v>
      </c>
      <c r="U892" s="8" t="str">
        <f t="shared" si="127"/>
        <v/>
      </c>
      <c r="W892" s="11"/>
      <c r="X892" s="11"/>
      <c r="Y892" s="11"/>
      <c r="Z892" s="11"/>
      <c r="AA892" s="11"/>
      <c r="AB892" s="11"/>
      <c r="AC892" s="11"/>
    </row>
    <row r="893" spans="4:29">
      <c r="D893" s="26">
        <f>IF(SUM($D$2:D892)&lt;&gt;0,0,IF(ROUND(U892-L893,2)=0,E893,0))</f>
        <v>0</v>
      </c>
      <c r="E893" s="3" t="str">
        <f t="shared" si="128"/>
        <v/>
      </c>
      <c r="F893" s="3" t="str">
        <f>IF(E893="","",IF(ISERROR(INDEX(Inputs!$A$10:$B$13,MATCH(E893,Inputs!$A$10:$A$13,0),2)),0,INDEX(Inputs!$A$10:$B$13,MATCH(E893,Inputs!$A$10:$A$13,0),2)))</f>
        <v/>
      </c>
      <c r="G893" s="47">
        <f t="shared" si="122"/>
        <v>0.1095</v>
      </c>
      <c r="H893" s="37">
        <f t="shared" si="123"/>
        <v>0.1095</v>
      </c>
      <c r="I893" s="9" t="e">
        <f>IF(E893="",NA(),IF(Inputs!$B$6&gt;(U892*(1+rate/freq)),IF((U892*(1+rate/freq))&lt;0,0,(U892*(1+rate/freq))),Inputs!$B$6))</f>
        <v>#N/A</v>
      </c>
      <c r="J893" s="8" t="str">
        <f t="shared" si="124"/>
        <v/>
      </c>
      <c r="K893" s="9" t="str">
        <f t="shared" si="125"/>
        <v/>
      </c>
      <c r="L893" s="8" t="str">
        <f t="shared" si="129"/>
        <v/>
      </c>
      <c r="M893" s="8" t="str">
        <f t="shared" si="130"/>
        <v/>
      </c>
      <c r="N893" s="8"/>
      <c r="O893" s="8"/>
      <c r="P893" s="8"/>
      <c r="Q893" s="8" t="str">
        <f>IF(Inputs!$E$9=$M$2,M893,IF(Inputs!$E$9=$N$2,N893,IF(Inputs!$E$9=$O$2,O893,IF(Inputs!$E$9=$P$2,P893,""))))</f>
        <v/>
      </c>
      <c r="R893" s="3">
        <v>0</v>
      </c>
      <c r="S893" s="19"/>
      <c r="T893" s="3">
        <f t="shared" si="126"/>
        <v>0</v>
      </c>
      <c r="U893" s="8" t="str">
        <f t="shared" si="127"/>
        <v/>
      </c>
      <c r="W893" s="11"/>
      <c r="X893" s="11"/>
      <c r="Y893" s="11"/>
      <c r="Z893" s="11"/>
      <c r="AA893" s="11"/>
      <c r="AB893" s="11"/>
      <c r="AC893" s="11"/>
    </row>
    <row r="894" spans="4:29">
      <c r="D894" s="26">
        <f>IF(SUM($D$2:D893)&lt;&gt;0,0,IF(ROUND(U893-L894,2)=0,E894,0))</f>
        <v>0</v>
      </c>
      <c r="E894" s="3" t="str">
        <f t="shared" si="128"/>
        <v/>
      </c>
      <c r="F894" s="3" t="str">
        <f>IF(E894="","",IF(ISERROR(INDEX(Inputs!$A$10:$B$13,MATCH(E894,Inputs!$A$10:$A$13,0),2)),0,INDEX(Inputs!$A$10:$B$13,MATCH(E894,Inputs!$A$10:$A$13,0),2)))</f>
        <v/>
      </c>
      <c r="G894" s="47">
        <f t="shared" si="122"/>
        <v>0.1095</v>
      </c>
      <c r="H894" s="37">
        <f t="shared" si="123"/>
        <v>0.1095</v>
      </c>
      <c r="I894" s="9" t="e">
        <f>IF(E894="",NA(),IF(Inputs!$B$6&gt;(U893*(1+rate/freq)),IF((U893*(1+rate/freq))&lt;0,0,(U893*(1+rate/freq))),Inputs!$B$6))</f>
        <v>#N/A</v>
      </c>
      <c r="J894" s="8" t="str">
        <f t="shared" si="124"/>
        <v/>
      </c>
      <c r="K894" s="9" t="str">
        <f t="shared" si="125"/>
        <v/>
      </c>
      <c r="L894" s="8" t="str">
        <f t="shared" si="129"/>
        <v/>
      </c>
      <c r="M894" s="8" t="str">
        <f t="shared" si="130"/>
        <v/>
      </c>
      <c r="N894" s="8"/>
      <c r="O894" s="8"/>
      <c r="P894" s="8"/>
      <c r="Q894" s="8" t="str">
        <f>IF(Inputs!$E$9=$M$2,M894,IF(Inputs!$E$9=$N$2,N894,IF(Inputs!$E$9=$O$2,O894,IF(Inputs!$E$9=$P$2,P894,""))))</f>
        <v/>
      </c>
      <c r="R894" s="3">
        <v>0</v>
      </c>
      <c r="S894" s="19"/>
      <c r="T894" s="3">
        <f t="shared" si="126"/>
        <v>0</v>
      </c>
      <c r="U894" s="8" t="str">
        <f t="shared" si="127"/>
        <v/>
      </c>
      <c r="W894" s="11"/>
      <c r="X894" s="11"/>
      <c r="Y894" s="11"/>
      <c r="Z894" s="11"/>
      <c r="AA894" s="11"/>
      <c r="AB894" s="11"/>
      <c r="AC894" s="11"/>
    </row>
    <row r="895" spans="4:29">
      <c r="D895" s="26">
        <f>IF(SUM($D$2:D894)&lt;&gt;0,0,IF(ROUND(U894-L895,2)=0,E895,0))</f>
        <v>0</v>
      </c>
      <c r="E895" s="3" t="str">
        <f t="shared" si="128"/>
        <v/>
      </c>
      <c r="F895" s="3" t="str">
        <f>IF(E895="","",IF(ISERROR(INDEX(Inputs!$A$10:$B$13,MATCH(E895,Inputs!$A$10:$A$13,0),2)),0,INDEX(Inputs!$A$10:$B$13,MATCH(E895,Inputs!$A$10:$A$13,0),2)))</f>
        <v/>
      </c>
      <c r="G895" s="47">
        <f t="shared" si="122"/>
        <v>0.1095</v>
      </c>
      <c r="H895" s="37">
        <f t="shared" si="123"/>
        <v>0.1095</v>
      </c>
      <c r="I895" s="9" t="e">
        <f>IF(E895="",NA(),IF(Inputs!$B$6&gt;(U894*(1+rate/freq)),IF((U894*(1+rate/freq))&lt;0,0,(U894*(1+rate/freq))),Inputs!$B$6))</f>
        <v>#N/A</v>
      </c>
      <c r="J895" s="8" t="str">
        <f t="shared" si="124"/>
        <v/>
      </c>
      <c r="K895" s="9" t="str">
        <f t="shared" si="125"/>
        <v/>
      </c>
      <c r="L895" s="8" t="str">
        <f t="shared" si="129"/>
        <v/>
      </c>
      <c r="M895" s="8" t="str">
        <f t="shared" si="130"/>
        <v/>
      </c>
      <c r="N895" s="8">
        <f>N892+3</f>
        <v>892</v>
      </c>
      <c r="O895" s="8"/>
      <c r="P895" s="8"/>
      <c r="Q895" s="8" t="str">
        <f>IF(Inputs!$E$9=$M$2,M895,IF(Inputs!$E$9=$N$2,N895,IF(Inputs!$E$9=$O$2,O895,IF(Inputs!$E$9=$P$2,P895,""))))</f>
        <v/>
      </c>
      <c r="R895" s="3">
        <v>0</v>
      </c>
      <c r="S895" s="19"/>
      <c r="T895" s="3">
        <f t="shared" si="126"/>
        <v>0</v>
      </c>
      <c r="U895" s="8" t="str">
        <f t="shared" si="127"/>
        <v/>
      </c>
      <c r="W895" s="11"/>
      <c r="X895" s="11"/>
      <c r="Y895" s="11"/>
      <c r="Z895" s="11"/>
      <c r="AA895" s="11"/>
      <c r="AB895" s="11"/>
      <c r="AC895" s="11"/>
    </row>
    <row r="896" spans="4:29">
      <c r="D896" s="26">
        <f>IF(SUM($D$2:D895)&lt;&gt;0,0,IF(ROUND(U895-L896,2)=0,E896,0))</f>
        <v>0</v>
      </c>
      <c r="E896" s="3" t="str">
        <f t="shared" si="128"/>
        <v/>
      </c>
      <c r="F896" s="3" t="str">
        <f>IF(E896="","",IF(ISERROR(INDEX(Inputs!$A$10:$B$13,MATCH(E896,Inputs!$A$10:$A$13,0),2)),0,INDEX(Inputs!$A$10:$B$13,MATCH(E896,Inputs!$A$10:$A$13,0),2)))</f>
        <v/>
      </c>
      <c r="G896" s="47">
        <f t="shared" si="122"/>
        <v>0.1095</v>
      </c>
      <c r="H896" s="37">
        <f t="shared" si="123"/>
        <v>0.1095</v>
      </c>
      <c r="I896" s="9" t="e">
        <f>IF(E896="",NA(),IF(Inputs!$B$6&gt;(U895*(1+rate/freq)),IF((U895*(1+rate/freq))&lt;0,0,(U895*(1+rate/freq))),Inputs!$B$6))</f>
        <v>#N/A</v>
      </c>
      <c r="J896" s="8" t="str">
        <f t="shared" si="124"/>
        <v/>
      </c>
      <c r="K896" s="9" t="str">
        <f t="shared" si="125"/>
        <v/>
      </c>
      <c r="L896" s="8" t="str">
        <f t="shared" si="129"/>
        <v/>
      </c>
      <c r="M896" s="8" t="str">
        <f t="shared" si="130"/>
        <v/>
      </c>
      <c r="N896" s="8"/>
      <c r="O896" s="8"/>
      <c r="P896" s="8"/>
      <c r="Q896" s="8" t="str">
        <f>IF(Inputs!$E$9=$M$2,M896,IF(Inputs!$E$9=$N$2,N896,IF(Inputs!$E$9=$O$2,O896,IF(Inputs!$E$9=$P$2,P896,""))))</f>
        <v/>
      </c>
      <c r="R896" s="3">
        <v>0</v>
      </c>
      <c r="S896" s="19"/>
      <c r="T896" s="3">
        <f t="shared" si="126"/>
        <v>0</v>
      </c>
      <c r="U896" s="8" t="str">
        <f t="shared" si="127"/>
        <v/>
      </c>
      <c r="W896" s="11"/>
      <c r="X896" s="11"/>
      <c r="Y896" s="11"/>
      <c r="Z896" s="11"/>
      <c r="AA896" s="11"/>
      <c r="AB896" s="11"/>
      <c r="AC896" s="11"/>
    </row>
    <row r="897" spans="4:29">
      <c r="D897" s="26">
        <f>IF(SUM($D$2:D896)&lt;&gt;0,0,IF(ROUND(U896-L897,2)=0,E897,0))</f>
        <v>0</v>
      </c>
      <c r="E897" s="3" t="str">
        <f t="shared" si="128"/>
        <v/>
      </c>
      <c r="F897" s="3" t="str">
        <f>IF(E897="","",IF(ISERROR(INDEX(Inputs!$A$10:$B$13,MATCH(E897,Inputs!$A$10:$A$13,0),2)),0,INDEX(Inputs!$A$10:$B$13,MATCH(E897,Inputs!$A$10:$A$13,0),2)))</f>
        <v/>
      </c>
      <c r="G897" s="47">
        <f t="shared" si="122"/>
        <v>0.1095</v>
      </c>
      <c r="H897" s="37">
        <f t="shared" si="123"/>
        <v>0.1095</v>
      </c>
      <c r="I897" s="9" t="e">
        <f>IF(E897="",NA(),IF(Inputs!$B$6&gt;(U896*(1+rate/freq)),IF((U896*(1+rate/freq))&lt;0,0,(U896*(1+rate/freq))),Inputs!$B$6))</f>
        <v>#N/A</v>
      </c>
      <c r="J897" s="8" t="str">
        <f t="shared" si="124"/>
        <v/>
      </c>
      <c r="K897" s="9" t="str">
        <f t="shared" si="125"/>
        <v/>
      </c>
      <c r="L897" s="8" t="str">
        <f t="shared" si="129"/>
        <v/>
      </c>
      <c r="M897" s="8" t="str">
        <f t="shared" si="130"/>
        <v/>
      </c>
      <c r="N897" s="8"/>
      <c r="O897" s="8"/>
      <c r="P897" s="8"/>
      <c r="Q897" s="8" t="str">
        <f>IF(Inputs!$E$9=$M$2,M897,IF(Inputs!$E$9=$N$2,N897,IF(Inputs!$E$9=$O$2,O897,IF(Inputs!$E$9=$P$2,P897,""))))</f>
        <v/>
      </c>
      <c r="R897" s="3">
        <v>0</v>
      </c>
      <c r="S897" s="19"/>
      <c r="T897" s="3">
        <f t="shared" si="126"/>
        <v>0</v>
      </c>
      <c r="U897" s="8" t="str">
        <f t="shared" si="127"/>
        <v/>
      </c>
      <c r="W897" s="11"/>
      <c r="X897" s="11"/>
      <c r="Y897" s="11"/>
      <c r="Z897" s="11"/>
      <c r="AA897" s="11"/>
      <c r="AB897" s="11"/>
      <c r="AC897" s="11"/>
    </row>
    <row r="898" spans="4:29">
      <c r="D898" s="26">
        <f>IF(SUM($D$2:D897)&lt;&gt;0,0,IF(ROUND(U897-L898,2)=0,E898,0))</f>
        <v>0</v>
      </c>
      <c r="E898" s="3" t="str">
        <f t="shared" si="128"/>
        <v/>
      </c>
      <c r="F898" s="3" t="str">
        <f>IF(E898="","",IF(ISERROR(INDEX(Inputs!$A$10:$B$13,MATCH(E898,Inputs!$A$10:$A$13,0),2)),0,INDEX(Inputs!$A$10:$B$13,MATCH(E898,Inputs!$A$10:$A$13,0),2)))</f>
        <v/>
      </c>
      <c r="G898" s="47">
        <f t="shared" si="122"/>
        <v>0.1095</v>
      </c>
      <c r="H898" s="37">
        <f t="shared" si="123"/>
        <v>0.1095</v>
      </c>
      <c r="I898" s="9" t="e">
        <f>IF(E898="",NA(),IF(Inputs!$B$6&gt;(U897*(1+rate/freq)),IF((U897*(1+rate/freq))&lt;0,0,(U897*(1+rate/freq))),Inputs!$B$6))</f>
        <v>#N/A</v>
      </c>
      <c r="J898" s="8" t="str">
        <f t="shared" si="124"/>
        <v/>
      </c>
      <c r="K898" s="9" t="str">
        <f t="shared" si="125"/>
        <v/>
      </c>
      <c r="L898" s="8" t="str">
        <f t="shared" si="129"/>
        <v/>
      </c>
      <c r="M898" s="8" t="str">
        <f t="shared" si="130"/>
        <v/>
      </c>
      <c r="N898" s="8">
        <f>N895+3</f>
        <v>895</v>
      </c>
      <c r="O898" s="8">
        <f>O892+6</f>
        <v>895</v>
      </c>
      <c r="P898" s="8"/>
      <c r="Q898" s="8" t="str">
        <f>IF(Inputs!$E$9=$M$2,M898,IF(Inputs!$E$9=$N$2,N898,IF(Inputs!$E$9=$O$2,O898,IF(Inputs!$E$9=$P$2,P898,""))))</f>
        <v/>
      </c>
      <c r="R898" s="3">
        <v>0</v>
      </c>
      <c r="S898" s="19"/>
      <c r="T898" s="3">
        <f t="shared" si="126"/>
        <v>0</v>
      </c>
      <c r="U898" s="8" t="str">
        <f t="shared" si="127"/>
        <v/>
      </c>
      <c r="W898" s="11"/>
      <c r="X898" s="11"/>
      <c r="Y898" s="11"/>
      <c r="Z898" s="11"/>
      <c r="AA898" s="11"/>
      <c r="AB898" s="11"/>
      <c r="AC898" s="11"/>
    </row>
    <row r="899" spans="4:29">
      <c r="D899" s="26">
        <f>IF(SUM($D$2:D898)&lt;&gt;0,0,IF(ROUND(U898-L899,2)=0,E899,0))</f>
        <v>0</v>
      </c>
      <c r="E899" s="3" t="str">
        <f t="shared" si="128"/>
        <v/>
      </c>
      <c r="F899" s="3" t="str">
        <f>IF(E899="","",IF(ISERROR(INDEX(Inputs!$A$10:$B$13,MATCH(E899,Inputs!$A$10:$A$13,0),2)),0,INDEX(Inputs!$A$10:$B$13,MATCH(E899,Inputs!$A$10:$A$13,0),2)))</f>
        <v/>
      </c>
      <c r="G899" s="47">
        <f t="shared" si="122"/>
        <v>0.1095</v>
      </c>
      <c r="H899" s="37">
        <f t="shared" si="123"/>
        <v>0.1095</v>
      </c>
      <c r="I899" s="9" t="e">
        <f>IF(E899="",NA(),IF(Inputs!$B$6&gt;(U898*(1+rate/freq)),IF((U898*(1+rate/freq))&lt;0,0,(U898*(1+rate/freq))),Inputs!$B$6))</f>
        <v>#N/A</v>
      </c>
      <c r="J899" s="8" t="str">
        <f t="shared" si="124"/>
        <v/>
      </c>
      <c r="K899" s="9" t="str">
        <f t="shared" si="125"/>
        <v/>
      </c>
      <c r="L899" s="8" t="str">
        <f t="shared" si="129"/>
        <v/>
      </c>
      <c r="M899" s="8" t="str">
        <f t="shared" si="130"/>
        <v/>
      </c>
      <c r="N899" s="8"/>
      <c r="O899" s="8"/>
      <c r="P899" s="8"/>
      <c r="Q899" s="8" t="str">
        <f>IF(Inputs!$E$9=$M$2,M899,IF(Inputs!$E$9=$N$2,N899,IF(Inputs!$E$9=$O$2,O899,IF(Inputs!$E$9=$P$2,P899,""))))</f>
        <v/>
      </c>
      <c r="R899" s="3">
        <v>0</v>
      </c>
      <c r="S899" s="19"/>
      <c r="T899" s="3">
        <f t="shared" si="126"/>
        <v>0</v>
      </c>
      <c r="U899" s="8" t="str">
        <f t="shared" si="127"/>
        <v/>
      </c>
      <c r="W899" s="11"/>
      <c r="X899" s="11"/>
      <c r="Y899" s="11"/>
      <c r="Z899" s="11"/>
      <c r="AA899" s="11"/>
      <c r="AB899" s="11"/>
      <c r="AC899" s="11"/>
    </row>
    <row r="900" spans="4:29">
      <c r="D900" s="26">
        <f>IF(SUM($D$2:D899)&lt;&gt;0,0,IF(ROUND(U899-L900,2)=0,E900,0))</f>
        <v>0</v>
      </c>
      <c r="E900" s="3" t="str">
        <f t="shared" si="128"/>
        <v/>
      </c>
      <c r="F900" s="3" t="str">
        <f>IF(E900="","",IF(ISERROR(INDEX(Inputs!$A$10:$B$13,MATCH(E900,Inputs!$A$10:$A$13,0),2)),0,INDEX(Inputs!$A$10:$B$13,MATCH(E900,Inputs!$A$10:$A$13,0),2)))</f>
        <v/>
      </c>
      <c r="G900" s="47">
        <f t="shared" ref="G900:G963" si="131">rate</f>
        <v>0.1095</v>
      </c>
      <c r="H900" s="37">
        <f t="shared" ref="H900:H963" si="132">IF($AS$2="fixed",rate,G900)</f>
        <v>0.1095</v>
      </c>
      <c r="I900" s="9" t="e">
        <f>IF(E900="",NA(),IF(Inputs!$B$6&gt;(U899*(1+rate/freq)),IF((U899*(1+rate/freq))&lt;0,0,(U899*(1+rate/freq))),Inputs!$B$6))</f>
        <v>#N/A</v>
      </c>
      <c r="J900" s="8" t="str">
        <f t="shared" ref="J900:J963" si="133">IF(E900="","",IF(emi&gt;(U899*(1+rate/freq)),IF((U899*(1+rate/freq))&lt;0,0,(U899*(1+rate/freq))),emi))</f>
        <v/>
      </c>
      <c r="K900" s="9" t="str">
        <f t="shared" ref="K900:K963" si="134">IF(E900="","",IF(U899&lt;0,0,U899)*H900/freq)</f>
        <v/>
      </c>
      <c r="L900" s="8" t="str">
        <f t="shared" si="129"/>
        <v/>
      </c>
      <c r="M900" s="8" t="str">
        <f t="shared" si="130"/>
        <v/>
      </c>
      <c r="N900" s="8"/>
      <c r="O900" s="8"/>
      <c r="P900" s="8"/>
      <c r="Q900" s="8" t="str">
        <f>IF(Inputs!$E$9=$M$2,M900,IF(Inputs!$E$9=$N$2,N900,IF(Inputs!$E$9=$O$2,O900,IF(Inputs!$E$9=$P$2,P900,""))))</f>
        <v/>
      </c>
      <c r="R900" s="3">
        <v>0</v>
      </c>
      <c r="S900" s="19"/>
      <c r="T900" s="3">
        <f t="shared" ref="T900:T963" si="135">IF(U899=0,0,S900)</f>
        <v>0</v>
      </c>
      <c r="U900" s="8" t="str">
        <f t="shared" ref="U900:U963" si="136">IF(E900="","",IF(U899&lt;=0,0,IF(U899+F900-L900-R900-T900&lt;0,0,U899+F900-L900-R900-T900)))</f>
        <v/>
      </c>
      <c r="W900" s="11"/>
      <c r="X900" s="11"/>
      <c r="Y900" s="11"/>
      <c r="Z900" s="11"/>
      <c r="AA900" s="11"/>
      <c r="AB900" s="11"/>
      <c r="AC900" s="11"/>
    </row>
    <row r="901" spans="4:29">
      <c r="D901" s="26">
        <f>IF(SUM($D$2:D900)&lt;&gt;0,0,IF(ROUND(U900-L901,2)=0,E901,0))</f>
        <v>0</v>
      </c>
      <c r="E901" s="3" t="str">
        <f t="shared" ref="E901:E964" si="137">IF(E900&lt;term,E900+1,"")</f>
        <v/>
      </c>
      <c r="F901" s="3" t="str">
        <f>IF(E901="","",IF(ISERROR(INDEX(Inputs!$A$10:$B$13,MATCH(E901,Inputs!$A$10:$A$13,0),2)),0,INDEX(Inputs!$A$10:$B$13,MATCH(E901,Inputs!$A$10:$A$13,0),2)))</f>
        <v/>
      </c>
      <c r="G901" s="47">
        <f t="shared" si="131"/>
        <v>0.1095</v>
      </c>
      <c r="H901" s="37">
        <f t="shared" si="132"/>
        <v>0.1095</v>
      </c>
      <c r="I901" s="9" t="e">
        <f>IF(E901="",NA(),IF(Inputs!$B$6&gt;(U900*(1+rate/freq)),IF((U900*(1+rate/freq))&lt;0,0,(U900*(1+rate/freq))),Inputs!$B$6))</f>
        <v>#N/A</v>
      </c>
      <c r="J901" s="8" t="str">
        <f t="shared" si="133"/>
        <v/>
      </c>
      <c r="K901" s="9" t="str">
        <f t="shared" si="134"/>
        <v/>
      </c>
      <c r="L901" s="8" t="str">
        <f t="shared" ref="L901:L964" si="138">IF(E901="","",I901-K901)</f>
        <v/>
      </c>
      <c r="M901" s="8" t="str">
        <f t="shared" ref="M901:M964" si="139">E901</f>
        <v/>
      </c>
      <c r="N901" s="8">
        <f>N898+3</f>
        <v>898</v>
      </c>
      <c r="O901" s="8"/>
      <c r="P901" s="8"/>
      <c r="Q901" s="8" t="str">
        <f>IF(Inputs!$E$9=$M$2,M901,IF(Inputs!$E$9=$N$2,N901,IF(Inputs!$E$9=$O$2,O901,IF(Inputs!$E$9=$P$2,P901,""))))</f>
        <v/>
      </c>
      <c r="R901" s="3">
        <v>0</v>
      </c>
      <c r="S901" s="19"/>
      <c r="T901" s="3">
        <f t="shared" si="135"/>
        <v>0</v>
      </c>
      <c r="U901" s="8" t="str">
        <f t="shared" si="136"/>
        <v/>
      </c>
      <c r="W901" s="11"/>
      <c r="X901" s="11"/>
      <c r="Y901" s="11"/>
      <c r="Z901" s="11"/>
      <c r="AA901" s="11"/>
      <c r="AB901" s="11"/>
      <c r="AC901" s="11"/>
    </row>
    <row r="902" spans="4:29">
      <c r="D902" s="26">
        <f>IF(SUM($D$2:D901)&lt;&gt;0,0,IF(ROUND(U901-L902,2)=0,E902,0))</f>
        <v>0</v>
      </c>
      <c r="E902" s="3" t="str">
        <f t="shared" si="137"/>
        <v/>
      </c>
      <c r="F902" s="3" t="str">
        <f>IF(E902="","",IF(ISERROR(INDEX(Inputs!$A$10:$B$13,MATCH(E902,Inputs!$A$10:$A$13,0),2)),0,INDEX(Inputs!$A$10:$B$13,MATCH(E902,Inputs!$A$10:$A$13,0),2)))</f>
        <v/>
      </c>
      <c r="G902" s="47">
        <f t="shared" si="131"/>
        <v>0.1095</v>
      </c>
      <c r="H902" s="37">
        <f t="shared" si="132"/>
        <v>0.1095</v>
      </c>
      <c r="I902" s="9" t="e">
        <f>IF(E902="",NA(),IF(Inputs!$B$6&gt;(U901*(1+rate/freq)),IF((U901*(1+rate/freq))&lt;0,0,(U901*(1+rate/freq))),Inputs!$B$6))</f>
        <v>#N/A</v>
      </c>
      <c r="J902" s="8" t="str">
        <f t="shared" si="133"/>
        <v/>
      </c>
      <c r="K902" s="9" t="str">
        <f t="shared" si="134"/>
        <v/>
      </c>
      <c r="L902" s="8" t="str">
        <f t="shared" si="138"/>
        <v/>
      </c>
      <c r="M902" s="8" t="str">
        <f t="shared" si="139"/>
        <v/>
      </c>
      <c r="N902" s="8"/>
      <c r="O902" s="8"/>
      <c r="P902" s="8"/>
      <c r="Q902" s="8" t="str">
        <f>IF(Inputs!$E$9=$M$2,M902,IF(Inputs!$E$9=$N$2,N902,IF(Inputs!$E$9=$O$2,O902,IF(Inputs!$E$9=$P$2,P902,""))))</f>
        <v/>
      </c>
      <c r="R902" s="3">
        <v>0</v>
      </c>
      <c r="S902" s="19"/>
      <c r="T902" s="3">
        <f t="shared" si="135"/>
        <v>0</v>
      </c>
      <c r="U902" s="8" t="str">
        <f t="shared" si="136"/>
        <v/>
      </c>
      <c r="W902" s="11"/>
      <c r="X902" s="11"/>
      <c r="Y902" s="11"/>
      <c r="Z902" s="11"/>
      <c r="AA902" s="11"/>
      <c r="AB902" s="11"/>
      <c r="AC902" s="11"/>
    </row>
    <row r="903" spans="4:29">
      <c r="D903" s="26">
        <f>IF(SUM($D$2:D902)&lt;&gt;0,0,IF(ROUND(U902-L903,2)=0,E903,0))</f>
        <v>0</v>
      </c>
      <c r="E903" s="3" t="str">
        <f t="shared" si="137"/>
        <v/>
      </c>
      <c r="F903" s="3" t="str">
        <f>IF(E903="","",IF(ISERROR(INDEX(Inputs!$A$10:$B$13,MATCH(E903,Inputs!$A$10:$A$13,0),2)),0,INDEX(Inputs!$A$10:$B$13,MATCH(E903,Inputs!$A$10:$A$13,0),2)))</f>
        <v/>
      </c>
      <c r="G903" s="47">
        <f t="shared" si="131"/>
        <v>0.1095</v>
      </c>
      <c r="H903" s="37">
        <f t="shared" si="132"/>
        <v>0.1095</v>
      </c>
      <c r="I903" s="9" t="e">
        <f>IF(E903="",NA(),IF(Inputs!$B$6&gt;(U902*(1+rate/freq)),IF((U902*(1+rate/freq))&lt;0,0,(U902*(1+rate/freq))),Inputs!$B$6))</f>
        <v>#N/A</v>
      </c>
      <c r="J903" s="8" t="str">
        <f t="shared" si="133"/>
        <v/>
      </c>
      <c r="K903" s="9" t="str">
        <f t="shared" si="134"/>
        <v/>
      </c>
      <c r="L903" s="8" t="str">
        <f t="shared" si="138"/>
        <v/>
      </c>
      <c r="M903" s="8" t="str">
        <f t="shared" si="139"/>
        <v/>
      </c>
      <c r="N903" s="8"/>
      <c r="O903" s="8"/>
      <c r="P903" s="8"/>
      <c r="Q903" s="8" t="str">
        <f>IF(Inputs!$E$9=$M$2,M903,IF(Inputs!$E$9=$N$2,N903,IF(Inputs!$E$9=$O$2,O903,IF(Inputs!$E$9=$P$2,P903,""))))</f>
        <v/>
      </c>
      <c r="R903" s="3">
        <v>0</v>
      </c>
      <c r="S903" s="19"/>
      <c r="T903" s="3">
        <f t="shared" si="135"/>
        <v>0</v>
      </c>
      <c r="U903" s="8" t="str">
        <f t="shared" si="136"/>
        <v/>
      </c>
      <c r="W903" s="11"/>
      <c r="X903" s="11"/>
      <c r="Y903" s="11"/>
      <c r="Z903" s="11"/>
      <c r="AA903" s="11"/>
      <c r="AB903" s="11"/>
      <c r="AC903" s="11"/>
    </row>
    <row r="904" spans="4:29">
      <c r="D904" s="26">
        <f>IF(SUM($D$2:D903)&lt;&gt;0,0,IF(ROUND(U903-L904,2)=0,E904,0))</f>
        <v>0</v>
      </c>
      <c r="E904" s="3" t="str">
        <f t="shared" si="137"/>
        <v/>
      </c>
      <c r="F904" s="3" t="str">
        <f>IF(E904="","",IF(ISERROR(INDEX(Inputs!$A$10:$B$13,MATCH(E904,Inputs!$A$10:$A$13,0),2)),0,INDEX(Inputs!$A$10:$B$13,MATCH(E904,Inputs!$A$10:$A$13,0),2)))</f>
        <v/>
      </c>
      <c r="G904" s="47">
        <f t="shared" si="131"/>
        <v>0.1095</v>
      </c>
      <c r="H904" s="37">
        <f t="shared" si="132"/>
        <v>0.1095</v>
      </c>
      <c r="I904" s="9" t="e">
        <f>IF(E904="",NA(),IF(Inputs!$B$6&gt;(U903*(1+rate/freq)),IF((U903*(1+rate/freq))&lt;0,0,(U903*(1+rate/freq))),Inputs!$B$6))</f>
        <v>#N/A</v>
      </c>
      <c r="J904" s="8" t="str">
        <f t="shared" si="133"/>
        <v/>
      </c>
      <c r="K904" s="9" t="str">
        <f t="shared" si="134"/>
        <v/>
      </c>
      <c r="L904" s="8" t="str">
        <f t="shared" si="138"/>
        <v/>
      </c>
      <c r="M904" s="8" t="str">
        <f t="shared" si="139"/>
        <v/>
      </c>
      <c r="N904" s="8">
        <f>N901+3</f>
        <v>901</v>
      </c>
      <c r="O904" s="8">
        <f>O898+6</f>
        <v>901</v>
      </c>
      <c r="P904" s="8">
        <f>P892+12</f>
        <v>901</v>
      </c>
      <c r="Q904" s="8" t="str">
        <f>IF(Inputs!$E$9=$M$2,M904,IF(Inputs!$E$9=$N$2,N904,IF(Inputs!$E$9=$O$2,O904,IF(Inputs!$E$9=$P$2,P904,""))))</f>
        <v/>
      </c>
      <c r="R904" s="3">
        <v>0</v>
      </c>
      <c r="S904" s="19"/>
      <c r="T904" s="3">
        <f t="shared" si="135"/>
        <v>0</v>
      </c>
      <c r="U904" s="8" t="str">
        <f t="shared" si="136"/>
        <v/>
      </c>
      <c r="W904" s="11"/>
      <c r="X904" s="11"/>
      <c r="Y904" s="11"/>
      <c r="Z904" s="11"/>
      <c r="AA904" s="11"/>
      <c r="AB904" s="11"/>
      <c r="AC904" s="11"/>
    </row>
    <row r="905" spans="4:29">
      <c r="D905" s="26">
        <f>IF(SUM($D$2:D904)&lt;&gt;0,0,IF(ROUND(U904-L905,2)=0,E905,0))</f>
        <v>0</v>
      </c>
      <c r="E905" s="3" t="str">
        <f t="shared" si="137"/>
        <v/>
      </c>
      <c r="F905" s="3" t="str">
        <f>IF(E905="","",IF(ISERROR(INDEX(Inputs!$A$10:$B$13,MATCH(E905,Inputs!$A$10:$A$13,0),2)),0,INDEX(Inputs!$A$10:$B$13,MATCH(E905,Inputs!$A$10:$A$13,0),2)))</f>
        <v/>
      </c>
      <c r="G905" s="47">
        <f t="shared" si="131"/>
        <v>0.1095</v>
      </c>
      <c r="H905" s="37">
        <f t="shared" si="132"/>
        <v>0.1095</v>
      </c>
      <c r="I905" s="9" t="e">
        <f>IF(E905="",NA(),IF(Inputs!$B$6&gt;(U904*(1+rate/freq)),IF((U904*(1+rate/freq))&lt;0,0,(U904*(1+rate/freq))),Inputs!$B$6))</f>
        <v>#N/A</v>
      </c>
      <c r="J905" s="8" t="str">
        <f t="shared" si="133"/>
        <v/>
      </c>
      <c r="K905" s="9" t="str">
        <f t="shared" si="134"/>
        <v/>
      </c>
      <c r="L905" s="8" t="str">
        <f t="shared" si="138"/>
        <v/>
      </c>
      <c r="M905" s="8" t="str">
        <f t="shared" si="139"/>
        <v/>
      </c>
      <c r="N905" s="8"/>
      <c r="O905" s="8"/>
      <c r="P905" s="8"/>
      <c r="Q905" s="8" t="str">
        <f>IF(Inputs!$E$9=$M$2,M905,IF(Inputs!$E$9=$N$2,N905,IF(Inputs!$E$9=$O$2,O905,IF(Inputs!$E$9=$P$2,P905,""))))</f>
        <v/>
      </c>
      <c r="R905" s="3">
        <v>0</v>
      </c>
      <c r="S905" s="19"/>
      <c r="T905" s="3">
        <f t="shared" si="135"/>
        <v>0</v>
      </c>
      <c r="U905" s="8" t="str">
        <f t="shared" si="136"/>
        <v/>
      </c>
      <c r="W905" s="11"/>
      <c r="X905" s="11"/>
      <c r="Y905" s="11"/>
      <c r="Z905" s="11"/>
      <c r="AA905" s="11"/>
      <c r="AB905" s="11"/>
      <c r="AC905" s="11"/>
    </row>
    <row r="906" spans="4:29">
      <c r="D906" s="26">
        <f>IF(SUM($D$2:D905)&lt;&gt;0,0,IF(ROUND(U905-L906,2)=0,E906,0))</f>
        <v>0</v>
      </c>
      <c r="E906" s="3" t="str">
        <f t="shared" si="137"/>
        <v/>
      </c>
      <c r="F906" s="3" t="str">
        <f>IF(E906="","",IF(ISERROR(INDEX(Inputs!$A$10:$B$13,MATCH(E906,Inputs!$A$10:$A$13,0),2)),0,INDEX(Inputs!$A$10:$B$13,MATCH(E906,Inputs!$A$10:$A$13,0),2)))</f>
        <v/>
      </c>
      <c r="G906" s="47">
        <f t="shared" si="131"/>
        <v>0.1095</v>
      </c>
      <c r="H906" s="37">
        <f t="shared" si="132"/>
        <v>0.1095</v>
      </c>
      <c r="I906" s="9" t="e">
        <f>IF(E906="",NA(),IF(Inputs!$B$6&gt;(U905*(1+rate/freq)),IF((U905*(1+rate/freq))&lt;0,0,(U905*(1+rate/freq))),Inputs!$B$6))</f>
        <v>#N/A</v>
      </c>
      <c r="J906" s="8" t="str">
        <f t="shared" si="133"/>
        <v/>
      </c>
      <c r="K906" s="9" t="str">
        <f t="shared" si="134"/>
        <v/>
      </c>
      <c r="L906" s="8" t="str">
        <f t="shared" si="138"/>
        <v/>
      </c>
      <c r="M906" s="8" t="str">
        <f t="shared" si="139"/>
        <v/>
      </c>
      <c r="N906" s="8"/>
      <c r="O906" s="8"/>
      <c r="P906" s="8"/>
      <c r="Q906" s="8" t="str">
        <f>IF(Inputs!$E$9=$M$2,M906,IF(Inputs!$E$9=$N$2,N906,IF(Inputs!$E$9=$O$2,O906,IF(Inputs!$E$9=$P$2,P906,""))))</f>
        <v/>
      </c>
      <c r="R906" s="3">
        <v>0</v>
      </c>
      <c r="S906" s="19"/>
      <c r="T906" s="3">
        <f t="shared" si="135"/>
        <v>0</v>
      </c>
      <c r="U906" s="8" t="str">
        <f t="shared" si="136"/>
        <v/>
      </c>
      <c r="W906" s="11"/>
      <c r="X906" s="11"/>
      <c r="Y906" s="11"/>
      <c r="Z906" s="11"/>
      <c r="AA906" s="11"/>
      <c r="AB906" s="11"/>
      <c r="AC906" s="11"/>
    </row>
    <row r="907" spans="4:29">
      <c r="D907" s="26">
        <f>IF(SUM($D$2:D906)&lt;&gt;0,0,IF(ROUND(U906-L907,2)=0,E907,0))</f>
        <v>0</v>
      </c>
      <c r="E907" s="3" t="str">
        <f t="shared" si="137"/>
        <v/>
      </c>
      <c r="F907" s="3" t="str">
        <f>IF(E907="","",IF(ISERROR(INDEX(Inputs!$A$10:$B$13,MATCH(E907,Inputs!$A$10:$A$13,0),2)),0,INDEX(Inputs!$A$10:$B$13,MATCH(E907,Inputs!$A$10:$A$13,0),2)))</f>
        <v/>
      </c>
      <c r="G907" s="47">
        <f t="shared" si="131"/>
        <v>0.1095</v>
      </c>
      <c r="H907" s="37">
        <f t="shared" si="132"/>
        <v>0.1095</v>
      </c>
      <c r="I907" s="9" t="e">
        <f>IF(E907="",NA(),IF(Inputs!$B$6&gt;(U906*(1+rate/freq)),IF((U906*(1+rate/freq))&lt;0,0,(U906*(1+rate/freq))),Inputs!$B$6))</f>
        <v>#N/A</v>
      </c>
      <c r="J907" s="8" t="str">
        <f t="shared" si="133"/>
        <v/>
      </c>
      <c r="K907" s="9" t="str">
        <f t="shared" si="134"/>
        <v/>
      </c>
      <c r="L907" s="8" t="str">
        <f t="shared" si="138"/>
        <v/>
      </c>
      <c r="M907" s="8" t="str">
        <f t="shared" si="139"/>
        <v/>
      </c>
      <c r="N907" s="8">
        <f>N904+3</f>
        <v>904</v>
      </c>
      <c r="O907" s="8"/>
      <c r="P907" s="8"/>
      <c r="Q907" s="8" t="str">
        <f>IF(Inputs!$E$9=$M$2,M907,IF(Inputs!$E$9=$N$2,N907,IF(Inputs!$E$9=$O$2,O907,IF(Inputs!$E$9=$P$2,P907,""))))</f>
        <v/>
      </c>
      <c r="R907" s="3">
        <v>0</v>
      </c>
      <c r="S907" s="19"/>
      <c r="T907" s="3">
        <f t="shared" si="135"/>
        <v>0</v>
      </c>
      <c r="U907" s="8" t="str">
        <f t="shared" si="136"/>
        <v/>
      </c>
      <c r="W907" s="11"/>
      <c r="X907" s="11"/>
      <c r="Y907" s="11"/>
      <c r="Z907" s="11"/>
      <c r="AA907" s="11"/>
      <c r="AB907" s="11"/>
      <c r="AC907" s="11"/>
    </row>
    <row r="908" spans="4:29">
      <c r="D908" s="26">
        <f>IF(SUM($D$2:D907)&lt;&gt;0,0,IF(ROUND(U907-L908,2)=0,E908,0))</f>
        <v>0</v>
      </c>
      <c r="E908" s="3" t="str">
        <f t="shared" si="137"/>
        <v/>
      </c>
      <c r="F908" s="3" t="str">
        <f>IF(E908="","",IF(ISERROR(INDEX(Inputs!$A$10:$B$13,MATCH(E908,Inputs!$A$10:$A$13,0),2)),0,INDEX(Inputs!$A$10:$B$13,MATCH(E908,Inputs!$A$10:$A$13,0),2)))</f>
        <v/>
      </c>
      <c r="G908" s="47">
        <f t="shared" si="131"/>
        <v>0.1095</v>
      </c>
      <c r="H908" s="37">
        <f t="shared" si="132"/>
        <v>0.1095</v>
      </c>
      <c r="I908" s="9" t="e">
        <f>IF(E908="",NA(),IF(Inputs!$B$6&gt;(U907*(1+rate/freq)),IF((U907*(1+rate/freq))&lt;0,0,(U907*(1+rate/freq))),Inputs!$B$6))</f>
        <v>#N/A</v>
      </c>
      <c r="J908" s="8" t="str">
        <f t="shared" si="133"/>
        <v/>
      </c>
      <c r="K908" s="9" t="str">
        <f t="shared" si="134"/>
        <v/>
      </c>
      <c r="L908" s="8" t="str">
        <f t="shared" si="138"/>
        <v/>
      </c>
      <c r="M908" s="8" t="str">
        <f t="shared" si="139"/>
        <v/>
      </c>
      <c r="N908" s="8"/>
      <c r="O908" s="8"/>
      <c r="P908" s="8"/>
      <c r="Q908" s="8" t="str">
        <f>IF(Inputs!$E$9=$M$2,M908,IF(Inputs!$E$9=$N$2,N908,IF(Inputs!$E$9=$O$2,O908,IF(Inputs!$E$9=$P$2,P908,""))))</f>
        <v/>
      </c>
      <c r="R908" s="3">
        <v>0</v>
      </c>
      <c r="S908" s="19"/>
      <c r="T908" s="3">
        <f t="shared" si="135"/>
        <v>0</v>
      </c>
      <c r="U908" s="8" t="str">
        <f t="shared" si="136"/>
        <v/>
      </c>
      <c r="W908" s="11"/>
      <c r="X908" s="11"/>
      <c r="Y908" s="11"/>
      <c r="Z908" s="11"/>
      <c r="AA908" s="11"/>
      <c r="AB908" s="11"/>
      <c r="AC908" s="11"/>
    </row>
    <row r="909" spans="4:29">
      <c r="D909" s="26">
        <f>IF(SUM($D$2:D908)&lt;&gt;0,0,IF(ROUND(U908-L909,2)=0,E909,0))</f>
        <v>0</v>
      </c>
      <c r="E909" s="3" t="str">
        <f t="shared" si="137"/>
        <v/>
      </c>
      <c r="F909" s="3" t="str">
        <f>IF(E909="","",IF(ISERROR(INDEX(Inputs!$A$10:$B$13,MATCH(E909,Inputs!$A$10:$A$13,0),2)),0,INDEX(Inputs!$A$10:$B$13,MATCH(E909,Inputs!$A$10:$A$13,0),2)))</f>
        <v/>
      </c>
      <c r="G909" s="47">
        <f t="shared" si="131"/>
        <v>0.1095</v>
      </c>
      <c r="H909" s="37">
        <f t="shared" si="132"/>
        <v>0.1095</v>
      </c>
      <c r="I909" s="9" t="e">
        <f>IF(E909="",NA(),IF(Inputs!$B$6&gt;(U908*(1+rate/freq)),IF((U908*(1+rate/freq))&lt;0,0,(U908*(1+rate/freq))),Inputs!$B$6))</f>
        <v>#N/A</v>
      </c>
      <c r="J909" s="8" t="str">
        <f t="shared" si="133"/>
        <v/>
      </c>
      <c r="K909" s="9" t="str">
        <f t="shared" si="134"/>
        <v/>
      </c>
      <c r="L909" s="8" t="str">
        <f t="shared" si="138"/>
        <v/>
      </c>
      <c r="M909" s="8" t="str">
        <f t="shared" si="139"/>
        <v/>
      </c>
      <c r="N909" s="8"/>
      <c r="O909" s="8"/>
      <c r="P909" s="8"/>
      <c r="Q909" s="8" t="str">
        <f>IF(Inputs!$E$9=$M$2,M909,IF(Inputs!$E$9=$N$2,N909,IF(Inputs!$E$9=$O$2,O909,IF(Inputs!$E$9=$P$2,P909,""))))</f>
        <v/>
      </c>
      <c r="R909" s="3">
        <v>0</v>
      </c>
      <c r="S909" s="19"/>
      <c r="T909" s="3">
        <f t="shared" si="135"/>
        <v>0</v>
      </c>
      <c r="U909" s="8" t="str">
        <f t="shared" si="136"/>
        <v/>
      </c>
      <c r="W909" s="11"/>
      <c r="X909" s="11"/>
      <c r="Y909" s="11"/>
      <c r="Z909" s="11"/>
      <c r="AA909" s="11"/>
      <c r="AB909" s="11"/>
      <c r="AC909" s="11"/>
    </row>
    <row r="910" spans="4:29">
      <c r="D910" s="26">
        <f>IF(SUM($D$2:D909)&lt;&gt;0,0,IF(ROUND(U909-L910,2)=0,E910,0))</f>
        <v>0</v>
      </c>
      <c r="E910" s="3" t="str">
        <f t="shared" si="137"/>
        <v/>
      </c>
      <c r="F910" s="3" t="str">
        <f>IF(E910="","",IF(ISERROR(INDEX(Inputs!$A$10:$B$13,MATCH(E910,Inputs!$A$10:$A$13,0),2)),0,INDEX(Inputs!$A$10:$B$13,MATCH(E910,Inputs!$A$10:$A$13,0),2)))</f>
        <v/>
      </c>
      <c r="G910" s="47">
        <f t="shared" si="131"/>
        <v>0.1095</v>
      </c>
      <c r="H910" s="37">
        <f t="shared" si="132"/>
        <v>0.1095</v>
      </c>
      <c r="I910" s="9" t="e">
        <f>IF(E910="",NA(),IF(Inputs!$B$6&gt;(U909*(1+rate/freq)),IF((U909*(1+rate/freq))&lt;0,0,(U909*(1+rate/freq))),Inputs!$B$6))</f>
        <v>#N/A</v>
      </c>
      <c r="J910" s="8" t="str">
        <f t="shared" si="133"/>
        <v/>
      </c>
      <c r="K910" s="9" t="str">
        <f t="shared" si="134"/>
        <v/>
      </c>
      <c r="L910" s="8" t="str">
        <f t="shared" si="138"/>
        <v/>
      </c>
      <c r="M910" s="8" t="str">
        <f t="shared" si="139"/>
        <v/>
      </c>
      <c r="N910" s="8">
        <f>N907+3</f>
        <v>907</v>
      </c>
      <c r="O910" s="8">
        <f>O904+6</f>
        <v>907</v>
      </c>
      <c r="P910" s="8"/>
      <c r="Q910" s="8" t="str">
        <f>IF(Inputs!$E$9=$M$2,M910,IF(Inputs!$E$9=$N$2,N910,IF(Inputs!$E$9=$O$2,O910,IF(Inputs!$E$9=$P$2,P910,""))))</f>
        <v/>
      </c>
      <c r="R910" s="3">
        <v>0</v>
      </c>
      <c r="S910" s="19"/>
      <c r="T910" s="3">
        <f t="shared" si="135"/>
        <v>0</v>
      </c>
      <c r="U910" s="8" t="str">
        <f t="shared" si="136"/>
        <v/>
      </c>
      <c r="W910" s="11"/>
      <c r="X910" s="11"/>
      <c r="Y910" s="11"/>
      <c r="Z910" s="11"/>
      <c r="AA910" s="11"/>
      <c r="AB910" s="11"/>
      <c r="AC910" s="11"/>
    </row>
    <row r="911" spans="4:29">
      <c r="D911" s="26">
        <f>IF(SUM($D$2:D910)&lt;&gt;0,0,IF(ROUND(U910-L911,2)=0,E911,0))</f>
        <v>0</v>
      </c>
      <c r="E911" s="3" t="str">
        <f t="shared" si="137"/>
        <v/>
      </c>
      <c r="F911" s="3" t="str">
        <f>IF(E911="","",IF(ISERROR(INDEX(Inputs!$A$10:$B$13,MATCH(E911,Inputs!$A$10:$A$13,0),2)),0,INDEX(Inputs!$A$10:$B$13,MATCH(E911,Inputs!$A$10:$A$13,0),2)))</f>
        <v/>
      </c>
      <c r="G911" s="47">
        <f t="shared" si="131"/>
        <v>0.1095</v>
      </c>
      <c r="H911" s="37">
        <f t="shared" si="132"/>
        <v>0.1095</v>
      </c>
      <c r="I911" s="9" t="e">
        <f>IF(E911="",NA(),IF(Inputs!$B$6&gt;(U910*(1+rate/freq)),IF((U910*(1+rate/freq))&lt;0,0,(U910*(1+rate/freq))),Inputs!$B$6))</f>
        <v>#N/A</v>
      </c>
      <c r="J911" s="8" t="str">
        <f t="shared" si="133"/>
        <v/>
      </c>
      <c r="K911" s="9" t="str">
        <f t="shared" si="134"/>
        <v/>
      </c>
      <c r="L911" s="8" t="str">
        <f t="shared" si="138"/>
        <v/>
      </c>
      <c r="M911" s="8" t="str">
        <f t="shared" si="139"/>
        <v/>
      </c>
      <c r="N911" s="8"/>
      <c r="O911" s="8"/>
      <c r="P911" s="8"/>
      <c r="Q911" s="8" t="str">
        <f>IF(Inputs!$E$9=$M$2,M911,IF(Inputs!$E$9=$N$2,N911,IF(Inputs!$E$9=$O$2,O911,IF(Inputs!$E$9=$P$2,P911,""))))</f>
        <v/>
      </c>
      <c r="R911" s="3">
        <v>0</v>
      </c>
      <c r="S911" s="19"/>
      <c r="T911" s="3">
        <f t="shared" si="135"/>
        <v>0</v>
      </c>
      <c r="U911" s="8" t="str">
        <f t="shared" si="136"/>
        <v/>
      </c>
      <c r="W911" s="11"/>
      <c r="X911" s="11"/>
      <c r="Y911" s="11"/>
      <c r="Z911" s="11"/>
      <c r="AA911" s="11"/>
      <c r="AB911" s="11"/>
      <c r="AC911" s="11"/>
    </row>
    <row r="912" spans="4:29">
      <c r="D912" s="26">
        <f>IF(SUM($D$2:D911)&lt;&gt;0,0,IF(ROUND(U911-L912,2)=0,E912,0))</f>
        <v>0</v>
      </c>
      <c r="E912" s="3" t="str">
        <f t="shared" si="137"/>
        <v/>
      </c>
      <c r="F912" s="3" t="str">
        <f>IF(E912="","",IF(ISERROR(INDEX(Inputs!$A$10:$B$13,MATCH(E912,Inputs!$A$10:$A$13,0),2)),0,INDEX(Inputs!$A$10:$B$13,MATCH(E912,Inputs!$A$10:$A$13,0),2)))</f>
        <v/>
      </c>
      <c r="G912" s="47">
        <f t="shared" si="131"/>
        <v>0.1095</v>
      </c>
      <c r="H912" s="37">
        <f t="shared" si="132"/>
        <v>0.1095</v>
      </c>
      <c r="I912" s="9" t="e">
        <f>IF(E912="",NA(),IF(Inputs!$B$6&gt;(U911*(1+rate/freq)),IF((U911*(1+rate/freq))&lt;0,0,(U911*(1+rate/freq))),Inputs!$B$6))</f>
        <v>#N/A</v>
      </c>
      <c r="J912" s="8" t="str">
        <f t="shared" si="133"/>
        <v/>
      </c>
      <c r="K912" s="9" t="str">
        <f t="shared" si="134"/>
        <v/>
      </c>
      <c r="L912" s="8" t="str">
        <f t="shared" si="138"/>
        <v/>
      </c>
      <c r="M912" s="8" t="str">
        <f t="shared" si="139"/>
        <v/>
      </c>
      <c r="N912" s="8"/>
      <c r="O912" s="8"/>
      <c r="P912" s="8"/>
      <c r="Q912" s="8" t="str">
        <f>IF(Inputs!$E$9=$M$2,M912,IF(Inputs!$E$9=$N$2,N912,IF(Inputs!$E$9=$O$2,O912,IF(Inputs!$E$9=$P$2,P912,""))))</f>
        <v/>
      </c>
      <c r="R912" s="3">
        <v>0</v>
      </c>
      <c r="S912" s="19"/>
      <c r="T912" s="3">
        <f t="shared" si="135"/>
        <v>0</v>
      </c>
      <c r="U912" s="8" t="str">
        <f t="shared" si="136"/>
        <v/>
      </c>
      <c r="W912" s="11"/>
      <c r="X912" s="11"/>
      <c r="Y912" s="11"/>
      <c r="Z912" s="11"/>
      <c r="AA912" s="11"/>
      <c r="AB912" s="11"/>
      <c r="AC912" s="11"/>
    </row>
    <row r="913" spans="4:29">
      <c r="D913" s="26">
        <f>IF(SUM($D$2:D912)&lt;&gt;0,0,IF(ROUND(U912-L913,2)=0,E913,0))</f>
        <v>0</v>
      </c>
      <c r="E913" s="3" t="str">
        <f t="shared" si="137"/>
        <v/>
      </c>
      <c r="F913" s="3" t="str">
        <f>IF(E913="","",IF(ISERROR(INDEX(Inputs!$A$10:$B$13,MATCH(E913,Inputs!$A$10:$A$13,0),2)),0,INDEX(Inputs!$A$10:$B$13,MATCH(E913,Inputs!$A$10:$A$13,0),2)))</f>
        <v/>
      </c>
      <c r="G913" s="47">
        <f t="shared" si="131"/>
        <v>0.1095</v>
      </c>
      <c r="H913" s="37">
        <f t="shared" si="132"/>
        <v>0.1095</v>
      </c>
      <c r="I913" s="9" t="e">
        <f>IF(E913="",NA(),IF(Inputs!$B$6&gt;(U912*(1+rate/freq)),IF((U912*(1+rate/freq))&lt;0,0,(U912*(1+rate/freq))),Inputs!$B$6))</f>
        <v>#N/A</v>
      </c>
      <c r="J913" s="8" t="str">
        <f t="shared" si="133"/>
        <v/>
      </c>
      <c r="K913" s="9" t="str">
        <f t="shared" si="134"/>
        <v/>
      </c>
      <c r="L913" s="8" t="str">
        <f t="shared" si="138"/>
        <v/>
      </c>
      <c r="M913" s="8" t="str">
        <f t="shared" si="139"/>
        <v/>
      </c>
      <c r="N913" s="8">
        <f>N910+3</f>
        <v>910</v>
      </c>
      <c r="O913" s="8"/>
      <c r="P913" s="8"/>
      <c r="Q913" s="8" t="str">
        <f>IF(Inputs!$E$9=$M$2,M913,IF(Inputs!$E$9=$N$2,N913,IF(Inputs!$E$9=$O$2,O913,IF(Inputs!$E$9=$P$2,P913,""))))</f>
        <v/>
      </c>
      <c r="R913" s="3">
        <v>0</v>
      </c>
      <c r="S913" s="19"/>
      <c r="T913" s="3">
        <f t="shared" si="135"/>
        <v>0</v>
      </c>
      <c r="U913" s="8" t="str">
        <f t="shared" si="136"/>
        <v/>
      </c>
      <c r="W913" s="11"/>
      <c r="X913" s="11"/>
      <c r="Y913" s="11"/>
      <c r="Z913" s="11"/>
      <c r="AA913" s="11"/>
      <c r="AB913" s="11"/>
      <c r="AC913" s="11"/>
    </row>
    <row r="914" spans="4:29">
      <c r="D914" s="26">
        <f>IF(SUM($D$2:D913)&lt;&gt;0,0,IF(ROUND(U913-L914,2)=0,E914,0))</f>
        <v>0</v>
      </c>
      <c r="E914" s="3" t="str">
        <f t="shared" si="137"/>
        <v/>
      </c>
      <c r="F914" s="3" t="str">
        <f>IF(E914="","",IF(ISERROR(INDEX(Inputs!$A$10:$B$13,MATCH(E914,Inputs!$A$10:$A$13,0),2)),0,INDEX(Inputs!$A$10:$B$13,MATCH(E914,Inputs!$A$10:$A$13,0),2)))</f>
        <v/>
      </c>
      <c r="G914" s="47">
        <f t="shared" si="131"/>
        <v>0.1095</v>
      </c>
      <c r="H914" s="37">
        <f t="shared" si="132"/>
        <v>0.1095</v>
      </c>
      <c r="I914" s="9" t="e">
        <f>IF(E914="",NA(),IF(Inputs!$B$6&gt;(U913*(1+rate/freq)),IF((U913*(1+rate/freq))&lt;0,0,(U913*(1+rate/freq))),Inputs!$B$6))</f>
        <v>#N/A</v>
      </c>
      <c r="J914" s="8" t="str">
        <f t="shared" si="133"/>
        <v/>
      </c>
      <c r="K914" s="9" t="str">
        <f t="shared" si="134"/>
        <v/>
      </c>
      <c r="L914" s="8" t="str">
        <f t="shared" si="138"/>
        <v/>
      </c>
      <c r="M914" s="8" t="str">
        <f t="shared" si="139"/>
        <v/>
      </c>
      <c r="N914" s="8"/>
      <c r="O914" s="8"/>
      <c r="P914" s="8"/>
      <c r="Q914" s="8" t="str">
        <f>IF(Inputs!$E$9=$M$2,M914,IF(Inputs!$E$9=$N$2,N914,IF(Inputs!$E$9=$O$2,O914,IF(Inputs!$E$9=$P$2,P914,""))))</f>
        <v/>
      </c>
      <c r="R914" s="3">
        <v>0</v>
      </c>
      <c r="S914" s="19"/>
      <c r="T914" s="3">
        <f t="shared" si="135"/>
        <v>0</v>
      </c>
      <c r="U914" s="8" t="str">
        <f t="shared" si="136"/>
        <v/>
      </c>
      <c r="W914" s="11"/>
      <c r="X914" s="11"/>
      <c r="Y914" s="11"/>
      <c r="Z914" s="11"/>
      <c r="AA914" s="11"/>
      <c r="AB914" s="11"/>
      <c r="AC914" s="11"/>
    </row>
    <row r="915" spans="4:29">
      <c r="D915" s="26">
        <f>IF(SUM($D$2:D914)&lt;&gt;0,0,IF(ROUND(U914-L915,2)=0,E915,0))</f>
        <v>0</v>
      </c>
      <c r="E915" s="3" t="str">
        <f t="shared" si="137"/>
        <v/>
      </c>
      <c r="F915" s="3" t="str">
        <f>IF(E915="","",IF(ISERROR(INDEX(Inputs!$A$10:$B$13,MATCH(E915,Inputs!$A$10:$A$13,0),2)),0,INDEX(Inputs!$A$10:$B$13,MATCH(E915,Inputs!$A$10:$A$13,0),2)))</f>
        <v/>
      </c>
      <c r="G915" s="47">
        <f t="shared" si="131"/>
        <v>0.1095</v>
      </c>
      <c r="H915" s="37">
        <f t="shared" si="132"/>
        <v>0.1095</v>
      </c>
      <c r="I915" s="9" t="e">
        <f>IF(E915="",NA(),IF(Inputs!$B$6&gt;(U914*(1+rate/freq)),IF((U914*(1+rate/freq))&lt;0,0,(U914*(1+rate/freq))),Inputs!$B$6))</f>
        <v>#N/A</v>
      </c>
      <c r="J915" s="8" t="str">
        <f t="shared" si="133"/>
        <v/>
      </c>
      <c r="K915" s="9" t="str">
        <f t="shared" si="134"/>
        <v/>
      </c>
      <c r="L915" s="8" t="str">
        <f t="shared" si="138"/>
        <v/>
      </c>
      <c r="M915" s="8" t="str">
        <f t="shared" si="139"/>
        <v/>
      </c>
      <c r="N915" s="8"/>
      <c r="O915" s="8"/>
      <c r="P915" s="8"/>
      <c r="Q915" s="8" t="str">
        <f>IF(Inputs!$E$9=$M$2,M915,IF(Inputs!$E$9=$N$2,N915,IF(Inputs!$E$9=$O$2,O915,IF(Inputs!$E$9=$P$2,P915,""))))</f>
        <v/>
      </c>
      <c r="R915" s="3">
        <v>0</v>
      </c>
      <c r="S915" s="19"/>
      <c r="T915" s="3">
        <f t="shared" si="135"/>
        <v>0</v>
      </c>
      <c r="U915" s="8" t="str">
        <f t="shared" si="136"/>
        <v/>
      </c>
      <c r="W915" s="11"/>
      <c r="X915" s="11"/>
      <c r="Y915" s="11"/>
      <c r="Z915" s="11"/>
      <c r="AA915" s="11"/>
      <c r="AB915" s="11"/>
      <c r="AC915" s="11"/>
    </row>
    <row r="916" spans="4:29">
      <c r="D916" s="26">
        <f>IF(SUM($D$2:D915)&lt;&gt;0,0,IF(ROUND(U915-L916,2)=0,E916,0))</f>
        <v>0</v>
      </c>
      <c r="E916" s="3" t="str">
        <f t="shared" si="137"/>
        <v/>
      </c>
      <c r="F916" s="3" t="str">
        <f>IF(E916="","",IF(ISERROR(INDEX(Inputs!$A$10:$B$13,MATCH(E916,Inputs!$A$10:$A$13,0),2)),0,INDEX(Inputs!$A$10:$B$13,MATCH(E916,Inputs!$A$10:$A$13,0),2)))</f>
        <v/>
      </c>
      <c r="G916" s="47">
        <f t="shared" si="131"/>
        <v>0.1095</v>
      </c>
      <c r="H916" s="37">
        <f t="shared" si="132"/>
        <v>0.1095</v>
      </c>
      <c r="I916" s="9" t="e">
        <f>IF(E916="",NA(),IF(Inputs!$B$6&gt;(U915*(1+rate/freq)),IF((U915*(1+rate/freq))&lt;0,0,(U915*(1+rate/freq))),Inputs!$B$6))</f>
        <v>#N/A</v>
      </c>
      <c r="J916" s="8" t="str">
        <f t="shared" si="133"/>
        <v/>
      </c>
      <c r="K916" s="9" t="str">
        <f t="shared" si="134"/>
        <v/>
      </c>
      <c r="L916" s="8" t="str">
        <f t="shared" si="138"/>
        <v/>
      </c>
      <c r="M916" s="8" t="str">
        <f t="shared" si="139"/>
        <v/>
      </c>
      <c r="N916" s="8">
        <f>N913+3</f>
        <v>913</v>
      </c>
      <c r="O916" s="8">
        <f>O910+6</f>
        <v>913</v>
      </c>
      <c r="P916" s="8">
        <f>P904+12</f>
        <v>913</v>
      </c>
      <c r="Q916" s="8" t="str">
        <f>IF(Inputs!$E$9=$M$2,M916,IF(Inputs!$E$9=$N$2,N916,IF(Inputs!$E$9=$O$2,O916,IF(Inputs!$E$9=$P$2,P916,""))))</f>
        <v/>
      </c>
      <c r="R916" s="3">
        <v>0</v>
      </c>
      <c r="S916" s="19"/>
      <c r="T916" s="3">
        <f t="shared" si="135"/>
        <v>0</v>
      </c>
      <c r="U916" s="8" t="str">
        <f t="shared" si="136"/>
        <v/>
      </c>
      <c r="W916" s="11"/>
      <c r="X916" s="11"/>
      <c r="Y916" s="11"/>
      <c r="Z916" s="11"/>
      <c r="AA916" s="11"/>
      <c r="AB916" s="11"/>
      <c r="AC916" s="11"/>
    </row>
    <row r="917" spans="4:29">
      <c r="D917" s="26">
        <f>IF(SUM($D$2:D916)&lt;&gt;0,0,IF(ROUND(U916-L917,2)=0,E917,0))</f>
        <v>0</v>
      </c>
      <c r="E917" s="3" t="str">
        <f t="shared" si="137"/>
        <v/>
      </c>
      <c r="F917" s="3" t="str">
        <f>IF(E917="","",IF(ISERROR(INDEX(Inputs!$A$10:$B$13,MATCH(E917,Inputs!$A$10:$A$13,0),2)),0,INDEX(Inputs!$A$10:$B$13,MATCH(E917,Inputs!$A$10:$A$13,0),2)))</f>
        <v/>
      </c>
      <c r="G917" s="47">
        <f t="shared" si="131"/>
        <v>0.1095</v>
      </c>
      <c r="H917" s="37">
        <f t="shared" si="132"/>
        <v>0.1095</v>
      </c>
      <c r="I917" s="9" t="e">
        <f>IF(E917="",NA(),IF(Inputs!$B$6&gt;(U916*(1+rate/freq)),IF((U916*(1+rate/freq))&lt;0,0,(U916*(1+rate/freq))),Inputs!$B$6))</f>
        <v>#N/A</v>
      </c>
      <c r="J917" s="8" t="str">
        <f t="shared" si="133"/>
        <v/>
      </c>
      <c r="K917" s="9" t="str">
        <f t="shared" si="134"/>
        <v/>
      </c>
      <c r="L917" s="8" t="str">
        <f t="shared" si="138"/>
        <v/>
      </c>
      <c r="M917" s="8" t="str">
        <f t="shared" si="139"/>
        <v/>
      </c>
      <c r="N917" s="8"/>
      <c r="O917" s="8"/>
      <c r="P917" s="8"/>
      <c r="Q917" s="8" t="str">
        <f>IF(Inputs!$E$9=$M$2,M917,IF(Inputs!$E$9=$N$2,N917,IF(Inputs!$E$9=$O$2,O917,IF(Inputs!$E$9=$P$2,P917,""))))</f>
        <v/>
      </c>
      <c r="R917" s="3">
        <v>0</v>
      </c>
      <c r="S917" s="19"/>
      <c r="T917" s="3">
        <f t="shared" si="135"/>
        <v>0</v>
      </c>
      <c r="U917" s="8" t="str">
        <f t="shared" si="136"/>
        <v/>
      </c>
      <c r="W917" s="11"/>
      <c r="X917" s="11"/>
      <c r="Y917" s="11"/>
      <c r="Z917" s="11"/>
      <c r="AA917" s="11"/>
      <c r="AB917" s="11"/>
      <c r="AC917" s="11"/>
    </row>
    <row r="918" spans="4:29">
      <c r="D918" s="26">
        <f>IF(SUM($D$2:D917)&lt;&gt;0,0,IF(ROUND(U917-L918,2)=0,E918,0))</f>
        <v>0</v>
      </c>
      <c r="E918" s="3" t="str">
        <f t="shared" si="137"/>
        <v/>
      </c>
      <c r="F918" s="3" t="str">
        <f>IF(E918="","",IF(ISERROR(INDEX(Inputs!$A$10:$B$13,MATCH(E918,Inputs!$A$10:$A$13,0),2)),0,INDEX(Inputs!$A$10:$B$13,MATCH(E918,Inputs!$A$10:$A$13,0),2)))</f>
        <v/>
      </c>
      <c r="G918" s="47">
        <f t="shared" si="131"/>
        <v>0.1095</v>
      </c>
      <c r="H918" s="37">
        <f t="shared" si="132"/>
        <v>0.1095</v>
      </c>
      <c r="I918" s="9" t="e">
        <f>IF(E918="",NA(),IF(Inputs!$B$6&gt;(U917*(1+rate/freq)),IF((U917*(1+rate/freq))&lt;0,0,(U917*(1+rate/freq))),Inputs!$B$6))</f>
        <v>#N/A</v>
      </c>
      <c r="J918" s="8" t="str">
        <f t="shared" si="133"/>
        <v/>
      </c>
      <c r="K918" s="9" t="str">
        <f t="shared" si="134"/>
        <v/>
      </c>
      <c r="L918" s="8" t="str">
        <f t="shared" si="138"/>
        <v/>
      </c>
      <c r="M918" s="8" t="str">
        <f t="shared" si="139"/>
        <v/>
      </c>
      <c r="N918" s="8"/>
      <c r="O918" s="8"/>
      <c r="P918" s="8"/>
      <c r="Q918" s="8" t="str">
        <f>IF(Inputs!$E$9=$M$2,M918,IF(Inputs!$E$9=$N$2,N918,IF(Inputs!$E$9=$O$2,O918,IF(Inputs!$E$9=$P$2,P918,""))))</f>
        <v/>
      </c>
      <c r="R918" s="3">
        <v>0</v>
      </c>
      <c r="S918" s="19"/>
      <c r="T918" s="3">
        <f t="shared" si="135"/>
        <v>0</v>
      </c>
      <c r="U918" s="8" t="str">
        <f t="shared" si="136"/>
        <v/>
      </c>
      <c r="W918" s="11"/>
      <c r="X918" s="11"/>
      <c r="Y918" s="11"/>
      <c r="Z918" s="11"/>
      <c r="AA918" s="11"/>
      <c r="AB918" s="11"/>
      <c r="AC918" s="11"/>
    </row>
    <row r="919" spans="4:29">
      <c r="D919" s="26">
        <f>IF(SUM($D$2:D918)&lt;&gt;0,0,IF(ROUND(U918-L919,2)=0,E919,0))</f>
        <v>0</v>
      </c>
      <c r="E919" s="3" t="str">
        <f t="shared" si="137"/>
        <v/>
      </c>
      <c r="F919" s="3" t="str">
        <f>IF(E919="","",IF(ISERROR(INDEX(Inputs!$A$10:$B$13,MATCH(E919,Inputs!$A$10:$A$13,0),2)),0,INDEX(Inputs!$A$10:$B$13,MATCH(E919,Inputs!$A$10:$A$13,0),2)))</f>
        <v/>
      </c>
      <c r="G919" s="47">
        <f t="shared" si="131"/>
        <v>0.1095</v>
      </c>
      <c r="H919" s="37">
        <f t="shared" si="132"/>
        <v>0.1095</v>
      </c>
      <c r="I919" s="9" t="e">
        <f>IF(E919="",NA(),IF(Inputs!$B$6&gt;(U918*(1+rate/freq)),IF((U918*(1+rate/freq))&lt;0,0,(U918*(1+rate/freq))),Inputs!$B$6))</f>
        <v>#N/A</v>
      </c>
      <c r="J919" s="8" t="str">
        <f t="shared" si="133"/>
        <v/>
      </c>
      <c r="K919" s="9" t="str">
        <f t="shared" si="134"/>
        <v/>
      </c>
      <c r="L919" s="8" t="str">
        <f t="shared" si="138"/>
        <v/>
      </c>
      <c r="M919" s="8" t="str">
        <f t="shared" si="139"/>
        <v/>
      </c>
      <c r="N919" s="8">
        <f>N916+3</f>
        <v>916</v>
      </c>
      <c r="O919" s="8"/>
      <c r="P919" s="8"/>
      <c r="Q919" s="8" t="str">
        <f>IF(Inputs!$E$9=$M$2,M919,IF(Inputs!$E$9=$N$2,N919,IF(Inputs!$E$9=$O$2,O919,IF(Inputs!$E$9=$P$2,P919,""))))</f>
        <v/>
      </c>
      <c r="R919" s="3">
        <v>0</v>
      </c>
      <c r="S919" s="19"/>
      <c r="T919" s="3">
        <f t="shared" si="135"/>
        <v>0</v>
      </c>
      <c r="U919" s="8" t="str">
        <f t="shared" si="136"/>
        <v/>
      </c>
      <c r="W919" s="11"/>
      <c r="X919" s="11"/>
      <c r="Y919" s="11"/>
      <c r="Z919" s="11"/>
      <c r="AA919" s="11"/>
      <c r="AB919" s="11"/>
      <c r="AC919" s="11"/>
    </row>
    <row r="920" spans="4:29">
      <c r="D920" s="26">
        <f>IF(SUM($D$2:D919)&lt;&gt;0,0,IF(ROUND(U919-L920,2)=0,E920,0))</f>
        <v>0</v>
      </c>
      <c r="E920" s="3" t="str">
        <f t="shared" si="137"/>
        <v/>
      </c>
      <c r="F920" s="3" t="str">
        <f>IF(E920="","",IF(ISERROR(INDEX(Inputs!$A$10:$B$13,MATCH(E920,Inputs!$A$10:$A$13,0),2)),0,INDEX(Inputs!$A$10:$B$13,MATCH(E920,Inputs!$A$10:$A$13,0),2)))</f>
        <v/>
      </c>
      <c r="G920" s="47">
        <f t="shared" si="131"/>
        <v>0.1095</v>
      </c>
      <c r="H920" s="37">
        <f t="shared" si="132"/>
        <v>0.1095</v>
      </c>
      <c r="I920" s="9" t="e">
        <f>IF(E920="",NA(),IF(Inputs!$B$6&gt;(U919*(1+rate/freq)),IF((U919*(1+rate/freq))&lt;0,0,(U919*(1+rate/freq))),Inputs!$B$6))</f>
        <v>#N/A</v>
      </c>
      <c r="J920" s="8" t="str">
        <f t="shared" si="133"/>
        <v/>
      </c>
      <c r="K920" s="9" t="str">
        <f t="shared" si="134"/>
        <v/>
      </c>
      <c r="L920" s="8" t="str">
        <f t="shared" si="138"/>
        <v/>
      </c>
      <c r="M920" s="8" t="str">
        <f t="shared" si="139"/>
        <v/>
      </c>
      <c r="N920" s="8"/>
      <c r="O920" s="8"/>
      <c r="P920" s="8"/>
      <c r="Q920" s="8" t="str">
        <f>IF(Inputs!$E$9=$M$2,M920,IF(Inputs!$E$9=$N$2,N920,IF(Inputs!$E$9=$O$2,O920,IF(Inputs!$E$9=$P$2,P920,""))))</f>
        <v/>
      </c>
      <c r="R920" s="3">
        <v>0</v>
      </c>
      <c r="S920" s="19"/>
      <c r="T920" s="3">
        <f t="shared" si="135"/>
        <v>0</v>
      </c>
      <c r="U920" s="8" t="str">
        <f t="shared" si="136"/>
        <v/>
      </c>
      <c r="W920" s="11"/>
      <c r="X920" s="11"/>
      <c r="Y920" s="11"/>
      <c r="Z920" s="11"/>
      <c r="AA920" s="11"/>
      <c r="AB920" s="11"/>
      <c r="AC920" s="11"/>
    </row>
    <row r="921" spans="4:29">
      <c r="D921" s="26">
        <f>IF(SUM($D$2:D920)&lt;&gt;0,0,IF(ROUND(U920-L921,2)=0,E921,0))</f>
        <v>0</v>
      </c>
      <c r="E921" s="3" t="str">
        <f t="shared" si="137"/>
        <v/>
      </c>
      <c r="F921" s="3" t="str">
        <f>IF(E921="","",IF(ISERROR(INDEX(Inputs!$A$10:$B$13,MATCH(E921,Inputs!$A$10:$A$13,0),2)),0,INDEX(Inputs!$A$10:$B$13,MATCH(E921,Inputs!$A$10:$A$13,0),2)))</f>
        <v/>
      </c>
      <c r="G921" s="47">
        <f t="shared" si="131"/>
        <v>0.1095</v>
      </c>
      <c r="H921" s="37">
        <f t="shared" si="132"/>
        <v>0.1095</v>
      </c>
      <c r="I921" s="9" t="e">
        <f>IF(E921="",NA(),IF(Inputs!$B$6&gt;(U920*(1+rate/freq)),IF((U920*(1+rate/freq))&lt;0,0,(U920*(1+rate/freq))),Inputs!$B$6))</f>
        <v>#N/A</v>
      </c>
      <c r="J921" s="8" t="str">
        <f t="shared" si="133"/>
        <v/>
      </c>
      <c r="K921" s="9" t="str">
        <f t="shared" si="134"/>
        <v/>
      </c>
      <c r="L921" s="8" t="str">
        <f t="shared" si="138"/>
        <v/>
      </c>
      <c r="M921" s="8" t="str">
        <f t="shared" si="139"/>
        <v/>
      </c>
      <c r="N921" s="8"/>
      <c r="O921" s="8"/>
      <c r="P921" s="8"/>
      <c r="Q921" s="8" t="str">
        <f>IF(Inputs!$E$9=$M$2,M921,IF(Inputs!$E$9=$N$2,N921,IF(Inputs!$E$9=$O$2,O921,IF(Inputs!$E$9=$P$2,P921,""))))</f>
        <v/>
      </c>
      <c r="R921" s="3">
        <v>0</v>
      </c>
      <c r="S921" s="19"/>
      <c r="T921" s="3">
        <f t="shared" si="135"/>
        <v>0</v>
      </c>
      <c r="U921" s="8" t="str">
        <f t="shared" si="136"/>
        <v/>
      </c>
      <c r="W921" s="11"/>
      <c r="X921" s="11"/>
      <c r="Y921" s="11"/>
      <c r="Z921" s="11"/>
      <c r="AA921" s="11"/>
      <c r="AB921" s="11"/>
      <c r="AC921" s="11"/>
    </row>
    <row r="922" spans="4:29">
      <c r="D922" s="26">
        <f>IF(SUM($D$2:D921)&lt;&gt;0,0,IF(ROUND(U921-L922,2)=0,E922,0))</f>
        <v>0</v>
      </c>
      <c r="E922" s="3" t="str">
        <f t="shared" si="137"/>
        <v/>
      </c>
      <c r="F922" s="3" t="str">
        <f>IF(E922="","",IF(ISERROR(INDEX(Inputs!$A$10:$B$13,MATCH(E922,Inputs!$A$10:$A$13,0),2)),0,INDEX(Inputs!$A$10:$B$13,MATCH(E922,Inputs!$A$10:$A$13,0),2)))</f>
        <v/>
      </c>
      <c r="G922" s="47">
        <f t="shared" si="131"/>
        <v>0.1095</v>
      </c>
      <c r="H922" s="37">
        <f t="shared" si="132"/>
        <v>0.1095</v>
      </c>
      <c r="I922" s="9" t="e">
        <f>IF(E922="",NA(),IF(Inputs!$B$6&gt;(U921*(1+rate/freq)),IF((U921*(1+rate/freq))&lt;0,0,(U921*(1+rate/freq))),Inputs!$B$6))</f>
        <v>#N/A</v>
      </c>
      <c r="J922" s="8" t="str">
        <f t="shared" si="133"/>
        <v/>
      </c>
      <c r="K922" s="9" t="str">
        <f t="shared" si="134"/>
        <v/>
      </c>
      <c r="L922" s="8" t="str">
        <f t="shared" si="138"/>
        <v/>
      </c>
      <c r="M922" s="8" t="str">
        <f t="shared" si="139"/>
        <v/>
      </c>
      <c r="N922" s="8">
        <f>N919+3</f>
        <v>919</v>
      </c>
      <c r="O922" s="8">
        <f>O916+6</f>
        <v>919</v>
      </c>
      <c r="P922" s="8"/>
      <c r="Q922" s="8" t="str">
        <f>IF(Inputs!$E$9=$M$2,M922,IF(Inputs!$E$9=$N$2,N922,IF(Inputs!$E$9=$O$2,O922,IF(Inputs!$E$9=$P$2,P922,""))))</f>
        <v/>
      </c>
      <c r="R922" s="3">
        <v>0</v>
      </c>
      <c r="S922" s="19"/>
      <c r="T922" s="3">
        <f t="shared" si="135"/>
        <v>0</v>
      </c>
      <c r="U922" s="8" t="str">
        <f t="shared" si="136"/>
        <v/>
      </c>
      <c r="W922" s="11"/>
      <c r="X922" s="11"/>
      <c r="Y922" s="11"/>
      <c r="Z922" s="11"/>
      <c r="AA922" s="11"/>
      <c r="AB922" s="11"/>
      <c r="AC922" s="11"/>
    </row>
    <row r="923" spans="4:29">
      <c r="D923" s="26">
        <f>IF(SUM($D$2:D922)&lt;&gt;0,0,IF(ROUND(U922-L923,2)=0,E923,0))</f>
        <v>0</v>
      </c>
      <c r="E923" s="3" t="str">
        <f t="shared" si="137"/>
        <v/>
      </c>
      <c r="F923" s="3" t="str">
        <f>IF(E923="","",IF(ISERROR(INDEX(Inputs!$A$10:$B$13,MATCH(E923,Inputs!$A$10:$A$13,0),2)),0,INDEX(Inputs!$A$10:$B$13,MATCH(E923,Inputs!$A$10:$A$13,0),2)))</f>
        <v/>
      </c>
      <c r="G923" s="47">
        <f t="shared" si="131"/>
        <v>0.1095</v>
      </c>
      <c r="H923" s="37">
        <f t="shared" si="132"/>
        <v>0.1095</v>
      </c>
      <c r="I923" s="9" t="e">
        <f>IF(E923="",NA(),IF(Inputs!$B$6&gt;(U922*(1+rate/freq)),IF((U922*(1+rate/freq))&lt;0,0,(U922*(1+rate/freq))),Inputs!$B$6))</f>
        <v>#N/A</v>
      </c>
      <c r="J923" s="8" t="str">
        <f t="shared" si="133"/>
        <v/>
      </c>
      <c r="K923" s="9" t="str">
        <f t="shared" si="134"/>
        <v/>
      </c>
      <c r="L923" s="8" t="str">
        <f t="shared" si="138"/>
        <v/>
      </c>
      <c r="M923" s="8" t="str">
        <f t="shared" si="139"/>
        <v/>
      </c>
      <c r="N923" s="8"/>
      <c r="O923" s="8"/>
      <c r="P923" s="8"/>
      <c r="Q923" s="8" t="str">
        <f>IF(Inputs!$E$9=$M$2,M923,IF(Inputs!$E$9=$N$2,N923,IF(Inputs!$E$9=$O$2,O923,IF(Inputs!$E$9=$P$2,P923,""))))</f>
        <v/>
      </c>
      <c r="R923" s="3">
        <v>0</v>
      </c>
      <c r="S923" s="19"/>
      <c r="T923" s="3">
        <f t="shared" si="135"/>
        <v>0</v>
      </c>
      <c r="U923" s="8" t="str">
        <f t="shared" si="136"/>
        <v/>
      </c>
      <c r="W923" s="11"/>
      <c r="X923" s="11"/>
      <c r="Y923" s="11"/>
      <c r="Z923" s="11"/>
      <c r="AA923" s="11"/>
      <c r="AB923" s="11"/>
      <c r="AC923" s="11"/>
    </row>
    <row r="924" spans="4:29">
      <c r="D924" s="26">
        <f>IF(SUM($D$2:D923)&lt;&gt;0,0,IF(ROUND(U923-L924,2)=0,E924,0))</f>
        <v>0</v>
      </c>
      <c r="E924" s="3" t="str">
        <f t="shared" si="137"/>
        <v/>
      </c>
      <c r="F924" s="3" t="str">
        <f>IF(E924="","",IF(ISERROR(INDEX(Inputs!$A$10:$B$13,MATCH(E924,Inputs!$A$10:$A$13,0),2)),0,INDEX(Inputs!$A$10:$B$13,MATCH(E924,Inputs!$A$10:$A$13,0),2)))</f>
        <v/>
      </c>
      <c r="G924" s="47">
        <f t="shared" si="131"/>
        <v>0.1095</v>
      </c>
      <c r="H924" s="37">
        <f t="shared" si="132"/>
        <v>0.1095</v>
      </c>
      <c r="I924" s="9" t="e">
        <f>IF(E924="",NA(),IF(Inputs!$B$6&gt;(U923*(1+rate/freq)),IF((U923*(1+rate/freq))&lt;0,0,(U923*(1+rate/freq))),Inputs!$B$6))</f>
        <v>#N/A</v>
      </c>
      <c r="J924" s="8" t="str">
        <f t="shared" si="133"/>
        <v/>
      </c>
      <c r="K924" s="9" t="str">
        <f t="shared" si="134"/>
        <v/>
      </c>
      <c r="L924" s="8" t="str">
        <f t="shared" si="138"/>
        <v/>
      </c>
      <c r="M924" s="8" t="str">
        <f t="shared" si="139"/>
        <v/>
      </c>
      <c r="N924" s="8"/>
      <c r="O924" s="8"/>
      <c r="P924" s="8"/>
      <c r="Q924" s="8" t="str">
        <f>IF(Inputs!$E$9=$M$2,M924,IF(Inputs!$E$9=$N$2,N924,IF(Inputs!$E$9=$O$2,O924,IF(Inputs!$E$9=$P$2,P924,""))))</f>
        <v/>
      </c>
      <c r="R924" s="3">
        <v>0</v>
      </c>
      <c r="S924" s="19"/>
      <c r="T924" s="3">
        <f t="shared" si="135"/>
        <v>0</v>
      </c>
      <c r="U924" s="8" t="str">
        <f t="shared" si="136"/>
        <v/>
      </c>
      <c r="W924" s="11"/>
      <c r="X924" s="11"/>
      <c r="Y924" s="11"/>
      <c r="Z924" s="11"/>
      <c r="AA924" s="11"/>
      <c r="AB924" s="11"/>
      <c r="AC924" s="11"/>
    </row>
    <row r="925" spans="4:29">
      <c r="D925" s="26">
        <f>IF(SUM($D$2:D924)&lt;&gt;0,0,IF(ROUND(U924-L925,2)=0,E925,0))</f>
        <v>0</v>
      </c>
      <c r="E925" s="3" t="str">
        <f t="shared" si="137"/>
        <v/>
      </c>
      <c r="F925" s="3" t="str">
        <f>IF(E925="","",IF(ISERROR(INDEX(Inputs!$A$10:$B$13,MATCH(E925,Inputs!$A$10:$A$13,0),2)),0,INDEX(Inputs!$A$10:$B$13,MATCH(E925,Inputs!$A$10:$A$13,0),2)))</f>
        <v/>
      </c>
      <c r="G925" s="47">
        <f t="shared" si="131"/>
        <v>0.1095</v>
      </c>
      <c r="H925" s="37">
        <f t="shared" si="132"/>
        <v>0.1095</v>
      </c>
      <c r="I925" s="9" t="e">
        <f>IF(E925="",NA(),IF(Inputs!$B$6&gt;(U924*(1+rate/freq)),IF((U924*(1+rate/freq))&lt;0,0,(U924*(1+rate/freq))),Inputs!$B$6))</f>
        <v>#N/A</v>
      </c>
      <c r="J925" s="8" t="str">
        <f t="shared" si="133"/>
        <v/>
      </c>
      <c r="K925" s="9" t="str">
        <f t="shared" si="134"/>
        <v/>
      </c>
      <c r="L925" s="8" t="str">
        <f t="shared" si="138"/>
        <v/>
      </c>
      <c r="M925" s="8" t="str">
        <f t="shared" si="139"/>
        <v/>
      </c>
      <c r="N925" s="8">
        <f>N922+3</f>
        <v>922</v>
      </c>
      <c r="O925" s="8"/>
      <c r="P925" s="8"/>
      <c r="Q925" s="8" t="str">
        <f>IF(Inputs!$E$9=$M$2,M925,IF(Inputs!$E$9=$N$2,N925,IF(Inputs!$E$9=$O$2,O925,IF(Inputs!$E$9=$P$2,P925,""))))</f>
        <v/>
      </c>
      <c r="R925" s="3">
        <v>0</v>
      </c>
      <c r="S925" s="19"/>
      <c r="T925" s="3">
        <f t="shared" si="135"/>
        <v>0</v>
      </c>
      <c r="U925" s="8" t="str">
        <f t="shared" si="136"/>
        <v/>
      </c>
      <c r="W925" s="11"/>
      <c r="X925" s="11"/>
      <c r="Y925" s="11"/>
      <c r="Z925" s="11"/>
      <c r="AA925" s="11"/>
      <c r="AB925" s="11"/>
      <c r="AC925" s="11"/>
    </row>
    <row r="926" spans="4:29">
      <c r="D926" s="26">
        <f>IF(SUM($D$2:D925)&lt;&gt;0,0,IF(ROUND(U925-L926,2)=0,E926,0))</f>
        <v>0</v>
      </c>
      <c r="E926" s="3" t="str">
        <f t="shared" si="137"/>
        <v/>
      </c>
      <c r="F926" s="3" t="str">
        <f>IF(E926="","",IF(ISERROR(INDEX(Inputs!$A$10:$B$13,MATCH(E926,Inputs!$A$10:$A$13,0),2)),0,INDEX(Inputs!$A$10:$B$13,MATCH(E926,Inputs!$A$10:$A$13,0),2)))</f>
        <v/>
      </c>
      <c r="G926" s="47">
        <f t="shared" si="131"/>
        <v>0.1095</v>
      </c>
      <c r="H926" s="37">
        <f t="shared" si="132"/>
        <v>0.1095</v>
      </c>
      <c r="I926" s="9" t="e">
        <f>IF(E926="",NA(),IF(Inputs!$B$6&gt;(U925*(1+rate/freq)),IF((U925*(1+rate/freq))&lt;0,0,(U925*(1+rate/freq))),Inputs!$B$6))</f>
        <v>#N/A</v>
      </c>
      <c r="J926" s="8" t="str">
        <f t="shared" si="133"/>
        <v/>
      </c>
      <c r="K926" s="9" t="str">
        <f t="shared" si="134"/>
        <v/>
      </c>
      <c r="L926" s="8" t="str">
        <f t="shared" si="138"/>
        <v/>
      </c>
      <c r="M926" s="8" t="str">
        <f t="shared" si="139"/>
        <v/>
      </c>
      <c r="N926" s="8"/>
      <c r="O926" s="8"/>
      <c r="P926" s="8"/>
      <c r="Q926" s="8" t="str">
        <f>IF(Inputs!$E$9=$M$2,M926,IF(Inputs!$E$9=$N$2,N926,IF(Inputs!$E$9=$O$2,O926,IF(Inputs!$E$9=$P$2,P926,""))))</f>
        <v/>
      </c>
      <c r="R926" s="3">
        <v>0</v>
      </c>
      <c r="S926" s="19"/>
      <c r="T926" s="3">
        <f t="shared" si="135"/>
        <v>0</v>
      </c>
      <c r="U926" s="8" t="str">
        <f t="shared" si="136"/>
        <v/>
      </c>
      <c r="W926" s="11"/>
      <c r="X926" s="11"/>
      <c r="Y926" s="11"/>
      <c r="Z926" s="11"/>
      <c r="AA926" s="11"/>
      <c r="AB926" s="11"/>
      <c r="AC926" s="11"/>
    </row>
    <row r="927" spans="4:29">
      <c r="D927" s="26">
        <f>IF(SUM($D$2:D926)&lt;&gt;0,0,IF(ROUND(U926-L927,2)=0,E927,0))</f>
        <v>0</v>
      </c>
      <c r="E927" s="3" t="str">
        <f t="shared" si="137"/>
        <v/>
      </c>
      <c r="F927" s="3" t="str">
        <f>IF(E927="","",IF(ISERROR(INDEX(Inputs!$A$10:$B$13,MATCH(E927,Inputs!$A$10:$A$13,0),2)),0,INDEX(Inputs!$A$10:$B$13,MATCH(E927,Inputs!$A$10:$A$13,0),2)))</f>
        <v/>
      </c>
      <c r="G927" s="47">
        <f t="shared" si="131"/>
        <v>0.1095</v>
      </c>
      <c r="H927" s="37">
        <f t="shared" si="132"/>
        <v>0.1095</v>
      </c>
      <c r="I927" s="9" t="e">
        <f>IF(E927="",NA(),IF(Inputs!$B$6&gt;(U926*(1+rate/freq)),IF((U926*(1+rate/freq))&lt;0,0,(U926*(1+rate/freq))),Inputs!$B$6))</f>
        <v>#N/A</v>
      </c>
      <c r="J927" s="8" t="str">
        <f t="shared" si="133"/>
        <v/>
      </c>
      <c r="K927" s="9" t="str">
        <f t="shared" si="134"/>
        <v/>
      </c>
      <c r="L927" s="8" t="str">
        <f t="shared" si="138"/>
        <v/>
      </c>
      <c r="M927" s="8" t="str">
        <f t="shared" si="139"/>
        <v/>
      </c>
      <c r="N927" s="8"/>
      <c r="O927" s="8"/>
      <c r="P927" s="8"/>
      <c r="Q927" s="8" t="str">
        <f>IF(Inputs!$E$9=$M$2,M927,IF(Inputs!$E$9=$N$2,N927,IF(Inputs!$E$9=$O$2,O927,IF(Inputs!$E$9=$P$2,P927,""))))</f>
        <v/>
      </c>
      <c r="R927" s="3">
        <v>0</v>
      </c>
      <c r="S927" s="19"/>
      <c r="T927" s="3">
        <f t="shared" si="135"/>
        <v>0</v>
      </c>
      <c r="U927" s="8" t="str">
        <f t="shared" si="136"/>
        <v/>
      </c>
      <c r="W927" s="11"/>
      <c r="X927" s="11"/>
      <c r="Y927" s="11"/>
      <c r="Z927" s="11"/>
      <c r="AA927" s="11"/>
      <c r="AB927" s="11"/>
      <c r="AC927" s="11"/>
    </row>
    <row r="928" spans="4:29">
      <c r="D928" s="26">
        <f>IF(SUM($D$2:D927)&lt;&gt;0,0,IF(ROUND(U927-L928,2)=0,E928,0))</f>
        <v>0</v>
      </c>
      <c r="E928" s="3" t="str">
        <f t="shared" si="137"/>
        <v/>
      </c>
      <c r="F928" s="3" t="str">
        <f>IF(E928="","",IF(ISERROR(INDEX(Inputs!$A$10:$B$13,MATCH(E928,Inputs!$A$10:$A$13,0),2)),0,INDEX(Inputs!$A$10:$B$13,MATCH(E928,Inputs!$A$10:$A$13,0),2)))</f>
        <v/>
      </c>
      <c r="G928" s="47">
        <f t="shared" si="131"/>
        <v>0.1095</v>
      </c>
      <c r="H928" s="37">
        <f t="shared" si="132"/>
        <v>0.1095</v>
      </c>
      <c r="I928" s="9" t="e">
        <f>IF(E928="",NA(),IF(Inputs!$B$6&gt;(U927*(1+rate/freq)),IF((U927*(1+rate/freq))&lt;0,0,(U927*(1+rate/freq))),Inputs!$B$6))</f>
        <v>#N/A</v>
      </c>
      <c r="J928" s="8" t="str">
        <f t="shared" si="133"/>
        <v/>
      </c>
      <c r="K928" s="9" t="str">
        <f t="shared" si="134"/>
        <v/>
      </c>
      <c r="L928" s="8" t="str">
        <f t="shared" si="138"/>
        <v/>
      </c>
      <c r="M928" s="8" t="str">
        <f t="shared" si="139"/>
        <v/>
      </c>
      <c r="N928" s="8">
        <f>N925+3</f>
        <v>925</v>
      </c>
      <c r="O928" s="8">
        <f>O922+6</f>
        <v>925</v>
      </c>
      <c r="P928" s="8">
        <f>P916+12</f>
        <v>925</v>
      </c>
      <c r="Q928" s="8" t="str">
        <f>IF(Inputs!$E$9=$M$2,M928,IF(Inputs!$E$9=$N$2,N928,IF(Inputs!$E$9=$O$2,O928,IF(Inputs!$E$9=$P$2,P928,""))))</f>
        <v/>
      </c>
      <c r="R928" s="3">
        <v>0</v>
      </c>
      <c r="S928" s="19"/>
      <c r="T928" s="3">
        <f t="shared" si="135"/>
        <v>0</v>
      </c>
      <c r="U928" s="8" t="str">
        <f t="shared" si="136"/>
        <v/>
      </c>
      <c r="W928" s="11"/>
      <c r="X928" s="11"/>
      <c r="Y928" s="11"/>
      <c r="Z928" s="11"/>
      <c r="AA928" s="11"/>
      <c r="AB928" s="11"/>
      <c r="AC928" s="11"/>
    </row>
    <row r="929" spans="4:29">
      <c r="D929" s="26">
        <f>IF(SUM($D$2:D928)&lt;&gt;0,0,IF(ROUND(U928-L929,2)=0,E929,0))</f>
        <v>0</v>
      </c>
      <c r="E929" s="3" t="str">
        <f t="shared" si="137"/>
        <v/>
      </c>
      <c r="F929" s="3" t="str">
        <f>IF(E929="","",IF(ISERROR(INDEX(Inputs!$A$10:$B$13,MATCH(E929,Inputs!$A$10:$A$13,0),2)),0,INDEX(Inputs!$A$10:$B$13,MATCH(E929,Inputs!$A$10:$A$13,0),2)))</f>
        <v/>
      </c>
      <c r="G929" s="47">
        <f t="shared" si="131"/>
        <v>0.1095</v>
      </c>
      <c r="H929" s="37">
        <f t="shared" si="132"/>
        <v>0.1095</v>
      </c>
      <c r="I929" s="9" t="e">
        <f>IF(E929="",NA(),IF(Inputs!$B$6&gt;(U928*(1+rate/freq)),IF((U928*(1+rate/freq))&lt;0,0,(U928*(1+rate/freq))),Inputs!$B$6))</f>
        <v>#N/A</v>
      </c>
      <c r="J929" s="8" t="str">
        <f t="shared" si="133"/>
        <v/>
      </c>
      <c r="K929" s="9" t="str">
        <f t="shared" si="134"/>
        <v/>
      </c>
      <c r="L929" s="8" t="str">
        <f t="shared" si="138"/>
        <v/>
      </c>
      <c r="M929" s="8" t="str">
        <f t="shared" si="139"/>
        <v/>
      </c>
      <c r="N929" s="8"/>
      <c r="O929" s="8"/>
      <c r="P929" s="8"/>
      <c r="Q929" s="8" t="str">
        <f>IF(Inputs!$E$9=$M$2,M929,IF(Inputs!$E$9=$N$2,N929,IF(Inputs!$E$9=$O$2,O929,IF(Inputs!$E$9=$P$2,P929,""))))</f>
        <v/>
      </c>
      <c r="R929" s="3">
        <v>0</v>
      </c>
      <c r="S929" s="19"/>
      <c r="T929" s="3">
        <f t="shared" si="135"/>
        <v>0</v>
      </c>
      <c r="U929" s="8" t="str">
        <f t="shared" si="136"/>
        <v/>
      </c>
      <c r="W929" s="11"/>
      <c r="X929" s="11"/>
      <c r="Y929" s="11"/>
      <c r="Z929" s="11"/>
      <c r="AA929" s="11"/>
      <c r="AB929" s="11"/>
      <c r="AC929" s="11"/>
    </row>
    <row r="930" spans="4:29">
      <c r="D930" s="26">
        <f>IF(SUM($D$2:D929)&lt;&gt;0,0,IF(ROUND(U929-L930,2)=0,E930,0))</f>
        <v>0</v>
      </c>
      <c r="E930" s="3" t="str">
        <f t="shared" si="137"/>
        <v/>
      </c>
      <c r="F930" s="3" t="str">
        <f>IF(E930="","",IF(ISERROR(INDEX(Inputs!$A$10:$B$13,MATCH(E930,Inputs!$A$10:$A$13,0),2)),0,INDEX(Inputs!$A$10:$B$13,MATCH(E930,Inputs!$A$10:$A$13,0),2)))</f>
        <v/>
      </c>
      <c r="G930" s="47">
        <f t="shared" si="131"/>
        <v>0.1095</v>
      </c>
      <c r="H930" s="37">
        <f t="shared" si="132"/>
        <v>0.1095</v>
      </c>
      <c r="I930" s="9" t="e">
        <f>IF(E930="",NA(),IF(Inputs!$B$6&gt;(U929*(1+rate/freq)),IF((U929*(1+rate/freq))&lt;0,0,(U929*(1+rate/freq))),Inputs!$B$6))</f>
        <v>#N/A</v>
      </c>
      <c r="J930" s="8" t="str">
        <f t="shared" si="133"/>
        <v/>
      </c>
      <c r="K930" s="9" t="str">
        <f t="shared" si="134"/>
        <v/>
      </c>
      <c r="L930" s="8" t="str">
        <f t="shared" si="138"/>
        <v/>
      </c>
      <c r="M930" s="8" t="str">
        <f t="shared" si="139"/>
        <v/>
      </c>
      <c r="N930" s="8"/>
      <c r="O930" s="8"/>
      <c r="P930" s="8"/>
      <c r="Q930" s="8" t="str">
        <f>IF(Inputs!$E$9=$M$2,M930,IF(Inputs!$E$9=$N$2,N930,IF(Inputs!$E$9=$O$2,O930,IF(Inputs!$E$9=$P$2,P930,""))))</f>
        <v/>
      </c>
      <c r="R930" s="3">
        <v>0</v>
      </c>
      <c r="S930" s="19"/>
      <c r="T930" s="3">
        <f t="shared" si="135"/>
        <v>0</v>
      </c>
      <c r="U930" s="8" t="str">
        <f t="shared" si="136"/>
        <v/>
      </c>
      <c r="W930" s="11"/>
      <c r="X930" s="11"/>
      <c r="Y930" s="11"/>
      <c r="Z930" s="11"/>
      <c r="AA930" s="11"/>
      <c r="AB930" s="11"/>
      <c r="AC930" s="11"/>
    </row>
    <row r="931" spans="4:29">
      <c r="D931" s="26">
        <f>IF(SUM($D$2:D930)&lt;&gt;0,0,IF(ROUND(U930-L931,2)=0,E931,0))</f>
        <v>0</v>
      </c>
      <c r="E931" s="3" t="str">
        <f t="shared" si="137"/>
        <v/>
      </c>
      <c r="F931" s="3" t="str">
        <f>IF(E931="","",IF(ISERROR(INDEX(Inputs!$A$10:$B$13,MATCH(E931,Inputs!$A$10:$A$13,0),2)),0,INDEX(Inputs!$A$10:$B$13,MATCH(E931,Inputs!$A$10:$A$13,0),2)))</f>
        <v/>
      </c>
      <c r="G931" s="47">
        <f t="shared" si="131"/>
        <v>0.1095</v>
      </c>
      <c r="H931" s="37">
        <f t="shared" si="132"/>
        <v>0.1095</v>
      </c>
      <c r="I931" s="9" t="e">
        <f>IF(E931="",NA(),IF(Inputs!$B$6&gt;(U930*(1+rate/freq)),IF((U930*(1+rate/freq))&lt;0,0,(U930*(1+rate/freq))),Inputs!$B$6))</f>
        <v>#N/A</v>
      </c>
      <c r="J931" s="8" t="str">
        <f t="shared" si="133"/>
        <v/>
      </c>
      <c r="K931" s="9" t="str">
        <f t="shared" si="134"/>
        <v/>
      </c>
      <c r="L931" s="8" t="str">
        <f t="shared" si="138"/>
        <v/>
      </c>
      <c r="M931" s="8" t="str">
        <f t="shared" si="139"/>
        <v/>
      </c>
      <c r="N931" s="8">
        <f>N928+3</f>
        <v>928</v>
      </c>
      <c r="O931" s="8"/>
      <c r="P931" s="8"/>
      <c r="Q931" s="8" t="str">
        <f>IF(Inputs!$E$9=$M$2,M931,IF(Inputs!$E$9=$N$2,N931,IF(Inputs!$E$9=$O$2,O931,IF(Inputs!$E$9=$P$2,P931,""))))</f>
        <v/>
      </c>
      <c r="R931" s="3">
        <v>0</v>
      </c>
      <c r="S931" s="19"/>
      <c r="T931" s="3">
        <f t="shared" si="135"/>
        <v>0</v>
      </c>
      <c r="U931" s="8" t="str">
        <f t="shared" si="136"/>
        <v/>
      </c>
      <c r="W931" s="11"/>
      <c r="X931" s="11"/>
      <c r="Y931" s="11"/>
      <c r="Z931" s="11"/>
      <c r="AA931" s="11"/>
      <c r="AB931" s="11"/>
      <c r="AC931" s="11"/>
    </row>
    <row r="932" spans="4:29">
      <c r="D932" s="26">
        <f>IF(SUM($D$2:D931)&lt;&gt;0,0,IF(ROUND(U931-L932,2)=0,E932,0))</f>
        <v>0</v>
      </c>
      <c r="E932" s="3" t="str">
        <f t="shared" si="137"/>
        <v/>
      </c>
      <c r="F932" s="3" t="str">
        <f>IF(E932="","",IF(ISERROR(INDEX(Inputs!$A$10:$B$13,MATCH(E932,Inputs!$A$10:$A$13,0),2)),0,INDEX(Inputs!$A$10:$B$13,MATCH(E932,Inputs!$A$10:$A$13,0),2)))</f>
        <v/>
      </c>
      <c r="G932" s="47">
        <f t="shared" si="131"/>
        <v>0.1095</v>
      </c>
      <c r="H932" s="37">
        <f t="shared" si="132"/>
        <v>0.1095</v>
      </c>
      <c r="I932" s="9" t="e">
        <f>IF(E932="",NA(),IF(Inputs!$B$6&gt;(U931*(1+rate/freq)),IF((U931*(1+rate/freq))&lt;0,0,(U931*(1+rate/freq))),Inputs!$B$6))</f>
        <v>#N/A</v>
      </c>
      <c r="J932" s="8" t="str">
        <f t="shared" si="133"/>
        <v/>
      </c>
      <c r="K932" s="9" t="str">
        <f t="shared" si="134"/>
        <v/>
      </c>
      <c r="L932" s="8" t="str">
        <f t="shared" si="138"/>
        <v/>
      </c>
      <c r="M932" s="8" t="str">
        <f t="shared" si="139"/>
        <v/>
      </c>
      <c r="N932" s="8"/>
      <c r="O932" s="8"/>
      <c r="P932" s="8"/>
      <c r="Q932" s="8" t="str">
        <f>IF(Inputs!$E$9=$M$2,M932,IF(Inputs!$E$9=$N$2,N932,IF(Inputs!$E$9=$O$2,O932,IF(Inputs!$E$9=$P$2,P932,""))))</f>
        <v/>
      </c>
      <c r="R932" s="3">
        <v>0</v>
      </c>
      <c r="S932" s="19"/>
      <c r="T932" s="3">
        <f t="shared" si="135"/>
        <v>0</v>
      </c>
      <c r="U932" s="8" t="str">
        <f t="shared" si="136"/>
        <v/>
      </c>
      <c r="W932" s="11"/>
      <c r="X932" s="11"/>
      <c r="Y932" s="11"/>
      <c r="Z932" s="11"/>
      <c r="AA932" s="11"/>
      <c r="AB932" s="11"/>
      <c r="AC932" s="11"/>
    </row>
    <row r="933" spans="4:29">
      <c r="D933" s="26">
        <f>IF(SUM($D$2:D932)&lt;&gt;0,0,IF(ROUND(U932-L933,2)=0,E933,0))</f>
        <v>0</v>
      </c>
      <c r="E933" s="3" t="str">
        <f t="shared" si="137"/>
        <v/>
      </c>
      <c r="F933" s="3" t="str">
        <f>IF(E933="","",IF(ISERROR(INDEX(Inputs!$A$10:$B$13,MATCH(E933,Inputs!$A$10:$A$13,0),2)),0,INDEX(Inputs!$A$10:$B$13,MATCH(E933,Inputs!$A$10:$A$13,0),2)))</f>
        <v/>
      </c>
      <c r="G933" s="47">
        <f t="shared" si="131"/>
        <v>0.1095</v>
      </c>
      <c r="H933" s="37">
        <f t="shared" si="132"/>
        <v>0.1095</v>
      </c>
      <c r="I933" s="9" t="e">
        <f>IF(E933="",NA(),IF(Inputs!$B$6&gt;(U932*(1+rate/freq)),IF((U932*(1+rate/freq))&lt;0,0,(U932*(1+rate/freq))),Inputs!$B$6))</f>
        <v>#N/A</v>
      </c>
      <c r="J933" s="8" t="str">
        <f t="shared" si="133"/>
        <v/>
      </c>
      <c r="K933" s="9" t="str">
        <f t="shared" si="134"/>
        <v/>
      </c>
      <c r="L933" s="8" t="str">
        <f t="shared" si="138"/>
        <v/>
      </c>
      <c r="M933" s="8" t="str">
        <f t="shared" si="139"/>
        <v/>
      </c>
      <c r="N933" s="8"/>
      <c r="O933" s="8"/>
      <c r="P933" s="8"/>
      <c r="Q933" s="8" t="str">
        <f>IF(Inputs!$E$9=$M$2,M933,IF(Inputs!$E$9=$N$2,N933,IF(Inputs!$E$9=$O$2,O933,IF(Inputs!$E$9=$P$2,P933,""))))</f>
        <v/>
      </c>
      <c r="R933" s="3">
        <v>0</v>
      </c>
      <c r="S933" s="19"/>
      <c r="T933" s="3">
        <f t="shared" si="135"/>
        <v>0</v>
      </c>
      <c r="U933" s="8" t="str">
        <f t="shared" si="136"/>
        <v/>
      </c>
      <c r="W933" s="11"/>
      <c r="X933" s="11"/>
      <c r="Y933" s="11"/>
      <c r="Z933" s="11"/>
      <c r="AA933" s="11"/>
      <c r="AB933" s="11"/>
      <c r="AC933" s="11"/>
    </row>
    <row r="934" spans="4:29">
      <c r="D934" s="26">
        <f>IF(SUM($D$2:D933)&lt;&gt;0,0,IF(ROUND(U933-L934,2)=0,E934,0))</f>
        <v>0</v>
      </c>
      <c r="E934" s="3" t="str">
        <f t="shared" si="137"/>
        <v/>
      </c>
      <c r="F934" s="3" t="str">
        <f>IF(E934="","",IF(ISERROR(INDEX(Inputs!$A$10:$B$13,MATCH(E934,Inputs!$A$10:$A$13,0),2)),0,INDEX(Inputs!$A$10:$B$13,MATCH(E934,Inputs!$A$10:$A$13,0),2)))</f>
        <v/>
      </c>
      <c r="G934" s="47">
        <f t="shared" si="131"/>
        <v>0.1095</v>
      </c>
      <c r="H934" s="37">
        <f t="shared" si="132"/>
        <v>0.1095</v>
      </c>
      <c r="I934" s="9" t="e">
        <f>IF(E934="",NA(),IF(Inputs!$B$6&gt;(U933*(1+rate/freq)),IF((U933*(1+rate/freq))&lt;0,0,(U933*(1+rate/freq))),Inputs!$B$6))</f>
        <v>#N/A</v>
      </c>
      <c r="J934" s="8" t="str">
        <f t="shared" si="133"/>
        <v/>
      </c>
      <c r="K934" s="9" t="str">
        <f t="shared" si="134"/>
        <v/>
      </c>
      <c r="L934" s="8" t="str">
        <f t="shared" si="138"/>
        <v/>
      </c>
      <c r="M934" s="8" t="str">
        <f t="shared" si="139"/>
        <v/>
      </c>
      <c r="N934" s="8">
        <f>N931+3</f>
        <v>931</v>
      </c>
      <c r="O934" s="8">
        <f>O928+6</f>
        <v>931</v>
      </c>
      <c r="P934" s="8"/>
      <c r="Q934" s="8" t="str">
        <f>IF(Inputs!$E$9=$M$2,M934,IF(Inputs!$E$9=$N$2,N934,IF(Inputs!$E$9=$O$2,O934,IF(Inputs!$E$9=$P$2,P934,""))))</f>
        <v/>
      </c>
      <c r="R934" s="3">
        <v>0</v>
      </c>
      <c r="S934" s="19"/>
      <c r="T934" s="3">
        <f t="shared" si="135"/>
        <v>0</v>
      </c>
      <c r="U934" s="8" t="str">
        <f t="shared" si="136"/>
        <v/>
      </c>
      <c r="W934" s="11"/>
      <c r="X934" s="11"/>
      <c r="Y934" s="11"/>
      <c r="Z934" s="11"/>
      <c r="AA934" s="11"/>
      <c r="AB934" s="11"/>
      <c r="AC934" s="11"/>
    </row>
    <row r="935" spans="4:29">
      <c r="D935" s="26">
        <f>IF(SUM($D$2:D934)&lt;&gt;0,0,IF(ROUND(U934-L935,2)=0,E935,0))</f>
        <v>0</v>
      </c>
      <c r="E935" s="3" t="str">
        <f t="shared" si="137"/>
        <v/>
      </c>
      <c r="F935" s="3" t="str">
        <f>IF(E935="","",IF(ISERROR(INDEX(Inputs!$A$10:$B$13,MATCH(E935,Inputs!$A$10:$A$13,0),2)),0,INDEX(Inputs!$A$10:$B$13,MATCH(E935,Inputs!$A$10:$A$13,0),2)))</f>
        <v/>
      </c>
      <c r="G935" s="47">
        <f t="shared" si="131"/>
        <v>0.1095</v>
      </c>
      <c r="H935" s="37">
        <f t="shared" si="132"/>
        <v>0.1095</v>
      </c>
      <c r="I935" s="9" t="e">
        <f>IF(E935="",NA(),IF(Inputs!$B$6&gt;(U934*(1+rate/freq)),IF((U934*(1+rate/freq))&lt;0,0,(U934*(1+rate/freq))),Inputs!$B$6))</f>
        <v>#N/A</v>
      </c>
      <c r="J935" s="8" t="str">
        <f t="shared" si="133"/>
        <v/>
      </c>
      <c r="K935" s="9" t="str">
        <f t="shared" si="134"/>
        <v/>
      </c>
      <c r="L935" s="8" t="str">
        <f t="shared" si="138"/>
        <v/>
      </c>
      <c r="M935" s="8" t="str">
        <f t="shared" si="139"/>
        <v/>
      </c>
      <c r="N935" s="8"/>
      <c r="O935" s="8"/>
      <c r="P935" s="8"/>
      <c r="Q935" s="8" t="str">
        <f>IF(Inputs!$E$9=$M$2,M935,IF(Inputs!$E$9=$N$2,N935,IF(Inputs!$E$9=$O$2,O935,IF(Inputs!$E$9=$P$2,P935,""))))</f>
        <v/>
      </c>
      <c r="R935" s="3">
        <v>0</v>
      </c>
      <c r="S935" s="19"/>
      <c r="T935" s="3">
        <f t="shared" si="135"/>
        <v>0</v>
      </c>
      <c r="U935" s="8" t="str">
        <f t="shared" si="136"/>
        <v/>
      </c>
      <c r="W935" s="11"/>
      <c r="X935" s="11"/>
      <c r="Y935" s="11"/>
      <c r="Z935" s="11"/>
      <c r="AA935" s="11"/>
      <c r="AB935" s="11"/>
      <c r="AC935" s="11"/>
    </row>
    <row r="936" spans="4:29">
      <c r="D936" s="26">
        <f>IF(SUM($D$2:D935)&lt;&gt;0,0,IF(ROUND(U935-L936,2)=0,E936,0))</f>
        <v>0</v>
      </c>
      <c r="E936" s="3" t="str">
        <f t="shared" si="137"/>
        <v/>
      </c>
      <c r="F936" s="3" t="str">
        <f>IF(E936="","",IF(ISERROR(INDEX(Inputs!$A$10:$B$13,MATCH(E936,Inputs!$A$10:$A$13,0),2)),0,INDEX(Inputs!$A$10:$B$13,MATCH(E936,Inputs!$A$10:$A$13,0),2)))</f>
        <v/>
      </c>
      <c r="G936" s="47">
        <f t="shared" si="131"/>
        <v>0.1095</v>
      </c>
      <c r="H936" s="37">
        <f t="shared" si="132"/>
        <v>0.1095</v>
      </c>
      <c r="I936" s="9" t="e">
        <f>IF(E936="",NA(),IF(Inputs!$B$6&gt;(U935*(1+rate/freq)),IF((U935*(1+rate/freq))&lt;0,0,(U935*(1+rate/freq))),Inputs!$B$6))</f>
        <v>#N/A</v>
      </c>
      <c r="J936" s="8" t="str">
        <f t="shared" si="133"/>
        <v/>
      </c>
      <c r="K936" s="9" t="str">
        <f t="shared" si="134"/>
        <v/>
      </c>
      <c r="L936" s="8" t="str">
        <f t="shared" si="138"/>
        <v/>
      </c>
      <c r="M936" s="8" t="str">
        <f t="shared" si="139"/>
        <v/>
      </c>
      <c r="N936" s="8"/>
      <c r="O936" s="8"/>
      <c r="P936" s="8"/>
      <c r="Q936" s="8" t="str">
        <f>IF(Inputs!$E$9=$M$2,M936,IF(Inputs!$E$9=$N$2,N936,IF(Inputs!$E$9=$O$2,O936,IF(Inputs!$E$9=$P$2,P936,""))))</f>
        <v/>
      </c>
      <c r="R936" s="3">
        <v>0</v>
      </c>
      <c r="S936" s="19"/>
      <c r="T936" s="3">
        <f t="shared" si="135"/>
        <v>0</v>
      </c>
      <c r="U936" s="8" t="str">
        <f t="shared" si="136"/>
        <v/>
      </c>
      <c r="W936" s="11"/>
      <c r="X936" s="11"/>
      <c r="Y936" s="11"/>
      <c r="Z936" s="11"/>
      <c r="AA936" s="11"/>
      <c r="AB936" s="11"/>
      <c r="AC936" s="11"/>
    </row>
    <row r="937" spans="4:29">
      <c r="D937" s="26">
        <f>IF(SUM($D$2:D936)&lt;&gt;0,0,IF(ROUND(U936-L937,2)=0,E937,0))</f>
        <v>0</v>
      </c>
      <c r="E937" s="3" t="str">
        <f t="shared" si="137"/>
        <v/>
      </c>
      <c r="F937" s="3" t="str">
        <f>IF(E937="","",IF(ISERROR(INDEX(Inputs!$A$10:$B$13,MATCH(E937,Inputs!$A$10:$A$13,0),2)),0,INDEX(Inputs!$A$10:$B$13,MATCH(E937,Inputs!$A$10:$A$13,0),2)))</f>
        <v/>
      </c>
      <c r="G937" s="47">
        <f t="shared" si="131"/>
        <v>0.1095</v>
      </c>
      <c r="H937" s="37">
        <f t="shared" si="132"/>
        <v>0.1095</v>
      </c>
      <c r="I937" s="9" t="e">
        <f>IF(E937="",NA(),IF(Inputs!$B$6&gt;(U936*(1+rate/freq)),IF((U936*(1+rate/freq))&lt;0,0,(U936*(1+rate/freq))),Inputs!$B$6))</f>
        <v>#N/A</v>
      </c>
      <c r="J937" s="8" t="str">
        <f t="shared" si="133"/>
        <v/>
      </c>
      <c r="K937" s="9" t="str">
        <f t="shared" si="134"/>
        <v/>
      </c>
      <c r="L937" s="8" t="str">
        <f t="shared" si="138"/>
        <v/>
      </c>
      <c r="M937" s="8" t="str">
        <f t="shared" si="139"/>
        <v/>
      </c>
      <c r="N937" s="8">
        <f>N934+3</f>
        <v>934</v>
      </c>
      <c r="O937" s="8"/>
      <c r="P937" s="8"/>
      <c r="Q937" s="8" t="str">
        <f>IF(Inputs!$E$9=$M$2,M937,IF(Inputs!$E$9=$N$2,N937,IF(Inputs!$E$9=$O$2,O937,IF(Inputs!$E$9=$P$2,P937,""))))</f>
        <v/>
      </c>
      <c r="R937" s="3">
        <v>0</v>
      </c>
      <c r="S937" s="19"/>
      <c r="T937" s="3">
        <f t="shared" si="135"/>
        <v>0</v>
      </c>
      <c r="U937" s="8" t="str">
        <f t="shared" si="136"/>
        <v/>
      </c>
      <c r="W937" s="11"/>
      <c r="X937" s="11"/>
      <c r="Y937" s="11"/>
      <c r="Z937" s="11"/>
      <c r="AA937" s="11"/>
      <c r="AB937" s="11"/>
      <c r="AC937" s="11"/>
    </row>
    <row r="938" spans="4:29">
      <c r="D938" s="26">
        <f>IF(SUM($D$2:D937)&lt;&gt;0,0,IF(ROUND(U937-L938,2)=0,E938,0))</f>
        <v>0</v>
      </c>
      <c r="E938" s="3" t="str">
        <f t="shared" si="137"/>
        <v/>
      </c>
      <c r="F938" s="3" t="str">
        <f>IF(E938="","",IF(ISERROR(INDEX(Inputs!$A$10:$B$13,MATCH(E938,Inputs!$A$10:$A$13,0),2)),0,INDEX(Inputs!$A$10:$B$13,MATCH(E938,Inputs!$A$10:$A$13,0),2)))</f>
        <v/>
      </c>
      <c r="G938" s="47">
        <f t="shared" si="131"/>
        <v>0.1095</v>
      </c>
      <c r="H938" s="37">
        <f t="shared" si="132"/>
        <v>0.1095</v>
      </c>
      <c r="I938" s="9" t="e">
        <f>IF(E938="",NA(),IF(Inputs!$B$6&gt;(U937*(1+rate/freq)),IF((U937*(1+rate/freq))&lt;0,0,(U937*(1+rate/freq))),Inputs!$B$6))</f>
        <v>#N/A</v>
      </c>
      <c r="J938" s="8" t="str">
        <f t="shared" si="133"/>
        <v/>
      </c>
      <c r="K938" s="9" t="str">
        <f t="shared" si="134"/>
        <v/>
      </c>
      <c r="L938" s="8" t="str">
        <f t="shared" si="138"/>
        <v/>
      </c>
      <c r="M938" s="8" t="str">
        <f t="shared" si="139"/>
        <v/>
      </c>
      <c r="N938" s="8"/>
      <c r="O938" s="8"/>
      <c r="P938" s="8"/>
      <c r="Q938" s="8" t="str">
        <f>IF(Inputs!$E$9=$M$2,M938,IF(Inputs!$E$9=$N$2,N938,IF(Inputs!$E$9=$O$2,O938,IF(Inputs!$E$9=$P$2,P938,""))))</f>
        <v/>
      </c>
      <c r="R938" s="3">
        <v>0</v>
      </c>
      <c r="S938" s="19"/>
      <c r="T938" s="3">
        <f t="shared" si="135"/>
        <v>0</v>
      </c>
      <c r="U938" s="8" t="str">
        <f t="shared" si="136"/>
        <v/>
      </c>
      <c r="W938" s="11"/>
      <c r="X938" s="11"/>
      <c r="Y938" s="11"/>
      <c r="Z938" s="11"/>
      <c r="AA938" s="11"/>
      <c r="AB938" s="11"/>
      <c r="AC938" s="11"/>
    </row>
    <row r="939" spans="4:29">
      <c r="D939" s="26">
        <f>IF(SUM($D$2:D938)&lt;&gt;0,0,IF(ROUND(U938-L939,2)=0,E939,0))</f>
        <v>0</v>
      </c>
      <c r="E939" s="3" t="str">
        <f t="shared" si="137"/>
        <v/>
      </c>
      <c r="F939" s="3" t="str">
        <f>IF(E939="","",IF(ISERROR(INDEX(Inputs!$A$10:$B$13,MATCH(E939,Inputs!$A$10:$A$13,0),2)),0,INDEX(Inputs!$A$10:$B$13,MATCH(E939,Inputs!$A$10:$A$13,0),2)))</f>
        <v/>
      </c>
      <c r="G939" s="47">
        <f t="shared" si="131"/>
        <v>0.1095</v>
      </c>
      <c r="H939" s="37">
        <f t="shared" si="132"/>
        <v>0.1095</v>
      </c>
      <c r="I939" s="9" t="e">
        <f>IF(E939="",NA(),IF(Inputs!$B$6&gt;(U938*(1+rate/freq)),IF((U938*(1+rate/freq))&lt;0,0,(U938*(1+rate/freq))),Inputs!$B$6))</f>
        <v>#N/A</v>
      </c>
      <c r="J939" s="8" t="str">
        <f t="shared" si="133"/>
        <v/>
      </c>
      <c r="K939" s="9" t="str">
        <f t="shared" si="134"/>
        <v/>
      </c>
      <c r="L939" s="8" t="str">
        <f t="shared" si="138"/>
        <v/>
      </c>
      <c r="M939" s="8" t="str">
        <f t="shared" si="139"/>
        <v/>
      </c>
      <c r="N939" s="8"/>
      <c r="O939" s="8"/>
      <c r="P939" s="8"/>
      <c r="Q939" s="8" t="str">
        <f>IF(Inputs!$E$9=$M$2,M939,IF(Inputs!$E$9=$N$2,N939,IF(Inputs!$E$9=$O$2,O939,IF(Inputs!$E$9=$P$2,P939,""))))</f>
        <v/>
      </c>
      <c r="R939" s="3">
        <v>0</v>
      </c>
      <c r="S939" s="19"/>
      <c r="T939" s="3">
        <f t="shared" si="135"/>
        <v>0</v>
      </c>
      <c r="U939" s="8" t="str">
        <f t="shared" si="136"/>
        <v/>
      </c>
      <c r="W939" s="11"/>
      <c r="X939" s="11"/>
      <c r="Y939" s="11"/>
      <c r="Z939" s="11"/>
      <c r="AA939" s="11"/>
      <c r="AB939" s="11"/>
      <c r="AC939" s="11"/>
    </row>
    <row r="940" spans="4:29">
      <c r="D940" s="26">
        <f>IF(SUM($D$2:D939)&lt;&gt;0,0,IF(ROUND(U939-L940,2)=0,E940,0))</f>
        <v>0</v>
      </c>
      <c r="E940" s="3" t="str">
        <f t="shared" si="137"/>
        <v/>
      </c>
      <c r="F940" s="3" t="str">
        <f>IF(E940="","",IF(ISERROR(INDEX(Inputs!$A$10:$B$13,MATCH(E940,Inputs!$A$10:$A$13,0),2)),0,INDEX(Inputs!$A$10:$B$13,MATCH(E940,Inputs!$A$10:$A$13,0),2)))</f>
        <v/>
      </c>
      <c r="G940" s="47">
        <f t="shared" si="131"/>
        <v>0.1095</v>
      </c>
      <c r="H940" s="37">
        <f t="shared" si="132"/>
        <v>0.1095</v>
      </c>
      <c r="I940" s="9" t="e">
        <f>IF(E940="",NA(),IF(Inputs!$B$6&gt;(U939*(1+rate/freq)),IF((U939*(1+rate/freq))&lt;0,0,(U939*(1+rate/freq))),Inputs!$B$6))</f>
        <v>#N/A</v>
      </c>
      <c r="J940" s="8" t="str">
        <f t="shared" si="133"/>
        <v/>
      </c>
      <c r="K940" s="9" t="str">
        <f t="shared" si="134"/>
        <v/>
      </c>
      <c r="L940" s="8" t="str">
        <f t="shared" si="138"/>
        <v/>
      </c>
      <c r="M940" s="8" t="str">
        <f t="shared" si="139"/>
        <v/>
      </c>
      <c r="N940" s="8">
        <f>N937+3</f>
        <v>937</v>
      </c>
      <c r="O940" s="8">
        <f>O934+6</f>
        <v>937</v>
      </c>
      <c r="P940" s="8">
        <f>P928+12</f>
        <v>937</v>
      </c>
      <c r="Q940" s="8" t="str">
        <f>IF(Inputs!$E$9=$M$2,M940,IF(Inputs!$E$9=$N$2,N940,IF(Inputs!$E$9=$O$2,O940,IF(Inputs!$E$9=$P$2,P940,""))))</f>
        <v/>
      </c>
      <c r="R940" s="3">
        <v>0</v>
      </c>
      <c r="S940" s="19"/>
      <c r="T940" s="3">
        <f t="shared" si="135"/>
        <v>0</v>
      </c>
      <c r="U940" s="8" t="str">
        <f t="shared" si="136"/>
        <v/>
      </c>
      <c r="W940" s="11"/>
      <c r="X940" s="11"/>
      <c r="Y940" s="11"/>
      <c r="Z940" s="11"/>
      <c r="AA940" s="11"/>
      <c r="AB940" s="11"/>
      <c r="AC940" s="11"/>
    </row>
    <row r="941" spans="4:29">
      <c r="D941" s="26">
        <f>IF(SUM($D$2:D940)&lt;&gt;0,0,IF(ROUND(U940-L941,2)=0,E941,0))</f>
        <v>0</v>
      </c>
      <c r="E941" s="3" t="str">
        <f t="shared" si="137"/>
        <v/>
      </c>
      <c r="F941" s="3" t="str">
        <f>IF(E941="","",IF(ISERROR(INDEX(Inputs!$A$10:$B$13,MATCH(E941,Inputs!$A$10:$A$13,0),2)),0,INDEX(Inputs!$A$10:$B$13,MATCH(E941,Inputs!$A$10:$A$13,0),2)))</f>
        <v/>
      </c>
      <c r="G941" s="47">
        <f t="shared" si="131"/>
        <v>0.1095</v>
      </c>
      <c r="H941" s="37">
        <f t="shared" si="132"/>
        <v>0.1095</v>
      </c>
      <c r="I941" s="9" t="e">
        <f>IF(E941="",NA(),IF(Inputs!$B$6&gt;(U940*(1+rate/freq)),IF((U940*(1+rate/freq))&lt;0,0,(U940*(1+rate/freq))),Inputs!$B$6))</f>
        <v>#N/A</v>
      </c>
      <c r="J941" s="8" t="str">
        <f t="shared" si="133"/>
        <v/>
      </c>
      <c r="K941" s="9" t="str">
        <f t="shared" si="134"/>
        <v/>
      </c>
      <c r="L941" s="8" t="str">
        <f t="shared" si="138"/>
        <v/>
      </c>
      <c r="M941" s="8" t="str">
        <f t="shared" si="139"/>
        <v/>
      </c>
      <c r="N941" s="8"/>
      <c r="O941" s="8"/>
      <c r="P941" s="8"/>
      <c r="Q941" s="8" t="str">
        <f>IF(Inputs!$E$9=$M$2,M941,IF(Inputs!$E$9=$N$2,N941,IF(Inputs!$E$9=$O$2,O941,IF(Inputs!$E$9=$P$2,P941,""))))</f>
        <v/>
      </c>
      <c r="R941" s="3">
        <v>0</v>
      </c>
      <c r="S941" s="19"/>
      <c r="T941" s="3">
        <f t="shared" si="135"/>
        <v>0</v>
      </c>
      <c r="U941" s="8" t="str">
        <f t="shared" si="136"/>
        <v/>
      </c>
      <c r="W941" s="11"/>
      <c r="X941" s="11"/>
      <c r="Y941" s="11"/>
      <c r="Z941" s="11"/>
      <c r="AA941" s="11"/>
      <c r="AB941" s="11"/>
      <c r="AC941" s="11"/>
    </row>
    <row r="942" spans="4:29">
      <c r="D942" s="26">
        <f>IF(SUM($D$2:D941)&lt;&gt;0,0,IF(ROUND(U941-L942,2)=0,E942,0))</f>
        <v>0</v>
      </c>
      <c r="E942" s="3" t="str">
        <f t="shared" si="137"/>
        <v/>
      </c>
      <c r="F942" s="3" t="str">
        <f>IF(E942="","",IF(ISERROR(INDEX(Inputs!$A$10:$B$13,MATCH(E942,Inputs!$A$10:$A$13,0),2)),0,INDEX(Inputs!$A$10:$B$13,MATCH(E942,Inputs!$A$10:$A$13,0),2)))</f>
        <v/>
      </c>
      <c r="G942" s="47">
        <f t="shared" si="131"/>
        <v>0.1095</v>
      </c>
      <c r="H942" s="37">
        <f t="shared" si="132"/>
        <v>0.1095</v>
      </c>
      <c r="I942" s="9" t="e">
        <f>IF(E942="",NA(),IF(Inputs!$B$6&gt;(U941*(1+rate/freq)),IF((U941*(1+rate/freq))&lt;0,0,(U941*(1+rate/freq))),Inputs!$B$6))</f>
        <v>#N/A</v>
      </c>
      <c r="J942" s="8" t="str">
        <f t="shared" si="133"/>
        <v/>
      </c>
      <c r="K942" s="9" t="str">
        <f t="shared" si="134"/>
        <v/>
      </c>
      <c r="L942" s="8" t="str">
        <f t="shared" si="138"/>
        <v/>
      </c>
      <c r="M942" s="8" t="str">
        <f t="shared" si="139"/>
        <v/>
      </c>
      <c r="N942" s="8"/>
      <c r="O942" s="8"/>
      <c r="P942" s="8"/>
      <c r="Q942" s="8" t="str">
        <f>IF(Inputs!$E$9=$M$2,M942,IF(Inputs!$E$9=$N$2,N942,IF(Inputs!$E$9=$O$2,O942,IF(Inputs!$E$9=$P$2,P942,""))))</f>
        <v/>
      </c>
      <c r="R942" s="3">
        <v>0</v>
      </c>
      <c r="S942" s="19"/>
      <c r="T942" s="3">
        <f t="shared" si="135"/>
        <v>0</v>
      </c>
      <c r="U942" s="8" t="str">
        <f t="shared" si="136"/>
        <v/>
      </c>
      <c r="W942" s="11"/>
      <c r="X942" s="11"/>
      <c r="Y942" s="11"/>
      <c r="Z942" s="11"/>
      <c r="AA942" s="11"/>
      <c r="AB942" s="11"/>
      <c r="AC942" s="11"/>
    </row>
    <row r="943" spans="4:29">
      <c r="D943" s="26">
        <f>IF(SUM($D$2:D942)&lt;&gt;0,0,IF(ROUND(U942-L943,2)=0,E943,0))</f>
        <v>0</v>
      </c>
      <c r="E943" s="3" t="str">
        <f t="shared" si="137"/>
        <v/>
      </c>
      <c r="F943" s="3" t="str">
        <f>IF(E943="","",IF(ISERROR(INDEX(Inputs!$A$10:$B$13,MATCH(E943,Inputs!$A$10:$A$13,0),2)),0,INDEX(Inputs!$A$10:$B$13,MATCH(E943,Inputs!$A$10:$A$13,0),2)))</f>
        <v/>
      </c>
      <c r="G943" s="47">
        <f t="shared" si="131"/>
        <v>0.1095</v>
      </c>
      <c r="H943" s="37">
        <f t="shared" si="132"/>
        <v>0.1095</v>
      </c>
      <c r="I943" s="9" t="e">
        <f>IF(E943="",NA(),IF(Inputs!$B$6&gt;(U942*(1+rate/freq)),IF((U942*(1+rate/freq))&lt;0,0,(U942*(1+rate/freq))),Inputs!$B$6))</f>
        <v>#N/A</v>
      </c>
      <c r="J943" s="8" t="str">
        <f t="shared" si="133"/>
        <v/>
      </c>
      <c r="K943" s="9" t="str">
        <f t="shared" si="134"/>
        <v/>
      </c>
      <c r="L943" s="8" t="str">
        <f t="shared" si="138"/>
        <v/>
      </c>
      <c r="M943" s="8" t="str">
        <f t="shared" si="139"/>
        <v/>
      </c>
      <c r="N943" s="8">
        <f>N940+3</f>
        <v>940</v>
      </c>
      <c r="O943" s="8"/>
      <c r="P943" s="8"/>
      <c r="Q943" s="8" t="str">
        <f>IF(Inputs!$E$9=$M$2,M943,IF(Inputs!$E$9=$N$2,N943,IF(Inputs!$E$9=$O$2,O943,IF(Inputs!$E$9=$P$2,P943,""))))</f>
        <v/>
      </c>
      <c r="R943" s="3">
        <v>0</v>
      </c>
      <c r="S943" s="19"/>
      <c r="T943" s="3">
        <f t="shared" si="135"/>
        <v>0</v>
      </c>
      <c r="U943" s="8" t="str">
        <f t="shared" si="136"/>
        <v/>
      </c>
      <c r="W943" s="11"/>
      <c r="X943" s="11"/>
      <c r="Y943" s="11"/>
      <c r="Z943" s="11"/>
      <c r="AA943" s="11"/>
      <c r="AB943" s="11"/>
      <c r="AC943" s="11"/>
    </row>
    <row r="944" spans="4:29">
      <c r="D944" s="26">
        <f>IF(SUM($D$2:D943)&lt;&gt;0,0,IF(ROUND(U943-L944,2)=0,E944,0))</f>
        <v>0</v>
      </c>
      <c r="E944" s="3" t="str">
        <f t="shared" si="137"/>
        <v/>
      </c>
      <c r="F944" s="3" t="str">
        <f>IF(E944="","",IF(ISERROR(INDEX(Inputs!$A$10:$B$13,MATCH(E944,Inputs!$A$10:$A$13,0),2)),0,INDEX(Inputs!$A$10:$B$13,MATCH(E944,Inputs!$A$10:$A$13,0),2)))</f>
        <v/>
      </c>
      <c r="G944" s="47">
        <f t="shared" si="131"/>
        <v>0.1095</v>
      </c>
      <c r="H944" s="37">
        <f t="shared" si="132"/>
        <v>0.1095</v>
      </c>
      <c r="I944" s="9" t="e">
        <f>IF(E944="",NA(),IF(Inputs!$B$6&gt;(U943*(1+rate/freq)),IF((U943*(1+rate/freq))&lt;0,0,(U943*(1+rate/freq))),Inputs!$B$6))</f>
        <v>#N/A</v>
      </c>
      <c r="J944" s="8" t="str">
        <f t="shared" si="133"/>
        <v/>
      </c>
      <c r="K944" s="9" t="str">
        <f t="shared" si="134"/>
        <v/>
      </c>
      <c r="L944" s="8" t="str">
        <f t="shared" si="138"/>
        <v/>
      </c>
      <c r="M944" s="8" t="str">
        <f t="shared" si="139"/>
        <v/>
      </c>
      <c r="N944" s="8"/>
      <c r="O944" s="8"/>
      <c r="P944" s="8"/>
      <c r="Q944" s="8" t="str">
        <f>IF(Inputs!$E$9=$M$2,M944,IF(Inputs!$E$9=$N$2,N944,IF(Inputs!$E$9=$O$2,O944,IF(Inputs!$E$9=$P$2,P944,""))))</f>
        <v/>
      </c>
      <c r="R944" s="3">
        <v>0</v>
      </c>
      <c r="S944" s="19"/>
      <c r="T944" s="3">
        <f t="shared" si="135"/>
        <v>0</v>
      </c>
      <c r="U944" s="8" t="str">
        <f t="shared" si="136"/>
        <v/>
      </c>
      <c r="W944" s="11"/>
      <c r="X944" s="11"/>
      <c r="Y944" s="11"/>
      <c r="Z944" s="11"/>
      <c r="AA944" s="11"/>
      <c r="AB944" s="11"/>
      <c r="AC944" s="11"/>
    </row>
    <row r="945" spans="4:29">
      <c r="D945" s="26">
        <f>IF(SUM($D$2:D944)&lt;&gt;0,0,IF(ROUND(U944-L945,2)=0,E945,0))</f>
        <v>0</v>
      </c>
      <c r="E945" s="3" t="str">
        <f t="shared" si="137"/>
        <v/>
      </c>
      <c r="F945" s="3" t="str">
        <f>IF(E945="","",IF(ISERROR(INDEX(Inputs!$A$10:$B$13,MATCH(E945,Inputs!$A$10:$A$13,0),2)),0,INDEX(Inputs!$A$10:$B$13,MATCH(E945,Inputs!$A$10:$A$13,0),2)))</f>
        <v/>
      </c>
      <c r="G945" s="47">
        <f t="shared" si="131"/>
        <v>0.1095</v>
      </c>
      <c r="H945" s="37">
        <f t="shared" si="132"/>
        <v>0.1095</v>
      </c>
      <c r="I945" s="9" t="e">
        <f>IF(E945="",NA(),IF(Inputs!$B$6&gt;(U944*(1+rate/freq)),IF((U944*(1+rate/freq))&lt;0,0,(U944*(1+rate/freq))),Inputs!$B$6))</f>
        <v>#N/A</v>
      </c>
      <c r="J945" s="8" t="str">
        <f t="shared" si="133"/>
        <v/>
      </c>
      <c r="K945" s="9" t="str">
        <f t="shared" si="134"/>
        <v/>
      </c>
      <c r="L945" s="8" t="str">
        <f t="shared" si="138"/>
        <v/>
      </c>
      <c r="M945" s="8" t="str">
        <f t="shared" si="139"/>
        <v/>
      </c>
      <c r="N945" s="8"/>
      <c r="O945" s="8"/>
      <c r="P945" s="8"/>
      <c r="Q945" s="8" t="str">
        <f>IF(Inputs!$E$9=$M$2,M945,IF(Inputs!$E$9=$N$2,N945,IF(Inputs!$E$9=$O$2,O945,IF(Inputs!$E$9=$P$2,P945,""))))</f>
        <v/>
      </c>
      <c r="R945" s="3">
        <v>0</v>
      </c>
      <c r="S945" s="19"/>
      <c r="T945" s="3">
        <f t="shared" si="135"/>
        <v>0</v>
      </c>
      <c r="U945" s="8" t="str">
        <f t="shared" si="136"/>
        <v/>
      </c>
      <c r="W945" s="11"/>
      <c r="X945" s="11"/>
      <c r="Y945" s="11"/>
      <c r="Z945" s="11"/>
      <c r="AA945" s="11"/>
      <c r="AB945" s="11"/>
      <c r="AC945" s="11"/>
    </row>
    <row r="946" spans="4:29">
      <c r="D946" s="26">
        <f>IF(SUM($D$2:D945)&lt;&gt;0,0,IF(ROUND(U945-L946,2)=0,E946,0))</f>
        <v>0</v>
      </c>
      <c r="E946" s="3" t="str">
        <f t="shared" si="137"/>
        <v/>
      </c>
      <c r="F946" s="3" t="str">
        <f>IF(E946="","",IF(ISERROR(INDEX(Inputs!$A$10:$B$13,MATCH(E946,Inputs!$A$10:$A$13,0),2)),0,INDEX(Inputs!$A$10:$B$13,MATCH(E946,Inputs!$A$10:$A$13,0),2)))</f>
        <v/>
      </c>
      <c r="G946" s="47">
        <f t="shared" si="131"/>
        <v>0.1095</v>
      </c>
      <c r="H946" s="37">
        <f t="shared" si="132"/>
        <v>0.1095</v>
      </c>
      <c r="I946" s="9" t="e">
        <f>IF(E946="",NA(),IF(Inputs!$B$6&gt;(U945*(1+rate/freq)),IF((U945*(1+rate/freq))&lt;0,0,(U945*(1+rate/freq))),Inputs!$B$6))</f>
        <v>#N/A</v>
      </c>
      <c r="J946" s="8" t="str">
        <f t="shared" si="133"/>
        <v/>
      </c>
      <c r="K946" s="9" t="str">
        <f t="shared" si="134"/>
        <v/>
      </c>
      <c r="L946" s="8" t="str">
        <f t="shared" si="138"/>
        <v/>
      </c>
      <c r="M946" s="8" t="str">
        <f t="shared" si="139"/>
        <v/>
      </c>
      <c r="N946" s="8">
        <f>N943+3</f>
        <v>943</v>
      </c>
      <c r="O946" s="8">
        <f>O940+6</f>
        <v>943</v>
      </c>
      <c r="P946" s="8"/>
      <c r="Q946" s="8" t="str">
        <f>IF(Inputs!$E$9=$M$2,M946,IF(Inputs!$E$9=$N$2,N946,IF(Inputs!$E$9=$O$2,O946,IF(Inputs!$E$9=$P$2,P946,""))))</f>
        <v/>
      </c>
      <c r="R946" s="3">
        <v>0</v>
      </c>
      <c r="S946" s="19"/>
      <c r="T946" s="3">
        <f t="shared" si="135"/>
        <v>0</v>
      </c>
      <c r="U946" s="8" t="str">
        <f t="shared" si="136"/>
        <v/>
      </c>
      <c r="W946" s="11"/>
      <c r="X946" s="11"/>
      <c r="Y946" s="11"/>
      <c r="Z946" s="11"/>
      <c r="AA946" s="11"/>
      <c r="AB946" s="11"/>
      <c r="AC946" s="11"/>
    </row>
    <row r="947" spans="4:29">
      <c r="D947" s="26">
        <f>IF(SUM($D$2:D946)&lt;&gt;0,0,IF(ROUND(U946-L947,2)=0,E947,0))</f>
        <v>0</v>
      </c>
      <c r="E947" s="3" t="str">
        <f t="shared" si="137"/>
        <v/>
      </c>
      <c r="F947" s="3" t="str">
        <f>IF(E947="","",IF(ISERROR(INDEX(Inputs!$A$10:$B$13,MATCH(E947,Inputs!$A$10:$A$13,0),2)),0,INDEX(Inputs!$A$10:$B$13,MATCH(E947,Inputs!$A$10:$A$13,0),2)))</f>
        <v/>
      </c>
      <c r="G947" s="47">
        <f t="shared" si="131"/>
        <v>0.1095</v>
      </c>
      <c r="H947" s="37">
        <f t="shared" si="132"/>
        <v>0.1095</v>
      </c>
      <c r="I947" s="9" t="e">
        <f>IF(E947="",NA(),IF(Inputs!$B$6&gt;(U946*(1+rate/freq)),IF((U946*(1+rate/freq))&lt;0,0,(U946*(1+rate/freq))),Inputs!$B$6))</f>
        <v>#N/A</v>
      </c>
      <c r="J947" s="8" t="str">
        <f t="shared" si="133"/>
        <v/>
      </c>
      <c r="K947" s="9" t="str">
        <f t="shared" si="134"/>
        <v/>
      </c>
      <c r="L947" s="8" t="str">
        <f t="shared" si="138"/>
        <v/>
      </c>
      <c r="M947" s="8" t="str">
        <f t="shared" si="139"/>
        <v/>
      </c>
      <c r="N947" s="8"/>
      <c r="O947" s="8"/>
      <c r="P947" s="8"/>
      <c r="Q947" s="8" t="str">
        <f>IF(Inputs!$E$9=$M$2,M947,IF(Inputs!$E$9=$N$2,N947,IF(Inputs!$E$9=$O$2,O947,IF(Inputs!$E$9=$P$2,P947,""))))</f>
        <v/>
      </c>
      <c r="R947" s="3">
        <v>0</v>
      </c>
      <c r="S947" s="19"/>
      <c r="T947" s="3">
        <f t="shared" si="135"/>
        <v>0</v>
      </c>
      <c r="U947" s="8" t="str">
        <f t="shared" si="136"/>
        <v/>
      </c>
      <c r="W947" s="11"/>
      <c r="X947" s="11"/>
      <c r="Y947" s="11"/>
      <c r="Z947" s="11"/>
      <c r="AA947" s="11"/>
      <c r="AB947" s="11"/>
      <c r="AC947" s="11"/>
    </row>
    <row r="948" spans="4:29">
      <c r="D948" s="26">
        <f>IF(SUM($D$2:D947)&lt;&gt;0,0,IF(ROUND(U947-L948,2)=0,E948,0))</f>
        <v>0</v>
      </c>
      <c r="E948" s="3" t="str">
        <f t="shared" si="137"/>
        <v/>
      </c>
      <c r="F948" s="3" t="str">
        <f>IF(E948="","",IF(ISERROR(INDEX(Inputs!$A$10:$B$13,MATCH(E948,Inputs!$A$10:$A$13,0),2)),0,INDEX(Inputs!$A$10:$B$13,MATCH(E948,Inputs!$A$10:$A$13,0),2)))</f>
        <v/>
      </c>
      <c r="G948" s="47">
        <f t="shared" si="131"/>
        <v>0.1095</v>
      </c>
      <c r="H948" s="37">
        <f t="shared" si="132"/>
        <v>0.1095</v>
      </c>
      <c r="I948" s="9" t="e">
        <f>IF(E948="",NA(),IF(Inputs!$B$6&gt;(U947*(1+rate/freq)),IF((U947*(1+rate/freq))&lt;0,0,(U947*(1+rate/freq))),Inputs!$B$6))</f>
        <v>#N/A</v>
      </c>
      <c r="J948" s="8" t="str">
        <f t="shared" si="133"/>
        <v/>
      </c>
      <c r="K948" s="9" t="str">
        <f t="shared" si="134"/>
        <v/>
      </c>
      <c r="L948" s="8" t="str">
        <f t="shared" si="138"/>
        <v/>
      </c>
      <c r="M948" s="8" t="str">
        <f t="shared" si="139"/>
        <v/>
      </c>
      <c r="N948" s="8"/>
      <c r="O948" s="8"/>
      <c r="P948" s="8"/>
      <c r="Q948" s="8" t="str">
        <f>IF(Inputs!$E$9=$M$2,M948,IF(Inputs!$E$9=$N$2,N948,IF(Inputs!$E$9=$O$2,O948,IF(Inputs!$E$9=$P$2,P948,""))))</f>
        <v/>
      </c>
      <c r="R948" s="3">
        <v>0</v>
      </c>
      <c r="S948" s="19"/>
      <c r="T948" s="3">
        <f t="shared" si="135"/>
        <v>0</v>
      </c>
      <c r="U948" s="8" t="str">
        <f t="shared" si="136"/>
        <v/>
      </c>
      <c r="W948" s="11"/>
      <c r="X948" s="11"/>
      <c r="Y948" s="11"/>
      <c r="Z948" s="11"/>
      <c r="AA948" s="11"/>
      <c r="AB948" s="11"/>
      <c r="AC948" s="11"/>
    </row>
    <row r="949" spans="4:29">
      <c r="D949" s="26">
        <f>IF(SUM($D$2:D948)&lt;&gt;0,0,IF(ROUND(U948-L949,2)=0,E949,0))</f>
        <v>0</v>
      </c>
      <c r="E949" s="3" t="str">
        <f t="shared" si="137"/>
        <v/>
      </c>
      <c r="F949" s="3" t="str">
        <f>IF(E949="","",IF(ISERROR(INDEX(Inputs!$A$10:$B$13,MATCH(E949,Inputs!$A$10:$A$13,0),2)),0,INDEX(Inputs!$A$10:$B$13,MATCH(E949,Inputs!$A$10:$A$13,0),2)))</f>
        <v/>
      </c>
      <c r="G949" s="47">
        <f t="shared" si="131"/>
        <v>0.1095</v>
      </c>
      <c r="H949" s="37">
        <f t="shared" si="132"/>
        <v>0.1095</v>
      </c>
      <c r="I949" s="9" t="e">
        <f>IF(E949="",NA(),IF(Inputs!$B$6&gt;(U948*(1+rate/freq)),IF((U948*(1+rate/freq))&lt;0,0,(U948*(1+rate/freq))),Inputs!$B$6))</f>
        <v>#N/A</v>
      </c>
      <c r="J949" s="8" t="str">
        <f t="shared" si="133"/>
        <v/>
      </c>
      <c r="K949" s="9" t="str">
        <f t="shared" si="134"/>
        <v/>
      </c>
      <c r="L949" s="8" t="str">
        <f t="shared" si="138"/>
        <v/>
      </c>
      <c r="M949" s="8" t="str">
        <f t="shared" si="139"/>
        <v/>
      </c>
      <c r="N949" s="8">
        <f>N946+3</f>
        <v>946</v>
      </c>
      <c r="O949" s="8"/>
      <c r="P949" s="8"/>
      <c r="Q949" s="8" t="str">
        <f>IF(Inputs!$E$9=$M$2,M949,IF(Inputs!$E$9=$N$2,N949,IF(Inputs!$E$9=$O$2,O949,IF(Inputs!$E$9=$P$2,P949,""))))</f>
        <v/>
      </c>
      <c r="R949" s="3">
        <v>0</v>
      </c>
      <c r="S949" s="19"/>
      <c r="T949" s="3">
        <f t="shared" si="135"/>
        <v>0</v>
      </c>
      <c r="U949" s="8" t="str">
        <f t="shared" si="136"/>
        <v/>
      </c>
      <c r="W949" s="11"/>
      <c r="X949" s="11"/>
      <c r="Y949" s="11"/>
      <c r="Z949" s="11"/>
      <c r="AA949" s="11"/>
      <c r="AB949" s="11"/>
      <c r="AC949" s="11"/>
    </row>
    <row r="950" spans="4:29">
      <c r="D950" s="26">
        <f>IF(SUM($D$2:D949)&lt;&gt;0,0,IF(ROUND(U949-L950,2)=0,E950,0))</f>
        <v>0</v>
      </c>
      <c r="E950" s="3" t="str">
        <f t="shared" si="137"/>
        <v/>
      </c>
      <c r="F950" s="3" t="str">
        <f>IF(E950="","",IF(ISERROR(INDEX(Inputs!$A$10:$B$13,MATCH(E950,Inputs!$A$10:$A$13,0),2)),0,INDEX(Inputs!$A$10:$B$13,MATCH(E950,Inputs!$A$10:$A$13,0),2)))</f>
        <v/>
      </c>
      <c r="G950" s="47">
        <f t="shared" si="131"/>
        <v>0.1095</v>
      </c>
      <c r="H950" s="37">
        <f t="shared" si="132"/>
        <v>0.1095</v>
      </c>
      <c r="I950" s="9" t="e">
        <f>IF(E950="",NA(),IF(Inputs!$B$6&gt;(U949*(1+rate/freq)),IF((U949*(1+rate/freq))&lt;0,0,(U949*(1+rate/freq))),Inputs!$B$6))</f>
        <v>#N/A</v>
      </c>
      <c r="J950" s="8" t="str">
        <f t="shared" si="133"/>
        <v/>
      </c>
      <c r="K950" s="9" t="str">
        <f t="shared" si="134"/>
        <v/>
      </c>
      <c r="L950" s="8" t="str">
        <f t="shared" si="138"/>
        <v/>
      </c>
      <c r="M950" s="8" t="str">
        <f t="shared" si="139"/>
        <v/>
      </c>
      <c r="N950" s="8"/>
      <c r="O950" s="8"/>
      <c r="P950" s="8"/>
      <c r="Q950" s="8" t="str">
        <f>IF(Inputs!$E$9=$M$2,M950,IF(Inputs!$E$9=$N$2,N950,IF(Inputs!$E$9=$O$2,O950,IF(Inputs!$E$9=$P$2,P950,""))))</f>
        <v/>
      </c>
      <c r="R950" s="3">
        <v>0</v>
      </c>
      <c r="S950" s="19"/>
      <c r="T950" s="3">
        <f t="shared" si="135"/>
        <v>0</v>
      </c>
      <c r="U950" s="8" t="str">
        <f t="shared" si="136"/>
        <v/>
      </c>
      <c r="W950" s="11"/>
      <c r="X950" s="11"/>
      <c r="Y950" s="11"/>
      <c r="Z950" s="11"/>
      <c r="AA950" s="11"/>
      <c r="AB950" s="11"/>
      <c r="AC950" s="11"/>
    </row>
    <row r="951" spans="4:29">
      <c r="D951" s="26">
        <f>IF(SUM($D$2:D950)&lt;&gt;0,0,IF(ROUND(U950-L951,2)=0,E951,0))</f>
        <v>0</v>
      </c>
      <c r="E951" s="3" t="str">
        <f t="shared" si="137"/>
        <v/>
      </c>
      <c r="F951" s="3" t="str">
        <f>IF(E951="","",IF(ISERROR(INDEX(Inputs!$A$10:$B$13,MATCH(E951,Inputs!$A$10:$A$13,0),2)),0,INDEX(Inputs!$A$10:$B$13,MATCH(E951,Inputs!$A$10:$A$13,0),2)))</f>
        <v/>
      </c>
      <c r="G951" s="47">
        <f t="shared" si="131"/>
        <v>0.1095</v>
      </c>
      <c r="H951" s="37">
        <f t="shared" si="132"/>
        <v>0.1095</v>
      </c>
      <c r="I951" s="9" t="e">
        <f>IF(E951="",NA(),IF(Inputs!$B$6&gt;(U950*(1+rate/freq)),IF((U950*(1+rate/freq))&lt;0,0,(U950*(1+rate/freq))),Inputs!$B$6))</f>
        <v>#N/A</v>
      </c>
      <c r="J951" s="8" t="str">
        <f t="shared" si="133"/>
        <v/>
      </c>
      <c r="K951" s="9" t="str">
        <f t="shared" si="134"/>
        <v/>
      </c>
      <c r="L951" s="8" t="str">
        <f t="shared" si="138"/>
        <v/>
      </c>
      <c r="M951" s="8" t="str">
        <f t="shared" si="139"/>
        <v/>
      </c>
      <c r="N951" s="8"/>
      <c r="O951" s="8"/>
      <c r="P951" s="8"/>
      <c r="Q951" s="8" t="str">
        <f>IF(Inputs!$E$9=$M$2,M951,IF(Inputs!$E$9=$N$2,N951,IF(Inputs!$E$9=$O$2,O951,IF(Inputs!$E$9=$P$2,P951,""))))</f>
        <v/>
      </c>
      <c r="R951" s="3">
        <v>0</v>
      </c>
      <c r="S951" s="19"/>
      <c r="T951" s="3">
        <f t="shared" si="135"/>
        <v>0</v>
      </c>
      <c r="U951" s="8" t="str">
        <f t="shared" si="136"/>
        <v/>
      </c>
      <c r="W951" s="11"/>
      <c r="X951" s="11"/>
      <c r="Y951" s="11"/>
      <c r="Z951" s="11"/>
      <c r="AA951" s="11"/>
      <c r="AB951" s="11"/>
      <c r="AC951" s="11"/>
    </row>
    <row r="952" spans="4:29">
      <c r="D952" s="26">
        <f>IF(SUM($D$2:D951)&lt;&gt;0,0,IF(ROUND(U951-L952,2)=0,E952,0))</f>
        <v>0</v>
      </c>
      <c r="E952" s="3" t="str">
        <f t="shared" si="137"/>
        <v/>
      </c>
      <c r="F952" s="3" t="str">
        <f>IF(E952="","",IF(ISERROR(INDEX(Inputs!$A$10:$B$13,MATCH(E952,Inputs!$A$10:$A$13,0),2)),0,INDEX(Inputs!$A$10:$B$13,MATCH(E952,Inputs!$A$10:$A$13,0),2)))</f>
        <v/>
      </c>
      <c r="G952" s="47">
        <f t="shared" si="131"/>
        <v>0.1095</v>
      </c>
      <c r="H952" s="37">
        <f t="shared" si="132"/>
        <v>0.1095</v>
      </c>
      <c r="I952" s="9" t="e">
        <f>IF(E952="",NA(),IF(Inputs!$B$6&gt;(U951*(1+rate/freq)),IF((U951*(1+rate/freq))&lt;0,0,(U951*(1+rate/freq))),Inputs!$B$6))</f>
        <v>#N/A</v>
      </c>
      <c r="J952" s="8" t="str">
        <f t="shared" si="133"/>
        <v/>
      </c>
      <c r="K952" s="9" t="str">
        <f t="shared" si="134"/>
        <v/>
      </c>
      <c r="L952" s="8" t="str">
        <f t="shared" si="138"/>
        <v/>
      </c>
      <c r="M952" s="8" t="str">
        <f t="shared" si="139"/>
        <v/>
      </c>
      <c r="N952" s="8">
        <f>N949+3</f>
        <v>949</v>
      </c>
      <c r="O952" s="8">
        <f>O946+6</f>
        <v>949</v>
      </c>
      <c r="P952" s="8">
        <f>P940+12</f>
        <v>949</v>
      </c>
      <c r="Q952" s="8" t="str">
        <f>IF(Inputs!$E$9=$M$2,M952,IF(Inputs!$E$9=$N$2,N952,IF(Inputs!$E$9=$O$2,O952,IF(Inputs!$E$9=$P$2,P952,""))))</f>
        <v/>
      </c>
      <c r="R952" s="3">
        <v>0</v>
      </c>
      <c r="S952" s="19"/>
      <c r="T952" s="3">
        <f t="shared" si="135"/>
        <v>0</v>
      </c>
      <c r="U952" s="8" t="str">
        <f t="shared" si="136"/>
        <v/>
      </c>
      <c r="W952" s="11"/>
      <c r="X952" s="11"/>
      <c r="Y952" s="11"/>
      <c r="Z952" s="11"/>
      <c r="AA952" s="11"/>
      <c r="AB952" s="11"/>
      <c r="AC952" s="11"/>
    </row>
    <row r="953" spans="4:29">
      <c r="D953" s="26">
        <f>IF(SUM($D$2:D952)&lt;&gt;0,0,IF(ROUND(U952-L953,2)=0,E953,0))</f>
        <v>0</v>
      </c>
      <c r="E953" s="3" t="str">
        <f t="shared" si="137"/>
        <v/>
      </c>
      <c r="F953" s="3" t="str">
        <f>IF(E953="","",IF(ISERROR(INDEX(Inputs!$A$10:$B$13,MATCH(E953,Inputs!$A$10:$A$13,0),2)),0,INDEX(Inputs!$A$10:$B$13,MATCH(E953,Inputs!$A$10:$A$13,0),2)))</f>
        <v/>
      </c>
      <c r="G953" s="47">
        <f t="shared" si="131"/>
        <v>0.1095</v>
      </c>
      <c r="H953" s="37">
        <f t="shared" si="132"/>
        <v>0.1095</v>
      </c>
      <c r="I953" s="9" t="e">
        <f>IF(E953="",NA(),IF(Inputs!$B$6&gt;(U952*(1+rate/freq)),IF((U952*(1+rate/freq))&lt;0,0,(U952*(1+rate/freq))),Inputs!$B$6))</f>
        <v>#N/A</v>
      </c>
      <c r="J953" s="8" t="str">
        <f t="shared" si="133"/>
        <v/>
      </c>
      <c r="K953" s="9" t="str">
        <f t="shared" si="134"/>
        <v/>
      </c>
      <c r="L953" s="8" t="str">
        <f t="shared" si="138"/>
        <v/>
      </c>
      <c r="M953" s="8" t="str">
        <f t="shared" si="139"/>
        <v/>
      </c>
      <c r="N953" s="8"/>
      <c r="O953" s="8"/>
      <c r="P953" s="8"/>
      <c r="Q953" s="8" t="str">
        <f>IF(Inputs!$E$9=$M$2,M953,IF(Inputs!$E$9=$N$2,N953,IF(Inputs!$E$9=$O$2,O953,IF(Inputs!$E$9=$P$2,P953,""))))</f>
        <v/>
      </c>
      <c r="R953" s="3">
        <v>0</v>
      </c>
      <c r="S953" s="19"/>
      <c r="T953" s="3">
        <f t="shared" si="135"/>
        <v>0</v>
      </c>
      <c r="U953" s="8" t="str">
        <f t="shared" si="136"/>
        <v/>
      </c>
      <c r="W953" s="11"/>
      <c r="X953" s="11"/>
      <c r="Y953" s="11"/>
      <c r="Z953" s="11"/>
      <c r="AA953" s="11"/>
      <c r="AB953" s="11"/>
      <c r="AC953" s="11"/>
    </row>
    <row r="954" spans="4:29">
      <c r="D954" s="26">
        <f>IF(SUM($D$2:D953)&lt;&gt;0,0,IF(ROUND(U953-L954,2)=0,E954,0))</f>
        <v>0</v>
      </c>
      <c r="E954" s="3" t="str">
        <f t="shared" si="137"/>
        <v/>
      </c>
      <c r="F954" s="3" t="str">
        <f>IF(E954="","",IF(ISERROR(INDEX(Inputs!$A$10:$B$13,MATCH(E954,Inputs!$A$10:$A$13,0),2)),0,INDEX(Inputs!$A$10:$B$13,MATCH(E954,Inputs!$A$10:$A$13,0),2)))</f>
        <v/>
      </c>
      <c r="G954" s="47">
        <f t="shared" si="131"/>
        <v>0.1095</v>
      </c>
      <c r="H954" s="37">
        <f t="shared" si="132"/>
        <v>0.1095</v>
      </c>
      <c r="I954" s="9" t="e">
        <f>IF(E954="",NA(),IF(Inputs!$B$6&gt;(U953*(1+rate/freq)),IF((U953*(1+rate/freq))&lt;0,0,(U953*(1+rate/freq))),Inputs!$B$6))</f>
        <v>#N/A</v>
      </c>
      <c r="J954" s="8" t="str">
        <f t="shared" si="133"/>
        <v/>
      </c>
      <c r="K954" s="9" t="str">
        <f t="shared" si="134"/>
        <v/>
      </c>
      <c r="L954" s="8" t="str">
        <f t="shared" si="138"/>
        <v/>
      </c>
      <c r="M954" s="8" t="str">
        <f t="shared" si="139"/>
        <v/>
      </c>
      <c r="N954" s="8"/>
      <c r="O954" s="8"/>
      <c r="P954" s="8"/>
      <c r="Q954" s="8" t="str">
        <f>IF(Inputs!$E$9=$M$2,M954,IF(Inputs!$E$9=$N$2,N954,IF(Inputs!$E$9=$O$2,O954,IF(Inputs!$E$9=$P$2,P954,""))))</f>
        <v/>
      </c>
      <c r="R954" s="3">
        <v>0</v>
      </c>
      <c r="S954" s="19"/>
      <c r="T954" s="3">
        <f t="shared" si="135"/>
        <v>0</v>
      </c>
      <c r="U954" s="8" t="str">
        <f t="shared" si="136"/>
        <v/>
      </c>
      <c r="W954" s="11"/>
      <c r="X954" s="11"/>
      <c r="Y954" s="11"/>
      <c r="Z954" s="11"/>
      <c r="AA954" s="11"/>
      <c r="AB954" s="11"/>
      <c r="AC954" s="11"/>
    </row>
    <row r="955" spans="4:29">
      <c r="D955" s="26">
        <f>IF(SUM($D$2:D954)&lt;&gt;0,0,IF(ROUND(U954-L955,2)=0,E955,0))</f>
        <v>0</v>
      </c>
      <c r="E955" s="3" t="str">
        <f t="shared" si="137"/>
        <v/>
      </c>
      <c r="F955" s="3" t="str">
        <f>IF(E955="","",IF(ISERROR(INDEX(Inputs!$A$10:$B$13,MATCH(E955,Inputs!$A$10:$A$13,0),2)),0,INDEX(Inputs!$A$10:$B$13,MATCH(E955,Inputs!$A$10:$A$13,0),2)))</f>
        <v/>
      </c>
      <c r="G955" s="47">
        <f t="shared" si="131"/>
        <v>0.1095</v>
      </c>
      <c r="H955" s="37">
        <f t="shared" si="132"/>
        <v>0.1095</v>
      </c>
      <c r="I955" s="9" t="e">
        <f>IF(E955="",NA(),IF(Inputs!$B$6&gt;(U954*(1+rate/freq)),IF((U954*(1+rate/freq))&lt;0,0,(U954*(1+rate/freq))),Inputs!$B$6))</f>
        <v>#N/A</v>
      </c>
      <c r="J955" s="8" t="str">
        <f t="shared" si="133"/>
        <v/>
      </c>
      <c r="K955" s="9" t="str">
        <f t="shared" si="134"/>
        <v/>
      </c>
      <c r="L955" s="8" t="str">
        <f t="shared" si="138"/>
        <v/>
      </c>
      <c r="M955" s="8" t="str">
        <f t="shared" si="139"/>
        <v/>
      </c>
      <c r="N955" s="8">
        <f>N952+3</f>
        <v>952</v>
      </c>
      <c r="O955" s="8"/>
      <c r="P955" s="8"/>
      <c r="Q955" s="8" t="str">
        <f>IF(Inputs!$E$9=$M$2,M955,IF(Inputs!$E$9=$N$2,N955,IF(Inputs!$E$9=$O$2,O955,IF(Inputs!$E$9=$P$2,P955,""))))</f>
        <v/>
      </c>
      <c r="R955" s="3">
        <v>0</v>
      </c>
      <c r="S955" s="19"/>
      <c r="T955" s="3">
        <f t="shared" si="135"/>
        <v>0</v>
      </c>
      <c r="U955" s="8" t="str">
        <f t="shared" si="136"/>
        <v/>
      </c>
      <c r="W955" s="11"/>
      <c r="X955" s="11"/>
      <c r="Y955" s="11"/>
      <c r="Z955" s="11"/>
      <c r="AA955" s="11"/>
      <c r="AB955" s="11"/>
      <c r="AC955" s="11"/>
    </row>
    <row r="956" spans="4:29">
      <c r="D956" s="26">
        <f>IF(SUM($D$2:D955)&lt;&gt;0,0,IF(ROUND(U955-L956,2)=0,E956,0))</f>
        <v>0</v>
      </c>
      <c r="E956" s="3" t="str">
        <f t="shared" si="137"/>
        <v/>
      </c>
      <c r="F956" s="3" t="str">
        <f>IF(E956="","",IF(ISERROR(INDEX(Inputs!$A$10:$B$13,MATCH(E956,Inputs!$A$10:$A$13,0),2)),0,INDEX(Inputs!$A$10:$B$13,MATCH(E956,Inputs!$A$10:$A$13,0),2)))</f>
        <v/>
      </c>
      <c r="G956" s="47">
        <f t="shared" si="131"/>
        <v>0.1095</v>
      </c>
      <c r="H956" s="37">
        <f t="shared" si="132"/>
        <v>0.1095</v>
      </c>
      <c r="I956" s="9" t="e">
        <f>IF(E956="",NA(),IF(Inputs!$B$6&gt;(U955*(1+rate/freq)),IF((U955*(1+rate/freq))&lt;0,0,(U955*(1+rate/freq))),Inputs!$B$6))</f>
        <v>#N/A</v>
      </c>
      <c r="J956" s="8" t="str">
        <f t="shared" si="133"/>
        <v/>
      </c>
      <c r="K956" s="9" t="str">
        <f t="shared" si="134"/>
        <v/>
      </c>
      <c r="L956" s="8" t="str">
        <f t="shared" si="138"/>
        <v/>
      </c>
      <c r="M956" s="8" t="str">
        <f t="shared" si="139"/>
        <v/>
      </c>
      <c r="N956" s="8"/>
      <c r="O956" s="8"/>
      <c r="P956" s="8"/>
      <c r="Q956" s="8" t="str">
        <f>IF(Inputs!$E$9=$M$2,M956,IF(Inputs!$E$9=$N$2,N956,IF(Inputs!$E$9=$O$2,O956,IF(Inputs!$E$9=$P$2,P956,""))))</f>
        <v/>
      </c>
      <c r="R956" s="3">
        <v>0</v>
      </c>
      <c r="S956" s="19"/>
      <c r="T956" s="3">
        <f t="shared" si="135"/>
        <v>0</v>
      </c>
      <c r="U956" s="8" t="str">
        <f t="shared" si="136"/>
        <v/>
      </c>
      <c r="W956" s="11"/>
      <c r="X956" s="11"/>
      <c r="Y956" s="11"/>
      <c r="Z956" s="11"/>
      <c r="AA956" s="11"/>
      <c r="AB956" s="11"/>
      <c r="AC956" s="11"/>
    </row>
    <row r="957" spans="4:29">
      <c r="D957" s="26">
        <f>IF(SUM($D$2:D956)&lt;&gt;0,0,IF(ROUND(U956-L957,2)=0,E957,0))</f>
        <v>0</v>
      </c>
      <c r="E957" s="3" t="str">
        <f t="shared" si="137"/>
        <v/>
      </c>
      <c r="F957" s="3" t="str">
        <f>IF(E957="","",IF(ISERROR(INDEX(Inputs!$A$10:$B$13,MATCH(E957,Inputs!$A$10:$A$13,0),2)),0,INDEX(Inputs!$A$10:$B$13,MATCH(E957,Inputs!$A$10:$A$13,0),2)))</f>
        <v/>
      </c>
      <c r="G957" s="47">
        <f t="shared" si="131"/>
        <v>0.1095</v>
      </c>
      <c r="H957" s="37">
        <f t="shared" si="132"/>
        <v>0.1095</v>
      </c>
      <c r="I957" s="9" t="e">
        <f>IF(E957="",NA(),IF(Inputs!$B$6&gt;(U956*(1+rate/freq)),IF((U956*(1+rate/freq))&lt;0,0,(U956*(1+rate/freq))),Inputs!$B$6))</f>
        <v>#N/A</v>
      </c>
      <c r="J957" s="8" t="str">
        <f t="shared" si="133"/>
        <v/>
      </c>
      <c r="K957" s="9" t="str">
        <f t="shared" si="134"/>
        <v/>
      </c>
      <c r="L957" s="8" t="str">
        <f t="shared" si="138"/>
        <v/>
      </c>
      <c r="M957" s="8" t="str">
        <f t="shared" si="139"/>
        <v/>
      </c>
      <c r="N957" s="8"/>
      <c r="O957" s="8"/>
      <c r="P957" s="8"/>
      <c r="Q957" s="8" t="str">
        <f>IF(Inputs!$E$9=$M$2,M957,IF(Inputs!$E$9=$N$2,N957,IF(Inputs!$E$9=$O$2,O957,IF(Inputs!$E$9=$P$2,P957,""))))</f>
        <v/>
      </c>
      <c r="R957" s="3">
        <v>0</v>
      </c>
      <c r="S957" s="19"/>
      <c r="T957" s="3">
        <f t="shared" si="135"/>
        <v>0</v>
      </c>
      <c r="U957" s="8" t="str">
        <f t="shared" si="136"/>
        <v/>
      </c>
      <c r="W957" s="11"/>
      <c r="X957" s="11"/>
      <c r="Y957" s="11"/>
      <c r="Z957" s="11"/>
      <c r="AA957" s="11"/>
      <c r="AB957" s="11"/>
      <c r="AC957" s="11"/>
    </row>
    <row r="958" spans="4:29">
      <c r="D958" s="26">
        <f>IF(SUM($D$2:D957)&lt;&gt;0,0,IF(ROUND(U957-L958,2)=0,E958,0))</f>
        <v>0</v>
      </c>
      <c r="E958" s="3" t="str">
        <f t="shared" si="137"/>
        <v/>
      </c>
      <c r="F958" s="3" t="str">
        <f>IF(E958="","",IF(ISERROR(INDEX(Inputs!$A$10:$B$13,MATCH(E958,Inputs!$A$10:$A$13,0),2)),0,INDEX(Inputs!$A$10:$B$13,MATCH(E958,Inputs!$A$10:$A$13,0),2)))</f>
        <v/>
      </c>
      <c r="G958" s="47">
        <f t="shared" si="131"/>
        <v>0.1095</v>
      </c>
      <c r="H958" s="37">
        <f t="shared" si="132"/>
        <v>0.1095</v>
      </c>
      <c r="I958" s="9" t="e">
        <f>IF(E958="",NA(),IF(Inputs!$B$6&gt;(U957*(1+rate/freq)),IF((U957*(1+rate/freq))&lt;0,0,(U957*(1+rate/freq))),Inputs!$B$6))</f>
        <v>#N/A</v>
      </c>
      <c r="J958" s="8" t="str">
        <f t="shared" si="133"/>
        <v/>
      </c>
      <c r="K958" s="9" t="str">
        <f t="shared" si="134"/>
        <v/>
      </c>
      <c r="L958" s="8" t="str">
        <f t="shared" si="138"/>
        <v/>
      </c>
      <c r="M958" s="8" t="str">
        <f t="shared" si="139"/>
        <v/>
      </c>
      <c r="N958" s="8">
        <f>N955+3</f>
        <v>955</v>
      </c>
      <c r="O958" s="8">
        <f>O952+6</f>
        <v>955</v>
      </c>
      <c r="P958" s="8"/>
      <c r="Q958" s="8" t="str">
        <f>IF(Inputs!$E$9=$M$2,M958,IF(Inputs!$E$9=$N$2,N958,IF(Inputs!$E$9=$O$2,O958,IF(Inputs!$E$9=$P$2,P958,""))))</f>
        <v/>
      </c>
      <c r="R958" s="3">
        <v>0</v>
      </c>
      <c r="S958" s="19"/>
      <c r="T958" s="3">
        <f t="shared" si="135"/>
        <v>0</v>
      </c>
      <c r="U958" s="8" t="str">
        <f t="shared" si="136"/>
        <v/>
      </c>
      <c r="W958" s="11"/>
      <c r="X958" s="11"/>
      <c r="Y958" s="11"/>
      <c r="Z958" s="11"/>
      <c r="AA958" s="11"/>
      <c r="AB958" s="11"/>
      <c r="AC958" s="11"/>
    </row>
    <row r="959" spans="4:29">
      <c r="D959" s="26">
        <f>IF(SUM($D$2:D958)&lt;&gt;0,0,IF(ROUND(U958-L959,2)=0,E959,0))</f>
        <v>0</v>
      </c>
      <c r="E959" s="3" t="str">
        <f t="shared" si="137"/>
        <v/>
      </c>
      <c r="F959" s="3" t="str">
        <f>IF(E959="","",IF(ISERROR(INDEX(Inputs!$A$10:$B$13,MATCH(E959,Inputs!$A$10:$A$13,0),2)),0,INDEX(Inputs!$A$10:$B$13,MATCH(E959,Inputs!$A$10:$A$13,0),2)))</f>
        <v/>
      </c>
      <c r="G959" s="47">
        <f t="shared" si="131"/>
        <v>0.1095</v>
      </c>
      <c r="H959" s="37">
        <f t="shared" si="132"/>
        <v>0.1095</v>
      </c>
      <c r="I959" s="9" t="e">
        <f>IF(E959="",NA(),IF(Inputs!$B$6&gt;(U958*(1+rate/freq)),IF((U958*(1+rate/freq))&lt;0,0,(U958*(1+rate/freq))),Inputs!$B$6))</f>
        <v>#N/A</v>
      </c>
      <c r="J959" s="8" t="str">
        <f t="shared" si="133"/>
        <v/>
      </c>
      <c r="K959" s="9" t="str">
        <f t="shared" si="134"/>
        <v/>
      </c>
      <c r="L959" s="8" t="str">
        <f t="shared" si="138"/>
        <v/>
      </c>
      <c r="M959" s="8" t="str">
        <f t="shared" si="139"/>
        <v/>
      </c>
      <c r="N959" s="8"/>
      <c r="O959" s="8"/>
      <c r="P959" s="8"/>
      <c r="Q959" s="8" t="str">
        <f>IF(Inputs!$E$9=$M$2,M959,IF(Inputs!$E$9=$N$2,N959,IF(Inputs!$E$9=$O$2,O959,IF(Inputs!$E$9=$P$2,P959,""))))</f>
        <v/>
      </c>
      <c r="R959" s="3">
        <v>0</v>
      </c>
      <c r="S959" s="19"/>
      <c r="T959" s="3">
        <f t="shared" si="135"/>
        <v>0</v>
      </c>
      <c r="U959" s="8" t="str">
        <f t="shared" si="136"/>
        <v/>
      </c>
      <c r="W959" s="11"/>
      <c r="X959" s="11"/>
      <c r="Y959" s="11"/>
      <c r="Z959" s="11"/>
      <c r="AA959" s="11"/>
      <c r="AB959" s="11"/>
      <c r="AC959" s="11"/>
    </row>
    <row r="960" spans="4:29">
      <c r="D960" s="26">
        <f>IF(SUM($D$2:D959)&lt;&gt;0,0,IF(ROUND(U959-L960,2)=0,E960,0))</f>
        <v>0</v>
      </c>
      <c r="E960" s="3" t="str">
        <f t="shared" si="137"/>
        <v/>
      </c>
      <c r="F960" s="3" t="str">
        <f>IF(E960="","",IF(ISERROR(INDEX(Inputs!$A$10:$B$13,MATCH(E960,Inputs!$A$10:$A$13,0),2)),0,INDEX(Inputs!$A$10:$B$13,MATCH(E960,Inputs!$A$10:$A$13,0),2)))</f>
        <v/>
      </c>
      <c r="G960" s="47">
        <f t="shared" si="131"/>
        <v>0.1095</v>
      </c>
      <c r="H960" s="37">
        <f t="shared" si="132"/>
        <v>0.1095</v>
      </c>
      <c r="I960" s="9" t="e">
        <f>IF(E960="",NA(),IF(Inputs!$B$6&gt;(U959*(1+rate/freq)),IF((U959*(1+rate/freq))&lt;0,0,(U959*(1+rate/freq))),Inputs!$B$6))</f>
        <v>#N/A</v>
      </c>
      <c r="J960" s="8" t="str">
        <f t="shared" si="133"/>
        <v/>
      </c>
      <c r="K960" s="9" t="str">
        <f t="shared" si="134"/>
        <v/>
      </c>
      <c r="L960" s="8" t="str">
        <f t="shared" si="138"/>
        <v/>
      </c>
      <c r="M960" s="8" t="str">
        <f t="shared" si="139"/>
        <v/>
      </c>
      <c r="N960" s="8"/>
      <c r="O960" s="8"/>
      <c r="P960" s="8"/>
      <c r="Q960" s="8" t="str">
        <f>IF(Inputs!$E$9=$M$2,M960,IF(Inputs!$E$9=$N$2,N960,IF(Inputs!$E$9=$O$2,O960,IF(Inputs!$E$9=$P$2,P960,""))))</f>
        <v/>
      </c>
      <c r="R960" s="3">
        <v>0</v>
      </c>
      <c r="S960" s="19"/>
      <c r="T960" s="3">
        <f t="shared" si="135"/>
        <v>0</v>
      </c>
      <c r="U960" s="8" t="str">
        <f t="shared" si="136"/>
        <v/>
      </c>
      <c r="W960" s="11"/>
      <c r="X960" s="11"/>
      <c r="Y960" s="11"/>
      <c r="Z960" s="11"/>
      <c r="AA960" s="11"/>
      <c r="AB960" s="11"/>
      <c r="AC960" s="11"/>
    </row>
    <row r="961" spans="4:29">
      <c r="D961" s="26">
        <f>IF(SUM($D$2:D960)&lt;&gt;0,0,IF(ROUND(U960-L961,2)=0,E961,0))</f>
        <v>0</v>
      </c>
      <c r="E961" s="3" t="str">
        <f t="shared" si="137"/>
        <v/>
      </c>
      <c r="F961" s="3" t="str">
        <f>IF(E961="","",IF(ISERROR(INDEX(Inputs!$A$10:$B$13,MATCH(E961,Inputs!$A$10:$A$13,0),2)),0,INDEX(Inputs!$A$10:$B$13,MATCH(E961,Inputs!$A$10:$A$13,0),2)))</f>
        <v/>
      </c>
      <c r="G961" s="47">
        <f t="shared" si="131"/>
        <v>0.1095</v>
      </c>
      <c r="H961" s="37">
        <f t="shared" si="132"/>
        <v>0.1095</v>
      </c>
      <c r="I961" s="9" t="e">
        <f>IF(E961="",NA(),IF(Inputs!$B$6&gt;(U960*(1+rate/freq)),IF((U960*(1+rate/freq))&lt;0,0,(U960*(1+rate/freq))),Inputs!$B$6))</f>
        <v>#N/A</v>
      </c>
      <c r="J961" s="8" t="str">
        <f t="shared" si="133"/>
        <v/>
      </c>
      <c r="K961" s="9" t="str">
        <f t="shared" si="134"/>
        <v/>
      </c>
      <c r="L961" s="8" t="str">
        <f t="shared" si="138"/>
        <v/>
      </c>
      <c r="M961" s="8" t="str">
        <f t="shared" si="139"/>
        <v/>
      </c>
      <c r="N961" s="8">
        <f>N958+3</f>
        <v>958</v>
      </c>
      <c r="O961" s="8"/>
      <c r="P961" s="8"/>
      <c r="Q961" s="8" t="str">
        <f>IF(Inputs!$E$9=$M$2,M961,IF(Inputs!$E$9=$N$2,N961,IF(Inputs!$E$9=$O$2,O961,IF(Inputs!$E$9=$P$2,P961,""))))</f>
        <v/>
      </c>
      <c r="R961" s="3">
        <v>0</v>
      </c>
      <c r="S961" s="19"/>
      <c r="T961" s="3">
        <f t="shared" si="135"/>
        <v>0</v>
      </c>
      <c r="U961" s="8" t="str">
        <f t="shared" si="136"/>
        <v/>
      </c>
      <c r="W961" s="11"/>
      <c r="X961" s="11"/>
      <c r="Y961" s="11"/>
      <c r="Z961" s="11"/>
      <c r="AA961" s="11"/>
      <c r="AB961" s="11"/>
      <c r="AC961" s="11"/>
    </row>
    <row r="962" spans="4:29">
      <c r="D962" s="26">
        <f>IF(SUM($D$2:D961)&lt;&gt;0,0,IF(ROUND(U961-L962,2)=0,E962,0))</f>
        <v>0</v>
      </c>
      <c r="E962" s="3" t="str">
        <f t="shared" si="137"/>
        <v/>
      </c>
      <c r="F962" s="3" t="str">
        <f>IF(E962="","",IF(ISERROR(INDEX(Inputs!$A$10:$B$13,MATCH(E962,Inputs!$A$10:$A$13,0),2)),0,INDEX(Inputs!$A$10:$B$13,MATCH(E962,Inputs!$A$10:$A$13,0),2)))</f>
        <v/>
      </c>
      <c r="G962" s="47">
        <f t="shared" si="131"/>
        <v>0.1095</v>
      </c>
      <c r="H962" s="37">
        <f t="shared" si="132"/>
        <v>0.1095</v>
      </c>
      <c r="I962" s="9" t="e">
        <f>IF(E962="",NA(),IF(Inputs!$B$6&gt;(U961*(1+rate/freq)),IF((U961*(1+rate/freq))&lt;0,0,(U961*(1+rate/freq))),Inputs!$B$6))</f>
        <v>#N/A</v>
      </c>
      <c r="J962" s="8" t="str">
        <f t="shared" si="133"/>
        <v/>
      </c>
      <c r="K962" s="9" t="str">
        <f t="shared" si="134"/>
        <v/>
      </c>
      <c r="L962" s="8" t="str">
        <f t="shared" si="138"/>
        <v/>
      </c>
      <c r="M962" s="8" t="str">
        <f t="shared" si="139"/>
        <v/>
      </c>
      <c r="N962" s="8"/>
      <c r="O962" s="8"/>
      <c r="P962" s="8"/>
      <c r="Q962" s="8" t="str">
        <f>IF(Inputs!$E$9=$M$2,M962,IF(Inputs!$E$9=$N$2,N962,IF(Inputs!$E$9=$O$2,O962,IF(Inputs!$E$9=$P$2,P962,""))))</f>
        <v/>
      </c>
      <c r="R962" s="3">
        <v>0</v>
      </c>
      <c r="S962" s="19"/>
      <c r="T962" s="3">
        <f t="shared" si="135"/>
        <v>0</v>
      </c>
      <c r="U962" s="8" t="str">
        <f t="shared" si="136"/>
        <v/>
      </c>
      <c r="W962" s="11"/>
      <c r="X962" s="11"/>
      <c r="Y962" s="11"/>
      <c r="Z962" s="11"/>
      <c r="AA962" s="11"/>
      <c r="AB962" s="11"/>
      <c r="AC962" s="11"/>
    </row>
    <row r="963" spans="4:29">
      <c r="D963" s="26">
        <f>IF(SUM($D$2:D962)&lt;&gt;0,0,IF(ROUND(U962-L963,2)=0,E963,0))</f>
        <v>0</v>
      </c>
      <c r="E963" s="3" t="str">
        <f t="shared" si="137"/>
        <v/>
      </c>
      <c r="F963" s="3" t="str">
        <f>IF(E963="","",IF(ISERROR(INDEX(Inputs!$A$10:$B$13,MATCH(E963,Inputs!$A$10:$A$13,0),2)),0,INDEX(Inputs!$A$10:$B$13,MATCH(E963,Inputs!$A$10:$A$13,0),2)))</f>
        <v/>
      </c>
      <c r="G963" s="47">
        <f t="shared" si="131"/>
        <v>0.1095</v>
      </c>
      <c r="H963" s="37">
        <f t="shared" si="132"/>
        <v>0.1095</v>
      </c>
      <c r="I963" s="9" t="e">
        <f>IF(E963="",NA(),IF(Inputs!$B$6&gt;(U962*(1+rate/freq)),IF((U962*(1+rate/freq))&lt;0,0,(U962*(1+rate/freq))),Inputs!$B$6))</f>
        <v>#N/A</v>
      </c>
      <c r="J963" s="8" t="str">
        <f t="shared" si="133"/>
        <v/>
      </c>
      <c r="K963" s="9" t="str">
        <f t="shared" si="134"/>
        <v/>
      </c>
      <c r="L963" s="8" t="str">
        <f t="shared" si="138"/>
        <v/>
      </c>
      <c r="M963" s="8" t="str">
        <f t="shared" si="139"/>
        <v/>
      </c>
      <c r="N963" s="8"/>
      <c r="O963" s="8"/>
      <c r="P963" s="8"/>
      <c r="Q963" s="8" t="str">
        <f>IF(Inputs!$E$9=$M$2,M963,IF(Inputs!$E$9=$N$2,N963,IF(Inputs!$E$9=$O$2,O963,IF(Inputs!$E$9=$P$2,P963,""))))</f>
        <v/>
      </c>
      <c r="R963" s="3">
        <v>0</v>
      </c>
      <c r="S963" s="19"/>
      <c r="T963" s="3">
        <f t="shared" si="135"/>
        <v>0</v>
      </c>
      <c r="U963" s="8" t="str">
        <f t="shared" si="136"/>
        <v/>
      </c>
      <c r="W963" s="11"/>
      <c r="X963" s="11"/>
      <c r="Y963" s="11"/>
      <c r="Z963" s="11"/>
      <c r="AA963" s="11"/>
      <c r="AB963" s="11"/>
      <c r="AC963" s="11"/>
    </row>
    <row r="964" spans="4:29">
      <c r="D964" s="26">
        <f>IF(SUM($D$2:D963)&lt;&gt;0,0,IF(ROUND(U963-L964,2)=0,E964,0))</f>
        <v>0</v>
      </c>
      <c r="E964" s="3" t="str">
        <f t="shared" si="137"/>
        <v/>
      </c>
      <c r="F964" s="3" t="str">
        <f>IF(E964="","",IF(ISERROR(INDEX(Inputs!$A$10:$B$13,MATCH(E964,Inputs!$A$10:$A$13,0),2)),0,INDEX(Inputs!$A$10:$B$13,MATCH(E964,Inputs!$A$10:$A$13,0),2)))</f>
        <v/>
      </c>
      <c r="G964" s="47">
        <f t="shared" ref="G964:G1027" si="140">rate</f>
        <v>0.1095</v>
      </c>
      <c r="H964" s="37">
        <f t="shared" ref="H964:H1027" si="141">IF($AS$2="fixed",rate,G964)</f>
        <v>0.1095</v>
      </c>
      <c r="I964" s="9" t="e">
        <f>IF(E964="",NA(),IF(Inputs!$B$6&gt;(U963*(1+rate/freq)),IF((U963*(1+rate/freq))&lt;0,0,(U963*(1+rate/freq))),Inputs!$B$6))</f>
        <v>#N/A</v>
      </c>
      <c r="J964" s="8" t="str">
        <f t="shared" ref="J964:J1027" si="142">IF(E964="","",IF(emi&gt;(U963*(1+rate/freq)),IF((U963*(1+rate/freq))&lt;0,0,(U963*(1+rate/freq))),emi))</f>
        <v/>
      </c>
      <c r="K964" s="9" t="str">
        <f t="shared" ref="K964:K1027" si="143">IF(E964="","",IF(U963&lt;0,0,U963)*H964/freq)</f>
        <v/>
      </c>
      <c r="L964" s="8" t="str">
        <f t="shared" si="138"/>
        <v/>
      </c>
      <c r="M964" s="8" t="str">
        <f t="shared" si="139"/>
        <v/>
      </c>
      <c r="N964" s="8">
        <f>N961+3</f>
        <v>961</v>
      </c>
      <c r="O964" s="8">
        <f>O958+6</f>
        <v>961</v>
      </c>
      <c r="P964" s="8">
        <f>P952+12</f>
        <v>961</v>
      </c>
      <c r="Q964" s="8" t="str">
        <f>IF(Inputs!$E$9=$M$2,M964,IF(Inputs!$E$9=$N$2,N964,IF(Inputs!$E$9=$O$2,O964,IF(Inputs!$E$9=$P$2,P964,""))))</f>
        <v/>
      </c>
      <c r="R964" s="3">
        <v>0</v>
      </c>
      <c r="S964" s="19"/>
      <c r="T964" s="3">
        <f t="shared" ref="T964:T1027" si="144">IF(U963=0,0,S964)</f>
        <v>0</v>
      </c>
      <c r="U964" s="8" t="str">
        <f t="shared" ref="U964:U1027" si="145">IF(E964="","",IF(U963&lt;=0,0,IF(U963+F964-L964-R964-T964&lt;0,0,U963+F964-L964-R964-T964)))</f>
        <v/>
      </c>
      <c r="W964" s="11"/>
      <c r="X964" s="11"/>
      <c r="Y964" s="11"/>
      <c r="Z964" s="11"/>
      <c r="AA964" s="11"/>
      <c r="AB964" s="11"/>
      <c r="AC964" s="11"/>
    </row>
    <row r="965" spans="4:29">
      <c r="D965" s="26">
        <f>IF(SUM($D$2:D964)&lt;&gt;0,0,IF(ROUND(U964-L965,2)=0,E965,0))</f>
        <v>0</v>
      </c>
      <c r="E965" s="3" t="str">
        <f t="shared" ref="E965:E1028" si="146">IF(E964&lt;term,E964+1,"")</f>
        <v/>
      </c>
      <c r="F965" s="3" t="str">
        <f>IF(E965="","",IF(ISERROR(INDEX(Inputs!$A$10:$B$13,MATCH(E965,Inputs!$A$10:$A$13,0),2)),0,INDEX(Inputs!$A$10:$B$13,MATCH(E965,Inputs!$A$10:$A$13,0),2)))</f>
        <v/>
      </c>
      <c r="G965" s="47">
        <f t="shared" si="140"/>
        <v>0.1095</v>
      </c>
      <c r="H965" s="37">
        <f t="shared" si="141"/>
        <v>0.1095</v>
      </c>
      <c r="I965" s="9" t="e">
        <f>IF(E965="",NA(),IF(Inputs!$B$6&gt;(U964*(1+rate/freq)),IF((U964*(1+rate/freq))&lt;0,0,(U964*(1+rate/freq))),Inputs!$B$6))</f>
        <v>#N/A</v>
      </c>
      <c r="J965" s="8" t="str">
        <f t="shared" si="142"/>
        <v/>
      </c>
      <c r="K965" s="9" t="str">
        <f t="shared" si="143"/>
        <v/>
      </c>
      <c r="L965" s="8" t="str">
        <f t="shared" ref="L965:L1028" si="147">IF(E965="","",I965-K965)</f>
        <v/>
      </c>
      <c r="M965" s="8" t="str">
        <f t="shared" ref="M965:M1028" si="148">E965</f>
        <v/>
      </c>
      <c r="N965" s="8"/>
      <c r="O965" s="8"/>
      <c r="P965" s="8"/>
      <c r="Q965" s="8" t="str">
        <f>IF(Inputs!$E$9=$M$2,M965,IF(Inputs!$E$9=$N$2,N965,IF(Inputs!$E$9=$O$2,O965,IF(Inputs!$E$9=$P$2,P965,""))))</f>
        <v/>
      </c>
      <c r="R965" s="3">
        <v>0</v>
      </c>
      <c r="S965" s="19"/>
      <c r="T965" s="3">
        <f t="shared" si="144"/>
        <v>0</v>
      </c>
      <c r="U965" s="8" t="str">
        <f t="shared" si="145"/>
        <v/>
      </c>
      <c r="W965" s="11"/>
      <c r="X965" s="11"/>
      <c r="Y965" s="11"/>
      <c r="Z965" s="11"/>
      <c r="AA965" s="11"/>
      <c r="AB965" s="11"/>
      <c r="AC965" s="11"/>
    </row>
    <row r="966" spans="4:29">
      <c r="D966" s="26">
        <f>IF(SUM($D$2:D965)&lt;&gt;0,0,IF(ROUND(U965-L966,2)=0,E966,0))</f>
        <v>0</v>
      </c>
      <c r="E966" s="3" t="str">
        <f t="shared" si="146"/>
        <v/>
      </c>
      <c r="F966" s="3" t="str">
        <f>IF(E966="","",IF(ISERROR(INDEX(Inputs!$A$10:$B$13,MATCH(E966,Inputs!$A$10:$A$13,0),2)),0,INDEX(Inputs!$A$10:$B$13,MATCH(E966,Inputs!$A$10:$A$13,0),2)))</f>
        <v/>
      </c>
      <c r="G966" s="47">
        <f t="shared" si="140"/>
        <v>0.1095</v>
      </c>
      <c r="H966" s="37">
        <f t="shared" si="141"/>
        <v>0.1095</v>
      </c>
      <c r="I966" s="9" t="e">
        <f>IF(E966="",NA(),IF(Inputs!$B$6&gt;(U965*(1+rate/freq)),IF((U965*(1+rate/freq))&lt;0,0,(U965*(1+rate/freq))),Inputs!$B$6))</f>
        <v>#N/A</v>
      </c>
      <c r="J966" s="8" t="str">
        <f t="shared" si="142"/>
        <v/>
      </c>
      <c r="K966" s="9" t="str">
        <f t="shared" si="143"/>
        <v/>
      </c>
      <c r="L966" s="8" t="str">
        <f t="shared" si="147"/>
        <v/>
      </c>
      <c r="M966" s="8" t="str">
        <f t="shared" si="148"/>
        <v/>
      </c>
      <c r="N966" s="8"/>
      <c r="O966" s="8"/>
      <c r="P966" s="8"/>
      <c r="Q966" s="8" t="str">
        <f>IF(Inputs!$E$9=$M$2,M966,IF(Inputs!$E$9=$N$2,N966,IF(Inputs!$E$9=$O$2,O966,IF(Inputs!$E$9=$P$2,P966,""))))</f>
        <v/>
      </c>
      <c r="R966" s="3">
        <v>0</v>
      </c>
      <c r="S966" s="19"/>
      <c r="T966" s="3">
        <f t="shared" si="144"/>
        <v>0</v>
      </c>
      <c r="U966" s="8" t="str">
        <f t="shared" si="145"/>
        <v/>
      </c>
      <c r="W966" s="11"/>
      <c r="X966" s="11"/>
      <c r="Y966" s="11"/>
      <c r="Z966" s="11"/>
      <c r="AA966" s="11"/>
      <c r="AB966" s="11"/>
      <c r="AC966" s="11"/>
    </row>
    <row r="967" spans="4:29">
      <c r="D967" s="26">
        <f>IF(SUM($D$2:D966)&lt;&gt;0,0,IF(ROUND(U966-L967,2)=0,E967,0))</f>
        <v>0</v>
      </c>
      <c r="E967" s="3" t="str">
        <f t="shared" si="146"/>
        <v/>
      </c>
      <c r="F967" s="3" t="str">
        <f>IF(E967="","",IF(ISERROR(INDEX(Inputs!$A$10:$B$13,MATCH(E967,Inputs!$A$10:$A$13,0),2)),0,INDEX(Inputs!$A$10:$B$13,MATCH(E967,Inputs!$A$10:$A$13,0),2)))</f>
        <v/>
      </c>
      <c r="G967" s="47">
        <f t="shared" si="140"/>
        <v>0.1095</v>
      </c>
      <c r="H967" s="37">
        <f t="shared" si="141"/>
        <v>0.1095</v>
      </c>
      <c r="I967" s="9" t="e">
        <f>IF(E967="",NA(),IF(Inputs!$B$6&gt;(U966*(1+rate/freq)),IF((U966*(1+rate/freq))&lt;0,0,(U966*(1+rate/freq))),Inputs!$B$6))</f>
        <v>#N/A</v>
      </c>
      <c r="J967" s="8" t="str">
        <f t="shared" si="142"/>
        <v/>
      </c>
      <c r="K967" s="9" t="str">
        <f t="shared" si="143"/>
        <v/>
      </c>
      <c r="L967" s="8" t="str">
        <f t="shared" si="147"/>
        <v/>
      </c>
      <c r="M967" s="8" t="str">
        <f t="shared" si="148"/>
        <v/>
      </c>
      <c r="N967" s="8">
        <f>N964+3</f>
        <v>964</v>
      </c>
      <c r="O967" s="8"/>
      <c r="P967" s="8"/>
      <c r="Q967" s="8" t="str">
        <f>IF(Inputs!$E$9=$M$2,M967,IF(Inputs!$E$9=$N$2,N967,IF(Inputs!$E$9=$O$2,O967,IF(Inputs!$E$9=$P$2,P967,""))))</f>
        <v/>
      </c>
      <c r="R967" s="3">
        <v>0</v>
      </c>
      <c r="S967" s="19"/>
      <c r="T967" s="3">
        <f t="shared" si="144"/>
        <v>0</v>
      </c>
      <c r="U967" s="8" t="str">
        <f t="shared" si="145"/>
        <v/>
      </c>
      <c r="W967" s="11"/>
      <c r="X967" s="11"/>
      <c r="Y967" s="11"/>
      <c r="Z967" s="11"/>
      <c r="AA967" s="11"/>
      <c r="AB967" s="11"/>
      <c r="AC967" s="11"/>
    </row>
    <row r="968" spans="4:29">
      <c r="D968" s="26">
        <f>IF(SUM($D$2:D967)&lt;&gt;0,0,IF(ROUND(U967-L968,2)=0,E968,0))</f>
        <v>0</v>
      </c>
      <c r="E968" s="3" t="str">
        <f t="shared" si="146"/>
        <v/>
      </c>
      <c r="F968" s="3" t="str">
        <f>IF(E968="","",IF(ISERROR(INDEX(Inputs!$A$10:$B$13,MATCH(E968,Inputs!$A$10:$A$13,0),2)),0,INDEX(Inputs!$A$10:$B$13,MATCH(E968,Inputs!$A$10:$A$13,0),2)))</f>
        <v/>
      </c>
      <c r="G968" s="47">
        <f t="shared" si="140"/>
        <v>0.1095</v>
      </c>
      <c r="H968" s="37">
        <f t="shared" si="141"/>
        <v>0.1095</v>
      </c>
      <c r="I968" s="9" t="e">
        <f>IF(E968="",NA(),IF(Inputs!$B$6&gt;(U967*(1+rate/freq)),IF((U967*(1+rate/freq))&lt;0,0,(U967*(1+rate/freq))),Inputs!$B$6))</f>
        <v>#N/A</v>
      </c>
      <c r="J968" s="8" t="str">
        <f t="shared" si="142"/>
        <v/>
      </c>
      <c r="K968" s="9" t="str">
        <f t="shared" si="143"/>
        <v/>
      </c>
      <c r="L968" s="8" t="str">
        <f t="shared" si="147"/>
        <v/>
      </c>
      <c r="M968" s="8" t="str">
        <f t="shared" si="148"/>
        <v/>
      </c>
      <c r="N968" s="8"/>
      <c r="O968" s="8"/>
      <c r="P968" s="8"/>
      <c r="Q968" s="8" t="str">
        <f>IF(Inputs!$E$9=$M$2,M968,IF(Inputs!$E$9=$N$2,N968,IF(Inputs!$E$9=$O$2,O968,IF(Inputs!$E$9=$P$2,P968,""))))</f>
        <v/>
      </c>
      <c r="R968" s="3">
        <v>0</v>
      </c>
      <c r="S968" s="19"/>
      <c r="T968" s="3">
        <f t="shared" si="144"/>
        <v>0</v>
      </c>
      <c r="U968" s="8" t="str">
        <f t="shared" si="145"/>
        <v/>
      </c>
      <c r="W968" s="11"/>
      <c r="X968" s="11"/>
      <c r="Y968" s="11"/>
      <c r="Z968" s="11"/>
      <c r="AA968" s="11"/>
      <c r="AB968" s="11"/>
      <c r="AC968" s="11"/>
    </row>
    <row r="969" spans="4:29">
      <c r="D969" s="26">
        <f>IF(SUM($D$2:D968)&lt;&gt;0,0,IF(ROUND(U968-L969,2)=0,E969,0))</f>
        <v>0</v>
      </c>
      <c r="E969" s="3" t="str">
        <f t="shared" si="146"/>
        <v/>
      </c>
      <c r="F969" s="3" t="str">
        <f>IF(E969="","",IF(ISERROR(INDEX(Inputs!$A$10:$B$13,MATCH(E969,Inputs!$A$10:$A$13,0),2)),0,INDEX(Inputs!$A$10:$B$13,MATCH(E969,Inputs!$A$10:$A$13,0),2)))</f>
        <v/>
      </c>
      <c r="G969" s="47">
        <f t="shared" si="140"/>
        <v>0.1095</v>
      </c>
      <c r="H969" s="37">
        <f t="shared" si="141"/>
        <v>0.1095</v>
      </c>
      <c r="I969" s="9" t="e">
        <f>IF(E969="",NA(),IF(Inputs!$B$6&gt;(U968*(1+rate/freq)),IF((U968*(1+rate/freq))&lt;0,0,(U968*(1+rate/freq))),Inputs!$B$6))</f>
        <v>#N/A</v>
      </c>
      <c r="J969" s="8" t="str">
        <f t="shared" si="142"/>
        <v/>
      </c>
      <c r="K969" s="9" t="str">
        <f t="shared" si="143"/>
        <v/>
      </c>
      <c r="L969" s="8" t="str">
        <f t="shared" si="147"/>
        <v/>
      </c>
      <c r="M969" s="8" t="str">
        <f t="shared" si="148"/>
        <v/>
      </c>
      <c r="N969" s="8"/>
      <c r="O969" s="8"/>
      <c r="P969" s="8"/>
      <c r="Q969" s="8" t="str">
        <f>IF(Inputs!$E$9=$M$2,M969,IF(Inputs!$E$9=$N$2,N969,IF(Inputs!$E$9=$O$2,O969,IF(Inputs!$E$9=$P$2,P969,""))))</f>
        <v/>
      </c>
      <c r="R969" s="3">
        <v>0</v>
      </c>
      <c r="S969" s="19"/>
      <c r="T969" s="3">
        <f t="shared" si="144"/>
        <v>0</v>
      </c>
      <c r="U969" s="8" t="str">
        <f t="shared" si="145"/>
        <v/>
      </c>
      <c r="W969" s="11"/>
      <c r="X969" s="11"/>
      <c r="Y969" s="11"/>
      <c r="Z969" s="11"/>
      <c r="AA969" s="11"/>
      <c r="AB969" s="11"/>
      <c r="AC969" s="11"/>
    </row>
    <row r="970" spans="4:29">
      <c r="D970" s="26">
        <f>IF(SUM($D$2:D969)&lt;&gt;0,0,IF(ROUND(U969-L970,2)=0,E970,0))</f>
        <v>0</v>
      </c>
      <c r="E970" s="3" t="str">
        <f t="shared" si="146"/>
        <v/>
      </c>
      <c r="F970" s="3" t="str">
        <f>IF(E970="","",IF(ISERROR(INDEX(Inputs!$A$10:$B$13,MATCH(E970,Inputs!$A$10:$A$13,0),2)),0,INDEX(Inputs!$A$10:$B$13,MATCH(E970,Inputs!$A$10:$A$13,0),2)))</f>
        <v/>
      </c>
      <c r="G970" s="47">
        <f t="shared" si="140"/>
        <v>0.1095</v>
      </c>
      <c r="H970" s="37">
        <f t="shared" si="141"/>
        <v>0.1095</v>
      </c>
      <c r="I970" s="9" t="e">
        <f>IF(E970="",NA(),IF(Inputs!$B$6&gt;(U969*(1+rate/freq)),IF((U969*(1+rate/freq))&lt;0,0,(U969*(1+rate/freq))),Inputs!$B$6))</f>
        <v>#N/A</v>
      </c>
      <c r="J970" s="8" t="str">
        <f t="shared" si="142"/>
        <v/>
      </c>
      <c r="K970" s="9" t="str">
        <f t="shared" si="143"/>
        <v/>
      </c>
      <c r="L970" s="8" t="str">
        <f t="shared" si="147"/>
        <v/>
      </c>
      <c r="M970" s="8" t="str">
        <f t="shared" si="148"/>
        <v/>
      </c>
      <c r="N970" s="8">
        <f>N967+3</f>
        <v>967</v>
      </c>
      <c r="O970" s="8">
        <f>O964+6</f>
        <v>967</v>
      </c>
      <c r="P970" s="8"/>
      <c r="Q970" s="8" t="str">
        <f>IF(Inputs!$E$9=$M$2,M970,IF(Inputs!$E$9=$N$2,N970,IF(Inputs!$E$9=$O$2,O970,IF(Inputs!$E$9=$P$2,P970,""))))</f>
        <v/>
      </c>
      <c r="R970" s="3">
        <v>0</v>
      </c>
      <c r="S970" s="19"/>
      <c r="T970" s="3">
        <f t="shared" si="144"/>
        <v>0</v>
      </c>
      <c r="U970" s="8" t="str">
        <f t="shared" si="145"/>
        <v/>
      </c>
      <c r="W970" s="11"/>
      <c r="X970" s="11"/>
      <c r="Y970" s="11"/>
      <c r="Z970" s="11"/>
      <c r="AA970" s="11"/>
      <c r="AB970" s="11"/>
      <c r="AC970" s="11"/>
    </row>
    <row r="971" spans="4:29">
      <c r="D971" s="26">
        <f>IF(SUM($D$2:D970)&lt;&gt;0,0,IF(ROUND(U970-L971,2)=0,E971,0))</f>
        <v>0</v>
      </c>
      <c r="E971" s="3" t="str">
        <f t="shared" si="146"/>
        <v/>
      </c>
      <c r="F971" s="3" t="str">
        <f>IF(E971="","",IF(ISERROR(INDEX(Inputs!$A$10:$B$13,MATCH(E971,Inputs!$A$10:$A$13,0),2)),0,INDEX(Inputs!$A$10:$B$13,MATCH(E971,Inputs!$A$10:$A$13,0),2)))</f>
        <v/>
      </c>
      <c r="G971" s="47">
        <f t="shared" si="140"/>
        <v>0.1095</v>
      </c>
      <c r="H971" s="37">
        <f t="shared" si="141"/>
        <v>0.1095</v>
      </c>
      <c r="I971" s="9" t="e">
        <f>IF(E971="",NA(),IF(Inputs!$B$6&gt;(U970*(1+rate/freq)),IF((U970*(1+rate/freq))&lt;0,0,(U970*(1+rate/freq))),Inputs!$B$6))</f>
        <v>#N/A</v>
      </c>
      <c r="J971" s="8" t="str">
        <f t="shared" si="142"/>
        <v/>
      </c>
      <c r="K971" s="9" t="str">
        <f t="shared" si="143"/>
        <v/>
      </c>
      <c r="L971" s="8" t="str">
        <f t="shared" si="147"/>
        <v/>
      </c>
      <c r="M971" s="8" t="str">
        <f t="shared" si="148"/>
        <v/>
      </c>
      <c r="N971" s="8"/>
      <c r="O971" s="8"/>
      <c r="P971" s="8"/>
      <c r="Q971" s="8" t="str">
        <f>IF(Inputs!$E$9=$M$2,M971,IF(Inputs!$E$9=$N$2,N971,IF(Inputs!$E$9=$O$2,O971,IF(Inputs!$E$9=$P$2,P971,""))))</f>
        <v/>
      </c>
      <c r="R971" s="3">
        <v>0</v>
      </c>
      <c r="S971" s="19"/>
      <c r="T971" s="3">
        <f t="shared" si="144"/>
        <v>0</v>
      </c>
      <c r="U971" s="8" t="str">
        <f t="shared" si="145"/>
        <v/>
      </c>
      <c r="W971" s="11"/>
      <c r="X971" s="11"/>
      <c r="Y971" s="11"/>
      <c r="Z971" s="11"/>
      <c r="AA971" s="11"/>
      <c r="AB971" s="11"/>
      <c r="AC971" s="11"/>
    </row>
    <row r="972" spans="4:29">
      <c r="D972" s="26">
        <f>IF(SUM($D$2:D971)&lt;&gt;0,0,IF(ROUND(U971-L972,2)=0,E972,0))</f>
        <v>0</v>
      </c>
      <c r="E972" s="3" t="str">
        <f t="shared" si="146"/>
        <v/>
      </c>
      <c r="F972" s="3" t="str">
        <f>IF(E972="","",IF(ISERROR(INDEX(Inputs!$A$10:$B$13,MATCH(E972,Inputs!$A$10:$A$13,0),2)),0,INDEX(Inputs!$A$10:$B$13,MATCH(E972,Inputs!$A$10:$A$13,0),2)))</f>
        <v/>
      </c>
      <c r="G972" s="47">
        <f t="shared" si="140"/>
        <v>0.1095</v>
      </c>
      <c r="H972" s="37">
        <f t="shared" si="141"/>
        <v>0.1095</v>
      </c>
      <c r="I972" s="9" t="e">
        <f>IF(E972="",NA(),IF(Inputs!$B$6&gt;(U971*(1+rate/freq)),IF((U971*(1+rate/freq))&lt;0,0,(U971*(1+rate/freq))),Inputs!$B$6))</f>
        <v>#N/A</v>
      </c>
      <c r="J972" s="8" t="str">
        <f t="shared" si="142"/>
        <v/>
      </c>
      <c r="K972" s="9" t="str">
        <f t="shared" si="143"/>
        <v/>
      </c>
      <c r="L972" s="8" t="str">
        <f t="shared" si="147"/>
        <v/>
      </c>
      <c r="M972" s="8" t="str">
        <f t="shared" si="148"/>
        <v/>
      </c>
      <c r="N972" s="8"/>
      <c r="O972" s="8"/>
      <c r="P972" s="8"/>
      <c r="Q972" s="8" t="str">
        <f>IF(Inputs!$E$9=$M$2,M972,IF(Inputs!$E$9=$N$2,N972,IF(Inputs!$E$9=$O$2,O972,IF(Inputs!$E$9=$P$2,P972,""))))</f>
        <v/>
      </c>
      <c r="R972" s="3">
        <v>0</v>
      </c>
      <c r="S972" s="19"/>
      <c r="T972" s="3">
        <f t="shared" si="144"/>
        <v>0</v>
      </c>
      <c r="U972" s="8" t="str">
        <f t="shared" si="145"/>
        <v/>
      </c>
      <c r="W972" s="11"/>
      <c r="X972" s="11"/>
      <c r="Y972" s="11"/>
      <c r="Z972" s="11"/>
      <c r="AA972" s="11"/>
      <c r="AB972" s="11"/>
      <c r="AC972" s="11"/>
    </row>
    <row r="973" spans="4:29">
      <c r="D973" s="26">
        <f>IF(SUM($D$2:D972)&lt;&gt;0,0,IF(ROUND(U972-L973,2)=0,E973,0))</f>
        <v>0</v>
      </c>
      <c r="E973" s="3" t="str">
        <f t="shared" si="146"/>
        <v/>
      </c>
      <c r="F973" s="3" t="str">
        <f>IF(E973="","",IF(ISERROR(INDEX(Inputs!$A$10:$B$13,MATCH(E973,Inputs!$A$10:$A$13,0),2)),0,INDEX(Inputs!$A$10:$B$13,MATCH(E973,Inputs!$A$10:$A$13,0),2)))</f>
        <v/>
      </c>
      <c r="G973" s="47">
        <f t="shared" si="140"/>
        <v>0.1095</v>
      </c>
      <c r="H973" s="37">
        <f t="shared" si="141"/>
        <v>0.1095</v>
      </c>
      <c r="I973" s="9" t="e">
        <f>IF(E973="",NA(),IF(Inputs!$B$6&gt;(U972*(1+rate/freq)),IF((U972*(1+rate/freq))&lt;0,0,(U972*(1+rate/freq))),Inputs!$B$6))</f>
        <v>#N/A</v>
      </c>
      <c r="J973" s="8" t="str">
        <f t="shared" si="142"/>
        <v/>
      </c>
      <c r="K973" s="9" t="str">
        <f t="shared" si="143"/>
        <v/>
      </c>
      <c r="L973" s="8" t="str">
        <f t="shared" si="147"/>
        <v/>
      </c>
      <c r="M973" s="8" t="str">
        <f t="shared" si="148"/>
        <v/>
      </c>
      <c r="N973" s="8">
        <f>N970+3</f>
        <v>970</v>
      </c>
      <c r="O973" s="8"/>
      <c r="P973" s="8"/>
      <c r="Q973" s="8" t="str">
        <f>IF(Inputs!$E$9=$M$2,M973,IF(Inputs!$E$9=$N$2,N973,IF(Inputs!$E$9=$O$2,O973,IF(Inputs!$E$9=$P$2,P973,""))))</f>
        <v/>
      </c>
      <c r="R973" s="3">
        <v>0</v>
      </c>
      <c r="S973" s="19"/>
      <c r="T973" s="3">
        <f t="shared" si="144"/>
        <v>0</v>
      </c>
      <c r="U973" s="8" t="str">
        <f t="shared" si="145"/>
        <v/>
      </c>
      <c r="W973" s="11"/>
      <c r="X973" s="11"/>
      <c r="Y973" s="11"/>
      <c r="Z973" s="11"/>
      <c r="AA973" s="11"/>
      <c r="AB973" s="11"/>
      <c r="AC973" s="11"/>
    </row>
    <row r="974" spans="4:29">
      <c r="D974" s="26">
        <f>IF(SUM($D$2:D973)&lt;&gt;0,0,IF(ROUND(U973-L974,2)=0,E974,0))</f>
        <v>0</v>
      </c>
      <c r="E974" s="3" t="str">
        <f t="shared" si="146"/>
        <v/>
      </c>
      <c r="F974" s="3" t="str">
        <f>IF(E974="","",IF(ISERROR(INDEX(Inputs!$A$10:$B$13,MATCH(E974,Inputs!$A$10:$A$13,0),2)),0,INDEX(Inputs!$A$10:$B$13,MATCH(E974,Inputs!$A$10:$A$13,0),2)))</f>
        <v/>
      </c>
      <c r="G974" s="47">
        <f t="shared" si="140"/>
        <v>0.1095</v>
      </c>
      <c r="H974" s="37">
        <f t="shared" si="141"/>
        <v>0.1095</v>
      </c>
      <c r="I974" s="9" t="e">
        <f>IF(E974="",NA(),IF(Inputs!$B$6&gt;(U973*(1+rate/freq)),IF((U973*(1+rate/freq))&lt;0,0,(U973*(1+rate/freq))),Inputs!$B$6))</f>
        <v>#N/A</v>
      </c>
      <c r="J974" s="8" t="str">
        <f t="shared" si="142"/>
        <v/>
      </c>
      <c r="K974" s="9" t="str">
        <f t="shared" si="143"/>
        <v/>
      </c>
      <c r="L974" s="8" t="str">
        <f t="shared" si="147"/>
        <v/>
      </c>
      <c r="M974" s="8" t="str">
        <f t="shared" si="148"/>
        <v/>
      </c>
      <c r="N974" s="8"/>
      <c r="O974" s="8"/>
      <c r="P974" s="8"/>
      <c r="Q974" s="8" t="str">
        <f>IF(Inputs!$E$9=$M$2,M974,IF(Inputs!$E$9=$N$2,N974,IF(Inputs!$E$9=$O$2,O974,IF(Inputs!$E$9=$P$2,P974,""))))</f>
        <v/>
      </c>
      <c r="R974" s="3">
        <v>0</v>
      </c>
      <c r="S974" s="19"/>
      <c r="T974" s="3">
        <f t="shared" si="144"/>
        <v>0</v>
      </c>
      <c r="U974" s="8" t="str">
        <f t="shared" si="145"/>
        <v/>
      </c>
      <c r="W974" s="11"/>
      <c r="X974" s="11"/>
      <c r="Y974" s="11"/>
      <c r="Z974" s="11"/>
      <c r="AA974" s="11"/>
      <c r="AB974" s="11"/>
      <c r="AC974" s="11"/>
    </row>
    <row r="975" spans="4:29">
      <c r="D975" s="26">
        <f>IF(SUM($D$2:D974)&lt;&gt;0,0,IF(ROUND(U974-L975,2)=0,E975,0))</f>
        <v>0</v>
      </c>
      <c r="E975" s="3" t="str">
        <f t="shared" si="146"/>
        <v/>
      </c>
      <c r="F975" s="3" t="str">
        <f>IF(E975="","",IF(ISERROR(INDEX(Inputs!$A$10:$B$13,MATCH(E975,Inputs!$A$10:$A$13,0),2)),0,INDEX(Inputs!$A$10:$B$13,MATCH(E975,Inputs!$A$10:$A$13,0),2)))</f>
        <v/>
      </c>
      <c r="G975" s="47">
        <f t="shared" si="140"/>
        <v>0.1095</v>
      </c>
      <c r="H975" s="37">
        <f t="shared" si="141"/>
        <v>0.1095</v>
      </c>
      <c r="I975" s="9" t="e">
        <f>IF(E975="",NA(),IF(Inputs!$B$6&gt;(U974*(1+rate/freq)),IF((U974*(1+rate/freq))&lt;0,0,(U974*(1+rate/freq))),Inputs!$B$6))</f>
        <v>#N/A</v>
      </c>
      <c r="J975" s="8" t="str">
        <f t="shared" si="142"/>
        <v/>
      </c>
      <c r="K975" s="9" t="str">
        <f t="shared" si="143"/>
        <v/>
      </c>
      <c r="L975" s="8" t="str">
        <f t="shared" si="147"/>
        <v/>
      </c>
      <c r="M975" s="8" t="str">
        <f t="shared" si="148"/>
        <v/>
      </c>
      <c r="N975" s="8"/>
      <c r="O975" s="8"/>
      <c r="P975" s="8"/>
      <c r="Q975" s="8" t="str">
        <f>IF(Inputs!$E$9=$M$2,M975,IF(Inputs!$E$9=$N$2,N975,IF(Inputs!$E$9=$O$2,O975,IF(Inputs!$E$9=$P$2,P975,""))))</f>
        <v/>
      </c>
      <c r="R975" s="3">
        <v>0</v>
      </c>
      <c r="S975" s="19"/>
      <c r="T975" s="3">
        <f t="shared" si="144"/>
        <v>0</v>
      </c>
      <c r="U975" s="8" t="str">
        <f t="shared" si="145"/>
        <v/>
      </c>
      <c r="W975" s="11"/>
      <c r="X975" s="11"/>
      <c r="Y975" s="11"/>
      <c r="Z975" s="11"/>
      <c r="AA975" s="11"/>
      <c r="AB975" s="11"/>
      <c r="AC975" s="11"/>
    </row>
    <row r="976" spans="4:29">
      <c r="D976" s="26">
        <f>IF(SUM($D$2:D975)&lt;&gt;0,0,IF(ROUND(U975-L976,2)=0,E976,0))</f>
        <v>0</v>
      </c>
      <c r="E976" s="3" t="str">
        <f t="shared" si="146"/>
        <v/>
      </c>
      <c r="F976" s="3" t="str">
        <f>IF(E976="","",IF(ISERROR(INDEX(Inputs!$A$10:$B$13,MATCH(E976,Inputs!$A$10:$A$13,0),2)),0,INDEX(Inputs!$A$10:$B$13,MATCH(E976,Inputs!$A$10:$A$13,0),2)))</f>
        <v/>
      </c>
      <c r="G976" s="47">
        <f t="shared" si="140"/>
        <v>0.1095</v>
      </c>
      <c r="H976" s="37">
        <f t="shared" si="141"/>
        <v>0.1095</v>
      </c>
      <c r="I976" s="9" t="e">
        <f>IF(E976="",NA(),IF(Inputs!$B$6&gt;(U975*(1+rate/freq)),IF((U975*(1+rate/freq))&lt;0,0,(U975*(1+rate/freq))),Inputs!$B$6))</f>
        <v>#N/A</v>
      </c>
      <c r="J976" s="8" t="str">
        <f t="shared" si="142"/>
        <v/>
      </c>
      <c r="K976" s="9" t="str">
        <f t="shared" si="143"/>
        <v/>
      </c>
      <c r="L976" s="8" t="str">
        <f t="shared" si="147"/>
        <v/>
      </c>
      <c r="M976" s="8" t="str">
        <f t="shared" si="148"/>
        <v/>
      </c>
      <c r="N976" s="8">
        <f>N973+3</f>
        <v>973</v>
      </c>
      <c r="O976" s="8">
        <f>O970+6</f>
        <v>973</v>
      </c>
      <c r="P976" s="8">
        <f>P964+12</f>
        <v>973</v>
      </c>
      <c r="Q976" s="8" t="str">
        <f>IF(Inputs!$E$9=$M$2,M976,IF(Inputs!$E$9=$N$2,N976,IF(Inputs!$E$9=$O$2,O976,IF(Inputs!$E$9=$P$2,P976,""))))</f>
        <v/>
      </c>
      <c r="R976" s="3">
        <v>0</v>
      </c>
      <c r="S976" s="19"/>
      <c r="T976" s="3">
        <f t="shared" si="144"/>
        <v>0</v>
      </c>
      <c r="U976" s="8" t="str">
        <f t="shared" si="145"/>
        <v/>
      </c>
      <c r="W976" s="11"/>
      <c r="X976" s="11"/>
      <c r="Y976" s="11"/>
      <c r="Z976" s="11"/>
      <c r="AA976" s="11"/>
      <c r="AB976" s="11"/>
      <c r="AC976" s="11"/>
    </row>
    <row r="977" spans="4:29">
      <c r="D977" s="26">
        <f>IF(SUM($D$2:D976)&lt;&gt;0,0,IF(ROUND(U976-L977,2)=0,E977,0))</f>
        <v>0</v>
      </c>
      <c r="E977" s="3" t="str">
        <f t="shared" si="146"/>
        <v/>
      </c>
      <c r="F977" s="3" t="str">
        <f>IF(E977="","",IF(ISERROR(INDEX(Inputs!$A$10:$B$13,MATCH(E977,Inputs!$A$10:$A$13,0),2)),0,INDEX(Inputs!$A$10:$B$13,MATCH(E977,Inputs!$A$10:$A$13,0),2)))</f>
        <v/>
      </c>
      <c r="G977" s="47">
        <f t="shared" si="140"/>
        <v>0.1095</v>
      </c>
      <c r="H977" s="37">
        <f t="shared" si="141"/>
        <v>0.1095</v>
      </c>
      <c r="I977" s="9" t="e">
        <f>IF(E977="",NA(),IF(Inputs!$B$6&gt;(U976*(1+rate/freq)),IF((U976*(1+rate/freq))&lt;0,0,(U976*(1+rate/freq))),Inputs!$B$6))</f>
        <v>#N/A</v>
      </c>
      <c r="J977" s="8" t="str">
        <f t="shared" si="142"/>
        <v/>
      </c>
      <c r="K977" s="9" t="str">
        <f t="shared" si="143"/>
        <v/>
      </c>
      <c r="L977" s="8" t="str">
        <f t="shared" si="147"/>
        <v/>
      </c>
      <c r="M977" s="8" t="str">
        <f t="shared" si="148"/>
        <v/>
      </c>
      <c r="N977" s="8"/>
      <c r="O977" s="8"/>
      <c r="P977" s="8"/>
      <c r="Q977" s="8" t="str">
        <f>IF(Inputs!$E$9=$M$2,M977,IF(Inputs!$E$9=$N$2,N977,IF(Inputs!$E$9=$O$2,O977,IF(Inputs!$E$9=$P$2,P977,""))))</f>
        <v/>
      </c>
      <c r="R977" s="3">
        <v>0</v>
      </c>
      <c r="S977" s="19"/>
      <c r="T977" s="3">
        <f t="shared" si="144"/>
        <v>0</v>
      </c>
      <c r="U977" s="8" t="str">
        <f t="shared" si="145"/>
        <v/>
      </c>
      <c r="W977" s="11"/>
      <c r="X977" s="11"/>
      <c r="Y977" s="11"/>
      <c r="Z977" s="11"/>
      <c r="AA977" s="11"/>
      <c r="AB977" s="11"/>
      <c r="AC977" s="11"/>
    </row>
    <row r="978" spans="4:29">
      <c r="D978" s="26">
        <f>IF(SUM($D$2:D977)&lt;&gt;0,0,IF(ROUND(U977-L978,2)=0,E978,0))</f>
        <v>0</v>
      </c>
      <c r="E978" s="3" t="str">
        <f t="shared" si="146"/>
        <v/>
      </c>
      <c r="F978" s="3" t="str">
        <f>IF(E978="","",IF(ISERROR(INDEX(Inputs!$A$10:$B$13,MATCH(E978,Inputs!$A$10:$A$13,0),2)),0,INDEX(Inputs!$A$10:$B$13,MATCH(E978,Inputs!$A$10:$A$13,0),2)))</f>
        <v/>
      </c>
      <c r="G978" s="47">
        <f t="shared" si="140"/>
        <v>0.1095</v>
      </c>
      <c r="H978" s="37">
        <f t="shared" si="141"/>
        <v>0.1095</v>
      </c>
      <c r="I978" s="9" t="e">
        <f>IF(E978="",NA(),IF(Inputs!$B$6&gt;(U977*(1+rate/freq)),IF((U977*(1+rate/freq))&lt;0,0,(U977*(1+rate/freq))),Inputs!$B$6))</f>
        <v>#N/A</v>
      </c>
      <c r="J978" s="8" t="str">
        <f t="shared" si="142"/>
        <v/>
      </c>
      <c r="K978" s="9" t="str">
        <f t="shared" si="143"/>
        <v/>
      </c>
      <c r="L978" s="8" t="str">
        <f t="shared" si="147"/>
        <v/>
      </c>
      <c r="M978" s="8" t="str">
        <f t="shared" si="148"/>
        <v/>
      </c>
      <c r="N978" s="8"/>
      <c r="O978" s="8"/>
      <c r="P978" s="8"/>
      <c r="Q978" s="8" t="str">
        <f>IF(Inputs!$E$9=$M$2,M978,IF(Inputs!$E$9=$N$2,N978,IF(Inputs!$E$9=$O$2,O978,IF(Inputs!$E$9=$P$2,P978,""))))</f>
        <v/>
      </c>
      <c r="R978" s="3">
        <v>0</v>
      </c>
      <c r="S978" s="19"/>
      <c r="T978" s="3">
        <f t="shared" si="144"/>
        <v>0</v>
      </c>
      <c r="U978" s="8" t="str">
        <f t="shared" si="145"/>
        <v/>
      </c>
      <c r="W978" s="11"/>
      <c r="X978" s="11"/>
      <c r="Y978" s="11"/>
      <c r="Z978" s="11"/>
      <c r="AA978" s="11"/>
      <c r="AB978" s="11"/>
      <c r="AC978" s="11"/>
    </row>
    <row r="979" spans="4:29">
      <c r="D979" s="26">
        <f>IF(SUM($D$2:D978)&lt;&gt;0,0,IF(ROUND(U978-L979,2)=0,E979,0))</f>
        <v>0</v>
      </c>
      <c r="E979" s="3" t="str">
        <f t="shared" si="146"/>
        <v/>
      </c>
      <c r="F979" s="3" t="str">
        <f>IF(E979="","",IF(ISERROR(INDEX(Inputs!$A$10:$B$13,MATCH(E979,Inputs!$A$10:$A$13,0),2)),0,INDEX(Inputs!$A$10:$B$13,MATCH(E979,Inputs!$A$10:$A$13,0),2)))</f>
        <v/>
      </c>
      <c r="G979" s="47">
        <f t="shared" si="140"/>
        <v>0.1095</v>
      </c>
      <c r="H979" s="37">
        <f t="shared" si="141"/>
        <v>0.1095</v>
      </c>
      <c r="I979" s="9" t="e">
        <f>IF(E979="",NA(),IF(Inputs!$B$6&gt;(U978*(1+rate/freq)),IF((U978*(1+rate/freq))&lt;0,0,(U978*(1+rate/freq))),Inputs!$B$6))</f>
        <v>#N/A</v>
      </c>
      <c r="J979" s="8" t="str">
        <f t="shared" si="142"/>
        <v/>
      </c>
      <c r="K979" s="9" t="str">
        <f t="shared" si="143"/>
        <v/>
      </c>
      <c r="L979" s="8" t="str">
        <f t="shared" si="147"/>
        <v/>
      </c>
      <c r="M979" s="8" t="str">
        <f t="shared" si="148"/>
        <v/>
      </c>
      <c r="N979" s="8">
        <f>N976+3</f>
        <v>976</v>
      </c>
      <c r="O979" s="8"/>
      <c r="P979" s="8"/>
      <c r="Q979" s="8" t="str">
        <f>IF(Inputs!$E$9=$M$2,M979,IF(Inputs!$E$9=$N$2,N979,IF(Inputs!$E$9=$O$2,O979,IF(Inputs!$E$9=$P$2,P979,""))))</f>
        <v/>
      </c>
      <c r="R979" s="3">
        <v>0</v>
      </c>
      <c r="S979" s="19"/>
      <c r="T979" s="3">
        <f t="shared" si="144"/>
        <v>0</v>
      </c>
      <c r="U979" s="8" t="str">
        <f t="shared" si="145"/>
        <v/>
      </c>
      <c r="W979" s="11"/>
      <c r="X979" s="11"/>
      <c r="Y979" s="11"/>
      <c r="Z979" s="11"/>
      <c r="AA979" s="11"/>
      <c r="AB979" s="11"/>
      <c r="AC979" s="11"/>
    </row>
    <row r="980" spans="4:29">
      <c r="D980" s="26">
        <f>IF(SUM($D$2:D979)&lt;&gt;0,0,IF(ROUND(U979-L980,2)=0,E980,0))</f>
        <v>0</v>
      </c>
      <c r="E980" s="3" t="str">
        <f t="shared" si="146"/>
        <v/>
      </c>
      <c r="F980" s="3" t="str">
        <f>IF(E980="","",IF(ISERROR(INDEX(Inputs!$A$10:$B$13,MATCH(E980,Inputs!$A$10:$A$13,0),2)),0,INDEX(Inputs!$A$10:$B$13,MATCH(E980,Inputs!$A$10:$A$13,0),2)))</f>
        <v/>
      </c>
      <c r="G980" s="47">
        <f t="shared" si="140"/>
        <v>0.1095</v>
      </c>
      <c r="H980" s="37">
        <f t="shared" si="141"/>
        <v>0.1095</v>
      </c>
      <c r="I980" s="9" t="e">
        <f>IF(E980="",NA(),IF(Inputs!$B$6&gt;(U979*(1+rate/freq)),IF((U979*(1+rate/freq))&lt;0,0,(U979*(1+rate/freq))),Inputs!$B$6))</f>
        <v>#N/A</v>
      </c>
      <c r="J980" s="8" t="str">
        <f t="shared" si="142"/>
        <v/>
      </c>
      <c r="K980" s="9" t="str">
        <f t="shared" si="143"/>
        <v/>
      </c>
      <c r="L980" s="8" t="str">
        <f t="shared" si="147"/>
        <v/>
      </c>
      <c r="M980" s="8" t="str">
        <f t="shared" si="148"/>
        <v/>
      </c>
      <c r="N980" s="8"/>
      <c r="O980" s="8"/>
      <c r="P980" s="8"/>
      <c r="Q980" s="8" t="str">
        <f>IF(Inputs!$E$9=$M$2,M980,IF(Inputs!$E$9=$N$2,N980,IF(Inputs!$E$9=$O$2,O980,IF(Inputs!$E$9=$P$2,P980,""))))</f>
        <v/>
      </c>
      <c r="R980" s="3">
        <v>0</v>
      </c>
      <c r="S980" s="19"/>
      <c r="T980" s="3">
        <f t="shared" si="144"/>
        <v>0</v>
      </c>
      <c r="U980" s="8" t="str">
        <f t="shared" si="145"/>
        <v/>
      </c>
      <c r="W980" s="11"/>
      <c r="X980" s="11"/>
      <c r="Y980" s="11"/>
      <c r="Z980" s="11"/>
      <c r="AA980" s="11"/>
      <c r="AB980" s="11"/>
      <c r="AC980" s="11"/>
    </row>
    <row r="981" spans="4:29">
      <c r="D981" s="26">
        <f>IF(SUM($D$2:D980)&lt;&gt;0,0,IF(ROUND(U980-L981,2)=0,E981,0))</f>
        <v>0</v>
      </c>
      <c r="E981" s="3" t="str">
        <f t="shared" si="146"/>
        <v/>
      </c>
      <c r="F981" s="3" t="str">
        <f>IF(E981="","",IF(ISERROR(INDEX(Inputs!$A$10:$B$13,MATCH(E981,Inputs!$A$10:$A$13,0),2)),0,INDEX(Inputs!$A$10:$B$13,MATCH(E981,Inputs!$A$10:$A$13,0),2)))</f>
        <v/>
      </c>
      <c r="G981" s="47">
        <f t="shared" si="140"/>
        <v>0.1095</v>
      </c>
      <c r="H981" s="37">
        <f t="shared" si="141"/>
        <v>0.1095</v>
      </c>
      <c r="I981" s="9" t="e">
        <f>IF(E981="",NA(),IF(Inputs!$B$6&gt;(U980*(1+rate/freq)),IF((U980*(1+rate/freq))&lt;0,0,(U980*(1+rate/freq))),Inputs!$B$6))</f>
        <v>#N/A</v>
      </c>
      <c r="J981" s="8" t="str">
        <f t="shared" si="142"/>
        <v/>
      </c>
      <c r="K981" s="9" t="str">
        <f t="shared" si="143"/>
        <v/>
      </c>
      <c r="L981" s="8" t="str">
        <f t="shared" si="147"/>
        <v/>
      </c>
      <c r="M981" s="8" t="str">
        <f t="shared" si="148"/>
        <v/>
      </c>
      <c r="N981" s="8"/>
      <c r="O981" s="8"/>
      <c r="P981" s="8"/>
      <c r="Q981" s="8" t="str">
        <f>IF(Inputs!$E$9=$M$2,M981,IF(Inputs!$E$9=$N$2,N981,IF(Inputs!$E$9=$O$2,O981,IF(Inputs!$E$9=$P$2,P981,""))))</f>
        <v/>
      </c>
      <c r="R981" s="3">
        <v>0</v>
      </c>
      <c r="S981" s="19"/>
      <c r="T981" s="3">
        <f t="shared" si="144"/>
        <v>0</v>
      </c>
      <c r="U981" s="8" t="str">
        <f t="shared" si="145"/>
        <v/>
      </c>
      <c r="W981" s="11"/>
      <c r="X981" s="11"/>
      <c r="Y981" s="11"/>
      <c r="Z981" s="11"/>
      <c r="AA981" s="11"/>
      <c r="AB981" s="11"/>
      <c r="AC981" s="11"/>
    </row>
    <row r="982" spans="4:29">
      <c r="D982" s="26">
        <f>IF(SUM($D$2:D981)&lt;&gt;0,0,IF(ROUND(U981-L982,2)=0,E982,0))</f>
        <v>0</v>
      </c>
      <c r="E982" s="3" t="str">
        <f t="shared" si="146"/>
        <v/>
      </c>
      <c r="F982" s="3" t="str">
        <f>IF(E982="","",IF(ISERROR(INDEX(Inputs!$A$10:$B$13,MATCH(E982,Inputs!$A$10:$A$13,0),2)),0,INDEX(Inputs!$A$10:$B$13,MATCH(E982,Inputs!$A$10:$A$13,0),2)))</f>
        <v/>
      </c>
      <c r="G982" s="47">
        <f t="shared" si="140"/>
        <v>0.1095</v>
      </c>
      <c r="H982" s="37">
        <f t="shared" si="141"/>
        <v>0.1095</v>
      </c>
      <c r="I982" s="9" t="e">
        <f>IF(E982="",NA(),IF(Inputs!$B$6&gt;(U981*(1+rate/freq)),IF((U981*(1+rate/freq))&lt;0,0,(U981*(1+rate/freq))),Inputs!$B$6))</f>
        <v>#N/A</v>
      </c>
      <c r="J982" s="8" t="str">
        <f t="shared" si="142"/>
        <v/>
      </c>
      <c r="K982" s="9" t="str">
        <f t="shared" si="143"/>
        <v/>
      </c>
      <c r="L982" s="8" t="str">
        <f t="shared" si="147"/>
        <v/>
      </c>
      <c r="M982" s="8" t="str">
        <f t="shared" si="148"/>
        <v/>
      </c>
      <c r="N982" s="8">
        <f>N979+3</f>
        <v>979</v>
      </c>
      <c r="O982" s="8">
        <f>O976+6</f>
        <v>979</v>
      </c>
      <c r="P982" s="8"/>
      <c r="Q982" s="8" t="str">
        <f>IF(Inputs!$E$9=$M$2,M982,IF(Inputs!$E$9=$N$2,N982,IF(Inputs!$E$9=$O$2,O982,IF(Inputs!$E$9=$P$2,P982,""))))</f>
        <v/>
      </c>
      <c r="R982" s="3">
        <v>0</v>
      </c>
      <c r="S982" s="19"/>
      <c r="T982" s="3">
        <f t="shared" si="144"/>
        <v>0</v>
      </c>
      <c r="U982" s="8" t="str">
        <f t="shared" si="145"/>
        <v/>
      </c>
      <c r="W982" s="11"/>
      <c r="X982" s="11"/>
      <c r="Y982" s="11"/>
      <c r="Z982" s="11"/>
      <c r="AA982" s="11"/>
      <c r="AB982" s="11"/>
      <c r="AC982" s="11"/>
    </row>
    <row r="983" spans="4:29">
      <c r="D983" s="26">
        <f>IF(SUM($D$2:D982)&lt;&gt;0,0,IF(ROUND(U982-L983,2)=0,E983,0))</f>
        <v>0</v>
      </c>
      <c r="E983" s="3" t="str">
        <f t="shared" si="146"/>
        <v/>
      </c>
      <c r="F983" s="3" t="str">
        <f>IF(E983="","",IF(ISERROR(INDEX(Inputs!$A$10:$B$13,MATCH(E983,Inputs!$A$10:$A$13,0),2)),0,INDEX(Inputs!$A$10:$B$13,MATCH(E983,Inputs!$A$10:$A$13,0),2)))</f>
        <v/>
      </c>
      <c r="G983" s="47">
        <f t="shared" si="140"/>
        <v>0.1095</v>
      </c>
      <c r="H983" s="37">
        <f t="shared" si="141"/>
        <v>0.1095</v>
      </c>
      <c r="I983" s="9" t="e">
        <f>IF(E983="",NA(),IF(Inputs!$B$6&gt;(U982*(1+rate/freq)),IF((U982*(1+rate/freq))&lt;0,0,(U982*(1+rate/freq))),Inputs!$B$6))</f>
        <v>#N/A</v>
      </c>
      <c r="J983" s="8" t="str">
        <f t="shared" si="142"/>
        <v/>
      </c>
      <c r="K983" s="9" t="str">
        <f t="shared" si="143"/>
        <v/>
      </c>
      <c r="L983" s="8" t="str">
        <f t="shared" si="147"/>
        <v/>
      </c>
      <c r="M983" s="8" t="str">
        <f t="shared" si="148"/>
        <v/>
      </c>
      <c r="N983" s="8"/>
      <c r="O983" s="8"/>
      <c r="P983" s="8"/>
      <c r="Q983" s="8" t="str">
        <f>IF(Inputs!$E$9=$M$2,M983,IF(Inputs!$E$9=$N$2,N983,IF(Inputs!$E$9=$O$2,O983,IF(Inputs!$E$9=$P$2,P983,""))))</f>
        <v/>
      </c>
      <c r="R983" s="3">
        <v>0</v>
      </c>
      <c r="S983" s="19"/>
      <c r="T983" s="3">
        <f t="shared" si="144"/>
        <v>0</v>
      </c>
      <c r="U983" s="8" t="str">
        <f t="shared" si="145"/>
        <v/>
      </c>
      <c r="W983" s="11"/>
      <c r="X983" s="11"/>
      <c r="Y983" s="11"/>
      <c r="Z983" s="11"/>
      <c r="AA983" s="11"/>
      <c r="AB983" s="11"/>
      <c r="AC983" s="11"/>
    </row>
    <row r="984" spans="4:29">
      <c r="D984" s="26">
        <f>IF(SUM($D$2:D983)&lt;&gt;0,0,IF(ROUND(U983-L984,2)=0,E984,0))</f>
        <v>0</v>
      </c>
      <c r="E984" s="3" t="str">
        <f t="shared" si="146"/>
        <v/>
      </c>
      <c r="F984" s="3" t="str">
        <f>IF(E984="","",IF(ISERROR(INDEX(Inputs!$A$10:$B$13,MATCH(E984,Inputs!$A$10:$A$13,0),2)),0,INDEX(Inputs!$A$10:$B$13,MATCH(E984,Inputs!$A$10:$A$13,0),2)))</f>
        <v/>
      </c>
      <c r="G984" s="47">
        <f t="shared" si="140"/>
        <v>0.1095</v>
      </c>
      <c r="H984" s="37">
        <f t="shared" si="141"/>
        <v>0.1095</v>
      </c>
      <c r="I984" s="9" t="e">
        <f>IF(E984="",NA(),IF(Inputs!$B$6&gt;(U983*(1+rate/freq)),IF((U983*(1+rate/freq))&lt;0,0,(U983*(1+rate/freq))),Inputs!$B$6))</f>
        <v>#N/A</v>
      </c>
      <c r="J984" s="8" t="str">
        <f t="shared" si="142"/>
        <v/>
      </c>
      <c r="K984" s="9" t="str">
        <f t="shared" si="143"/>
        <v/>
      </c>
      <c r="L984" s="8" t="str">
        <f t="shared" si="147"/>
        <v/>
      </c>
      <c r="M984" s="8" t="str">
        <f t="shared" si="148"/>
        <v/>
      </c>
      <c r="N984" s="8"/>
      <c r="O984" s="8"/>
      <c r="P984" s="8"/>
      <c r="Q984" s="8" t="str">
        <f>IF(Inputs!$E$9=$M$2,M984,IF(Inputs!$E$9=$N$2,N984,IF(Inputs!$E$9=$O$2,O984,IF(Inputs!$E$9=$P$2,P984,""))))</f>
        <v/>
      </c>
      <c r="R984" s="3">
        <v>0</v>
      </c>
      <c r="S984" s="19"/>
      <c r="T984" s="3">
        <f t="shared" si="144"/>
        <v>0</v>
      </c>
      <c r="U984" s="8" t="str">
        <f t="shared" si="145"/>
        <v/>
      </c>
      <c r="W984" s="11"/>
      <c r="X984" s="11"/>
      <c r="Y984" s="11"/>
      <c r="Z984" s="11"/>
      <c r="AA984" s="11"/>
      <c r="AB984" s="11"/>
      <c r="AC984" s="11"/>
    </row>
    <row r="985" spans="4:29">
      <c r="D985" s="26">
        <f>IF(SUM($D$2:D984)&lt;&gt;0,0,IF(ROUND(U984-L985,2)=0,E985,0))</f>
        <v>0</v>
      </c>
      <c r="E985" s="3" t="str">
        <f t="shared" si="146"/>
        <v/>
      </c>
      <c r="F985" s="3" t="str">
        <f>IF(E985="","",IF(ISERROR(INDEX(Inputs!$A$10:$B$13,MATCH(E985,Inputs!$A$10:$A$13,0),2)),0,INDEX(Inputs!$A$10:$B$13,MATCH(E985,Inputs!$A$10:$A$13,0),2)))</f>
        <v/>
      </c>
      <c r="G985" s="47">
        <f t="shared" si="140"/>
        <v>0.1095</v>
      </c>
      <c r="H985" s="37">
        <f t="shared" si="141"/>
        <v>0.1095</v>
      </c>
      <c r="I985" s="9" t="e">
        <f>IF(E985="",NA(),IF(Inputs!$B$6&gt;(U984*(1+rate/freq)),IF((U984*(1+rate/freq))&lt;0,0,(U984*(1+rate/freq))),Inputs!$B$6))</f>
        <v>#N/A</v>
      </c>
      <c r="J985" s="8" t="str">
        <f t="shared" si="142"/>
        <v/>
      </c>
      <c r="K985" s="9" t="str">
        <f t="shared" si="143"/>
        <v/>
      </c>
      <c r="L985" s="8" t="str">
        <f t="shared" si="147"/>
        <v/>
      </c>
      <c r="M985" s="8" t="str">
        <f t="shared" si="148"/>
        <v/>
      </c>
      <c r="N985" s="8">
        <f>N982+3</f>
        <v>982</v>
      </c>
      <c r="O985" s="8"/>
      <c r="P985" s="8"/>
      <c r="Q985" s="8" t="str">
        <f>IF(Inputs!$E$9=$M$2,M985,IF(Inputs!$E$9=$N$2,N985,IF(Inputs!$E$9=$O$2,O985,IF(Inputs!$E$9=$P$2,P985,""))))</f>
        <v/>
      </c>
      <c r="R985" s="3">
        <v>0</v>
      </c>
      <c r="S985" s="19"/>
      <c r="T985" s="3">
        <f t="shared" si="144"/>
        <v>0</v>
      </c>
      <c r="U985" s="8" t="str">
        <f t="shared" si="145"/>
        <v/>
      </c>
      <c r="W985" s="11"/>
      <c r="X985" s="11"/>
      <c r="Y985" s="11"/>
      <c r="Z985" s="11"/>
      <c r="AA985" s="11"/>
      <c r="AB985" s="11"/>
      <c r="AC985" s="11"/>
    </row>
    <row r="986" spans="4:29">
      <c r="D986" s="26">
        <f>IF(SUM($D$2:D985)&lt;&gt;0,0,IF(ROUND(U985-L986,2)=0,E986,0))</f>
        <v>0</v>
      </c>
      <c r="E986" s="3" t="str">
        <f t="shared" si="146"/>
        <v/>
      </c>
      <c r="F986" s="3" t="str">
        <f>IF(E986="","",IF(ISERROR(INDEX(Inputs!$A$10:$B$13,MATCH(E986,Inputs!$A$10:$A$13,0),2)),0,INDEX(Inputs!$A$10:$B$13,MATCH(E986,Inputs!$A$10:$A$13,0),2)))</f>
        <v/>
      </c>
      <c r="G986" s="47">
        <f t="shared" si="140"/>
        <v>0.1095</v>
      </c>
      <c r="H986" s="37">
        <f t="shared" si="141"/>
        <v>0.1095</v>
      </c>
      <c r="I986" s="9" t="e">
        <f>IF(E986="",NA(),IF(Inputs!$B$6&gt;(U985*(1+rate/freq)),IF((U985*(1+rate/freq))&lt;0,0,(U985*(1+rate/freq))),Inputs!$B$6))</f>
        <v>#N/A</v>
      </c>
      <c r="J986" s="8" t="str">
        <f t="shared" si="142"/>
        <v/>
      </c>
      <c r="K986" s="9" t="str">
        <f t="shared" si="143"/>
        <v/>
      </c>
      <c r="L986" s="8" t="str">
        <f t="shared" si="147"/>
        <v/>
      </c>
      <c r="M986" s="8" t="str">
        <f t="shared" si="148"/>
        <v/>
      </c>
      <c r="N986" s="8"/>
      <c r="O986" s="8"/>
      <c r="P986" s="8"/>
      <c r="Q986" s="8" t="str">
        <f>IF(Inputs!$E$9=$M$2,M986,IF(Inputs!$E$9=$N$2,N986,IF(Inputs!$E$9=$O$2,O986,IF(Inputs!$E$9=$P$2,P986,""))))</f>
        <v/>
      </c>
      <c r="R986" s="3">
        <v>0</v>
      </c>
      <c r="S986" s="19"/>
      <c r="T986" s="3">
        <f t="shared" si="144"/>
        <v>0</v>
      </c>
      <c r="U986" s="8" t="str">
        <f t="shared" si="145"/>
        <v/>
      </c>
      <c r="W986" s="11"/>
      <c r="X986" s="11"/>
      <c r="Y986" s="11"/>
      <c r="Z986" s="11"/>
      <c r="AA986" s="11"/>
      <c r="AB986" s="11"/>
      <c r="AC986" s="11"/>
    </row>
    <row r="987" spans="4:29">
      <c r="D987" s="26">
        <f>IF(SUM($D$2:D986)&lt;&gt;0,0,IF(ROUND(U986-L987,2)=0,E987,0))</f>
        <v>0</v>
      </c>
      <c r="E987" s="3" t="str">
        <f t="shared" si="146"/>
        <v/>
      </c>
      <c r="F987" s="3" t="str">
        <f>IF(E987="","",IF(ISERROR(INDEX(Inputs!$A$10:$B$13,MATCH(E987,Inputs!$A$10:$A$13,0),2)),0,INDEX(Inputs!$A$10:$B$13,MATCH(E987,Inputs!$A$10:$A$13,0),2)))</f>
        <v/>
      </c>
      <c r="G987" s="47">
        <f t="shared" si="140"/>
        <v>0.1095</v>
      </c>
      <c r="H987" s="37">
        <f t="shared" si="141"/>
        <v>0.1095</v>
      </c>
      <c r="I987" s="9" t="e">
        <f>IF(E987="",NA(),IF(Inputs!$B$6&gt;(U986*(1+rate/freq)),IF((U986*(1+rate/freq))&lt;0,0,(U986*(1+rate/freq))),Inputs!$B$6))</f>
        <v>#N/A</v>
      </c>
      <c r="J987" s="8" t="str">
        <f t="shared" si="142"/>
        <v/>
      </c>
      <c r="K987" s="9" t="str">
        <f t="shared" si="143"/>
        <v/>
      </c>
      <c r="L987" s="8" t="str">
        <f t="shared" si="147"/>
        <v/>
      </c>
      <c r="M987" s="8" t="str">
        <f t="shared" si="148"/>
        <v/>
      </c>
      <c r="N987" s="8"/>
      <c r="O987" s="8"/>
      <c r="P987" s="8"/>
      <c r="Q987" s="8" t="str">
        <f>IF(Inputs!$E$9=$M$2,M987,IF(Inputs!$E$9=$N$2,N987,IF(Inputs!$E$9=$O$2,O987,IF(Inputs!$E$9=$P$2,P987,""))))</f>
        <v/>
      </c>
      <c r="R987" s="3">
        <v>0</v>
      </c>
      <c r="S987" s="19"/>
      <c r="T987" s="3">
        <f t="shared" si="144"/>
        <v>0</v>
      </c>
      <c r="U987" s="8" t="str">
        <f t="shared" si="145"/>
        <v/>
      </c>
      <c r="W987" s="11"/>
      <c r="X987" s="11"/>
      <c r="Y987" s="11"/>
      <c r="Z987" s="11"/>
      <c r="AA987" s="11"/>
      <c r="AB987" s="11"/>
      <c r="AC987" s="11"/>
    </row>
    <row r="988" spans="4:29">
      <c r="D988" s="26">
        <f>IF(SUM($D$2:D987)&lt;&gt;0,0,IF(ROUND(U987-L988,2)=0,E988,0))</f>
        <v>0</v>
      </c>
      <c r="E988" s="3" t="str">
        <f t="shared" si="146"/>
        <v/>
      </c>
      <c r="F988" s="3" t="str">
        <f>IF(E988="","",IF(ISERROR(INDEX(Inputs!$A$10:$B$13,MATCH(E988,Inputs!$A$10:$A$13,0),2)),0,INDEX(Inputs!$A$10:$B$13,MATCH(E988,Inputs!$A$10:$A$13,0),2)))</f>
        <v/>
      </c>
      <c r="G988" s="47">
        <f t="shared" si="140"/>
        <v>0.1095</v>
      </c>
      <c r="H988" s="37">
        <f t="shared" si="141"/>
        <v>0.1095</v>
      </c>
      <c r="I988" s="9" t="e">
        <f>IF(E988="",NA(),IF(Inputs!$B$6&gt;(U987*(1+rate/freq)),IF((U987*(1+rate/freq))&lt;0,0,(U987*(1+rate/freq))),Inputs!$B$6))</f>
        <v>#N/A</v>
      </c>
      <c r="J988" s="8" t="str">
        <f t="shared" si="142"/>
        <v/>
      </c>
      <c r="K988" s="9" t="str">
        <f t="shared" si="143"/>
        <v/>
      </c>
      <c r="L988" s="8" t="str">
        <f t="shared" si="147"/>
        <v/>
      </c>
      <c r="M988" s="8" t="str">
        <f t="shared" si="148"/>
        <v/>
      </c>
      <c r="N988" s="8">
        <f>N985+3</f>
        <v>985</v>
      </c>
      <c r="O988" s="8">
        <f>O982+6</f>
        <v>985</v>
      </c>
      <c r="P988" s="8">
        <f>P976+12</f>
        <v>985</v>
      </c>
      <c r="Q988" s="8" t="str">
        <f>IF(Inputs!$E$9=$M$2,M988,IF(Inputs!$E$9=$N$2,N988,IF(Inputs!$E$9=$O$2,O988,IF(Inputs!$E$9=$P$2,P988,""))))</f>
        <v/>
      </c>
      <c r="R988" s="3">
        <v>0</v>
      </c>
      <c r="S988" s="19"/>
      <c r="T988" s="3">
        <f t="shared" si="144"/>
        <v>0</v>
      </c>
      <c r="U988" s="8" t="str">
        <f t="shared" si="145"/>
        <v/>
      </c>
      <c r="W988" s="11"/>
      <c r="X988" s="11"/>
      <c r="Y988" s="11"/>
      <c r="Z988" s="11"/>
      <c r="AA988" s="11"/>
      <c r="AB988" s="11"/>
      <c r="AC988" s="11"/>
    </row>
    <row r="989" spans="4:29">
      <c r="D989" s="26">
        <f>IF(SUM($D$2:D988)&lt;&gt;0,0,IF(ROUND(U988-L989,2)=0,E989,0))</f>
        <v>0</v>
      </c>
      <c r="E989" s="3" t="str">
        <f t="shared" si="146"/>
        <v/>
      </c>
      <c r="F989" s="3" t="str">
        <f>IF(E989="","",IF(ISERROR(INDEX(Inputs!$A$10:$B$13,MATCH(E989,Inputs!$A$10:$A$13,0),2)),0,INDEX(Inputs!$A$10:$B$13,MATCH(E989,Inputs!$A$10:$A$13,0),2)))</f>
        <v/>
      </c>
      <c r="G989" s="47">
        <f t="shared" si="140"/>
        <v>0.1095</v>
      </c>
      <c r="H989" s="37">
        <f t="shared" si="141"/>
        <v>0.1095</v>
      </c>
      <c r="I989" s="9" t="e">
        <f>IF(E989="",NA(),IF(Inputs!$B$6&gt;(U988*(1+rate/freq)),IF((U988*(1+rate/freq))&lt;0,0,(U988*(1+rate/freq))),Inputs!$B$6))</f>
        <v>#N/A</v>
      </c>
      <c r="J989" s="8" t="str">
        <f t="shared" si="142"/>
        <v/>
      </c>
      <c r="K989" s="9" t="str">
        <f t="shared" si="143"/>
        <v/>
      </c>
      <c r="L989" s="8" t="str">
        <f t="shared" si="147"/>
        <v/>
      </c>
      <c r="M989" s="8" t="str">
        <f t="shared" si="148"/>
        <v/>
      </c>
      <c r="N989" s="8"/>
      <c r="O989" s="8"/>
      <c r="P989" s="8"/>
      <c r="Q989" s="8" t="str">
        <f>IF(Inputs!$E$9=$M$2,M989,IF(Inputs!$E$9=$N$2,N989,IF(Inputs!$E$9=$O$2,O989,IF(Inputs!$E$9=$P$2,P989,""))))</f>
        <v/>
      </c>
      <c r="R989" s="3">
        <v>0</v>
      </c>
      <c r="S989" s="19"/>
      <c r="T989" s="3">
        <f t="shared" si="144"/>
        <v>0</v>
      </c>
      <c r="U989" s="8" t="str">
        <f t="shared" si="145"/>
        <v/>
      </c>
      <c r="W989" s="11"/>
      <c r="X989" s="11"/>
      <c r="Y989" s="11"/>
      <c r="Z989" s="11"/>
      <c r="AA989" s="11"/>
      <c r="AB989" s="11"/>
      <c r="AC989" s="11"/>
    </row>
    <row r="990" spans="4:29">
      <c r="D990" s="26">
        <f>IF(SUM($D$2:D989)&lt;&gt;0,0,IF(ROUND(U989-L990,2)=0,E990,0))</f>
        <v>0</v>
      </c>
      <c r="E990" s="3" t="str">
        <f t="shared" si="146"/>
        <v/>
      </c>
      <c r="F990" s="3" t="str">
        <f>IF(E990="","",IF(ISERROR(INDEX(Inputs!$A$10:$B$13,MATCH(E990,Inputs!$A$10:$A$13,0),2)),0,INDEX(Inputs!$A$10:$B$13,MATCH(E990,Inputs!$A$10:$A$13,0),2)))</f>
        <v/>
      </c>
      <c r="G990" s="47">
        <f t="shared" si="140"/>
        <v>0.1095</v>
      </c>
      <c r="H990" s="37">
        <f t="shared" si="141"/>
        <v>0.1095</v>
      </c>
      <c r="I990" s="9" t="e">
        <f>IF(E990="",NA(),IF(Inputs!$B$6&gt;(U989*(1+rate/freq)),IF((U989*(1+rate/freq))&lt;0,0,(U989*(1+rate/freq))),Inputs!$B$6))</f>
        <v>#N/A</v>
      </c>
      <c r="J990" s="8" t="str">
        <f t="shared" si="142"/>
        <v/>
      </c>
      <c r="K990" s="9" t="str">
        <f t="shared" si="143"/>
        <v/>
      </c>
      <c r="L990" s="8" t="str">
        <f t="shared" si="147"/>
        <v/>
      </c>
      <c r="M990" s="8" t="str">
        <f t="shared" si="148"/>
        <v/>
      </c>
      <c r="N990" s="8"/>
      <c r="O990" s="8"/>
      <c r="P990" s="8"/>
      <c r="Q990" s="8" t="str">
        <f>IF(Inputs!$E$9=$M$2,M990,IF(Inputs!$E$9=$N$2,N990,IF(Inputs!$E$9=$O$2,O990,IF(Inputs!$E$9=$P$2,P990,""))))</f>
        <v/>
      </c>
      <c r="R990" s="3">
        <v>0</v>
      </c>
      <c r="S990" s="19"/>
      <c r="T990" s="3">
        <f t="shared" si="144"/>
        <v>0</v>
      </c>
      <c r="U990" s="8" t="str">
        <f t="shared" si="145"/>
        <v/>
      </c>
      <c r="W990" s="11"/>
      <c r="X990" s="11"/>
      <c r="Y990" s="11"/>
      <c r="Z990" s="11"/>
      <c r="AA990" s="11"/>
      <c r="AB990" s="11"/>
      <c r="AC990" s="11"/>
    </row>
    <row r="991" spans="4:29">
      <c r="D991" s="26">
        <f>IF(SUM($D$2:D990)&lt;&gt;0,0,IF(ROUND(U990-L991,2)=0,E991,0))</f>
        <v>0</v>
      </c>
      <c r="E991" s="3" t="str">
        <f t="shared" si="146"/>
        <v/>
      </c>
      <c r="F991" s="3" t="str">
        <f>IF(E991="","",IF(ISERROR(INDEX(Inputs!$A$10:$B$13,MATCH(E991,Inputs!$A$10:$A$13,0),2)),0,INDEX(Inputs!$A$10:$B$13,MATCH(E991,Inputs!$A$10:$A$13,0),2)))</f>
        <v/>
      </c>
      <c r="G991" s="47">
        <f t="shared" si="140"/>
        <v>0.1095</v>
      </c>
      <c r="H991" s="37">
        <f t="shared" si="141"/>
        <v>0.1095</v>
      </c>
      <c r="I991" s="9" t="e">
        <f>IF(E991="",NA(),IF(Inputs!$B$6&gt;(U990*(1+rate/freq)),IF((U990*(1+rate/freq))&lt;0,0,(U990*(1+rate/freq))),Inputs!$B$6))</f>
        <v>#N/A</v>
      </c>
      <c r="J991" s="8" t="str">
        <f t="shared" si="142"/>
        <v/>
      </c>
      <c r="K991" s="9" t="str">
        <f t="shared" si="143"/>
        <v/>
      </c>
      <c r="L991" s="8" t="str">
        <f t="shared" si="147"/>
        <v/>
      </c>
      <c r="M991" s="8" t="str">
        <f t="shared" si="148"/>
        <v/>
      </c>
      <c r="N991" s="8">
        <f>N988+3</f>
        <v>988</v>
      </c>
      <c r="O991" s="8"/>
      <c r="P991" s="8"/>
      <c r="Q991" s="8" t="str">
        <f>IF(Inputs!$E$9=$M$2,M991,IF(Inputs!$E$9=$N$2,N991,IF(Inputs!$E$9=$O$2,O991,IF(Inputs!$E$9=$P$2,P991,""))))</f>
        <v/>
      </c>
      <c r="R991" s="3">
        <v>0</v>
      </c>
      <c r="S991" s="19"/>
      <c r="T991" s="3">
        <f t="shared" si="144"/>
        <v>0</v>
      </c>
      <c r="U991" s="8" t="str">
        <f t="shared" si="145"/>
        <v/>
      </c>
      <c r="W991" s="11"/>
      <c r="X991" s="11"/>
      <c r="Y991" s="11"/>
      <c r="Z991" s="11"/>
      <c r="AA991" s="11"/>
      <c r="AB991" s="11"/>
      <c r="AC991" s="11"/>
    </row>
    <row r="992" spans="4:29">
      <c r="D992" s="26">
        <f>IF(SUM($D$2:D991)&lt;&gt;0,0,IF(ROUND(U991-L992,2)=0,E992,0))</f>
        <v>0</v>
      </c>
      <c r="E992" s="3" t="str">
        <f t="shared" si="146"/>
        <v/>
      </c>
      <c r="F992" s="3" t="str">
        <f>IF(E992="","",IF(ISERROR(INDEX(Inputs!$A$10:$B$13,MATCH(E992,Inputs!$A$10:$A$13,0),2)),0,INDEX(Inputs!$A$10:$B$13,MATCH(E992,Inputs!$A$10:$A$13,0),2)))</f>
        <v/>
      </c>
      <c r="G992" s="47">
        <f t="shared" si="140"/>
        <v>0.1095</v>
      </c>
      <c r="H992" s="37">
        <f t="shared" si="141"/>
        <v>0.1095</v>
      </c>
      <c r="I992" s="9" t="e">
        <f>IF(E992="",NA(),IF(Inputs!$B$6&gt;(U991*(1+rate/freq)),IF((U991*(1+rate/freq))&lt;0,0,(U991*(1+rate/freq))),Inputs!$B$6))</f>
        <v>#N/A</v>
      </c>
      <c r="J992" s="8" t="str">
        <f t="shared" si="142"/>
        <v/>
      </c>
      <c r="K992" s="9" t="str">
        <f t="shared" si="143"/>
        <v/>
      </c>
      <c r="L992" s="8" t="str">
        <f t="shared" si="147"/>
        <v/>
      </c>
      <c r="M992" s="8" t="str">
        <f t="shared" si="148"/>
        <v/>
      </c>
      <c r="N992" s="8"/>
      <c r="O992" s="8"/>
      <c r="P992" s="8"/>
      <c r="Q992" s="8" t="str">
        <f>IF(Inputs!$E$9=$M$2,M992,IF(Inputs!$E$9=$N$2,N992,IF(Inputs!$E$9=$O$2,O992,IF(Inputs!$E$9=$P$2,P992,""))))</f>
        <v/>
      </c>
      <c r="R992" s="3">
        <v>0</v>
      </c>
      <c r="S992" s="19"/>
      <c r="T992" s="3">
        <f t="shared" si="144"/>
        <v>0</v>
      </c>
      <c r="U992" s="8" t="str">
        <f t="shared" si="145"/>
        <v/>
      </c>
      <c r="W992" s="11"/>
      <c r="X992" s="11"/>
      <c r="Y992" s="11"/>
      <c r="Z992" s="11"/>
      <c r="AA992" s="11"/>
      <c r="AB992" s="11"/>
      <c r="AC992" s="11"/>
    </row>
    <row r="993" spans="4:29">
      <c r="D993" s="26">
        <f>IF(SUM($D$2:D992)&lt;&gt;0,0,IF(ROUND(U992-L993,2)=0,E993,0))</f>
        <v>0</v>
      </c>
      <c r="E993" s="3" t="str">
        <f t="shared" si="146"/>
        <v/>
      </c>
      <c r="F993" s="3" t="str">
        <f>IF(E993="","",IF(ISERROR(INDEX(Inputs!$A$10:$B$13,MATCH(E993,Inputs!$A$10:$A$13,0),2)),0,INDEX(Inputs!$A$10:$B$13,MATCH(E993,Inputs!$A$10:$A$13,0),2)))</f>
        <v/>
      </c>
      <c r="G993" s="47">
        <f t="shared" si="140"/>
        <v>0.1095</v>
      </c>
      <c r="H993" s="37">
        <f t="shared" si="141"/>
        <v>0.1095</v>
      </c>
      <c r="I993" s="9" t="e">
        <f>IF(E993="",NA(),IF(Inputs!$B$6&gt;(U992*(1+rate/freq)),IF((U992*(1+rate/freq))&lt;0,0,(U992*(1+rate/freq))),Inputs!$B$6))</f>
        <v>#N/A</v>
      </c>
      <c r="J993" s="8" t="str">
        <f t="shared" si="142"/>
        <v/>
      </c>
      <c r="K993" s="9" t="str">
        <f t="shared" si="143"/>
        <v/>
      </c>
      <c r="L993" s="8" t="str">
        <f t="shared" si="147"/>
        <v/>
      </c>
      <c r="M993" s="8" t="str">
        <f t="shared" si="148"/>
        <v/>
      </c>
      <c r="N993" s="8"/>
      <c r="O993" s="8"/>
      <c r="P993" s="8"/>
      <c r="Q993" s="8" t="str">
        <f>IF(Inputs!$E$9=$M$2,M993,IF(Inputs!$E$9=$N$2,N993,IF(Inputs!$E$9=$O$2,O993,IF(Inputs!$E$9=$P$2,P993,""))))</f>
        <v/>
      </c>
      <c r="R993" s="3">
        <v>0</v>
      </c>
      <c r="S993" s="19"/>
      <c r="T993" s="3">
        <f t="shared" si="144"/>
        <v>0</v>
      </c>
      <c r="U993" s="8" t="str">
        <f t="shared" si="145"/>
        <v/>
      </c>
      <c r="W993" s="11"/>
      <c r="X993" s="11"/>
      <c r="Y993" s="11"/>
      <c r="Z993" s="11"/>
      <c r="AA993" s="11"/>
      <c r="AB993" s="11"/>
      <c r="AC993" s="11"/>
    </row>
    <row r="994" spans="4:29">
      <c r="D994" s="26">
        <f>IF(SUM($D$2:D993)&lt;&gt;0,0,IF(ROUND(U993-L994,2)=0,E994,0))</f>
        <v>0</v>
      </c>
      <c r="E994" s="3" t="str">
        <f t="shared" si="146"/>
        <v/>
      </c>
      <c r="F994" s="3" t="str">
        <f>IF(E994="","",IF(ISERROR(INDEX(Inputs!$A$10:$B$13,MATCH(E994,Inputs!$A$10:$A$13,0),2)),0,INDEX(Inputs!$A$10:$B$13,MATCH(E994,Inputs!$A$10:$A$13,0),2)))</f>
        <v/>
      </c>
      <c r="G994" s="47">
        <f t="shared" si="140"/>
        <v>0.1095</v>
      </c>
      <c r="H994" s="37">
        <f t="shared" si="141"/>
        <v>0.1095</v>
      </c>
      <c r="I994" s="9" t="e">
        <f>IF(E994="",NA(),IF(Inputs!$B$6&gt;(U993*(1+rate/freq)),IF((U993*(1+rate/freq))&lt;0,0,(U993*(1+rate/freq))),Inputs!$B$6))</f>
        <v>#N/A</v>
      </c>
      <c r="J994" s="8" t="str">
        <f t="shared" si="142"/>
        <v/>
      </c>
      <c r="K994" s="9" t="str">
        <f t="shared" si="143"/>
        <v/>
      </c>
      <c r="L994" s="8" t="str">
        <f t="shared" si="147"/>
        <v/>
      </c>
      <c r="M994" s="8" t="str">
        <f t="shared" si="148"/>
        <v/>
      </c>
      <c r="N994" s="8">
        <f>N991+3</f>
        <v>991</v>
      </c>
      <c r="O994" s="8">
        <f>O988+6</f>
        <v>991</v>
      </c>
      <c r="P994" s="8"/>
      <c r="Q994" s="8" t="str">
        <f>IF(Inputs!$E$9=$M$2,M994,IF(Inputs!$E$9=$N$2,N994,IF(Inputs!$E$9=$O$2,O994,IF(Inputs!$E$9=$P$2,P994,""))))</f>
        <v/>
      </c>
      <c r="R994" s="3">
        <v>0</v>
      </c>
      <c r="S994" s="19"/>
      <c r="T994" s="3">
        <f t="shared" si="144"/>
        <v>0</v>
      </c>
      <c r="U994" s="8" t="str">
        <f t="shared" si="145"/>
        <v/>
      </c>
      <c r="W994" s="11"/>
      <c r="X994" s="11"/>
      <c r="Y994" s="11"/>
      <c r="Z994" s="11"/>
      <c r="AA994" s="11"/>
      <c r="AB994" s="11"/>
      <c r="AC994" s="11"/>
    </row>
    <row r="995" spans="4:29">
      <c r="D995" s="26">
        <f>IF(SUM($D$2:D994)&lt;&gt;0,0,IF(ROUND(U994-L995,2)=0,E995,0))</f>
        <v>0</v>
      </c>
      <c r="E995" s="3" t="str">
        <f t="shared" si="146"/>
        <v/>
      </c>
      <c r="F995" s="3" t="str">
        <f>IF(E995="","",IF(ISERROR(INDEX(Inputs!$A$10:$B$13,MATCH(E995,Inputs!$A$10:$A$13,0),2)),0,INDEX(Inputs!$A$10:$B$13,MATCH(E995,Inputs!$A$10:$A$13,0),2)))</f>
        <v/>
      </c>
      <c r="G995" s="47">
        <f t="shared" si="140"/>
        <v>0.1095</v>
      </c>
      <c r="H995" s="37">
        <f t="shared" si="141"/>
        <v>0.1095</v>
      </c>
      <c r="I995" s="9" t="e">
        <f>IF(E995="",NA(),IF(Inputs!$B$6&gt;(U994*(1+rate/freq)),IF((U994*(1+rate/freq))&lt;0,0,(U994*(1+rate/freq))),Inputs!$B$6))</f>
        <v>#N/A</v>
      </c>
      <c r="J995" s="8" t="str">
        <f t="shared" si="142"/>
        <v/>
      </c>
      <c r="K995" s="9" t="str">
        <f t="shared" si="143"/>
        <v/>
      </c>
      <c r="L995" s="8" t="str">
        <f t="shared" si="147"/>
        <v/>
      </c>
      <c r="M995" s="8" t="str">
        <f t="shared" si="148"/>
        <v/>
      </c>
      <c r="N995" s="8"/>
      <c r="O995" s="8"/>
      <c r="P995" s="8"/>
      <c r="Q995" s="8" t="str">
        <f>IF(Inputs!$E$9=$M$2,M995,IF(Inputs!$E$9=$N$2,N995,IF(Inputs!$E$9=$O$2,O995,IF(Inputs!$E$9=$P$2,P995,""))))</f>
        <v/>
      </c>
      <c r="R995" s="3">
        <v>0</v>
      </c>
      <c r="S995" s="19"/>
      <c r="T995" s="3">
        <f t="shared" si="144"/>
        <v>0</v>
      </c>
      <c r="U995" s="8" t="str">
        <f t="shared" si="145"/>
        <v/>
      </c>
      <c r="W995" s="11"/>
      <c r="X995" s="11"/>
      <c r="Y995" s="11"/>
      <c r="Z995" s="11"/>
      <c r="AA995" s="11"/>
      <c r="AB995" s="11"/>
      <c r="AC995" s="11"/>
    </row>
    <row r="996" spans="4:29">
      <c r="D996" s="26">
        <f>IF(SUM($D$2:D995)&lt;&gt;0,0,IF(ROUND(U995-L996,2)=0,E996,0))</f>
        <v>0</v>
      </c>
      <c r="E996" s="3" t="str">
        <f t="shared" si="146"/>
        <v/>
      </c>
      <c r="F996" s="3" t="str">
        <f>IF(E996="","",IF(ISERROR(INDEX(Inputs!$A$10:$B$13,MATCH(E996,Inputs!$A$10:$A$13,0),2)),0,INDEX(Inputs!$A$10:$B$13,MATCH(E996,Inputs!$A$10:$A$13,0),2)))</f>
        <v/>
      </c>
      <c r="G996" s="47">
        <f t="shared" si="140"/>
        <v>0.1095</v>
      </c>
      <c r="H996" s="37">
        <f t="shared" si="141"/>
        <v>0.1095</v>
      </c>
      <c r="I996" s="9" t="e">
        <f>IF(E996="",NA(),IF(Inputs!$B$6&gt;(U995*(1+rate/freq)),IF((U995*(1+rate/freq))&lt;0,0,(U995*(1+rate/freq))),Inputs!$B$6))</f>
        <v>#N/A</v>
      </c>
      <c r="J996" s="8" t="str">
        <f t="shared" si="142"/>
        <v/>
      </c>
      <c r="K996" s="9" t="str">
        <f t="shared" si="143"/>
        <v/>
      </c>
      <c r="L996" s="8" t="str">
        <f t="shared" si="147"/>
        <v/>
      </c>
      <c r="M996" s="8" t="str">
        <f t="shared" si="148"/>
        <v/>
      </c>
      <c r="N996" s="8"/>
      <c r="O996" s="8"/>
      <c r="P996" s="8"/>
      <c r="Q996" s="8" t="str">
        <f>IF(Inputs!$E$9=$M$2,M996,IF(Inputs!$E$9=$N$2,N996,IF(Inputs!$E$9=$O$2,O996,IF(Inputs!$E$9=$P$2,P996,""))))</f>
        <v/>
      </c>
      <c r="R996" s="3">
        <v>0</v>
      </c>
      <c r="S996" s="19"/>
      <c r="T996" s="3">
        <f t="shared" si="144"/>
        <v>0</v>
      </c>
      <c r="U996" s="8" t="str">
        <f t="shared" si="145"/>
        <v/>
      </c>
      <c r="W996" s="11"/>
      <c r="X996" s="11"/>
      <c r="Y996" s="11"/>
      <c r="Z996" s="11"/>
      <c r="AA996" s="11"/>
      <c r="AB996" s="11"/>
      <c r="AC996" s="11"/>
    </row>
    <row r="997" spans="4:29">
      <c r="D997" s="26">
        <f>IF(SUM($D$2:D996)&lt;&gt;0,0,IF(ROUND(U996-L997,2)=0,E997,0))</f>
        <v>0</v>
      </c>
      <c r="E997" s="3" t="str">
        <f t="shared" si="146"/>
        <v/>
      </c>
      <c r="F997" s="3" t="str">
        <f>IF(E997="","",IF(ISERROR(INDEX(Inputs!$A$10:$B$13,MATCH(E997,Inputs!$A$10:$A$13,0),2)),0,INDEX(Inputs!$A$10:$B$13,MATCH(E997,Inputs!$A$10:$A$13,0),2)))</f>
        <v/>
      </c>
      <c r="G997" s="47">
        <f t="shared" si="140"/>
        <v>0.1095</v>
      </c>
      <c r="H997" s="37">
        <f t="shared" si="141"/>
        <v>0.1095</v>
      </c>
      <c r="I997" s="9" t="e">
        <f>IF(E997="",NA(),IF(Inputs!$B$6&gt;(U996*(1+rate/freq)),IF((U996*(1+rate/freq))&lt;0,0,(U996*(1+rate/freq))),Inputs!$B$6))</f>
        <v>#N/A</v>
      </c>
      <c r="J997" s="8" t="str">
        <f t="shared" si="142"/>
        <v/>
      </c>
      <c r="K997" s="9" t="str">
        <f t="shared" si="143"/>
        <v/>
      </c>
      <c r="L997" s="8" t="str">
        <f t="shared" si="147"/>
        <v/>
      </c>
      <c r="M997" s="8" t="str">
        <f t="shared" si="148"/>
        <v/>
      </c>
      <c r="N997" s="8">
        <f>N994+3</f>
        <v>994</v>
      </c>
      <c r="O997" s="8"/>
      <c r="P997" s="8"/>
      <c r="Q997" s="8" t="str">
        <f>IF(Inputs!$E$9=$M$2,M997,IF(Inputs!$E$9=$N$2,N997,IF(Inputs!$E$9=$O$2,O997,IF(Inputs!$E$9=$P$2,P997,""))))</f>
        <v/>
      </c>
      <c r="R997" s="3">
        <v>0</v>
      </c>
      <c r="S997" s="19"/>
      <c r="T997" s="3">
        <f t="shared" si="144"/>
        <v>0</v>
      </c>
      <c r="U997" s="8" t="str">
        <f t="shared" si="145"/>
        <v/>
      </c>
      <c r="W997" s="11"/>
      <c r="X997" s="11"/>
      <c r="Y997" s="11"/>
      <c r="Z997" s="11"/>
      <c r="AA997" s="11"/>
      <c r="AB997" s="11"/>
      <c r="AC997" s="11"/>
    </row>
    <row r="998" spans="4:29">
      <c r="D998" s="26">
        <f>IF(SUM($D$2:D997)&lt;&gt;0,0,IF(ROUND(U997-L998,2)=0,E998,0))</f>
        <v>0</v>
      </c>
      <c r="E998" s="3" t="str">
        <f t="shared" si="146"/>
        <v/>
      </c>
      <c r="F998" s="3" t="str">
        <f>IF(E998="","",IF(ISERROR(INDEX(Inputs!$A$10:$B$13,MATCH(E998,Inputs!$A$10:$A$13,0),2)),0,INDEX(Inputs!$A$10:$B$13,MATCH(E998,Inputs!$A$10:$A$13,0),2)))</f>
        <v/>
      </c>
      <c r="G998" s="47">
        <f t="shared" si="140"/>
        <v>0.1095</v>
      </c>
      <c r="H998" s="37">
        <f t="shared" si="141"/>
        <v>0.1095</v>
      </c>
      <c r="I998" s="9" t="e">
        <f>IF(E998="",NA(),IF(Inputs!$B$6&gt;(U997*(1+rate/freq)),IF((U997*(1+rate/freq))&lt;0,0,(U997*(1+rate/freq))),Inputs!$B$6))</f>
        <v>#N/A</v>
      </c>
      <c r="J998" s="8" t="str">
        <f t="shared" si="142"/>
        <v/>
      </c>
      <c r="K998" s="9" t="str">
        <f t="shared" si="143"/>
        <v/>
      </c>
      <c r="L998" s="8" t="str">
        <f t="shared" si="147"/>
        <v/>
      </c>
      <c r="M998" s="8" t="str">
        <f t="shared" si="148"/>
        <v/>
      </c>
      <c r="N998" s="8"/>
      <c r="O998" s="8"/>
      <c r="P998" s="8"/>
      <c r="Q998" s="8" t="str">
        <f>IF(Inputs!$E$9=$M$2,M998,IF(Inputs!$E$9=$N$2,N998,IF(Inputs!$E$9=$O$2,O998,IF(Inputs!$E$9=$P$2,P998,""))))</f>
        <v/>
      </c>
      <c r="R998" s="3">
        <v>0</v>
      </c>
      <c r="S998" s="19"/>
      <c r="T998" s="3">
        <f t="shared" si="144"/>
        <v>0</v>
      </c>
      <c r="U998" s="8" t="str">
        <f t="shared" si="145"/>
        <v/>
      </c>
      <c r="W998" s="11"/>
      <c r="X998" s="11"/>
      <c r="Y998" s="11"/>
      <c r="Z998" s="11"/>
      <c r="AA998" s="11"/>
      <c r="AB998" s="11"/>
      <c r="AC998" s="11"/>
    </row>
    <row r="999" spans="4:29">
      <c r="D999" s="26">
        <f>IF(SUM($D$2:D998)&lt;&gt;0,0,IF(ROUND(U998-L999,2)=0,E999,0))</f>
        <v>0</v>
      </c>
      <c r="E999" s="3" t="str">
        <f t="shared" si="146"/>
        <v/>
      </c>
      <c r="F999" s="3" t="str">
        <f>IF(E999="","",IF(ISERROR(INDEX(Inputs!$A$10:$B$13,MATCH(E999,Inputs!$A$10:$A$13,0),2)),0,INDEX(Inputs!$A$10:$B$13,MATCH(E999,Inputs!$A$10:$A$13,0),2)))</f>
        <v/>
      </c>
      <c r="G999" s="47">
        <f t="shared" si="140"/>
        <v>0.1095</v>
      </c>
      <c r="H999" s="37">
        <f t="shared" si="141"/>
        <v>0.1095</v>
      </c>
      <c r="I999" s="9" t="e">
        <f>IF(E999="",NA(),IF(Inputs!$B$6&gt;(U998*(1+rate/freq)),IF((U998*(1+rate/freq))&lt;0,0,(U998*(1+rate/freq))),Inputs!$B$6))</f>
        <v>#N/A</v>
      </c>
      <c r="J999" s="8" t="str">
        <f t="shared" si="142"/>
        <v/>
      </c>
      <c r="K999" s="9" t="str">
        <f t="shared" si="143"/>
        <v/>
      </c>
      <c r="L999" s="8" t="str">
        <f t="shared" si="147"/>
        <v/>
      </c>
      <c r="M999" s="8" t="str">
        <f t="shared" si="148"/>
        <v/>
      </c>
      <c r="N999" s="8"/>
      <c r="O999" s="8"/>
      <c r="P999" s="8"/>
      <c r="Q999" s="8" t="str">
        <f>IF(Inputs!$E$9=$M$2,M999,IF(Inputs!$E$9=$N$2,N999,IF(Inputs!$E$9=$O$2,O999,IF(Inputs!$E$9=$P$2,P999,""))))</f>
        <v/>
      </c>
      <c r="R999" s="3">
        <v>0</v>
      </c>
      <c r="S999" s="19"/>
      <c r="T999" s="3">
        <f t="shared" si="144"/>
        <v>0</v>
      </c>
      <c r="U999" s="8" t="str">
        <f t="shared" si="145"/>
        <v/>
      </c>
      <c r="W999" s="11"/>
      <c r="X999" s="11"/>
      <c r="Y999" s="11"/>
      <c r="Z999" s="11"/>
      <c r="AA999" s="11"/>
      <c r="AB999" s="11"/>
      <c r="AC999" s="11"/>
    </row>
    <row r="1000" spans="4:29">
      <c r="D1000" s="26">
        <f>IF(SUM($D$2:D999)&lt;&gt;0,0,IF(ROUND(U999-L1000,2)=0,E1000,0))</f>
        <v>0</v>
      </c>
      <c r="E1000" s="3" t="str">
        <f t="shared" si="146"/>
        <v/>
      </c>
      <c r="F1000" s="3" t="str">
        <f>IF(E1000="","",IF(ISERROR(INDEX(Inputs!$A$10:$B$13,MATCH(E1000,Inputs!$A$10:$A$13,0),2)),0,INDEX(Inputs!$A$10:$B$13,MATCH(E1000,Inputs!$A$10:$A$13,0),2)))</f>
        <v/>
      </c>
      <c r="G1000" s="47">
        <f t="shared" si="140"/>
        <v>0.1095</v>
      </c>
      <c r="H1000" s="37">
        <f t="shared" si="141"/>
        <v>0.1095</v>
      </c>
      <c r="I1000" s="9" t="e">
        <f>IF(E1000="",NA(),IF(Inputs!$B$6&gt;(U999*(1+rate/freq)),IF((U999*(1+rate/freq))&lt;0,0,(U999*(1+rate/freq))),Inputs!$B$6))</f>
        <v>#N/A</v>
      </c>
      <c r="J1000" s="8" t="str">
        <f t="shared" si="142"/>
        <v/>
      </c>
      <c r="K1000" s="9" t="str">
        <f t="shared" si="143"/>
        <v/>
      </c>
      <c r="L1000" s="8" t="str">
        <f t="shared" si="147"/>
        <v/>
      </c>
      <c r="M1000" s="8" t="str">
        <f t="shared" si="148"/>
        <v/>
      </c>
      <c r="N1000" s="8">
        <f>N997+3</f>
        <v>997</v>
      </c>
      <c r="O1000" s="8">
        <f>O994+6</f>
        <v>997</v>
      </c>
      <c r="P1000" s="8">
        <f>P988+12</f>
        <v>997</v>
      </c>
      <c r="Q1000" s="8" t="str">
        <f>IF(Inputs!$E$9=$M$2,M1000,IF(Inputs!$E$9=$N$2,N1000,IF(Inputs!$E$9=$O$2,O1000,IF(Inputs!$E$9=$P$2,P1000,""))))</f>
        <v/>
      </c>
      <c r="R1000" s="3">
        <v>0</v>
      </c>
      <c r="S1000" s="19"/>
      <c r="T1000" s="3">
        <f t="shared" si="144"/>
        <v>0</v>
      </c>
      <c r="U1000" s="8" t="str">
        <f t="shared" si="145"/>
        <v/>
      </c>
      <c r="W1000" s="11"/>
      <c r="X1000" s="11"/>
      <c r="Y1000" s="11"/>
      <c r="Z1000" s="11"/>
      <c r="AA1000" s="11"/>
      <c r="AB1000" s="11"/>
      <c r="AC1000" s="11"/>
    </row>
    <row r="1001" spans="4:29">
      <c r="D1001" s="26">
        <f>IF(SUM($D$2:D1000)&lt;&gt;0,0,IF(ROUND(U1000-L1001,2)=0,E1001,0))</f>
        <v>0</v>
      </c>
      <c r="E1001" s="3" t="str">
        <f t="shared" si="146"/>
        <v/>
      </c>
      <c r="F1001" s="3" t="str">
        <f>IF(E1001="","",IF(ISERROR(INDEX(Inputs!$A$10:$B$13,MATCH(E1001,Inputs!$A$10:$A$13,0),2)),0,INDEX(Inputs!$A$10:$B$13,MATCH(E1001,Inputs!$A$10:$A$13,0),2)))</f>
        <v/>
      </c>
      <c r="G1001" s="47">
        <f t="shared" si="140"/>
        <v>0.1095</v>
      </c>
      <c r="H1001" s="37">
        <f t="shared" si="141"/>
        <v>0.1095</v>
      </c>
      <c r="I1001" s="9" t="e">
        <f>IF(E1001="",NA(),IF(Inputs!$B$6&gt;(U1000*(1+rate/freq)),IF((U1000*(1+rate/freq))&lt;0,0,(U1000*(1+rate/freq))),Inputs!$B$6))</f>
        <v>#N/A</v>
      </c>
      <c r="J1001" s="8" t="str">
        <f t="shared" si="142"/>
        <v/>
      </c>
      <c r="K1001" s="9" t="str">
        <f t="shared" si="143"/>
        <v/>
      </c>
      <c r="L1001" s="8" t="str">
        <f t="shared" si="147"/>
        <v/>
      </c>
      <c r="M1001" s="8" t="str">
        <f t="shared" si="148"/>
        <v/>
      </c>
      <c r="N1001" s="8"/>
      <c r="O1001" s="8"/>
      <c r="P1001" s="8"/>
      <c r="Q1001" s="8" t="str">
        <f>IF(Inputs!$E$9=$M$2,M1001,IF(Inputs!$E$9=$N$2,N1001,IF(Inputs!$E$9=$O$2,O1001,IF(Inputs!$E$9=$P$2,P1001,""))))</f>
        <v/>
      </c>
      <c r="R1001" s="3">
        <v>0</v>
      </c>
      <c r="S1001" s="19"/>
      <c r="T1001" s="3">
        <f t="shared" si="144"/>
        <v>0</v>
      </c>
      <c r="U1001" s="8" t="str">
        <f t="shared" si="145"/>
        <v/>
      </c>
      <c r="W1001" s="11"/>
      <c r="X1001" s="11"/>
      <c r="Y1001" s="11"/>
      <c r="Z1001" s="11"/>
      <c r="AA1001" s="11"/>
      <c r="AB1001" s="11"/>
      <c r="AC1001" s="11"/>
    </row>
    <row r="1002" spans="4:29">
      <c r="D1002" s="26">
        <f>IF(SUM($D$2:D1001)&lt;&gt;0,0,IF(ROUND(U1001-L1002,2)=0,E1002,0))</f>
        <v>0</v>
      </c>
      <c r="E1002" s="3" t="str">
        <f t="shared" si="146"/>
        <v/>
      </c>
      <c r="F1002" s="3" t="str">
        <f>IF(E1002="","",IF(ISERROR(INDEX(Inputs!$A$10:$B$13,MATCH(E1002,Inputs!$A$10:$A$13,0),2)),0,INDEX(Inputs!$A$10:$B$13,MATCH(E1002,Inputs!$A$10:$A$13,0),2)))</f>
        <v/>
      </c>
      <c r="G1002" s="47">
        <f t="shared" si="140"/>
        <v>0.1095</v>
      </c>
      <c r="H1002" s="37">
        <f t="shared" si="141"/>
        <v>0.1095</v>
      </c>
      <c r="I1002" s="9" t="e">
        <f>IF(E1002="",NA(),IF(Inputs!$B$6&gt;(U1001*(1+rate/freq)),IF((U1001*(1+rate/freq))&lt;0,0,(U1001*(1+rate/freq))),Inputs!$B$6))</f>
        <v>#N/A</v>
      </c>
      <c r="J1002" s="8" t="str">
        <f t="shared" si="142"/>
        <v/>
      </c>
      <c r="K1002" s="9" t="str">
        <f t="shared" si="143"/>
        <v/>
      </c>
      <c r="L1002" s="8" t="str">
        <f t="shared" si="147"/>
        <v/>
      </c>
      <c r="M1002" s="8" t="str">
        <f t="shared" si="148"/>
        <v/>
      </c>
      <c r="N1002" s="8"/>
      <c r="O1002" s="8"/>
      <c r="P1002" s="8"/>
      <c r="Q1002" s="8" t="str">
        <f>IF(Inputs!$E$9=$M$2,M1002,IF(Inputs!$E$9=$N$2,N1002,IF(Inputs!$E$9=$O$2,O1002,IF(Inputs!$E$9=$P$2,P1002,""))))</f>
        <v/>
      </c>
      <c r="R1002" s="3">
        <v>0</v>
      </c>
      <c r="S1002" s="19"/>
      <c r="T1002" s="3">
        <f t="shared" si="144"/>
        <v>0</v>
      </c>
      <c r="U1002" s="8" t="str">
        <f t="shared" si="145"/>
        <v/>
      </c>
      <c r="W1002" s="11"/>
      <c r="X1002" s="11"/>
      <c r="Y1002" s="11"/>
      <c r="Z1002" s="11"/>
      <c r="AA1002" s="11"/>
      <c r="AB1002" s="11"/>
      <c r="AC1002" s="11"/>
    </row>
    <row r="1003" spans="4:29">
      <c r="D1003" s="26">
        <f>IF(SUM($D$2:D1002)&lt;&gt;0,0,IF(ROUND(U1002-L1003,2)=0,E1003,0))</f>
        <v>0</v>
      </c>
      <c r="E1003" s="3" t="str">
        <f t="shared" si="146"/>
        <v/>
      </c>
      <c r="F1003" s="3" t="str">
        <f>IF(E1003="","",IF(ISERROR(INDEX(Inputs!$A$10:$B$13,MATCH(E1003,Inputs!$A$10:$A$13,0),2)),0,INDEX(Inputs!$A$10:$B$13,MATCH(E1003,Inputs!$A$10:$A$13,0),2)))</f>
        <v/>
      </c>
      <c r="G1003" s="47">
        <f t="shared" si="140"/>
        <v>0.1095</v>
      </c>
      <c r="H1003" s="37">
        <f t="shared" si="141"/>
        <v>0.1095</v>
      </c>
      <c r="I1003" s="9" t="e">
        <f>IF(E1003="",NA(),IF(Inputs!$B$6&gt;(U1002*(1+rate/freq)),IF((U1002*(1+rate/freq))&lt;0,0,(U1002*(1+rate/freq))),Inputs!$B$6))</f>
        <v>#N/A</v>
      </c>
      <c r="J1003" s="8" t="str">
        <f t="shared" si="142"/>
        <v/>
      </c>
      <c r="K1003" s="9" t="str">
        <f t="shared" si="143"/>
        <v/>
      </c>
      <c r="L1003" s="8" t="str">
        <f t="shared" si="147"/>
        <v/>
      </c>
      <c r="M1003" s="8" t="str">
        <f t="shared" si="148"/>
        <v/>
      </c>
      <c r="N1003" s="8">
        <f>N1000+3</f>
        <v>1000</v>
      </c>
      <c r="O1003" s="8"/>
      <c r="P1003" s="8"/>
      <c r="Q1003" s="8" t="str">
        <f>IF(Inputs!$E$9=$M$2,M1003,IF(Inputs!$E$9=$N$2,N1003,IF(Inputs!$E$9=$O$2,O1003,IF(Inputs!$E$9=$P$2,P1003,""))))</f>
        <v/>
      </c>
      <c r="R1003" s="3">
        <v>0</v>
      </c>
      <c r="S1003" s="19"/>
      <c r="T1003" s="3">
        <f t="shared" si="144"/>
        <v>0</v>
      </c>
      <c r="U1003" s="8" t="str">
        <f t="shared" si="145"/>
        <v/>
      </c>
      <c r="W1003" s="11"/>
      <c r="X1003" s="11"/>
      <c r="Y1003" s="11"/>
      <c r="Z1003" s="11"/>
      <c r="AA1003" s="11"/>
      <c r="AB1003" s="11"/>
      <c r="AC1003" s="11"/>
    </row>
    <row r="1004" spans="4:29">
      <c r="D1004" s="26">
        <f>IF(SUM($D$2:D1003)&lt;&gt;0,0,IF(ROUND(U1003-L1004,2)=0,E1004,0))</f>
        <v>0</v>
      </c>
      <c r="E1004" s="3" t="str">
        <f t="shared" si="146"/>
        <v/>
      </c>
      <c r="F1004" s="3" t="str">
        <f>IF(E1004="","",IF(ISERROR(INDEX(Inputs!$A$10:$B$13,MATCH(E1004,Inputs!$A$10:$A$13,0),2)),0,INDEX(Inputs!$A$10:$B$13,MATCH(E1004,Inputs!$A$10:$A$13,0),2)))</f>
        <v/>
      </c>
      <c r="G1004" s="47">
        <f t="shared" si="140"/>
        <v>0.1095</v>
      </c>
      <c r="H1004" s="37">
        <f t="shared" si="141"/>
        <v>0.1095</v>
      </c>
      <c r="I1004" s="9" t="e">
        <f>IF(E1004="",NA(),IF(Inputs!$B$6&gt;(U1003*(1+rate/freq)),IF((U1003*(1+rate/freq))&lt;0,0,(U1003*(1+rate/freq))),Inputs!$B$6))</f>
        <v>#N/A</v>
      </c>
      <c r="J1004" s="8" t="str">
        <f t="shared" si="142"/>
        <v/>
      </c>
      <c r="K1004" s="9" t="str">
        <f t="shared" si="143"/>
        <v/>
      </c>
      <c r="L1004" s="8" t="str">
        <f t="shared" si="147"/>
        <v/>
      </c>
      <c r="M1004" s="8" t="str">
        <f t="shared" si="148"/>
        <v/>
      </c>
      <c r="N1004" s="8"/>
      <c r="O1004" s="8"/>
      <c r="P1004" s="8"/>
      <c r="Q1004" s="8" t="str">
        <f>IF(Inputs!$E$9=$M$2,M1004,IF(Inputs!$E$9=$N$2,N1004,IF(Inputs!$E$9=$O$2,O1004,IF(Inputs!$E$9=$P$2,P1004,""))))</f>
        <v/>
      </c>
      <c r="R1004" s="3">
        <v>0</v>
      </c>
      <c r="S1004" s="19"/>
      <c r="T1004" s="3">
        <f t="shared" si="144"/>
        <v>0</v>
      </c>
      <c r="U1004" s="8" t="str">
        <f t="shared" si="145"/>
        <v/>
      </c>
      <c r="W1004" s="11"/>
      <c r="X1004" s="11"/>
      <c r="Y1004" s="11"/>
      <c r="Z1004" s="11"/>
      <c r="AA1004" s="11"/>
      <c r="AB1004" s="11"/>
      <c r="AC1004" s="11"/>
    </row>
    <row r="1005" spans="4:29">
      <c r="D1005" s="26">
        <f>IF(SUM($D$2:D1004)&lt;&gt;0,0,IF(ROUND(U1004-L1005,2)=0,E1005,0))</f>
        <v>0</v>
      </c>
      <c r="E1005" s="3" t="str">
        <f t="shared" si="146"/>
        <v/>
      </c>
      <c r="F1005" s="3" t="str">
        <f>IF(E1005="","",IF(ISERROR(INDEX(Inputs!$A$10:$B$13,MATCH(E1005,Inputs!$A$10:$A$13,0),2)),0,INDEX(Inputs!$A$10:$B$13,MATCH(E1005,Inputs!$A$10:$A$13,0),2)))</f>
        <v/>
      </c>
      <c r="G1005" s="47">
        <f t="shared" si="140"/>
        <v>0.1095</v>
      </c>
      <c r="H1005" s="37">
        <f t="shared" si="141"/>
        <v>0.1095</v>
      </c>
      <c r="I1005" s="9" t="e">
        <f>IF(E1005="",NA(),IF(Inputs!$B$6&gt;(U1004*(1+rate/freq)),IF((U1004*(1+rate/freq))&lt;0,0,(U1004*(1+rate/freq))),Inputs!$B$6))</f>
        <v>#N/A</v>
      </c>
      <c r="J1005" s="8" t="str">
        <f t="shared" si="142"/>
        <v/>
      </c>
      <c r="K1005" s="9" t="str">
        <f t="shared" si="143"/>
        <v/>
      </c>
      <c r="L1005" s="8" t="str">
        <f t="shared" si="147"/>
        <v/>
      </c>
      <c r="M1005" s="8" t="str">
        <f t="shared" si="148"/>
        <v/>
      </c>
      <c r="N1005" s="8"/>
      <c r="O1005" s="8"/>
      <c r="P1005" s="8"/>
      <c r="Q1005" s="8" t="str">
        <f>IF(Inputs!$E$9=$M$2,M1005,IF(Inputs!$E$9=$N$2,N1005,IF(Inputs!$E$9=$O$2,O1005,IF(Inputs!$E$9=$P$2,P1005,""))))</f>
        <v/>
      </c>
      <c r="R1005" s="3">
        <v>0</v>
      </c>
      <c r="S1005" s="19"/>
      <c r="T1005" s="3">
        <f t="shared" si="144"/>
        <v>0</v>
      </c>
      <c r="U1005" s="8" t="str">
        <f t="shared" si="145"/>
        <v/>
      </c>
      <c r="W1005" s="11"/>
      <c r="X1005" s="11"/>
      <c r="Y1005" s="11"/>
      <c r="Z1005" s="11"/>
      <c r="AA1005" s="11"/>
      <c r="AB1005" s="11"/>
      <c r="AC1005" s="11"/>
    </row>
    <row r="1006" spans="4:29">
      <c r="D1006" s="26">
        <f>IF(SUM($D$2:D1005)&lt;&gt;0,0,IF(ROUND(U1005-L1006,2)=0,E1006,0))</f>
        <v>0</v>
      </c>
      <c r="E1006" s="3" t="str">
        <f t="shared" si="146"/>
        <v/>
      </c>
      <c r="F1006" s="3" t="str">
        <f>IF(E1006="","",IF(ISERROR(INDEX(Inputs!$A$10:$B$13,MATCH(E1006,Inputs!$A$10:$A$13,0),2)),0,INDEX(Inputs!$A$10:$B$13,MATCH(E1006,Inputs!$A$10:$A$13,0),2)))</f>
        <v/>
      </c>
      <c r="G1006" s="47">
        <f t="shared" si="140"/>
        <v>0.1095</v>
      </c>
      <c r="H1006" s="37">
        <f t="shared" si="141"/>
        <v>0.1095</v>
      </c>
      <c r="I1006" s="9" t="e">
        <f>IF(E1006="",NA(),IF(Inputs!$B$6&gt;(U1005*(1+rate/freq)),IF((U1005*(1+rate/freq))&lt;0,0,(U1005*(1+rate/freq))),Inputs!$B$6))</f>
        <v>#N/A</v>
      </c>
      <c r="J1006" s="8" t="str">
        <f t="shared" si="142"/>
        <v/>
      </c>
      <c r="K1006" s="9" t="str">
        <f t="shared" si="143"/>
        <v/>
      </c>
      <c r="L1006" s="8" t="str">
        <f t="shared" si="147"/>
        <v/>
      </c>
      <c r="M1006" s="8" t="str">
        <f t="shared" si="148"/>
        <v/>
      </c>
      <c r="N1006" s="8">
        <f>N1003+3</f>
        <v>1003</v>
      </c>
      <c r="O1006" s="8">
        <f>O1000+6</f>
        <v>1003</v>
      </c>
      <c r="P1006" s="8"/>
      <c r="Q1006" s="8" t="str">
        <f>IF(Inputs!$E$9=$M$2,M1006,IF(Inputs!$E$9=$N$2,N1006,IF(Inputs!$E$9=$O$2,O1006,IF(Inputs!$E$9=$P$2,P1006,""))))</f>
        <v/>
      </c>
      <c r="R1006" s="3">
        <v>0</v>
      </c>
      <c r="S1006" s="19"/>
      <c r="T1006" s="3">
        <f t="shared" si="144"/>
        <v>0</v>
      </c>
      <c r="U1006" s="8" t="str">
        <f t="shared" si="145"/>
        <v/>
      </c>
      <c r="W1006" s="11"/>
      <c r="X1006" s="11"/>
      <c r="Y1006" s="11"/>
      <c r="Z1006" s="11"/>
      <c r="AA1006" s="11"/>
      <c r="AB1006" s="11"/>
      <c r="AC1006" s="11"/>
    </row>
    <row r="1007" spans="4:29">
      <c r="D1007" s="26">
        <f>IF(SUM($D$2:D1006)&lt;&gt;0,0,IF(ROUND(U1006-L1007,2)=0,E1007,0))</f>
        <v>0</v>
      </c>
      <c r="E1007" s="3" t="str">
        <f t="shared" si="146"/>
        <v/>
      </c>
      <c r="F1007" s="3" t="str">
        <f>IF(E1007="","",IF(ISERROR(INDEX(Inputs!$A$10:$B$13,MATCH(E1007,Inputs!$A$10:$A$13,0),2)),0,INDEX(Inputs!$A$10:$B$13,MATCH(E1007,Inputs!$A$10:$A$13,0),2)))</f>
        <v/>
      </c>
      <c r="G1007" s="47">
        <f t="shared" si="140"/>
        <v>0.1095</v>
      </c>
      <c r="H1007" s="37">
        <f t="shared" si="141"/>
        <v>0.1095</v>
      </c>
      <c r="I1007" s="9" t="e">
        <f>IF(E1007="",NA(),IF(Inputs!$B$6&gt;(U1006*(1+rate/freq)),IF((U1006*(1+rate/freq))&lt;0,0,(U1006*(1+rate/freq))),Inputs!$B$6))</f>
        <v>#N/A</v>
      </c>
      <c r="J1007" s="8" t="str">
        <f t="shared" si="142"/>
        <v/>
      </c>
      <c r="K1007" s="9" t="str">
        <f t="shared" si="143"/>
        <v/>
      </c>
      <c r="L1007" s="8" t="str">
        <f t="shared" si="147"/>
        <v/>
      </c>
      <c r="M1007" s="8" t="str">
        <f t="shared" si="148"/>
        <v/>
      </c>
      <c r="N1007" s="8"/>
      <c r="O1007" s="8"/>
      <c r="P1007" s="8"/>
      <c r="Q1007" s="8" t="str">
        <f>IF(Inputs!$E$9=$M$2,M1007,IF(Inputs!$E$9=$N$2,N1007,IF(Inputs!$E$9=$O$2,O1007,IF(Inputs!$E$9=$P$2,P1007,""))))</f>
        <v/>
      </c>
      <c r="R1007" s="3">
        <v>0</v>
      </c>
      <c r="S1007" s="19"/>
      <c r="T1007" s="3">
        <f t="shared" si="144"/>
        <v>0</v>
      </c>
      <c r="U1007" s="8" t="str">
        <f t="shared" si="145"/>
        <v/>
      </c>
      <c r="W1007" s="11"/>
      <c r="X1007" s="11"/>
      <c r="Y1007" s="11"/>
      <c r="Z1007" s="11"/>
      <c r="AA1007" s="11"/>
      <c r="AB1007" s="11"/>
      <c r="AC1007" s="11"/>
    </row>
    <row r="1008" spans="4:29">
      <c r="D1008" s="26">
        <f>IF(SUM($D$2:D1007)&lt;&gt;0,0,IF(ROUND(U1007-L1008,2)=0,E1008,0))</f>
        <v>0</v>
      </c>
      <c r="E1008" s="3" t="str">
        <f t="shared" si="146"/>
        <v/>
      </c>
      <c r="F1008" s="3" t="str">
        <f>IF(E1008="","",IF(ISERROR(INDEX(Inputs!$A$10:$B$13,MATCH(E1008,Inputs!$A$10:$A$13,0),2)),0,INDEX(Inputs!$A$10:$B$13,MATCH(E1008,Inputs!$A$10:$A$13,0),2)))</f>
        <v/>
      </c>
      <c r="G1008" s="47">
        <f t="shared" si="140"/>
        <v>0.1095</v>
      </c>
      <c r="H1008" s="37">
        <f t="shared" si="141"/>
        <v>0.1095</v>
      </c>
      <c r="I1008" s="9" t="e">
        <f>IF(E1008="",NA(),IF(Inputs!$B$6&gt;(U1007*(1+rate/freq)),IF((U1007*(1+rate/freq))&lt;0,0,(U1007*(1+rate/freq))),Inputs!$B$6))</f>
        <v>#N/A</v>
      </c>
      <c r="J1008" s="8" t="str">
        <f t="shared" si="142"/>
        <v/>
      </c>
      <c r="K1008" s="9" t="str">
        <f t="shared" si="143"/>
        <v/>
      </c>
      <c r="L1008" s="8" t="str">
        <f t="shared" si="147"/>
        <v/>
      </c>
      <c r="M1008" s="8" t="str">
        <f t="shared" si="148"/>
        <v/>
      </c>
      <c r="N1008" s="8"/>
      <c r="O1008" s="8"/>
      <c r="P1008" s="8"/>
      <c r="Q1008" s="8" t="str">
        <f>IF(Inputs!$E$9=$M$2,M1008,IF(Inputs!$E$9=$N$2,N1008,IF(Inputs!$E$9=$O$2,O1008,IF(Inputs!$E$9=$P$2,P1008,""))))</f>
        <v/>
      </c>
      <c r="R1008" s="3">
        <v>0</v>
      </c>
      <c r="S1008" s="19"/>
      <c r="T1008" s="3">
        <f t="shared" si="144"/>
        <v>0</v>
      </c>
      <c r="U1008" s="8" t="str">
        <f t="shared" si="145"/>
        <v/>
      </c>
      <c r="W1008" s="11"/>
      <c r="X1008" s="11"/>
      <c r="Y1008" s="11"/>
      <c r="Z1008" s="11"/>
      <c r="AA1008" s="11"/>
      <c r="AB1008" s="11"/>
      <c r="AC1008" s="11"/>
    </row>
    <row r="1009" spans="4:29">
      <c r="D1009" s="26">
        <f>IF(SUM($D$2:D1008)&lt;&gt;0,0,IF(ROUND(U1008-L1009,2)=0,E1009,0))</f>
        <v>0</v>
      </c>
      <c r="E1009" s="3" t="str">
        <f t="shared" si="146"/>
        <v/>
      </c>
      <c r="F1009" s="3" t="str">
        <f>IF(E1009="","",IF(ISERROR(INDEX(Inputs!$A$10:$B$13,MATCH(E1009,Inputs!$A$10:$A$13,0),2)),0,INDEX(Inputs!$A$10:$B$13,MATCH(E1009,Inputs!$A$10:$A$13,0),2)))</f>
        <v/>
      </c>
      <c r="G1009" s="47">
        <f t="shared" si="140"/>
        <v>0.1095</v>
      </c>
      <c r="H1009" s="37">
        <f t="shared" si="141"/>
        <v>0.1095</v>
      </c>
      <c r="I1009" s="9" t="e">
        <f>IF(E1009="",NA(),IF(Inputs!$B$6&gt;(U1008*(1+rate/freq)),IF((U1008*(1+rate/freq))&lt;0,0,(U1008*(1+rate/freq))),Inputs!$B$6))</f>
        <v>#N/A</v>
      </c>
      <c r="J1009" s="8" t="str">
        <f t="shared" si="142"/>
        <v/>
      </c>
      <c r="K1009" s="9" t="str">
        <f t="shared" si="143"/>
        <v/>
      </c>
      <c r="L1009" s="8" t="str">
        <f t="shared" si="147"/>
        <v/>
      </c>
      <c r="M1009" s="8" t="str">
        <f t="shared" si="148"/>
        <v/>
      </c>
      <c r="N1009" s="8">
        <f>N1006+3</f>
        <v>1006</v>
      </c>
      <c r="O1009" s="8"/>
      <c r="P1009" s="8"/>
      <c r="Q1009" s="8" t="str">
        <f>IF(Inputs!$E$9=$M$2,M1009,IF(Inputs!$E$9=$N$2,N1009,IF(Inputs!$E$9=$O$2,O1009,IF(Inputs!$E$9=$P$2,P1009,""))))</f>
        <v/>
      </c>
      <c r="R1009" s="3">
        <v>0</v>
      </c>
      <c r="S1009" s="19"/>
      <c r="T1009" s="3">
        <f t="shared" si="144"/>
        <v>0</v>
      </c>
      <c r="U1009" s="8" t="str">
        <f t="shared" si="145"/>
        <v/>
      </c>
      <c r="W1009" s="11"/>
      <c r="X1009" s="11"/>
      <c r="Y1009" s="11"/>
      <c r="Z1009" s="11"/>
      <c r="AA1009" s="11"/>
      <c r="AB1009" s="11"/>
      <c r="AC1009" s="11"/>
    </row>
    <row r="1010" spans="4:29">
      <c r="D1010" s="26">
        <f>IF(SUM($D$2:D1009)&lt;&gt;0,0,IF(ROUND(U1009-L1010,2)=0,E1010,0))</f>
        <v>0</v>
      </c>
      <c r="E1010" s="3" t="str">
        <f t="shared" si="146"/>
        <v/>
      </c>
      <c r="F1010" s="3" t="str">
        <f>IF(E1010="","",IF(ISERROR(INDEX(Inputs!$A$10:$B$13,MATCH(E1010,Inputs!$A$10:$A$13,0),2)),0,INDEX(Inputs!$A$10:$B$13,MATCH(E1010,Inputs!$A$10:$A$13,0),2)))</f>
        <v/>
      </c>
      <c r="G1010" s="47">
        <f t="shared" si="140"/>
        <v>0.1095</v>
      </c>
      <c r="H1010" s="37">
        <f t="shared" si="141"/>
        <v>0.1095</v>
      </c>
      <c r="I1010" s="9" t="e">
        <f>IF(E1010="",NA(),IF(Inputs!$B$6&gt;(U1009*(1+rate/freq)),IF((U1009*(1+rate/freq))&lt;0,0,(U1009*(1+rate/freq))),Inputs!$B$6))</f>
        <v>#N/A</v>
      </c>
      <c r="J1010" s="8" t="str">
        <f t="shared" si="142"/>
        <v/>
      </c>
      <c r="K1010" s="9" t="str">
        <f t="shared" si="143"/>
        <v/>
      </c>
      <c r="L1010" s="8" t="str">
        <f t="shared" si="147"/>
        <v/>
      </c>
      <c r="M1010" s="8" t="str">
        <f t="shared" si="148"/>
        <v/>
      </c>
      <c r="N1010" s="8"/>
      <c r="O1010" s="8"/>
      <c r="P1010" s="8"/>
      <c r="Q1010" s="8" t="str">
        <f>IF(Inputs!$E$9=$M$2,M1010,IF(Inputs!$E$9=$N$2,N1010,IF(Inputs!$E$9=$O$2,O1010,IF(Inputs!$E$9=$P$2,P1010,""))))</f>
        <v/>
      </c>
      <c r="R1010" s="3">
        <v>0</v>
      </c>
      <c r="S1010" s="19"/>
      <c r="T1010" s="3">
        <f t="shared" si="144"/>
        <v>0</v>
      </c>
      <c r="U1010" s="8" t="str">
        <f t="shared" si="145"/>
        <v/>
      </c>
      <c r="W1010" s="11"/>
      <c r="X1010" s="11"/>
      <c r="Y1010" s="11"/>
      <c r="Z1010" s="11"/>
      <c r="AA1010" s="11"/>
      <c r="AB1010" s="11"/>
      <c r="AC1010" s="11"/>
    </row>
    <row r="1011" spans="4:29">
      <c r="D1011" s="26">
        <f>IF(SUM($D$2:D1010)&lt;&gt;0,0,IF(ROUND(U1010-L1011,2)=0,E1011,0))</f>
        <v>0</v>
      </c>
      <c r="E1011" s="3" t="str">
        <f t="shared" si="146"/>
        <v/>
      </c>
      <c r="F1011" s="3" t="str">
        <f>IF(E1011="","",IF(ISERROR(INDEX(Inputs!$A$10:$B$13,MATCH(E1011,Inputs!$A$10:$A$13,0),2)),0,INDEX(Inputs!$A$10:$B$13,MATCH(E1011,Inputs!$A$10:$A$13,0),2)))</f>
        <v/>
      </c>
      <c r="G1011" s="47">
        <f t="shared" si="140"/>
        <v>0.1095</v>
      </c>
      <c r="H1011" s="37">
        <f t="shared" si="141"/>
        <v>0.1095</v>
      </c>
      <c r="I1011" s="9" t="e">
        <f>IF(E1011="",NA(),IF(Inputs!$B$6&gt;(U1010*(1+rate/freq)),IF((U1010*(1+rate/freq))&lt;0,0,(U1010*(1+rate/freq))),Inputs!$B$6))</f>
        <v>#N/A</v>
      </c>
      <c r="J1011" s="8" t="str">
        <f t="shared" si="142"/>
        <v/>
      </c>
      <c r="K1011" s="9" t="str">
        <f t="shared" si="143"/>
        <v/>
      </c>
      <c r="L1011" s="8" t="str">
        <f t="shared" si="147"/>
        <v/>
      </c>
      <c r="M1011" s="8" t="str">
        <f t="shared" si="148"/>
        <v/>
      </c>
      <c r="N1011" s="8"/>
      <c r="O1011" s="8"/>
      <c r="P1011" s="8"/>
      <c r="Q1011" s="8" t="str">
        <f>IF(Inputs!$E$9=$M$2,M1011,IF(Inputs!$E$9=$N$2,N1011,IF(Inputs!$E$9=$O$2,O1011,IF(Inputs!$E$9=$P$2,P1011,""))))</f>
        <v/>
      </c>
      <c r="R1011" s="3">
        <v>0</v>
      </c>
      <c r="S1011" s="19"/>
      <c r="T1011" s="3">
        <f t="shared" si="144"/>
        <v>0</v>
      </c>
      <c r="U1011" s="8" t="str">
        <f t="shared" si="145"/>
        <v/>
      </c>
      <c r="W1011" s="11"/>
      <c r="X1011" s="11"/>
      <c r="Y1011" s="11"/>
      <c r="Z1011" s="11"/>
      <c r="AA1011" s="11"/>
      <c r="AB1011" s="11"/>
      <c r="AC1011" s="11"/>
    </row>
    <row r="1012" spans="4:29">
      <c r="D1012" s="26">
        <f>IF(SUM($D$2:D1011)&lt;&gt;0,0,IF(ROUND(U1011-L1012,2)=0,E1012,0))</f>
        <v>0</v>
      </c>
      <c r="E1012" s="3" t="str">
        <f t="shared" si="146"/>
        <v/>
      </c>
      <c r="F1012" s="3" t="str">
        <f>IF(E1012="","",IF(ISERROR(INDEX(Inputs!$A$10:$B$13,MATCH(E1012,Inputs!$A$10:$A$13,0),2)),0,INDEX(Inputs!$A$10:$B$13,MATCH(E1012,Inputs!$A$10:$A$13,0),2)))</f>
        <v/>
      </c>
      <c r="G1012" s="47">
        <f t="shared" si="140"/>
        <v>0.1095</v>
      </c>
      <c r="H1012" s="37">
        <f t="shared" si="141"/>
        <v>0.1095</v>
      </c>
      <c r="I1012" s="9" t="e">
        <f>IF(E1012="",NA(),IF(Inputs!$B$6&gt;(U1011*(1+rate/freq)),IF((U1011*(1+rate/freq))&lt;0,0,(U1011*(1+rate/freq))),Inputs!$B$6))</f>
        <v>#N/A</v>
      </c>
      <c r="J1012" s="8" t="str">
        <f t="shared" si="142"/>
        <v/>
      </c>
      <c r="K1012" s="9" t="str">
        <f t="shared" si="143"/>
        <v/>
      </c>
      <c r="L1012" s="8" t="str">
        <f t="shared" si="147"/>
        <v/>
      </c>
      <c r="M1012" s="8" t="str">
        <f t="shared" si="148"/>
        <v/>
      </c>
      <c r="N1012" s="8">
        <f>N1009+3</f>
        <v>1009</v>
      </c>
      <c r="O1012" s="8">
        <f>O1006+6</f>
        <v>1009</v>
      </c>
      <c r="P1012" s="8">
        <f>P1000+12</f>
        <v>1009</v>
      </c>
      <c r="Q1012" s="8" t="str">
        <f>IF(Inputs!$E$9=$M$2,M1012,IF(Inputs!$E$9=$N$2,N1012,IF(Inputs!$E$9=$O$2,O1012,IF(Inputs!$E$9=$P$2,P1012,""))))</f>
        <v/>
      </c>
      <c r="R1012" s="3">
        <v>0</v>
      </c>
      <c r="S1012" s="19"/>
      <c r="T1012" s="3">
        <f t="shared" si="144"/>
        <v>0</v>
      </c>
      <c r="U1012" s="8" t="str">
        <f t="shared" si="145"/>
        <v/>
      </c>
      <c r="W1012" s="11"/>
      <c r="X1012" s="11"/>
      <c r="Y1012" s="11"/>
      <c r="Z1012" s="11"/>
      <c r="AA1012" s="11"/>
      <c r="AB1012" s="11"/>
      <c r="AC1012" s="11"/>
    </row>
    <row r="1013" spans="4:29">
      <c r="D1013" s="26">
        <f>IF(SUM($D$2:D1012)&lt;&gt;0,0,IF(ROUND(U1012-L1013,2)=0,E1013,0))</f>
        <v>0</v>
      </c>
      <c r="E1013" s="3" t="str">
        <f t="shared" si="146"/>
        <v/>
      </c>
      <c r="F1013" s="3" t="str">
        <f>IF(E1013="","",IF(ISERROR(INDEX(Inputs!$A$10:$B$13,MATCH(E1013,Inputs!$A$10:$A$13,0),2)),0,INDEX(Inputs!$A$10:$B$13,MATCH(E1013,Inputs!$A$10:$A$13,0),2)))</f>
        <v/>
      </c>
      <c r="G1013" s="47">
        <f t="shared" si="140"/>
        <v>0.1095</v>
      </c>
      <c r="H1013" s="37">
        <f t="shared" si="141"/>
        <v>0.1095</v>
      </c>
      <c r="I1013" s="9" t="e">
        <f>IF(E1013="",NA(),IF(Inputs!$B$6&gt;(U1012*(1+rate/freq)),IF((U1012*(1+rate/freq))&lt;0,0,(U1012*(1+rate/freq))),Inputs!$B$6))</f>
        <v>#N/A</v>
      </c>
      <c r="J1013" s="8" t="str">
        <f t="shared" si="142"/>
        <v/>
      </c>
      <c r="K1013" s="9" t="str">
        <f t="shared" si="143"/>
        <v/>
      </c>
      <c r="L1013" s="8" t="str">
        <f t="shared" si="147"/>
        <v/>
      </c>
      <c r="M1013" s="8" t="str">
        <f t="shared" si="148"/>
        <v/>
      </c>
      <c r="N1013" s="8"/>
      <c r="O1013" s="8"/>
      <c r="P1013" s="8"/>
      <c r="Q1013" s="8" t="str">
        <f>IF(Inputs!$E$9=$M$2,M1013,IF(Inputs!$E$9=$N$2,N1013,IF(Inputs!$E$9=$O$2,O1013,IF(Inputs!$E$9=$P$2,P1013,""))))</f>
        <v/>
      </c>
      <c r="R1013" s="3">
        <v>0</v>
      </c>
      <c r="S1013" s="19"/>
      <c r="T1013" s="3">
        <f t="shared" si="144"/>
        <v>0</v>
      </c>
      <c r="U1013" s="8" t="str">
        <f t="shared" si="145"/>
        <v/>
      </c>
      <c r="W1013" s="11"/>
      <c r="X1013" s="11"/>
      <c r="Y1013" s="11"/>
      <c r="Z1013" s="11"/>
      <c r="AA1013" s="11"/>
      <c r="AB1013" s="11"/>
      <c r="AC1013" s="11"/>
    </row>
    <row r="1014" spans="4:29">
      <c r="D1014" s="26">
        <f>IF(SUM($D$2:D1013)&lt;&gt;0,0,IF(ROUND(U1013-L1014,2)=0,E1014,0))</f>
        <v>0</v>
      </c>
      <c r="E1014" s="3" t="str">
        <f t="shared" si="146"/>
        <v/>
      </c>
      <c r="F1014" s="3" t="str">
        <f>IF(E1014="","",IF(ISERROR(INDEX(Inputs!$A$10:$B$13,MATCH(E1014,Inputs!$A$10:$A$13,0),2)),0,INDEX(Inputs!$A$10:$B$13,MATCH(E1014,Inputs!$A$10:$A$13,0),2)))</f>
        <v/>
      </c>
      <c r="G1014" s="47">
        <f t="shared" si="140"/>
        <v>0.1095</v>
      </c>
      <c r="H1014" s="37">
        <f t="shared" si="141"/>
        <v>0.1095</v>
      </c>
      <c r="I1014" s="9" t="e">
        <f>IF(E1014="",NA(),IF(Inputs!$B$6&gt;(U1013*(1+rate/freq)),IF((U1013*(1+rate/freq))&lt;0,0,(U1013*(1+rate/freq))),Inputs!$B$6))</f>
        <v>#N/A</v>
      </c>
      <c r="J1014" s="8" t="str">
        <f t="shared" si="142"/>
        <v/>
      </c>
      <c r="K1014" s="9" t="str">
        <f t="shared" si="143"/>
        <v/>
      </c>
      <c r="L1014" s="8" t="str">
        <f t="shared" si="147"/>
        <v/>
      </c>
      <c r="M1014" s="8" t="str">
        <f t="shared" si="148"/>
        <v/>
      </c>
      <c r="N1014" s="8"/>
      <c r="O1014" s="8"/>
      <c r="P1014" s="8"/>
      <c r="Q1014" s="8" t="str">
        <f>IF(Inputs!$E$9=$M$2,M1014,IF(Inputs!$E$9=$N$2,N1014,IF(Inputs!$E$9=$O$2,O1014,IF(Inputs!$E$9=$P$2,P1014,""))))</f>
        <v/>
      </c>
      <c r="R1014" s="3">
        <v>0</v>
      </c>
      <c r="S1014" s="19"/>
      <c r="T1014" s="3">
        <f t="shared" si="144"/>
        <v>0</v>
      </c>
      <c r="U1014" s="8" t="str">
        <f t="shared" si="145"/>
        <v/>
      </c>
      <c r="W1014" s="11"/>
      <c r="X1014" s="11"/>
      <c r="Y1014" s="11"/>
      <c r="Z1014" s="11"/>
      <c r="AA1014" s="11"/>
      <c r="AB1014" s="11"/>
      <c r="AC1014" s="11"/>
    </row>
    <row r="1015" spans="4:29">
      <c r="D1015" s="26">
        <f>IF(SUM($D$2:D1014)&lt;&gt;0,0,IF(ROUND(U1014-L1015,2)=0,E1015,0))</f>
        <v>0</v>
      </c>
      <c r="E1015" s="3" t="str">
        <f t="shared" si="146"/>
        <v/>
      </c>
      <c r="F1015" s="3" t="str">
        <f>IF(E1015="","",IF(ISERROR(INDEX(Inputs!$A$10:$B$13,MATCH(E1015,Inputs!$A$10:$A$13,0),2)),0,INDEX(Inputs!$A$10:$B$13,MATCH(E1015,Inputs!$A$10:$A$13,0),2)))</f>
        <v/>
      </c>
      <c r="G1015" s="47">
        <f t="shared" si="140"/>
        <v>0.1095</v>
      </c>
      <c r="H1015" s="37">
        <f t="shared" si="141"/>
        <v>0.1095</v>
      </c>
      <c r="I1015" s="9" t="e">
        <f>IF(E1015="",NA(),IF(Inputs!$B$6&gt;(U1014*(1+rate/freq)),IF((U1014*(1+rate/freq))&lt;0,0,(U1014*(1+rate/freq))),Inputs!$B$6))</f>
        <v>#N/A</v>
      </c>
      <c r="J1015" s="8" t="str">
        <f t="shared" si="142"/>
        <v/>
      </c>
      <c r="K1015" s="9" t="str">
        <f t="shared" si="143"/>
        <v/>
      </c>
      <c r="L1015" s="8" t="str">
        <f t="shared" si="147"/>
        <v/>
      </c>
      <c r="M1015" s="8" t="str">
        <f t="shared" si="148"/>
        <v/>
      </c>
      <c r="N1015" s="8">
        <f>N1012+3</f>
        <v>1012</v>
      </c>
      <c r="O1015" s="8"/>
      <c r="P1015" s="8"/>
      <c r="Q1015" s="8" t="str">
        <f>IF(Inputs!$E$9=$M$2,M1015,IF(Inputs!$E$9=$N$2,N1015,IF(Inputs!$E$9=$O$2,O1015,IF(Inputs!$E$9=$P$2,P1015,""))))</f>
        <v/>
      </c>
      <c r="R1015" s="3">
        <v>0</v>
      </c>
      <c r="S1015" s="19"/>
      <c r="T1015" s="3">
        <f t="shared" si="144"/>
        <v>0</v>
      </c>
      <c r="U1015" s="8" t="str">
        <f t="shared" si="145"/>
        <v/>
      </c>
      <c r="W1015" s="11"/>
      <c r="X1015" s="11"/>
      <c r="Y1015" s="11"/>
      <c r="Z1015" s="11"/>
      <c r="AA1015" s="11"/>
      <c r="AB1015" s="11"/>
      <c r="AC1015" s="11"/>
    </row>
    <row r="1016" spans="4:29">
      <c r="D1016" s="26">
        <f>IF(SUM($D$2:D1015)&lt;&gt;0,0,IF(ROUND(U1015-L1016,2)=0,E1016,0))</f>
        <v>0</v>
      </c>
      <c r="E1016" s="3" t="str">
        <f t="shared" si="146"/>
        <v/>
      </c>
      <c r="F1016" s="3" t="str">
        <f>IF(E1016="","",IF(ISERROR(INDEX(Inputs!$A$10:$B$13,MATCH(E1016,Inputs!$A$10:$A$13,0),2)),0,INDEX(Inputs!$A$10:$B$13,MATCH(E1016,Inputs!$A$10:$A$13,0),2)))</f>
        <v/>
      </c>
      <c r="G1016" s="47">
        <f t="shared" si="140"/>
        <v>0.1095</v>
      </c>
      <c r="H1016" s="37">
        <f t="shared" si="141"/>
        <v>0.1095</v>
      </c>
      <c r="I1016" s="9" t="e">
        <f>IF(E1016="",NA(),IF(Inputs!$B$6&gt;(U1015*(1+rate/freq)),IF((U1015*(1+rate/freq))&lt;0,0,(U1015*(1+rate/freq))),Inputs!$B$6))</f>
        <v>#N/A</v>
      </c>
      <c r="J1016" s="8" t="str">
        <f t="shared" si="142"/>
        <v/>
      </c>
      <c r="K1016" s="9" t="str">
        <f t="shared" si="143"/>
        <v/>
      </c>
      <c r="L1016" s="8" t="str">
        <f t="shared" si="147"/>
        <v/>
      </c>
      <c r="M1016" s="8" t="str">
        <f t="shared" si="148"/>
        <v/>
      </c>
      <c r="N1016" s="8"/>
      <c r="O1016" s="8"/>
      <c r="P1016" s="8"/>
      <c r="Q1016" s="8" t="str">
        <f>IF(Inputs!$E$9=$M$2,M1016,IF(Inputs!$E$9=$N$2,N1016,IF(Inputs!$E$9=$O$2,O1016,IF(Inputs!$E$9=$P$2,P1016,""))))</f>
        <v/>
      </c>
      <c r="R1016" s="3">
        <v>0</v>
      </c>
      <c r="S1016" s="19"/>
      <c r="T1016" s="3">
        <f t="shared" si="144"/>
        <v>0</v>
      </c>
      <c r="U1016" s="8" t="str">
        <f t="shared" si="145"/>
        <v/>
      </c>
      <c r="W1016" s="11"/>
      <c r="X1016" s="11"/>
      <c r="Y1016" s="11"/>
      <c r="Z1016" s="11"/>
      <c r="AA1016" s="11"/>
      <c r="AB1016" s="11"/>
      <c r="AC1016" s="11"/>
    </row>
    <row r="1017" spans="4:29">
      <c r="D1017" s="26">
        <f>IF(SUM($D$2:D1016)&lt;&gt;0,0,IF(ROUND(U1016-L1017,2)=0,E1017,0))</f>
        <v>0</v>
      </c>
      <c r="E1017" s="3" t="str">
        <f t="shared" si="146"/>
        <v/>
      </c>
      <c r="F1017" s="3" t="str">
        <f>IF(E1017="","",IF(ISERROR(INDEX(Inputs!$A$10:$B$13,MATCH(E1017,Inputs!$A$10:$A$13,0),2)),0,INDEX(Inputs!$A$10:$B$13,MATCH(E1017,Inputs!$A$10:$A$13,0),2)))</f>
        <v/>
      </c>
      <c r="G1017" s="47">
        <f t="shared" si="140"/>
        <v>0.1095</v>
      </c>
      <c r="H1017" s="37">
        <f t="shared" si="141"/>
        <v>0.1095</v>
      </c>
      <c r="I1017" s="9" t="e">
        <f>IF(E1017="",NA(),IF(Inputs!$B$6&gt;(U1016*(1+rate/freq)),IF((U1016*(1+rate/freq))&lt;0,0,(U1016*(1+rate/freq))),Inputs!$B$6))</f>
        <v>#N/A</v>
      </c>
      <c r="J1017" s="8" t="str">
        <f t="shared" si="142"/>
        <v/>
      </c>
      <c r="K1017" s="9" t="str">
        <f t="shared" si="143"/>
        <v/>
      </c>
      <c r="L1017" s="8" t="str">
        <f t="shared" si="147"/>
        <v/>
      </c>
      <c r="M1017" s="8" t="str">
        <f t="shared" si="148"/>
        <v/>
      </c>
      <c r="N1017" s="8"/>
      <c r="O1017" s="8"/>
      <c r="P1017" s="8"/>
      <c r="Q1017" s="8" t="str">
        <f>IF(Inputs!$E$9=$M$2,M1017,IF(Inputs!$E$9=$N$2,N1017,IF(Inputs!$E$9=$O$2,O1017,IF(Inputs!$E$9=$P$2,P1017,""))))</f>
        <v/>
      </c>
      <c r="R1017" s="3">
        <v>0</v>
      </c>
      <c r="S1017" s="19"/>
      <c r="T1017" s="3">
        <f t="shared" si="144"/>
        <v>0</v>
      </c>
      <c r="U1017" s="8" t="str">
        <f t="shared" si="145"/>
        <v/>
      </c>
      <c r="W1017" s="11"/>
      <c r="X1017" s="11"/>
      <c r="Y1017" s="11"/>
      <c r="Z1017" s="11"/>
      <c r="AA1017" s="11"/>
      <c r="AB1017" s="11"/>
      <c r="AC1017" s="11"/>
    </row>
    <row r="1018" spans="4:29">
      <c r="D1018" s="26">
        <f>IF(SUM($D$2:D1017)&lt;&gt;0,0,IF(ROUND(U1017-L1018,2)=0,E1018,0))</f>
        <v>0</v>
      </c>
      <c r="E1018" s="3" t="str">
        <f t="shared" si="146"/>
        <v/>
      </c>
      <c r="F1018" s="3" t="str">
        <f>IF(E1018="","",IF(ISERROR(INDEX(Inputs!$A$10:$B$13,MATCH(E1018,Inputs!$A$10:$A$13,0),2)),0,INDEX(Inputs!$A$10:$B$13,MATCH(E1018,Inputs!$A$10:$A$13,0),2)))</f>
        <v/>
      </c>
      <c r="G1018" s="47">
        <f t="shared" si="140"/>
        <v>0.1095</v>
      </c>
      <c r="H1018" s="37">
        <f t="shared" si="141"/>
        <v>0.1095</v>
      </c>
      <c r="I1018" s="9" t="e">
        <f>IF(E1018="",NA(),IF(Inputs!$B$6&gt;(U1017*(1+rate/freq)),IF((U1017*(1+rate/freq))&lt;0,0,(U1017*(1+rate/freq))),Inputs!$B$6))</f>
        <v>#N/A</v>
      </c>
      <c r="J1018" s="8" t="str">
        <f t="shared" si="142"/>
        <v/>
      </c>
      <c r="K1018" s="9" t="str">
        <f t="shared" si="143"/>
        <v/>
      </c>
      <c r="L1018" s="8" t="str">
        <f t="shared" si="147"/>
        <v/>
      </c>
      <c r="M1018" s="8" t="str">
        <f t="shared" si="148"/>
        <v/>
      </c>
      <c r="N1018" s="8">
        <f>N1015+3</f>
        <v>1015</v>
      </c>
      <c r="O1018" s="8">
        <f>O1012+6</f>
        <v>1015</v>
      </c>
      <c r="P1018" s="8"/>
      <c r="Q1018" s="8" t="str">
        <f>IF(Inputs!$E$9=$M$2,M1018,IF(Inputs!$E$9=$N$2,N1018,IF(Inputs!$E$9=$O$2,O1018,IF(Inputs!$E$9=$P$2,P1018,""))))</f>
        <v/>
      </c>
      <c r="R1018" s="3">
        <v>0</v>
      </c>
      <c r="S1018" s="19"/>
      <c r="T1018" s="3">
        <f t="shared" si="144"/>
        <v>0</v>
      </c>
      <c r="U1018" s="8" t="str">
        <f t="shared" si="145"/>
        <v/>
      </c>
      <c r="W1018" s="11"/>
      <c r="X1018" s="11"/>
      <c r="Y1018" s="11"/>
      <c r="Z1018" s="11"/>
      <c r="AA1018" s="11"/>
      <c r="AB1018" s="11"/>
      <c r="AC1018" s="11"/>
    </row>
    <row r="1019" spans="4:29">
      <c r="D1019" s="26">
        <f>IF(SUM($D$2:D1018)&lt;&gt;0,0,IF(ROUND(U1018-L1019,2)=0,E1019,0))</f>
        <v>0</v>
      </c>
      <c r="E1019" s="3" t="str">
        <f t="shared" si="146"/>
        <v/>
      </c>
      <c r="F1019" s="3" t="str">
        <f>IF(E1019="","",IF(ISERROR(INDEX(Inputs!$A$10:$B$13,MATCH(E1019,Inputs!$A$10:$A$13,0),2)),0,INDEX(Inputs!$A$10:$B$13,MATCH(E1019,Inputs!$A$10:$A$13,0),2)))</f>
        <v/>
      </c>
      <c r="G1019" s="47">
        <f t="shared" si="140"/>
        <v>0.1095</v>
      </c>
      <c r="H1019" s="37">
        <f t="shared" si="141"/>
        <v>0.1095</v>
      </c>
      <c r="I1019" s="9" t="e">
        <f>IF(E1019="",NA(),IF(Inputs!$B$6&gt;(U1018*(1+rate/freq)),IF((U1018*(1+rate/freq))&lt;0,0,(U1018*(1+rate/freq))),Inputs!$B$6))</f>
        <v>#N/A</v>
      </c>
      <c r="J1019" s="8" t="str">
        <f t="shared" si="142"/>
        <v/>
      </c>
      <c r="K1019" s="9" t="str">
        <f t="shared" si="143"/>
        <v/>
      </c>
      <c r="L1019" s="8" t="str">
        <f t="shared" si="147"/>
        <v/>
      </c>
      <c r="M1019" s="8" t="str">
        <f t="shared" si="148"/>
        <v/>
      </c>
      <c r="N1019" s="8"/>
      <c r="O1019" s="8"/>
      <c r="P1019" s="8"/>
      <c r="Q1019" s="8" t="str">
        <f>IF(Inputs!$E$9=$M$2,M1019,IF(Inputs!$E$9=$N$2,N1019,IF(Inputs!$E$9=$O$2,O1019,IF(Inputs!$E$9=$P$2,P1019,""))))</f>
        <v/>
      </c>
      <c r="R1019" s="3">
        <v>0</v>
      </c>
      <c r="S1019" s="19"/>
      <c r="T1019" s="3">
        <f t="shared" si="144"/>
        <v>0</v>
      </c>
      <c r="U1019" s="8" t="str">
        <f t="shared" si="145"/>
        <v/>
      </c>
      <c r="W1019" s="11"/>
      <c r="X1019" s="11"/>
      <c r="Y1019" s="11"/>
      <c r="Z1019" s="11"/>
      <c r="AA1019" s="11"/>
      <c r="AB1019" s="11"/>
      <c r="AC1019" s="11"/>
    </row>
    <row r="1020" spans="4:29">
      <c r="D1020" s="26">
        <f>IF(SUM($D$2:D1019)&lt;&gt;0,0,IF(ROUND(U1019-L1020,2)=0,E1020,0))</f>
        <v>0</v>
      </c>
      <c r="E1020" s="3" t="str">
        <f t="shared" si="146"/>
        <v/>
      </c>
      <c r="F1020" s="3" t="str">
        <f>IF(E1020="","",IF(ISERROR(INDEX(Inputs!$A$10:$B$13,MATCH(E1020,Inputs!$A$10:$A$13,0),2)),0,INDEX(Inputs!$A$10:$B$13,MATCH(E1020,Inputs!$A$10:$A$13,0),2)))</f>
        <v/>
      </c>
      <c r="G1020" s="47">
        <f t="shared" si="140"/>
        <v>0.1095</v>
      </c>
      <c r="H1020" s="37">
        <f t="shared" si="141"/>
        <v>0.1095</v>
      </c>
      <c r="I1020" s="9" t="e">
        <f>IF(E1020="",NA(),IF(Inputs!$B$6&gt;(U1019*(1+rate/freq)),IF((U1019*(1+rate/freq))&lt;0,0,(U1019*(1+rate/freq))),Inputs!$B$6))</f>
        <v>#N/A</v>
      </c>
      <c r="J1020" s="8" t="str">
        <f t="shared" si="142"/>
        <v/>
      </c>
      <c r="K1020" s="9" t="str">
        <f t="shared" si="143"/>
        <v/>
      </c>
      <c r="L1020" s="8" t="str">
        <f t="shared" si="147"/>
        <v/>
      </c>
      <c r="M1020" s="8" t="str">
        <f t="shared" si="148"/>
        <v/>
      </c>
      <c r="N1020" s="8"/>
      <c r="O1020" s="8"/>
      <c r="P1020" s="8"/>
      <c r="Q1020" s="8" t="str">
        <f>IF(Inputs!$E$9=$M$2,M1020,IF(Inputs!$E$9=$N$2,N1020,IF(Inputs!$E$9=$O$2,O1020,IF(Inputs!$E$9=$P$2,P1020,""))))</f>
        <v/>
      </c>
      <c r="R1020" s="3">
        <v>0</v>
      </c>
      <c r="S1020" s="19"/>
      <c r="T1020" s="3">
        <f t="shared" si="144"/>
        <v>0</v>
      </c>
      <c r="U1020" s="8" t="str">
        <f t="shared" si="145"/>
        <v/>
      </c>
      <c r="W1020" s="11"/>
      <c r="X1020" s="11"/>
      <c r="Y1020" s="11"/>
      <c r="Z1020" s="11"/>
      <c r="AA1020" s="11"/>
      <c r="AB1020" s="11"/>
      <c r="AC1020" s="11"/>
    </row>
    <row r="1021" spans="4:29">
      <c r="D1021" s="26">
        <f>IF(SUM($D$2:D1020)&lt;&gt;0,0,IF(ROUND(U1020-L1021,2)=0,E1021,0))</f>
        <v>0</v>
      </c>
      <c r="E1021" s="3" t="str">
        <f t="shared" si="146"/>
        <v/>
      </c>
      <c r="F1021" s="3" t="str">
        <f>IF(E1021="","",IF(ISERROR(INDEX(Inputs!$A$10:$B$13,MATCH(E1021,Inputs!$A$10:$A$13,0),2)),0,INDEX(Inputs!$A$10:$B$13,MATCH(E1021,Inputs!$A$10:$A$13,0),2)))</f>
        <v/>
      </c>
      <c r="G1021" s="47">
        <f t="shared" si="140"/>
        <v>0.1095</v>
      </c>
      <c r="H1021" s="37">
        <f t="shared" si="141"/>
        <v>0.1095</v>
      </c>
      <c r="I1021" s="9" t="e">
        <f>IF(E1021="",NA(),IF(Inputs!$B$6&gt;(U1020*(1+rate/freq)),IF((U1020*(1+rate/freq))&lt;0,0,(U1020*(1+rate/freq))),Inputs!$B$6))</f>
        <v>#N/A</v>
      </c>
      <c r="J1021" s="8" t="str">
        <f t="shared" si="142"/>
        <v/>
      </c>
      <c r="K1021" s="9" t="str">
        <f t="shared" si="143"/>
        <v/>
      </c>
      <c r="L1021" s="8" t="str">
        <f t="shared" si="147"/>
        <v/>
      </c>
      <c r="M1021" s="8" t="str">
        <f t="shared" si="148"/>
        <v/>
      </c>
      <c r="N1021" s="8">
        <f>N1018+3</f>
        <v>1018</v>
      </c>
      <c r="O1021" s="8"/>
      <c r="P1021" s="8"/>
      <c r="Q1021" s="8" t="str">
        <f>IF(Inputs!$E$9=$M$2,M1021,IF(Inputs!$E$9=$N$2,N1021,IF(Inputs!$E$9=$O$2,O1021,IF(Inputs!$E$9=$P$2,P1021,""))))</f>
        <v/>
      </c>
      <c r="R1021" s="3">
        <v>0</v>
      </c>
      <c r="S1021" s="19"/>
      <c r="T1021" s="3">
        <f t="shared" si="144"/>
        <v>0</v>
      </c>
      <c r="U1021" s="8" t="str">
        <f t="shared" si="145"/>
        <v/>
      </c>
      <c r="W1021" s="11"/>
      <c r="X1021" s="11"/>
      <c r="Y1021" s="11"/>
      <c r="Z1021" s="11"/>
      <c r="AA1021" s="11"/>
      <c r="AB1021" s="11"/>
      <c r="AC1021" s="11"/>
    </row>
    <row r="1022" spans="4:29">
      <c r="D1022" s="26">
        <f>IF(SUM($D$2:D1021)&lt;&gt;0,0,IF(ROUND(U1021-L1022,2)=0,E1022,0))</f>
        <v>0</v>
      </c>
      <c r="E1022" s="3" t="str">
        <f t="shared" si="146"/>
        <v/>
      </c>
      <c r="F1022" s="3" t="str">
        <f>IF(E1022="","",IF(ISERROR(INDEX(Inputs!$A$10:$B$13,MATCH(E1022,Inputs!$A$10:$A$13,0),2)),0,INDEX(Inputs!$A$10:$B$13,MATCH(E1022,Inputs!$A$10:$A$13,0),2)))</f>
        <v/>
      </c>
      <c r="G1022" s="47">
        <f t="shared" si="140"/>
        <v>0.1095</v>
      </c>
      <c r="H1022" s="37">
        <f t="shared" si="141"/>
        <v>0.1095</v>
      </c>
      <c r="I1022" s="9" t="e">
        <f>IF(E1022="",NA(),IF(Inputs!$B$6&gt;(U1021*(1+rate/freq)),IF((U1021*(1+rate/freq))&lt;0,0,(U1021*(1+rate/freq))),Inputs!$B$6))</f>
        <v>#N/A</v>
      </c>
      <c r="J1022" s="8" t="str">
        <f t="shared" si="142"/>
        <v/>
      </c>
      <c r="K1022" s="9" t="str">
        <f t="shared" si="143"/>
        <v/>
      </c>
      <c r="L1022" s="8" t="str">
        <f t="shared" si="147"/>
        <v/>
      </c>
      <c r="M1022" s="8" t="str">
        <f t="shared" si="148"/>
        <v/>
      </c>
      <c r="N1022" s="8"/>
      <c r="O1022" s="8"/>
      <c r="P1022" s="8"/>
      <c r="Q1022" s="8" t="str">
        <f>IF(Inputs!$E$9=$M$2,M1022,IF(Inputs!$E$9=$N$2,N1022,IF(Inputs!$E$9=$O$2,O1022,IF(Inputs!$E$9=$P$2,P1022,""))))</f>
        <v/>
      </c>
      <c r="R1022" s="3">
        <v>0</v>
      </c>
      <c r="S1022" s="19"/>
      <c r="T1022" s="3">
        <f t="shared" si="144"/>
        <v>0</v>
      </c>
      <c r="U1022" s="8" t="str">
        <f t="shared" si="145"/>
        <v/>
      </c>
      <c r="W1022" s="11"/>
      <c r="X1022" s="11"/>
      <c r="Y1022" s="11"/>
      <c r="Z1022" s="11"/>
      <c r="AA1022" s="11"/>
      <c r="AB1022" s="11"/>
      <c r="AC1022" s="11"/>
    </row>
    <row r="1023" spans="4:29">
      <c r="D1023" s="26">
        <f>IF(SUM($D$2:D1022)&lt;&gt;0,0,IF(ROUND(U1022-L1023,2)=0,E1023,0))</f>
        <v>0</v>
      </c>
      <c r="E1023" s="3" t="str">
        <f t="shared" si="146"/>
        <v/>
      </c>
      <c r="F1023" s="3" t="str">
        <f>IF(E1023="","",IF(ISERROR(INDEX(Inputs!$A$10:$B$13,MATCH(E1023,Inputs!$A$10:$A$13,0),2)),0,INDEX(Inputs!$A$10:$B$13,MATCH(E1023,Inputs!$A$10:$A$13,0),2)))</f>
        <v/>
      </c>
      <c r="G1023" s="47">
        <f t="shared" si="140"/>
        <v>0.1095</v>
      </c>
      <c r="H1023" s="37">
        <f t="shared" si="141"/>
        <v>0.1095</v>
      </c>
      <c r="I1023" s="9" t="e">
        <f>IF(E1023="",NA(),IF(Inputs!$B$6&gt;(U1022*(1+rate/freq)),IF((U1022*(1+rate/freq))&lt;0,0,(U1022*(1+rate/freq))),Inputs!$B$6))</f>
        <v>#N/A</v>
      </c>
      <c r="J1023" s="8" t="str">
        <f t="shared" si="142"/>
        <v/>
      </c>
      <c r="K1023" s="9" t="str">
        <f t="shared" si="143"/>
        <v/>
      </c>
      <c r="L1023" s="8" t="str">
        <f t="shared" si="147"/>
        <v/>
      </c>
      <c r="M1023" s="8" t="str">
        <f t="shared" si="148"/>
        <v/>
      </c>
      <c r="N1023" s="8"/>
      <c r="O1023" s="8"/>
      <c r="P1023" s="8"/>
      <c r="Q1023" s="8" t="str">
        <f>IF(Inputs!$E$9=$M$2,M1023,IF(Inputs!$E$9=$N$2,N1023,IF(Inputs!$E$9=$O$2,O1023,IF(Inputs!$E$9=$P$2,P1023,""))))</f>
        <v/>
      </c>
      <c r="R1023" s="3">
        <v>0</v>
      </c>
      <c r="S1023" s="19"/>
      <c r="T1023" s="3">
        <f t="shared" si="144"/>
        <v>0</v>
      </c>
      <c r="U1023" s="8" t="str">
        <f t="shared" si="145"/>
        <v/>
      </c>
      <c r="W1023" s="11"/>
      <c r="X1023" s="11"/>
      <c r="Y1023" s="11"/>
      <c r="Z1023" s="11"/>
      <c r="AA1023" s="11"/>
      <c r="AB1023" s="11"/>
      <c r="AC1023" s="11"/>
    </row>
    <row r="1024" spans="4:29">
      <c r="D1024" s="26">
        <f>IF(SUM($D$2:D1023)&lt;&gt;0,0,IF(ROUND(U1023-L1024,2)=0,E1024,0))</f>
        <v>0</v>
      </c>
      <c r="E1024" s="3" t="str">
        <f t="shared" si="146"/>
        <v/>
      </c>
      <c r="F1024" s="3" t="str">
        <f>IF(E1024="","",IF(ISERROR(INDEX(Inputs!$A$10:$B$13,MATCH(E1024,Inputs!$A$10:$A$13,0),2)),0,INDEX(Inputs!$A$10:$B$13,MATCH(E1024,Inputs!$A$10:$A$13,0),2)))</f>
        <v/>
      </c>
      <c r="G1024" s="47">
        <f t="shared" si="140"/>
        <v>0.1095</v>
      </c>
      <c r="H1024" s="37">
        <f t="shared" si="141"/>
        <v>0.1095</v>
      </c>
      <c r="I1024" s="9" t="e">
        <f>IF(E1024="",NA(),IF(Inputs!$B$6&gt;(U1023*(1+rate/freq)),IF((U1023*(1+rate/freq))&lt;0,0,(U1023*(1+rate/freq))),Inputs!$B$6))</f>
        <v>#N/A</v>
      </c>
      <c r="J1024" s="8" t="str">
        <f t="shared" si="142"/>
        <v/>
      </c>
      <c r="K1024" s="9" t="str">
        <f t="shared" si="143"/>
        <v/>
      </c>
      <c r="L1024" s="8" t="str">
        <f t="shared" si="147"/>
        <v/>
      </c>
      <c r="M1024" s="8" t="str">
        <f t="shared" si="148"/>
        <v/>
      </c>
      <c r="N1024" s="8">
        <f>N1021+3</f>
        <v>1021</v>
      </c>
      <c r="O1024" s="8">
        <f>O1018+6</f>
        <v>1021</v>
      </c>
      <c r="P1024" s="8">
        <f>P1012+12</f>
        <v>1021</v>
      </c>
      <c r="Q1024" s="8" t="str">
        <f>IF(Inputs!$E$9=$M$2,M1024,IF(Inputs!$E$9=$N$2,N1024,IF(Inputs!$E$9=$O$2,O1024,IF(Inputs!$E$9=$P$2,P1024,""))))</f>
        <v/>
      </c>
      <c r="R1024" s="3">
        <v>0</v>
      </c>
      <c r="S1024" s="19"/>
      <c r="T1024" s="3">
        <f t="shared" si="144"/>
        <v>0</v>
      </c>
      <c r="U1024" s="8" t="str">
        <f t="shared" si="145"/>
        <v/>
      </c>
      <c r="W1024" s="11"/>
      <c r="X1024" s="11"/>
      <c r="Y1024" s="11"/>
      <c r="Z1024" s="11"/>
      <c r="AA1024" s="11"/>
      <c r="AB1024" s="11"/>
      <c r="AC1024" s="11"/>
    </row>
    <row r="1025" spans="4:29">
      <c r="D1025" s="26">
        <f>IF(SUM($D$2:D1024)&lt;&gt;0,0,IF(ROUND(U1024-L1025,2)=0,E1025,0))</f>
        <v>0</v>
      </c>
      <c r="E1025" s="3" t="str">
        <f t="shared" si="146"/>
        <v/>
      </c>
      <c r="F1025" s="3" t="str">
        <f>IF(E1025="","",IF(ISERROR(INDEX(Inputs!$A$10:$B$13,MATCH(E1025,Inputs!$A$10:$A$13,0),2)),0,INDEX(Inputs!$A$10:$B$13,MATCH(E1025,Inputs!$A$10:$A$13,0),2)))</f>
        <v/>
      </c>
      <c r="G1025" s="47">
        <f t="shared" si="140"/>
        <v>0.1095</v>
      </c>
      <c r="H1025" s="37">
        <f t="shared" si="141"/>
        <v>0.1095</v>
      </c>
      <c r="I1025" s="9" t="e">
        <f>IF(E1025="",NA(),IF(Inputs!$B$6&gt;(U1024*(1+rate/freq)),IF((U1024*(1+rate/freq))&lt;0,0,(U1024*(1+rate/freq))),Inputs!$B$6))</f>
        <v>#N/A</v>
      </c>
      <c r="J1025" s="8" t="str">
        <f t="shared" si="142"/>
        <v/>
      </c>
      <c r="K1025" s="9" t="str">
        <f t="shared" si="143"/>
        <v/>
      </c>
      <c r="L1025" s="8" t="str">
        <f t="shared" si="147"/>
        <v/>
      </c>
      <c r="M1025" s="8" t="str">
        <f t="shared" si="148"/>
        <v/>
      </c>
      <c r="N1025" s="8"/>
      <c r="O1025" s="8"/>
      <c r="P1025" s="8"/>
      <c r="Q1025" s="8" t="str">
        <f>IF(Inputs!$E$9=$M$2,M1025,IF(Inputs!$E$9=$N$2,N1025,IF(Inputs!$E$9=$O$2,O1025,IF(Inputs!$E$9=$P$2,P1025,""))))</f>
        <v/>
      </c>
      <c r="R1025" s="3">
        <v>0</v>
      </c>
      <c r="S1025" s="19"/>
      <c r="T1025" s="3">
        <f t="shared" si="144"/>
        <v>0</v>
      </c>
      <c r="U1025" s="8" t="str">
        <f t="shared" si="145"/>
        <v/>
      </c>
      <c r="W1025" s="11"/>
      <c r="X1025" s="11"/>
      <c r="Y1025" s="11"/>
      <c r="Z1025" s="11"/>
      <c r="AA1025" s="11"/>
      <c r="AB1025" s="11"/>
      <c r="AC1025" s="11"/>
    </row>
    <row r="1026" spans="4:29">
      <c r="D1026" s="26">
        <f>IF(SUM($D$2:D1025)&lt;&gt;0,0,IF(ROUND(U1025-L1026,2)=0,E1026,0))</f>
        <v>0</v>
      </c>
      <c r="E1026" s="3" t="str">
        <f t="shared" si="146"/>
        <v/>
      </c>
      <c r="F1026" s="3" t="str">
        <f>IF(E1026="","",IF(ISERROR(INDEX(Inputs!$A$10:$B$13,MATCH(E1026,Inputs!$A$10:$A$13,0),2)),0,INDEX(Inputs!$A$10:$B$13,MATCH(E1026,Inputs!$A$10:$A$13,0),2)))</f>
        <v/>
      </c>
      <c r="G1026" s="47">
        <f t="shared" si="140"/>
        <v>0.1095</v>
      </c>
      <c r="H1026" s="37">
        <f t="shared" si="141"/>
        <v>0.1095</v>
      </c>
      <c r="I1026" s="9" t="e">
        <f>IF(E1026="",NA(),IF(Inputs!$B$6&gt;(U1025*(1+rate/freq)),IF((U1025*(1+rate/freq))&lt;0,0,(U1025*(1+rate/freq))),Inputs!$B$6))</f>
        <v>#N/A</v>
      </c>
      <c r="J1026" s="8" t="str">
        <f t="shared" si="142"/>
        <v/>
      </c>
      <c r="K1026" s="9" t="str">
        <f t="shared" si="143"/>
        <v/>
      </c>
      <c r="L1026" s="8" t="str">
        <f t="shared" si="147"/>
        <v/>
      </c>
      <c r="M1026" s="8" t="str">
        <f t="shared" si="148"/>
        <v/>
      </c>
      <c r="N1026" s="8"/>
      <c r="O1026" s="8"/>
      <c r="P1026" s="8"/>
      <c r="Q1026" s="8" t="str">
        <f>IF(Inputs!$E$9=$M$2,M1026,IF(Inputs!$E$9=$N$2,N1026,IF(Inputs!$E$9=$O$2,O1026,IF(Inputs!$E$9=$P$2,P1026,""))))</f>
        <v/>
      </c>
      <c r="R1026" s="3">
        <v>0</v>
      </c>
      <c r="S1026" s="19"/>
      <c r="T1026" s="3">
        <f t="shared" si="144"/>
        <v>0</v>
      </c>
      <c r="U1026" s="8" t="str">
        <f t="shared" si="145"/>
        <v/>
      </c>
      <c r="W1026" s="11"/>
      <c r="X1026" s="11"/>
      <c r="Y1026" s="11"/>
      <c r="Z1026" s="11"/>
      <c r="AA1026" s="11"/>
      <c r="AB1026" s="11"/>
      <c r="AC1026" s="11"/>
    </row>
    <row r="1027" spans="4:29">
      <c r="D1027" s="26">
        <f>IF(SUM($D$2:D1026)&lt;&gt;0,0,IF(ROUND(U1026-L1027,2)=0,E1027,0))</f>
        <v>0</v>
      </c>
      <c r="E1027" s="3" t="str">
        <f t="shared" si="146"/>
        <v/>
      </c>
      <c r="F1027" s="3" t="str">
        <f>IF(E1027="","",IF(ISERROR(INDEX(Inputs!$A$10:$B$13,MATCH(E1027,Inputs!$A$10:$A$13,0),2)),0,INDEX(Inputs!$A$10:$B$13,MATCH(E1027,Inputs!$A$10:$A$13,0),2)))</f>
        <v/>
      </c>
      <c r="G1027" s="47">
        <f t="shared" si="140"/>
        <v>0.1095</v>
      </c>
      <c r="H1027" s="37">
        <f t="shared" si="141"/>
        <v>0.1095</v>
      </c>
      <c r="I1027" s="9" t="e">
        <f>IF(E1027="",NA(),IF(Inputs!$B$6&gt;(U1026*(1+rate/freq)),IF((U1026*(1+rate/freq))&lt;0,0,(U1026*(1+rate/freq))),Inputs!$B$6))</f>
        <v>#N/A</v>
      </c>
      <c r="J1027" s="8" t="str">
        <f t="shared" si="142"/>
        <v/>
      </c>
      <c r="K1027" s="9" t="str">
        <f t="shared" si="143"/>
        <v/>
      </c>
      <c r="L1027" s="8" t="str">
        <f t="shared" si="147"/>
        <v/>
      </c>
      <c r="M1027" s="8" t="str">
        <f t="shared" si="148"/>
        <v/>
      </c>
      <c r="N1027" s="8">
        <f>N1024+3</f>
        <v>1024</v>
      </c>
      <c r="O1027" s="8"/>
      <c r="P1027" s="8"/>
      <c r="Q1027" s="8" t="str">
        <f>IF(Inputs!$E$9=$M$2,M1027,IF(Inputs!$E$9=$N$2,N1027,IF(Inputs!$E$9=$O$2,O1027,IF(Inputs!$E$9=$P$2,P1027,""))))</f>
        <v/>
      </c>
      <c r="R1027" s="3">
        <v>0</v>
      </c>
      <c r="S1027" s="19"/>
      <c r="T1027" s="3">
        <f t="shared" si="144"/>
        <v>0</v>
      </c>
      <c r="U1027" s="8" t="str">
        <f t="shared" si="145"/>
        <v/>
      </c>
      <c r="W1027" s="11"/>
      <c r="X1027" s="11"/>
      <c r="Y1027" s="11"/>
      <c r="Z1027" s="11"/>
      <c r="AA1027" s="11"/>
      <c r="AB1027" s="11"/>
      <c r="AC1027" s="11"/>
    </row>
    <row r="1028" spans="4:29">
      <c r="D1028" s="26">
        <f>IF(SUM($D$2:D1027)&lt;&gt;0,0,IF(ROUND(U1027-L1028,2)=0,E1028,0))</f>
        <v>0</v>
      </c>
      <c r="E1028" s="3" t="str">
        <f t="shared" si="146"/>
        <v/>
      </c>
      <c r="F1028" s="3" t="str">
        <f>IF(E1028="","",IF(ISERROR(INDEX(Inputs!$A$10:$B$13,MATCH(E1028,Inputs!$A$10:$A$13,0),2)),0,INDEX(Inputs!$A$10:$B$13,MATCH(E1028,Inputs!$A$10:$A$13,0),2)))</f>
        <v/>
      </c>
      <c r="G1028" s="47">
        <f t="shared" ref="G1028:G1091" si="149">rate</f>
        <v>0.1095</v>
      </c>
      <c r="H1028" s="37">
        <f t="shared" ref="H1028:H1091" si="150">IF($AS$2="fixed",rate,G1028)</f>
        <v>0.1095</v>
      </c>
      <c r="I1028" s="9" t="e">
        <f>IF(E1028="",NA(),IF(Inputs!$B$6&gt;(U1027*(1+rate/freq)),IF((U1027*(1+rate/freq))&lt;0,0,(U1027*(1+rate/freq))),Inputs!$B$6))</f>
        <v>#N/A</v>
      </c>
      <c r="J1028" s="8" t="str">
        <f t="shared" ref="J1028:J1091" si="151">IF(E1028="","",IF(emi&gt;(U1027*(1+rate/freq)),IF((U1027*(1+rate/freq))&lt;0,0,(U1027*(1+rate/freq))),emi))</f>
        <v/>
      </c>
      <c r="K1028" s="9" t="str">
        <f t="shared" ref="K1028:K1091" si="152">IF(E1028="","",IF(U1027&lt;0,0,U1027)*H1028/freq)</f>
        <v/>
      </c>
      <c r="L1028" s="8" t="str">
        <f t="shared" si="147"/>
        <v/>
      </c>
      <c r="M1028" s="8" t="str">
        <f t="shared" si="148"/>
        <v/>
      </c>
      <c r="N1028" s="8"/>
      <c r="O1028" s="8"/>
      <c r="P1028" s="8"/>
      <c r="Q1028" s="8" t="str">
        <f>IF(Inputs!$E$9=$M$2,M1028,IF(Inputs!$E$9=$N$2,N1028,IF(Inputs!$E$9=$O$2,O1028,IF(Inputs!$E$9=$P$2,P1028,""))))</f>
        <v/>
      </c>
      <c r="R1028" s="3">
        <v>0</v>
      </c>
      <c r="S1028" s="19"/>
      <c r="T1028" s="3">
        <f t="shared" ref="T1028:T1091" si="153">IF(U1027=0,0,S1028)</f>
        <v>0</v>
      </c>
      <c r="U1028" s="8" t="str">
        <f t="shared" ref="U1028:U1091" si="154">IF(E1028="","",IF(U1027&lt;=0,0,IF(U1027+F1028-L1028-R1028-T1028&lt;0,0,U1027+F1028-L1028-R1028-T1028)))</f>
        <v/>
      </c>
      <c r="W1028" s="11"/>
      <c r="X1028" s="11"/>
      <c r="Y1028" s="11"/>
      <c r="Z1028" s="11"/>
      <c r="AA1028" s="11"/>
      <c r="AB1028" s="11"/>
      <c r="AC1028" s="11"/>
    </row>
    <row r="1029" spans="4:29">
      <c r="D1029" s="26">
        <f>IF(SUM($D$2:D1028)&lt;&gt;0,0,IF(ROUND(U1028-L1029,2)=0,E1029,0))</f>
        <v>0</v>
      </c>
      <c r="E1029" s="3" t="str">
        <f t="shared" ref="E1029:E1092" si="155">IF(E1028&lt;term,E1028+1,"")</f>
        <v/>
      </c>
      <c r="F1029" s="3" t="str">
        <f>IF(E1029="","",IF(ISERROR(INDEX(Inputs!$A$10:$B$13,MATCH(E1029,Inputs!$A$10:$A$13,0),2)),0,INDEX(Inputs!$A$10:$B$13,MATCH(E1029,Inputs!$A$10:$A$13,0),2)))</f>
        <v/>
      </c>
      <c r="G1029" s="47">
        <f t="shared" si="149"/>
        <v>0.1095</v>
      </c>
      <c r="H1029" s="37">
        <f t="shared" si="150"/>
        <v>0.1095</v>
      </c>
      <c r="I1029" s="9" t="e">
        <f>IF(E1029="",NA(),IF(Inputs!$B$6&gt;(U1028*(1+rate/freq)),IF((U1028*(1+rate/freq))&lt;0,0,(U1028*(1+rate/freq))),Inputs!$B$6))</f>
        <v>#N/A</v>
      </c>
      <c r="J1029" s="8" t="str">
        <f t="shared" si="151"/>
        <v/>
      </c>
      <c r="K1029" s="9" t="str">
        <f t="shared" si="152"/>
        <v/>
      </c>
      <c r="L1029" s="8" t="str">
        <f t="shared" ref="L1029:L1092" si="156">IF(E1029="","",I1029-K1029)</f>
        <v/>
      </c>
      <c r="M1029" s="8" t="str">
        <f t="shared" ref="M1029:M1092" si="157">E1029</f>
        <v/>
      </c>
      <c r="N1029" s="8"/>
      <c r="O1029" s="8"/>
      <c r="P1029" s="8"/>
      <c r="Q1029" s="8" t="str">
        <f>IF(Inputs!$E$9=$M$2,M1029,IF(Inputs!$E$9=$N$2,N1029,IF(Inputs!$E$9=$O$2,O1029,IF(Inputs!$E$9=$P$2,P1029,""))))</f>
        <v/>
      </c>
      <c r="R1029" s="3">
        <v>0</v>
      </c>
      <c r="S1029" s="19"/>
      <c r="T1029" s="3">
        <f t="shared" si="153"/>
        <v>0</v>
      </c>
      <c r="U1029" s="8" t="str">
        <f t="shared" si="154"/>
        <v/>
      </c>
      <c r="W1029" s="11"/>
      <c r="X1029" s="11"/>
      <c r="Y1029" s="11"/>
      <c r="Z1029" s="11"/>
      <c r="AA1029" s="11"/>
      <c r="AB1029" s="11"/>
      <c r="AC1029" s="11"/>
    </row>
    <row r="1030" spans="4:29">
      <c r="D1030" s="26">
        <f>IF(SUM($D$2:D1029)&lt;&gt;0,0,IF(ROUND(U1029-L1030,2)=0,E1030,0))</f>
        <v>0</v>
      </c>
      <c r="E1030" s="3" t="str">
        <f t="shared" si="155"/>
        <v/>
      </c>
      <c r="F1030" s="3" t="str">
        <f>IF(E1030="","",IF(ISERROR(INDEX(Inputs!$A$10:$B$13,MATCH(E1030,Inputs!$A$10:$A$13,0),2)),0,INDEX(Inputs!$A$10:$B$13,MATCH(E1030,Inputs!$A$10:$A$13,0),2)))</f>
        <v/>
      </c>
      <c r="G1030" s="47">
        <f t="shared" si="149"/>
        <v>0.1095</v>
      </c>
      <c r="H1030" s="37">
        <f t="shared" si="150"/>
        <v>0.1095</v>
      </c>
      <c r="I1030" s="9" t="e">
        <f>IF(E1030="",NA(),IF(Inputs!$B$6&gt;(U1029*(1+rate/freq)),IF((U1029*(1+rate/freq))&lt;0,0,(U1029*(1+rate/freq))),Inputs!$B$6))</f>
        <v>#N/A</v>
      </c>
      <c r="J1030" s="8" t="str">
        <f t="shared" si="151"/>
        <v/>
      </c>
      <c r="K1030" s="9" t="str">
        <f t="shared" si="152"/>
        <v/>
      </c>
      <c r="L1030" s="8" t="str">
        <f t="shared" si="156"/>
        <v/>
      </c>
      <c r="M1030" s="8" t="str">
        <f t="shared" si="157"/>
        <v/>
      </c>
      <c r="N1030" s="8">
        <f>N1027+3</f>
        <v>1027</v>
      </c>
      <c r="O1030" s="8">
        <f>O1024+6</f>
        <v>1027</v>
      </c>
      <c r="P1030" s="8"/>
      <c r="Q1030" s="8" t="str">
        <f>IF(Inputs!$E$9=$M$2,M1030,IF(Inputs!$E$9=$N$2,N1030,IF(Inputs!$E$9=$O$2,O1030,IF(Inputs!$E$9=$P$2,P1030,""))))</f>
        <v/>
      </c>
      <c r="R1030" s="3">
        <v>0</v>
      </c>
      <c r="S1030" s="19"/>
      <c r="T1030" s="3">
        <f t="shared" si="153"/>
        <v>0</v>
      </c>
      <c r="U1030" s="8" t="str">
        <f t="shared" si="154"/>
        <v/>
      </c>
      <c r="W1030" s="11"/>
      <c r="X1030" s="11"/>
      <c r="Y1030" s="11"/>
      <c r="Z1030" s="11"/>
      <c r="AA1030" s="11"/>
      <c r="AB1030" s="11"/>
      <c r="AC1030" s="11"/>
    </row>
    <row r="1031" spans="4:29">
      <c r="D1031" s="26">
        <f>IF(SUM($D$2:D1030)&lt;&gt;0,0,IF(ROUND(U1030-L1031,2)=0,E1031,0))</f>
        <v>0</v>
      </c>
      <c r="E1031" s="3" t="str">
        <f t="shared" si="155"/>
        <v/>
      </c>
      <c r="F1031" s="3" t="str">
        <f>IF(E1031="","",IF(ISERROR(INDEX(Inputs!$A$10:$B$13,MATCH(E1031,Inputs!$A$10:$A$13,0),2)),0,INDEX(Inputs!$A$10:$B$13,MATCH(E1031,Inputs!$A$10:$A$13,0),2)))</f>
        <v/>
      </c>
      <c r="G1031" s="47">
        <f t="shared" si="149"/>
        <v>0.1095</v>
      </c>
      <c r="H1031" s="37">
        <f t="shared" si="150"/>
        <v>0.1095</v>
      </c>
      <c r="I1031" s="9" t="e">
        <f>IF(E1031="",NA(),IF(Inputs!$B$6&gt;(U1030*(1+rate/freq)),IF((U1030*(1+rate/freq))&lt;0,0,(U1030*(1+rate/freq))),Inputs!$B$6))</f>
        <v>#N/A</v>
      </c>
      <c r="J1031" s="8" t="str">
        <f t="shared" si="151"/>
        <v/>
      </c>
      <c r="K1031" s="9" t="str">
        <f t="shared" si="152"/>
        <v/>
      </c>
      <c r="L1031" s="8" t="str">
        <f t="shared" si="156"/>
        <v/>
      </c>
      <c r="M1031" s="8" t="str">
        <f t="shared" si="157"/>
        <v/>
      </c>
      <c r="N1031" s="8"/>
      <c r="O1031" s="8"/>
      <c r="P1031" s="8"/>
      <c r="Q1031" s="8" t="str">
        <f>IF(Inputs!$E$9=$M$2,M1031,IF(Inputs!$E$9=$N$2,N1031,IF(Inputs!$E$9=$O$2,O1031,IF(Inputs!$E$9=$P$2,P1031,""))))</f>
        <v/>
      </c>
      <c r="R1031" s="3">
        <v>0</v>
      </c>
      <c r="S1031" s="19"/>
      <c r="T1031" s="3">
        <f t="shared" si="153"/>
        <v>0</v>
      </c>
      <c r="U1031" s="8" t="str">
        <f t="shared" si="154"/>
        <v/>
      </c>
      <c r="W1031" s="11"/>
      <c r="X1031" s="11"/>
      <c r="Y1031" s="11"/>
      <c r="Z1031" s="11"/>
      <c r="AA1031" s="11"/>
      <c r="AB1031" s="11"/>
      <c r="AC1031" s="11"/>
    </row>
    <row r="1032" spans="4:29">
      <c r="D1032" s="26">
        <f>IF(SUM($D$2:D1031)&lt;&gt;0,0,IF(ROUND(U1031-L1032,2)=0,E1032,0))</f>
        <v>0</v>
      </c>
      <c r="E1032" s="3" t="str">
        <f t="shared" si="155"/>
        <v/>
      </c>
      <c r="F1032" s="3" t="str">
        <f>IF(E1032="","",IF(ISERROR(INDEX(Inputs!$A$10:$B$13,MATCH(E1032,Inputs!$A$10:$A$13,0),2)),0,INDEX(Inputs!$A$10:$B$13,MATCH(E1032,Inputs!$A$10:$A$13,0),2)))</f>
        <v/>
      </c>
      <c r="G1032" s="47">
        <f t="shared" si="149"/>
        <v>0.1095</v>
      </c>
      <c r="H1032" s="37">
        <f t="shared" si="150"/>
        <v>0.1095</v>
      </c>
      <c r="I1032" s="9" t="e">
        <f>IF(E1032="",NA(),IF(Inputs!$B$6&gt;(U1031*(1+rate/freq)),IF((U1031*(1+rate/freq))&lt;0,0,(U1031*(1+rate/freq))),Inputs!$B$6))</f>
        <v>#N/A</v>
      </c>
      <c r="J1032" s="8" t="str">
        <f t="shared" si="151"/>
        <v/>
      </c>
      <c r="K1032" s="9" t="str">
        <f t="shared" si="152"/>
        <v/>
      </c>
      <c r="L1032" s="8" t="str">
        <f t="shared" si="156"/>
        <v/>
      </c>
      <c r="M1032" s="8" t="str">
        <f t="shared" si="157"/>
        <v/>
      </c>
      <c r="N1032" s="8"/>
      <c r="O1032" s="8"/>
      <c r="P1032" s="8"/>
      <c r="Q1032" s="8" t="str">
        <f>IF(Inputs!$E$9=$M$2,M1032,IF(Inputs!$E$9=$N$2,N1032,IF(Inputs!$E$9=$O$2,O1032,IF(Inputs!$E$9=$P$2,P1032,""))))</f>
        <v/>
      </c>
      <c r="R1032" s="3">
        <v>0</v>
      </c>
      <c r="S1032" s="19"/>
      <c r="T1032" s="3">
        <f t="shared" si="153"/>
        <v>0</v>
      </c>
      <c r="U1032" s="8" t="str">
        <f t="shared" si="154"/>
        <v/>
      </c>
      <c r="W1032" s="11"/>
      <c r="X1032" s="11"/>
      <c r="Y1032" s="11"/>
      <c r="Z1032" s="11"/>
      <c r="AA1032" s="11"/>
      <c r="AB1032" s="11"/>
      <c r="AC1032" s="11"/>
    </row>
    <row r="1033" spans="4:29">
      <c r="D1033" s="26">
        <f>IF(SUM($D$2:D1032)&lt;&gt;0,0,IF(ROUND(U1032-L1033,2)=0,E1033,0))</f>
        <v>0</v>
      </c>
      <c r="E1033" s="3" t="str">
        <f t="shared" si="155"/>
        <v/>
      </c>
      <c r="F1033" s="3" t="str">
        <f>IF(E1033="","",IF(ISERROR(INDEX(Inputs!$A$10:$B$13,MATCH(E1033,Inputs!$A$10:$A$13,0),2)),0,INDEX(Inputs!$A$10:$B$13,MATCH(E1033,Inputs!$A$10:$A$13,0),2)))</f>
        <v/>
      </c>
      <c r="G1033" s="47">
        <f t="shared" si="149"/>
        <v>0.1095</v>
      </c>
      <c r="H1033" s="37">
        <f t="shared" si="150"/>
        <v>0.1095</v>
      </c>
      <c r="I1033" s="9" t="e">
        <f>IF(E1033="",NA(),IF(Inputs!$B$6&gt;(U1032*(1+rate/freq)),IF((U1032*(1+rate/freq))&lt;0,0,(U1032*(1+rate/freq))),Inputs!$B$6))</f>
        <v>#N/A</v>
      </c>
      <c r="J1033" s="8" t="str">
        <f t="shared" si="151"/>
        <v/>
      </c>
      <c r="K1033" s="9" t="str">
        <f t="shared" si="152"/>
        <v/>
      </c>
      <c r="L1033" s="8" t="str">
        <f t="shared" si="156"/>
        <v/>
      </c>
      <c r="M1033" s="8" t="str">
        <f t="shared" si="157"/>
        <v/>
      </c>
      <c r="N1033" s="8">
        <f>N1030+3</f>
        <v>1030</v>
      </c>
      <c r="O1033" s="8"/>
      <c r="P1033" s="8"/>
      <c r="Q1033" s="8" t="str">
        <f>IF(Inputs!$E$9=$M$2,M1033,IF(Inputs!$E$9=$N$2,N1033,IF(Inputs!$E$9=$O$2,O1033,IF(Inputs!$E$9=$P$2,P1033,""))))</f>
        <v/>
      </c>
      <c r="R1033" s="3">
        <v>0</v>
      </c>
      <c r="S1033" s="19"/>
      <c r="T1033" s="3">
        <f t="shared" si="153"/>
        <v>0</v>
      </c>
      <c r="U1033" s="8" t="str">
        <f t="shared" si="154"/>
        <v/>
      </c>
      <c r="W1033" s="11"/>
      <c r="X1033" s="11"/>
      <c r="Y1033" s="11"/>
      <c r="Z1033" s="11"/>
      <c r="AA1033" s="11"/>
      <c r="AB1033" s="11"/>
      <c r="AC1033" s="11"/>
    </row>
    <row r="1034" spans="4:29">
      <c r="D1034" s="26">
        <f>IF(SUM($D$2:D1033)&lt;&gt;0,0,IF(ROUND(U1033-L1034,2)=0,E1034,0))</f>
        <v>0</v>
      </c>
      <c r="E1034" s="3" t="str">
        <f t="shared" si="155"/>
        <v/>
      </c>
      <c r="F1034" s="3" t="str">
        <f>IF(E1034="","",IF(ISERROR(INDEX(Inputs!$A$10:$B$13,MATCH(E1034,Inputs!$A$10:$A$13,0),2)),0,INDEX(Inputs!$A$10:$B$13,MATCH(E1034,Inputs!$A$10:$A$13,0),2)))</f>
        <v/>
      </c>
      <c r="G1034" s="47">
        <f t="shared" si="149"/>
        <v>0.1095</v>
      </c>
      <c r="H1034" s="37">
        <f t="shared" si="150"/>
        <v>0.1095</v>
      </c>
      <c r="I1034" s="9" t="e">
        <f>IF(E1034="",NA(),IF(Inputs!$B$6&gt;(U1033*(1+rate/freq)),IF((U1033*(1+rate/freq))&lt;0,0,(U1033*(1+rate/freq))),Inputs!$B$6))</f>
        <v>#N/A</v>
      </c>
      <c r="J1034" s="8" t="str">
        <f t="shared" si="151"/>
        <v/>
      </c>
      <c r="K1034" s="9" t="str">
        <f t="shared" si="152"/>
        <v/>
      </c>
      <c r="L1034" s="8" t="str">
        <f t="shared" si="156"/>
        <v/>
      </c>
      <c r="M1034" s="8" t="str">
        <f t="shared" si="157"/>
        <v/>
      </c>
      <c r="N1034" s="8"/>
      <c r="O1034" s="8"/>
      <c r="P1034" s="8"/>
      <c r="Q1034" s="8" t="str">
        <f>IF(Inputs!$E$9=$M$2,M1034,IF(Inputs!$E$9=$N$2,N1034,IF(Inputs!$E$9=$O$2,O1034,IF(Inputs!$E$9=$P$2,P1034,""))))</f>
        <v/>
      </c>
      <c r="R1034" s="3">
        <v>0</v>
      </c>
      <c r="S1034" s="19"/>
      <c r="T1034" s="3">
        <f t="shared" si="153"/>
        <v>0</v>
      </c>
      <c r="U1034" s="8" t="str">
        <f t="shared" si="154"/>
        <v/>
      </c>
      <c r="W1034" s="11"/>
      <c r="X1034" s="11"/>
      <c r="Y1034" s="11"/>
      <c r="Z1034" s="11"/>
      <c r="AA1034" s="11"/>
      <c r="AB1034" s="11"/>
      <c r="AC1034" s="11"/>
    </row>
    <row r="1035" spans="4:29">
      <c r="D1035" s="26">
        <f>IF(SUM($D$2:D1034)&lt;&gt;0,0,IF(ROUND(U1034-L1035,2)=0,E1035,0))</f>
        <v>0</v>
      </c>
      <c r="E1035" s="3" t="str">
        <f t="shared" si="155"/>
        <v/>
      </c>
      <c r="F1035" s="3" t="str">
        <f>IF(E1035="","",IF(ISERROR(INDEX(Inputs!$A$10:$B$13,MATCH(E1035,Inputs!$A$10:$A$13,0),2)),0,INDEX(Inputs!$A$10:$B$13,MATCH(E1035,Inputs!$A$10:$A$13,0),2)))</f>
        <v/>
      </c>
      <c r="G1035" s="47">
        <f t="shared" si="149"/>
        <v>0.1095</v>
      </c>
      <c r="H1035" s="37">
        <f t="shared" si="150"/>
        <v>0.1095</v>
      </c>
      <c r="I1035" s="9" t="e">
        <f>IF(E1035="",NA(),IF(Inputs!$B$6&gt;(U1034*(1+rate/freq)),IF((U1034*(1+rate/freq))&lt;0,0,(U1034*(1+rate/freq))),Inputs!$B$6))</f>
        <v>#N/A</v>
      </c>
      <c r="J1035" s="8" t="str">
        <f t="shared" si="151"/>
        <v/>
      </c>
      <c r="K1035" s="9" t="str">
        <f t="shared" si="152"/>
        <v/>
      </c>
      <c r="L1035" s="8" t="str">
        <f t="shared" si="156"/>
        <v/>
      </c>
      <c r="M1035" s="8" t="str">
        <f t="shared" si="157"/>
        <v/>
      </c>
      <c r="N1035" s="8"/>
      <c r="O1035" s="8"/>
      <c r="P1035" s="8"/>
      <c r="Q1035" s="8" t="str">
        <f>IF(Inputs!$E$9=$M$2,M1035,IF(Inputs!$E$9=$N$2,N1035,IF(Inputs!$E$9=$O$2,O1035,IF(Inputs!$E$9=$P$2,P1035,""))))</f>
        <v/>
      </c>
      <c r="R1035" s="3">
        <v>0</v>
      </c>
      <c r="S1035" s="19"/>
      <c r="T1035" s="3">
        <f t="shared" si="153"/>
        <v>0</v>
      </c>
      <c r="U1035" s="8" t="str">
        <f t="shared" si="154"/>
        <v/>
      </c>
      <c r="W1035" s="11"/>
      <c r="X1035" s="11"/>
      <c r="Y1035" s="11"/>
      <c r="Z1035" s="11"/>
      <c r="AA1035" s="11"/>
      <c r="AB1035" s="11"/>
      <c r="AC1035" s="11"/>
    </row>
    <row r="1036" spans="4:29">
      <c r="D1036" s="26">
        <f>IF(SUM($D$2:D1035)&lt;&gt;0,0,IF(ROUND(U1035-L1036,2)=0,E1036,0))</f>
        <v>0</v>
      </c>
      <c r="E1036" s="3" t="str">
        <f t="shared" si="155"/>
        <v/>
      </c>
      <c r="F1036" s="3" t="str">
        <f>IF(E1036="","",IF(ISERROR(INDEX(Inputs!$A$10:$B$13,MATCH(E1036,Inputs!$A$10:$A$13,0),2)),0,INDEX(Inputs!$A$10:$B$13,MATCH(E1036,Inputs!$A$10:$A$13,0),2)))</f>
        <v/>
      </c>
      <c r="G1036" s="47">
        <f t="shared" si="149"/>
        <v>0.1095</v>
      </c>
      <c r="H1036" s="37">
        <f t="shared" si="150"/>
        <v>0.1095</v>
      </c>
      <c r="I1036" s="9" t="e">
        <f>IF(E1036="",NA(),IF(Inputs!$B$6&gt;(U1035*(1+rate/freq)),IF((U1035*(1+rate/freq))&lt;0,0,(U1035*(1+rate/freq))),Inputs!$B$6))</f>
        <v>#N/A</v>
      </c>
      <c r="J1036" s="8" t="str">
        <f t="shared" si="151"/>
        <v/>
      </c>
      <c r="K1036" s="9" t="str">
        <f t="shared" si="152"/>
        <v/>
      </c>
      <c r="L1036" s="8" t="str">
        <f t="shared" si="156"/>
        <v/>
      </c>
      <c r="M1036" s="8" t="str">
        <f t="shared" si="157"/>
        <v/>
      </c>
      <c r="N1036" s="8">
        <f>N1033+3</f>
        <v>1033</v>
      </c>
      <c r="O1036" s="8">
        <f>O1030+6</f>
        <v>1033</v>
      </c>
      <c r="P1036" s="8">
        <f>P1024+12</f>
        <v>1033</v>
      </c>
      <c r="Q1036" s="8" t="str">
        <f>IF(Inputs!$E$9=$M$2,M1036,IF(Inputs!$E$9=$N$2,N1036,IF(Inputs!$E$9=$O$2,O1036,IF(Inputs!$E$9=$P$2,P1036,""))))</f>
        <v/>
      </c>
      <c r="R1036" s="3">
        <v>0</v>
      </c>
      <c r="S1036" s="19"/>
      <c r="T1036" s="3">
        <f t="shared" si="153"/>
        <v>0</v>
      </c>
      <c r="U1036" s="8" t="str">
        <f t="shared" si="154"/>
        <v/>
      </c>
      <c r="W1036" s="11"/>
      <c r="X1036" s="11"/>
      <c r="Y1036" s="11"/>
      <c r="Z1036" s="11"/>
      <c r="AA1036" s="11"/>
      <c r="AB1036" s="11"/>
      <c r="AC1036" s="11"/>
    </row>
    <row r="1037" spans="4:29">
      <c r="D1037" s="26">
        <f>IF(SUM($D$2:D1036)&lt;&gt;0,0,IF(ROUND(U1036-L1037,2)=0,E1037,0))</f>
        <v>0</v>
      </c>
      <c r="E1037" s="3" t="str">
        <f t="shared" si="155"/>
        <v/>
      </c>
      <c r="F1037" s="3" t="str">
        <f>IF(E1037="","",IF(ISERROR(INDEX(Inputs!$A$10:$B$13,MATCH(E1037,Inputs!$A$10:$A$13,0),2)),0,INDEX(Inputs!$A$10:$B$13,MATCH(E1037,Inputs!$A$10:$A$13,0),2)))</f>
        <v/>
      </c>
      <c r="G1037" s="47">
        <f t="shared" si="149"/>
        <v>0.1095</v>
      </c>
      <c r="H1037" s="37">
        <f t="shared" si="150"/>
        <v>0.1095</v>
      </c>
      <c r="I1037" s="9" t="e">
        <f>IF(E1037="",NA(),IF(Inputs!$B$6&gt;(U1036*(1+rate/freq)),IF((U1036*(1+rate/freq))&lt;0,0,(U1036*(1+rate/freq))),Inputs!$B$6))</f>
        <v>#N/A</v>
      </c>
      <c r="J1037" s="8" t="str">
        <f t="shared" si="151"/>
        <v/>
      </c>
      <c r="K1037" s="9" t="str">
        <f t="shared" si="152"/>
        <v/>
      </c>
      <c r="L1037" s="8" t="str">
        <f t="shared" si="156"/>
        <v/>
      </c>
      <c r="M1037" s="8" t="str">
        <f t="shared" si="157"/>
        <v/>
      </c>
      <c r="N1037" s="8"/>
      <c r="O1037" s="8"/>
      <c r="P1037" s="8"/>
      <c r="Q1037" s="8" t="str">
        <f>IF(Inputs!$E$9=$M$2,M1037,IF(Inputs!$E$9=$N$2,N1037,IF(Inputs!$E$9=$O$2,O1037,IF(Inputs!$E$9=$P$2,P1037,""))))</f>
        <v/>
      </c>
      <c r="R1037" s="3">
        <v>0</v>
      </c>
      <c r="S1037" s="19"/>
      <c r="T1037" s="3">
        <f t="shared" si="153"/>
        <v>0</v>
      </c>
      <c r="U1037" s="8" t="str">
        <f t="shared" si="154"/>
        <v/>
      </c>
      <c r="W1037" s="11"/>
      <c r="X1037" s="11"/>
      <c r="Y1037" s="11"/>
      <c r="Z1037" s="11"/>
      <c r="AA1037" s="11"/>
      <c r="AB1037" s="11"/>
      <c r="AC1037" s="11"/>
    </row>
    <row r="1038" spans="4:29">
      <c r="D1038" s="26">
        <f>IF(SUM($D$2:D1037)&lt;&gt;0,0,IF(ROUND(U1037-L1038,2)=0,E1038,0))</f>
        <v>0</v>
      </c>
      <c r="E1038" s="3" t="str">
        <f t="shared" si="155"/>
        <v/>
      </c>
      <c r="F1038" s="3" t="str">
        <f>IF(E1038="","",IF(ISERROR(INDEX(Inputs!$A$10:$B$13,MATCH(E1038,Inputs!$A$10:$A$13,0),2)),0,INDEX(Inputs!$A$10:$B$13,MATCH(E1038,Inputs!$A$10:$A$13,0),2)))</f>
        <v/>
      </c>
      <c r="G1038" s="47">
        <f t="shared" si="149"/>
        <v>0.1095</v>
      </c>
      <c r="H1038" s="37">
        <f t="shared" si="150"/>
        <v>0.1095</v>
      </c>
      <c r="I1038" s="9" t="e">
        <f>IF(E1038="",NA(),IF(Inputs!$B$6&gt;(U1037*(1+rate/freq)),IF((U1037*(1+rate/freq))&lt;0,0,(U1037*(1+rate/freq))),Inputs!$B$6))</f>
        <v>#N/A</v>
      </c>
      <c r="J1038" s="8" t="str">
        <f t="shared" si="151"/>
        <v/>
      </c>
      <c r="K1038" s="9" t="str">
        <f t="shared" si="152"/>
        <v/>
      </c>
      <c r="L1038" s="8" t="str">
        <f t="shared" si="156"/>
        <v/>
      </c>
      <c r="M1038" s="8" t="str">
        <f t="shared" si="157"/>
        <v/>
      </c>
      <c r="N1038" s="8"/>
      <c r="O1038" s="8"/>
      <c r="P1038" s="8"/>
      <c r="Q1038" s="8" t="str">
        <f>IF(Inputs!$E$9=$M$2,M1038,IF(Inputs!$E$9=$N$2,N1038,IF(Inputs!$E$9=$O$2,O1038,IF(Inputs!$E$9=$P$2,P1038,""))))</f>
        <v/>
      </c>
      <c r="R1038" s="3">
        <v>0</v>
      </c>
      <c r="S1038" s="19"/>
      <c r="T1038" s="3">
        <f t="shared" si="153"/>
        <v>0</v>
      </c>
      <c r="U1038" s="8" t="str">
        <f t="shared" si="154"/>
        <v/>
      </c>
      <c r="W1038" s="11"/>
      <c r="X1038" s="11"/>
      <c r="Y1038" s="11"/>
      <c r="Z1038" s="11"/>
      <c r="AA1038" s="11"/>
      <c r="AB1038" s="11"/>
      <c r="AC1038" s="11"/>
    </row>
    <row r="1039" spans="4:29">
      <c r="D1039" s="26">
        <f>IF(SUM($D$2:D1038)&lt;&gt;0,0,IF(ROUND(U1038-L1039,2)=0,E1039,0))</f>
        <v>0</v>
      </c>
      <c r="E1039" s="3" t="str">
        <f t="shared" si="155"/>
        <v/>
      </c>
      <c r="F1039" s="3" t="str">
        <f>IF(E1039="","",IF(ISERROR(INDEX(Inputs!$A$10:$B$13,MATCH(E1039,Inputs!$A$10:$A$13,0),2)),0,INDEX(Inputs!$A$10:$B$13,MATCH(E1039,Inputs!$A$10:$A$13,0),2)))</f>
        <v/>
      </c>
      <c r="G1039" s="47">
        <f t="shared" si="149"/>
        <v>0.1095</v>
      </c>
      <c r="H1039" s="37">
        <f t="shared" si="150"/>
        <v>0.1095</v>
      </c>
      <c r="I1039" s="9" t="e">
        <f>IF(E1039="",NA(),IF(Inputs!$B$6&gt;(U1038*(1+rate/freq)),IF((U1038*(1+rate/freq))&lt;0,0,(U1038*(1+rate/freq))),Inputs!$B$6))</f>
        <v>#N/A</v>
      </c>
      <c r="J1039" s="8" t="str">
        <f t="shared" si="151"/>
        <v/>
      </c>
      <c r="K1039" s="9" t="str">
        <f t="shared" si="152"/>
        <v/>
      </c>
      <c r="L1039" s="8" t="str">
        <f t="shared" si="156"/>
        <v/>
      </c>
      <c r="M1039" s="8" t="str">
        <f t="shared" si="157"/>
        <v/>
      </c>
      <c r="N1039" s="8">
        <f>N1036+3</f>
        <v>1036</v>
      </c>
      <c r="O1039" s="8"/>
      <c r="P1039" s="8"/>
      <c r="Q1039" s="8" t="str">
        <f>IF(Inputs!$E$9=$M$2,M1039,IF(Inputs!$E$9=$N$2,N1039,IF(Inputs!$E$9=$O$2,O1039,IF(Inputs!$E$9=$P$2,P1039,""))))</f>
        <v/>
      </c>
      <c r="R1039" s="3">
        <v>0</v>
      </c>
      <c r="S1039" s="19"/>
      <c r="T1039" s="3">
        <f t="shared" si="153"/>
        <v>0</v>
      </c>
      <c r="U1039" s="8" t="str">
        <f t="shared" si="154"/>
        <v/>
      </c>
      <c r="W1039" s="11"/>
      <c r="X1039" s="11"/>
      <c r="Y1039" s="11"/>
      <c r="Z1039" s="11"/>
      <c r="AA1039" s="11"/>
      <c r="AB1039" s="11"/>
      <c r="AC1039" s="11"/>
    </row>
    <row r="1040" spans="4:29">
      <c r="D1040" s="26">
        <f>IF(SUM($D$2:D1039)&lt;&gt;0,0,IF(ROUND(U1039-L1040,2)=0,E1040,0))</f>
        <v>0</v>
      </c>
      <c r="E1040" s="3" t="str">
        <f t="shared" si="155"/>
        <v/>
      </c>
      <c r="F1040" s="3" t="str">
        <f>IF(E1040="","",IF(ISERROR(INDEX(Inputs!$A$10:$B$13,MATCH(E1040,Inputs!$A$10:$A$13,0),2)),0,INDEX(Inputs!$A$10:$B$13,MATCH(E1040,Inputs!$A$10:$A$13,0),2)))</f>
        <v/>
      </c>
      <c r="G1040" s="47">
        <f t="shared" si="149"/>
        <v>0.1095</v>
      </c>
      <c r="H1040" s="37">
        <f t="shared" si="150"/>
        <v>0.1095</v>
      </c>
      <c r="I1040" s="9" t="e">
        <f>IF(E1040="",NA(),IF(Inputs!$B$6&gt;(U1039*(1+rate/freq)),IF((U1039*(1+rate/freq))&lt;0,0,(U1039*(1+rate/freq))),Inputs!$B$6))</f>
        <v>#N/A</v>
      </c>
      <c r="J1040" s="8" t="str">
        <f t="shared" si="151"/>
        <v/>
      </c>
      <c r="K1040" s="9" t="str">
        <f t="shared" si="152"/>
        <v/>
      </c>
      <c r="L1040" s="8" t="str">
        <f t="shared" si="156"/>
        <v/>
      </c>
      <c r="M1040" s="8" t="str">
        <f t="shared" si="157"/>
        <v/>
      </c>
      <c r="N1040" s="8"/>
      <c r="O1040" s="8"/>
      <c r="P1040" s="8"/>
      <c r="Q1040" s="8" t="str">
        <f>IF(Inputs!$E$9=$M$2,M1040,IF(Inputs!$E$9=$N$2,N1040,IF(Inputs!$E$9=$O$2,O1040,IF(Inputs!$E$9=$P$2,P1040,""))))</f>
        <v/>
      </c>
      <c r="R1040" s="3">
        <v>0</v>
      </c>
      <c r="S1040" s="19"/>
      <c r="T1040" s="3">
        <f t="shared" si="153"/>
        <v>0</v>
      </c>
      <c r="U1040" s="8" t="str">
        <f t="shared" si="154"/>
        <v/>
      </c>
      <c r="W1040" s="11"/>
      <c r="X1040" s="11"/>
      <c r="Y1040" s="11"/>
      <c r="Z1040" s="11"/>
      <c r="AA1040" s="11"/>
      <c r="AB1040" s="11"/>
      <c r="AC1040" s="11"/>
    </row>
    <row r="1041" spans="4:29">
      <c r="D1041" s="26">
        <f>IF(SUM($D$2:D1040)&lt;&gt;0,0,IF(ROUND(U1040-L1041,2)=0,E1041,0))</f>
        <v>0</v>
      </c>
      <c r="E1041" s="3" t="str">
        <f t="shared" si="155"/>
        <v/>
      </c>
      <c r="F1041" s="3" t="str">
        <f>IF(E1041="","",IF(ISERROR(INDEX(Inputs!$A$10:$B$13,MATCH(E1041,Inputs!$A$10:$A$13,0),2)),0,INDEX(Inputs!$A$10:$B$13,MATCH(E1041,Inputs!$A$10:$A$13,0),2)))</f>
        <v/>
      </c>
      <c r="G1041" s="47">
        <f t="shared" si="149"/>
        <v>0.1095</v>
      </c>
      <c r="H1041" s="37">
        <f t="shared" si="150"/>
        <v>0.1095</v>
      </c>
      <c r="I1041" s="9" t="e">
        <f>IF(E1041="",NA(),IF(Inputs!$B$6&gt;(U1040*(1+rate/freq)),IF((U1040*(1+rate/freq))&lt;0,0,(U1040*(1+rate/freq))),Inputs!$B$6))</f>
        <v>#N/A</v>
      </c>
      <c r="J1041" s="8" t="str">
        <f t="shared" si="151"/>
        <v/>
      </c>
      <c r="K1041" s="9" t="str">
        <f t="shared" si="152"/>
        <v/>
      </c>
      <c r="L1041" s="8" t="str">
        <f t="shared" si="156"/>
        <v/>
      </c>
      <c r="M1041" s="8" t="str">
        <f t="shared" si="157"/>
        <v/>
      </c>
      <c r="N1041" s="8"/>
      <c r="O1041" s="8"/>
      <c r="P1041" s="8"/>
      <c r="Q1041" s="8" t="str">
        <f>IF(Inputs!$E$9=$M$2,M1041,IF(Inputs!$E$9=$N$2,N1041,IF(Inputs!$E$9=$O$2,O1041,IF(Inputs!$E$9=$P$2,P1041,""))))</f>
        <v/>
      </c>
      <c r="R1041" s="3">
        <v>0</v>
      </c>
      <c r="S1041" s="19"/>
      <c r="T1041" s="3">
        <f t="shared" si="153"/>
        <v>0</v>
      </c>
      <c r="U1041" s="8" t="str">
        <f t="shared" si="154"/>
        <v/>
      </c>
      <c r="W1041" s="11"/>
      <c r="X1041" s="11"/>
      <c r="Y1041" s="11"/>
      <c r="Z1041" s="11"/>
      <c r="AA1041" s="11"/>
      <c r="AB1041" s="11"/>
      <c r="AC1041" s="11"/>
    </row>
    <row r="1042" spans="4:29">
      <c r="D1042" s="26">
        <f>IF(SUM($D$2:D1041)&lt;&gt;0,0,IF(ROUND(U1041-L1042,2)=0,E1042,0))</f>
        <v>0</v>
      </c>
      <c r="E1042" s="3" t="str">
        <f t="shared" si="155"/>
        <v/>
      </c>
      <c r="F1042" s="3" t="str">
        <f>IF(E1042="","",IF(ISERROR(INDEX(Inputs!$A$10:$B$13,MATCH(E1042,Inputs!$A$10:$A$13,0),2)),0,INDEX(Inputs!$A$10:$B$13,MATCH(E1042,Inputs!$A$10:$A$13,0),2)))</f>
        <v/>
      </c>
      <c r="G1042" s="47">
        <f t="shared" si="149"/>
        <v>0.1095</v>
      </c>
      <c r="H1042" s="37">
        <f t="shared" si="150"/>
        <v>0.1095</v>
      </c>
      <c r="I1042" s="9" t="e">
        <f>IF(E1042="",NA(),IF(Inputs!$B$6&gt;(U1041*(1+rate/freq)),IF((U1041*(1+rate/freq))&lt;0,0,(U1041*(1+rate/freq))),Inputs!$B$6))</f>
        <v>#N/A</v>
      </c>
      <c r="J1042" s="8" t="str">
        <f t="shared" si="151"/>
        <v/>
      </c>
      <c r="K1042" s="9" t="str">
        <f t="shared" si="152"/>
        <v/>
      </c>
      <c r="L1042" s="8" t="str">
        <f t="shared" si="156"/>
        <v/>
      </c>
      <c r="M1042" s="8" t="str">
        <f t="shared" si="157"/>
        <v/>
      </c>
      <c r="N1042" s="8">
        <f>N1039+3</f>
        <v>1039</v>
      </c>
      <c r="O1042" s="8">
        <f>O1036+6</f>
        <v>1039</v>
      </c>
      <c r="P1042" s="8"/>
      <c r="Q1042" s="8" t="str">
        <f>IF(Inputs!$E$9=$M$2,M1042,IF(Inputs!$E$9=$N$2,N1042,IF(Inputs!$E$9=$O$2,O1042,IF(Inputs!$E$9=$P$2,P1042,""))))</f>
        <v/>
      </c>
      <c r="R1042" s="3">
        <v>0</v>
      </c>
      <c r="S1042" s="19"/>
      <c r="T1042" s="3">
        <f t="shared" si="153"/>
        <v>0</v>
      </c>
      <c r="U1042" s="8" t="str">
        <f t="shared" si="154"/>
        <v/>
      </c>
      <c r="W1042" s="11"/>
      <c r="X1042" s="11"/>
      <c r="Y1042" s="11"/>
      <c r="Z1042" s="11"/>
      <c r="AA1042" s="11"/>
      <c r="AB1042" s="11"/>
      <c r="AC1042" s="11"/>
    </row>
    <row r="1043" spans="4:29">
      <c r="D1043" s="26">
        <f>IF(SUM($D$2:D1042)&lt;&gt;0,0,IF(ROUND(U1042-L1043,2)=0,E1043,0))</f>
        <v>0</v>
      </c>
      <c r="E1043" s="3" t="str">
        <f t="shared" si="155"/>
        <v/>
      </c>
      <c r="F1043" s="3" t="str">
        <f>IF(E1043="","",IF(ISERROR(INDEX(Inputs!$A$10:$B$13,MATCH(E1043,Inputs!$A$10:$A$13,0),2)),0,INDEX(Inputs!$A$10:$B$13,MATCH(E1043,Inputs!$A$10:$A$13,0),2)))</f>
        <v/>
      </c>
      <c r="G1043" s="47">
        <f t="shared" si="149"/>
        <v>0.1095</v>
      </c>
      <c r="H1043" s="37">
        <f t="shared" si="150"/>
        <v>0.1095</v>
      </c>
      <c r="I1043" s="9" t="e">
        <f>IF(E1043="",NA(),IF(Inputs!$B$6&gt;(U1042*(1+rate/freq)),IF((U1042*(1+rate/freq))&lt;0,0,(U1042*(1+rate/freq))),Inputs!$B$6))</f>
        <v>#N/A</v>
      </c>
      <c r="J1043" s="8" t="str">
        <f t="shared" si="151"/>
        <v/>
      </c>
      <c r="K1043" s="9" t="str">
        <f t="shared" si="152"/>
        <v/>
      </c>
      <c r="L1043" s="8" t="str">
        <f t="shared" si="156"/>
        <v/>
      </c>
      <c r="M1043" s="8" t="str">
        <f t="shared" si="157"/>
        <v/>
      </c>
      <c r="N1043" s="8"/>
      <c r="O1043" s="8"/>
      <c r="P1043" s="8"/>
      <c r="Q1043" s="8" t="str">
        <f>IF(Inputs!$E$9=$M$2,M1043,IF(Inputs!$E$9=$N$2,N1043,IF(Inputs!$E$9=$O$2,O1043,IF(Inputs!$E$9=$P$2,P1043,""))))</f>
        <v/>
      </c>
      <c r="R1043" s="3">
        <v>0</v>
      </c>
      <c r="S1043" s="19"/>
      <c r="T1043" s="3">
        <f t="shared" si="153"/>
        <v>0</v>
      </c>
      <c r="U1043" s="8" t="str">
        <f t="shared" si="154"/>
        <v/>
      </c>
      <c r="W1043" s="11"/>
      <c r="X1043" s="11"/>
      <c r="Y1043" s="11"/>
      <c r="Z1043" s="11"/>
      <c r="AA1043" s="11"/>
      <c r="AB1043" s="11"/>
      <c r="AC1043" s="11"/>
    </row>
    <row r="1044" spans="4:29">
      <c r="D1044" s="26">
        <f>IF(SUM($D$2:D1043)&lt;&gt;0,0,IF(ROUND(U1043-L1044,2)=0,E1044,0))</f>
        <v>0</v>
      </c>
      <c r="E1044" s="3" t="str">
        <f t="shared" si="155"/>
        <v/>
      </c>
      <c r="F1044" s="3" t="str">
        <f>IF(E1044="","",IF(ISERROR(INDEX(Inputs!$A$10:$B$13,MATCH(E1044,Inputs!$A$10:$A$13,0),2)),0,INDEX(Inputs!$A$10:$B$13,MATCH(E1044,Inputs!$A$10:$A$13,0),2)))</f>
        <v/>
      </c>
      <c r="G1044" s="47">
        <f t="shared" si="149"/>
        <v>0.1095</v>
      </c>
      <c r="H1044" s="37">
        <f t="shared" si="150"/>
        <v>0.1095</v>
      </c>
      <c r="I1044" s="9" t="e">
        <f>IF(E1044="",NA(),IF(Inputs!$B$6&gt;(U1043*(1+rate/freq)),IF((U1043*(1+rate/freq))&lt;0,0,(U1043*(1+rate/freq))),Inputs!$B$6))</f>
        <v>#N/A</v>
      </c>
      <c r="J1044" s="8" t="str">
        <f t="shared" si="151"/>
        <v/>
      </c>
      <c r="K1044" s="9" t="str">
        <f t="shared" si="152"/>
        <v/>
      </c>
      <c r="L1044" s="8" t="str">
        <f t="shared" si="156"/>
        <v/>
      </c>
      <c r="M1044" s="8" t="str">
        <f t="shared" si="157"/>
        <v/>
      </c>
      <c r="N1044" s="8"/>
      <c r="O1044" s="8"/>
      <c r="P1044" s="8"/>
      <c r="Q1044" s="8" t="str">
        <f>IF(Inputs!$E$9=$M$2,M1044,IF(Inputs!$E$9=$N$2,N1044,IF(Inputs!$E$9=$O$2,O1044,IF(Inputs!$E$9=$P$2,P1044,""))))</f>
        <v/>
      </c>
      <c r="R1044" s="3">
        <v>0</v>
      </c>
      <c r="S1044" s="19"/>
      <c r="T1044" s="3">
        <f t="shared" si="153"/>
        <v>0</v>
      </c>
      <c r="U1044" s="8" t="str">
        <f t="shared" si="154"/>
        <v/>
      </c>
      <c r="W1044" s="11"/>
      <c r="X1044" s="11"/>
      <c r="Y1044" s="11"/>
      <c r="Z1044" s="11"/>
      <c r="AA1044" s="11"/>
      <c r="AB1044" s="11"/>
      <c r="AC1044" s="11"/>
    </row>
    <row r="1045" spans="4:29">
      <c r="D1045" s="26">
        <f>IF(SUM($D$2:D1044)&lt;&gt;0,0,IF(ROUND(U1044-L1045,2)=0,E1045,0))</f>
        <v>0</v>
      </c>
      <c r="E1045" s="3" t="str">
        <f t="shared" si="155"/>
        <v/>
      </c>
      <c r="F1045" s="3" t="str">
        <f>IF(E1045="","",IF(ISERROR(INDEX(Inputs!$A$10:$B$13,MATCH(E1045,Inputs!$A$10:$A$13,0),2)),0,INDEX(Inputs!$A$10:$B$13,MATCH(E1045,Inputs!$A$10:$A$13,0),2)))</f>
        <v/>
      </c>
      <c r="G1045" s="47">
        <f t="shared" si="149"/>
        <v>0.1095</v>
      </c>
      <c r="H1045" s="37">
        <f t="shared" si="150"/>
        <v>0.1095</v>
      </c>
      <c r="I1045" s="9" t="e">
        <f>IF(E1045="",NA(),IF(Inputs!$B$6&gt;(U1044*(1+rate/freq)),IF((U1044*(1+rate/freq))&lt;0,0,(U1044*(1+rate/freq))),Inputs!$B$6))</f>
        <v>#N/A</v>
      </c>
      <c r="J1045" s="8" t="str">
        <f t="shared" si="151"/>
        <v/>
      </c>
      <c r="K1045" s="9" t="str">
        <f t="shared" si="152"/>
        <v/>
      </c>
      <c r="L1045" s="8" t="str">
        <f t="shared" si="156"/>
        <v/>
      </c>
      <c r="M1045" s="8" t="str">
        <f t="shared" si="157"/>
        <v/>
      </c>
      <c r="N1045" s="8">
        <f>N1042+3</f>
        <v>1042</v>
      </c>
      <c r="O1045" s="8"/>
      <c r="P1045" s="8"/>
      <c r="Q1045" s="8" t="str">
        <f>IF(Inputs!$E$9=$M$2,M1045,IF(Inputs!$E$9=$N$2,N1045,IF(Inputs!$E$9=$O$2,O1045,IF(Inputs!$E$9=$P$2,P1045,""))))</f>
        <v/>
      </c>
      <c r="R1045" s="3">
        <v>0</v>
      </c>
      <c r="S1045" s="19"/>
      <c r="T1045" s="3">
        <f t="shared" si="153"/>
        <v>0</v>
      </c>
      <c r="U1045" s="8" t="str">
        <f t="shared" si="154"/>
        <v/>
      </c>
      <c r="W1045" s="11"/>
      <c r="X1045" s="11"/>
      <c r="Y1045" s="11"/>
      <c r="Z1045" s="11"/>
      <c r="AA1045" s="11"/>
      <c r="AB1045" s="11"/>
      <c r="AC1045" s="11"/>
    </row>
    <row r="1046" spans="4:29">
      <c r="D1046" s="26">
        <f>IF(SUM($D$2:D1045)&lt;&gt;0,0,IF(ROUND(U1045-L1046,2)=0,E1046,0))</f>
        <v>0</v>
      </c>
      <c r="E1046" s="3" t="str">
        <f t="shared" si="155"/>
        <v/>
      </c>
      <c r="F1046" s="3" t="str">
        <f>IF(E1046="","",IF(ISERROR(INDEX(Inputs!$A$10:$B$13,MATCH(E1046,Inputs!$A$10:$A$13,0),2)),0,INDEX(Inputs!$A$10:$B$13,MATCH(E1046,Inputs!$A$10:$A$13,0),2)))</f>
        <v/>
      </c>
      <c r="G1046" s="47">
        <f t="shared" si="149"/>
        <v>0.1095</v>
      </c>
      <c r="H1046" s="37">
        <f t="shared" si="150"/>
        <v>0.1095</v>
      </c>
      <c r="I1046" s="9" t="e">
        <f>IF(E1046="",NA(),IF(Inputs!$B$6&gt;(U1045*(1+rate/freq)),IF((U1045*(1+rate/freq))&lt;0,0,(U1045*(1+rate/freq))),Inputs!$B$6))</f>
        <v>#N/A</v>
      </c>
      <c r="J1046" s="8" t="str">
        <f t="shared" si="151"/>
        <v/>
      </c>
      <c r="K1046" s="9" t="str">
        <f t="shared" si="152"/>
        <v/>
      </c>
      <c r="L1046" s="8" t="str">
        <f t="shared" si="156"/>
        <v/>
      </c>
      <c r="M1046" s="8" t="str">
        <f t="shared" si="157"/>
        <v/>
      </c>
      <c r="N1046" s="8"/>
      <c r="O1046" s="8"/>
      <c r="P1046" s="8"/>
      <c r="Q1046" s="8" t="str">
        <f>IF(Inputs!$E$9=$M$2,M1046,IF(Inputs!$E$9=$N$2,N1046,IF(Inputs!$E$9=$O$2,O1046,IF(Inputs!$E$9=$P$2,P1046,""))))</f>
        <v/>
      </c>
      <c r="R1046" s="3">
        <v>0</v>
      </c>
      <c r="S1046" s="19"/>
      <c r="T1046" s="3">
        <f t="shared" si="153"/>
        <v>0</v>
      </c>
      <c r="U1046" s="8" t="str">
        <f t="shared" si="154"/>
        <v/>
      </c>
      <c r="W1046" s="11"/>
      <c r="X1046" s="11"/>
      <c r="Y1046" s="11"/>
      <c r="Z1046" s="11"/>
      <c r="AA1046" s="11"/>
      <c r="AB1046" s="11"/>
      <c r="AC1046" s="11"/>
    </row>
    <row r="1047" spans="4:29">
      <c r="D1047" s="26">
        <f>IF(SUM($D$2:D1046)&lt;&gt;0,0,IF(ROUND(U1046-L1047,2)=0,E1047,0))</f>
        <v>0</v>
      </c>
      <c r="E1047" s="3" t="str">
        <f t="shared" si="155"/>
        <v/>
      </c>
      <c r="F1047" s="3" t="str">
        <f>IF(E1047="","",IF(ISERROR(INDEX(Inputs!$A$10:$B$13,MATCH(E1047,Inputs!$A$10:$A$13,0),2)),0,INDEX(Inputs!$A$10:$B$13,MATCH(E1047,Inputs!$A$10:$A$13,0),2)))</f>
        <v/>
      </c>
      <c r="G1047" s="47">
        <f t="shared" si="149"/>
        <v>0.1095</v>
      </c>
      <c r="H1047" s="37">
        <f t="shared" si="150"/>
        <v>0.1095</v>
      </c>
      <c r="I1047" s="9" t="e">
        <f>IF(E1047="",NA(),IF(Inputs!$B$6&gt;(U1046*(1+rate/freq)),IF((U1046*(1+rate/freq))&lt;0,0,(U1046*(1+rate/freq))),Inputs!$B$6))</f>
        <v>#N/A</v>
      </c>
      <c r="J1047" s="8" t="str">
        <f t="shared" si="151"/>
        <v/>
      </c>
      <c r="K1047" s="9" t="str">
        <f t="shared" si="152"/>
        <v/>
      </c>
      <c r="L1047" s="8" t="str">
        <f t="shared" si="156"/>
        <v/>
      </c>
      <c r="M1047" s="8" t="str">
        <f t="shared" si="157"/>
        <v/>
      </c>
      <c r="N1047" s="8"/>
      <c r="O1047" s="8"/>
      <c r="P1047" s="8"/>
      <c r="Q1047" s="8" t="str">
        <f>IF(Inputs!$E$9=$M$2,M1047,IF(Inputs!$E$9=$N$2,N1047,IF(Inputs!$E$9=$O$2,O1047,IF(Inputs!$E$9=$P$2,P1047,""))))</f>
        <v/>
      </c>
      <c r="R1047" s="3">
        <v>0</v>
      </c>
      <c r="S1047" s="19"/>
      <c r="T1047" s="3">
        <f t="shared" si="153"/>
        <v>0</v>
      </c>
      <c r="U1047" s="8" t="str">
        <f t="shared" si="154"/>
        <v/>
      </c>
      <c r="W1047" s="11"/>
      <c r="X1047" s="11"/>
      <c r="Y1047" s="11"/>
      <c r="Z1047" s="11"/>
      <c r="AA1047" s="11"/>
      <c r="AB1047" s="11"/>
      <c r="AC1047" s="11"/>
    </row>
    <row r="1048" spans="4:29">
      <c r="D1048" s="26">
        <f>IF(SUM($D$2:D1047)&lt;&gt;0,0,IF(ROUND(U1047-L1048,2)=0,E1048,0))</f>
        <v>0</v>
      </c>
      <c r="E1048" s="3" t="str">
        <f t="shared" si="155"/>
        <v/>
      </c>
      <c r="F1048" s="3" t="str">
        <f>IF(E1048="","",IF(ISERROR(INDEX(Inputs!$A$10:$B$13,MATCH(E1048,Inputs!$A$10:$A$13,0),2)),0,INDEX(Inputs!$A$10:$B$13,MATCH(E1048,Inputs!$A$10:$A$13,0),2)))</f>
        <v/>
      </c>
      <c r="G1048" s="47">
        <f t="shared" si="149"/>
        <v>0.1095</v>
      </c>
      <c r="H1048" s="37">
        <f t="shared" si="150"/>
        <v>0.1095</v>
      </c>
      <c r="I1048" s="9" t="e">
        <f>IF(E1048="",NA(),IF(Inputs!$B$6&gt;(U1047*(1+rate/freq)),IF((U1047*(1+rate/freq))&lt;0,0,(U1047*(1+rate/freq))),Inputs!$B$6))</f>
        <v>#N/A</v>
      </c>
      <c r="J1048" s="8" t="str">
        <f t="shared" si="151"/>
        <v/>
      </c>
      <c r="K1048" s="9" t="str">
        <f t="shared" si="152"/>
        <v/>
      </c>
      <c r="L1048" s="8" t="str">
        <f t="shared" si="156"/>
        <v/>
      </c>
      <c r="M1048" s="8" t="str">
        <f t="shared" si="157"/>
        <v/>
      </c>
      <c r="N1048" s="8">
        <f>N1045+3</f>
        <v>1045</v>
      </c>
      <c r="O1048" s="8">
        <f>O1042+6</f>
        <v>1045</v>
      </c>
      <c r="P1048" s="8">
        <f>P1036+12</f>
        <v>1045</v>
      </c>
      <c r="Q1048" s="8" t="str">
        <f>IF(Inputs!$E$9=$M$2,M1048,IF(Inputs!$E$9=$N$2,N1048,IF(Inputs!$E$9=$O$2,O1048,IF(Inputs!$E$9=$P$2,P1048,""))))</f>
        <v/>
      </c>
      <c r="R1048" s="3">
        <v>0</v>
      </c>
      <c r="S1048" s="19"/>
      <c r="T1048" s="3">
        <f t="shared" si="153"/>
        <v>0</v>
      </c>
      <c r="U1048" s="8" t="str">
        <f t="shared" si="154"/>
        <v/>
      </c>
      <c r="W1048" s="11"/>
      <c r="X1048" s="11"/>
      <c r="Y1048" s="11"/>
      <c r="Z1048" s="11"/>
      <c r="AA1048" s="11"/>
      <c r="AB1048" s="11"/>
      <c r="AC1048" s="11"/>
    </row>
    <row r="1049" spans="4:29">
      <c r="D1049" s="26">
        <f>IF(SUM($D$2:D1048)&lt;&gt;0,0,IF(ROUND(U1048-L1049,2)=0,E1049,0))</f>
        <v>0</v>
      </c>
      <c r="E1049" s="3" t="str">
        <f t="shared" si="155"/>
        <v/>
      </c>
      <c r="F1049" s="3" t="str">
        <f>IF(E1049="","",IF(ISERROR(INDEX(Inputs!$A$10:$B$13,MATCH(E1049,Inputs!$A$10:$A$13,0),2)),0,INDEX(Inputs!$A$10:$B$13,MATCH(E1049,Inputs!$A$10:$A$13,0),2)))</f>
        <v/>
      </c>
      <c r="G1049" s="47">
        <f t="shared" si="149"/>
        <v>0.1095</v>
      </c>
      <c r="H1049" s="37">
        <f t="shared" si="150"/>
        <v>0.1095</v>
      </c>
      <c r="I1049" s="9" t="e">
        <f>IF(E1049="",NA(),IF(Inputs!$B$6&gt;(U1048*(1+rate/freq)),IF((U1048*(1+rate/freq))&lt;0,0,(U1048*(1+rate/freq))),Inputs!$B$6))</f>
        <v>#N/A</v>
      </c>
      <c r="J1049" s="8" t="str">
        <f t="shared" si="151"/>
        <v/>
      </c>
      <c r="K1049" s="9" t="str">
        <f t="shared" si="152"/>
        <v/>
      </c>
      <c r="L1049" s="8" t="str">
        <f t="shared" si="156"/>
        <v/>
      </c>
      <c r="M1049" s="8" t="str">
        <f t="shared" si="157"/>
        <v/>
      </c>
      <c r="N1049" s="8"/>
      <c r="O1049" s="8"/>
      <c r="P1049" s="8"/>
      <c r="Q1049" s="8" t="str">
        <f>IF(Inputs!$E$9=$M$2,M1049,IF(Inputs!$E$9=$N$2,N1049,IF(Inputs!$E$9=$O$2,O1049,IF(Inputs!$E$9=$P$2,P1049,""))))</f>
        <v/>
      </c>
      <c r="R1049" s="3">
        <v>0</v>
      </c>
      <c r="S1049" s="19"/>
      <c r="T1049" s="3">
        <f t="shared" si="153"/>
        <v>0</v>
      </c>
      <c r="U1049" s="8" t="str">
        <f t="shared" si="154"/>
        <v/>
      </c>
      <c r="W1049" s="11"/>
      <c r="X1049" s="11"/>
      <c r="Y1049" s="11"/>
      <c r="Z1049" s="11"/>
      <c r="AA1049" s="11"/>
      <c r="AB1049" s="11"/>
      <c r="AC1049" s="11"/>
    </row>
    <row r="1050" spans="4:29">
      <c r="D1050" s="26">
        <f>IF(SUM($D$2:D1049)&lt;&gt;0,0,IF(ROUND(U1049-L1050,2)=0,E1050,0))</f>
        <v>0</v>
      </c>
      <c r="E1050" s="3" t="str">
        <f t="shared" si="155"/>
        <v/>
      </c>
      <c r="F1050" s="3" t="str">
        <f>IF(E1050="","",IF(ISERROR(INDEX(Inputs!$A$10:$B$13,MATCH(E1050,Inputs!$A$10:$A$13,0),2)),0,INDEX(Inputs!$A$10:$B$13,MATCH(E1050,Inputs!$A$10:$A$13,0),2)))</f>
        <v/>
      </c>
      <c r="G1050" s="47">
        <f t="shared" si="149"/>
        <v>0.1095</v>
      </c>
      <c r="H1050" s="37">
        <f t="shared" si="150"/>
        <v>0.1095</v>
      </c>
      <c r="I1050" s="9" t="e">
        <f>IF(E1050="",NA(),IF(Inputs!$B$6&gt;(U1049*(1+rate/freq)),IF((U1049*(1+rate/freq))&lt;0,0,(U1049*(1+rate/freq))),Inputs!$B$6))</f>
        <v>#N/A</v>
      </c>
      <c r="J1050" s="8" t="str">
        <f t="shared" si="151"/>
        <v/>
      </c>
      <c r="K1050" s="9" t="str">
        <f t="shared" si="152"/>
        <v/>
      </c>
      <c r="L1050" s="8" t="str">
        <f t="shared" si="156"/>
        <v/>
      </c>
      <c r="M1050" s="8" t="str">
        <f t="shared" si="157"/>
        <v/>
      </c>
      <c r="N1050" s="8"/>
      <c r="O1050" s="8"/>
      <c r="P1050" s="8"/>
      <c r="Q1050" s="8" t="str">
        <f>IF(Inputs!$E$9=$M$2,M1050,IF(Inputs!$E$9=$N$2,N1050,IF(Inputs!$E$9=$O$2,O1050,IF(Inputs!$E$9=$P$2,P1050,""))))</f>
        <v/>
      </c>
      <c r="R1050" s="3">
        <v>0</v>
      </c>
      <c r="S1050" s="19"/>
      <c r="T1050" s="3">
        <f t="shared" si="153"/>
        <v>0</v>
      </c>
      <c r="U1050" s="8" t="str">
        <f t="shared" si="154"/>
        <v/>
      </c>
      <c r="W1050" s="11"/>
      <c r="X1050" s="11"/>
      <c r="Y1050" s="11"/>
      <c r="Z1050" s="11"/>
      <c r="AA1050" s="11"/>
      <c r="AB1050" s="11"/>
      <c r="AC1050" s="11"/>
    </row>
    <row r="1051" spans="4:29">
      <c r="D1051" s="26">
        <f>IF(SUM($D$2:D1050)&lt;&gt;0,0,IF(ROUND(U1050-L1051,2)=0,E1051,0))</f>
        <v>0</v>
      </c>
      <c r="E1051" s="3" t="str">
        <f t="shared" si="155"/>
        <v/>
      </c>
      <c r="F1051" s="3" t="str">
        <f>IF(E1051="","",IF(ISERROR(INDEX(Inputs!$A$10:$B$13,MATCH(E1051,Inputs!$A$10:$A$13,0),2)),0,INDEX(Inputs!$A$10:$B$13,MATCH(E1051,Inputs!$A$10:$A$13,0),2)))</f>
        <v/>
      </c>
      <c r="G1051" s="47">
        <f t="shared" si="149"/>
        <v>0.1095</v>
      </c>
      <c r="H1051" s="37">
        <f t="shared" si="150"/>
        <v>0.1095</v>
      </c>
      <c r="I1051" s="9" t="e">
        <f>IF(E1051="",NA(),IF(Inputs!$B$6&gt;(U1050*(1+rate/freq)),IF((U1050*(1+rate/freq))&lt;0,0,(U1050*(1+rate/freq))),Inputs!$B$6))</f>
        <v>#N/A</v>
      </c>
      <c r="J1051" s="8" t="str">
        <f t="shared" si="151"/>
        <v/>
      </c>
      <c r="K1051" s="9" t="str">
        <f t="shared" si="152"/>
        <v/>
      </c>
      <c r="L1051" s="8" t="str">
        <f t="shared" si="156"/>
        <v/>
      </c>
      <c r="M1051" s="8" t="str">
        <f t="shared" si="157"/>
        <v/>
      </c>
      <c r="N1051" s="8">
        <f>N1048+3</f>
        <v>1048</v>
      </c>
      <c r="O1051" s="8"/>
      <c r="P1051" s="8"/>
      <c r="Q1051" s="8" t="str">
        <f>IF(Inputs!$E$9=$M$2,M1051,IF(Inputs!$E$9=$N$2,N1051,IF(Inputs!$E$9=$O$2,O1051,IF(Inputs!$E$9=$P$2,P1051,""))))</f>
        <v/>
      </c>
      <c r="R1051" s="3">
        <v>0</v>
      </c>
      <c r="S1051" s="19"/>
      <c r="T1051" s="3">
        <f t="shared" si="153"/>
        <v>0</v>
      </c>
      <c r="U1051" s="8" t="str">
        <f t="shared" si="154"/>
        <v/>
      </c>
      <c r="W1051" s="11"/>
      <c r="X1051" s="11"/>
      <c r="Y1051" s="11"/>
      <c r="Z1051" s="11"/>
      <c r="AA1051" s="11"/>
      <c r="AB1051" s="11"/>
      <c r="AC1051" s="11"/>
    </row>
    <row r="1052" spans="4:29">
      <c r="D1052" s="26">
        <f>IF(SUM($D$2:D1051)&lt;&gt;0,0,IF(ROUND(U1051-L1052,2)=0,E1052,0))</f>
        <v>0</v>
      </c>
      <c r="E1052" s="3" t="str">
        <f t="shared" si="155"/>
        <v/>
      </c>
      <c r="F1052" s="3" t="str">
        <f>IF(E1052="","",IF(ISERROR(INDEX(Inputs!$A$10:$B$13,MATCH(E1052,Inputs!$A$10:$A$13,0),2)),0,INDEX(Inputs!$A$10:$B$13,MATCH(E1052,Inputs!$A$10:$A$13,0),2)))</f>
        <v/>
      </c>
      <c r="G1052" s="47">
        <f t="shared" si="149"/>
        <v>0.1095</v>
      </c>
      <c r="H1052" s="37">
        <f t="shared" si="150"/>
        <v>0.1095</v>
      </c>
      <c r="I1052" s="9" t="e">
        <f>IF(E1052="",NA(),IF(Inputs!$B$6&gt;(U1051*(1+rate/freq)),IF((U1051*(1+rate/freq))&lt;0,0,(U1051*(1+rate/freq))),Inputs!$B$6))</f>
        <v>#N/A</v>
      </c>
      <c r="J1052" s="8" t="str">
        <f t="shared" si="151"/>
        <v/>
      </c>
      <c r="K1052" s="9" t="str">
        <f t="shared" si="152"/>
        <v/>
      </c>
      <c r="L1052" s="8" t="str">
        <f t="shared" si="156"/>
        <v/>
      </c>
      <c r="M1052" s="8" t="str">
        <f t="shared" si="157"/>
        <v/>
      </c>
      <c r="N1052" s="8"/>
      <c r="O1052" s="8"/>
      <c r="P1052" s="8"/>
      <c r="Q1052" s="8" t="str">
        <f>IF(Inputs!$E$9=$M$2,M1052,IF(Inputs!$E$9=$N$2,N1052,IF(Inputs!$E$9=$O$2,O1052,IF(Inputs!$E$9=$P$2,P1052,""))))</f>
        <v/>
      </c>
      <c r="R1052" s="3">
        <v>0</v>
      </c>
      <c r="S1052" s="19"/>
      <c r="T1052" s="3">
        <f t="shared" si="153"/>
        <v>0</v>
      </c>
      <c r="U1052" s="8" t="str">
        <f t="shared" si="154"/>
        <v/>
      </c>
      <c r="W1052" s="11"/>
      <c r="X1052" s="11"/>
      <c r="Y1052" s="11"/>
      <c r="Z1052" s="11"/>
      <c r="AA1052" s="11"/>
      <c r="AB1052" s="11"/>
      <c r="AC1052" s="11"/>
    </row>
    <row r="1053" spans="4:29">
      <c r="D1053" s="26">
        <f>IF(SUM($D$2:D1052)&lt;&gt;0,0,IF(ROUND(U1052-L1053,2)=0,E1053,0))</f>
        <v>0</v>
      </c>
      <c r="E1053" s="3" t="str">
        <f t="shared" si="155"/>
        <v/>
      </c>
      <c r="F1053" s="3" t="str">
        <f>IF(E1053="","",IF(ISERROR(INDEX(Inputs!$A$10:$B$13,MATCH(E1053,Inputs!$A$10:$A$13,0),2)),0,INDEX(Inputs!$A$10:$B$13,MATCH(E1053,Inputs!$A$10:$A$13,0),2)))</f>
        <v/>
      </c>
      <c r="G1053" s="47">
        <f t="shared" si="149"/>
        <v>0.1095</v>
      </c>
      <c r="H1053" s="37">
        <f t="shared" si="150"/>
        <v>0.1095</v>
      </c>
      <c r="I1053" s="9" t="e">
        <f>IF(E1053="",NA(),IF(Inputs!$B$6&gt;(U1052*(1+rate/freq)),IF((U1052*(1+rate/freq))&lt;0,0,(U1052*(1+rate/freq))),Inputs!$B$6))</f>
        <v>#N/A</v>
      </c>
      <c r="J1053" s="8" t="str">
        <f t="shared" si="151"/>
        <v/>
      </c>
      <c r="K1053" s="9" t="str">
        <f t="shared" si="152"/>
        <v/>
      </c>
      <c r="L1053" s="8" t="str">
        <f t="shared" si="156"/>
        <v/>
      </c>
      <c r="M1053" s="8" t="str">
        <f t="shared" si="157"/>
        <v/>
      </c>
      <c r="N1053" s="8"/>
      <c r="O1053" s="8"/>
      <c r="P1053" s="8"/>
      <c r="Q1053" s="8" t="str">
        <f>IF(Inputs!$E$9=$M$2,M1053,IF(Inputs!$E$9=$N$2,N1053,IF(Inputs!$E$9=$O$2,O1053,IF(Inputs!$E$9=$P$2,P1053,""))))</f>
        <v/>
      </c>
      <c r="R1053" s="3">
        <v>0</v>
      </c>
      <c r="S1053" s="19"/>
      <c r="T1053" s="3">
        <f t="shared" si="153"/>
        <v>0</v>
      </c>
      <c r="U1053" s="8" t="str">
        <f t="shared" si="154"/>
        <v/>
      </c>
      <c r="W1053" s="11"/>
      <c r="X1053" s="11"/>
      <c r="Y1053" s="11"/>
      <c r="Z1053" s="11"/>
      <c r="AA1053" s="11"/>
      <c r="AB1053" s="11"/>
      <c r="AC1053" s="11"/>
    </row>
    <row r="1054" spans="4:29">
      <c r="D1054" s="26">
        <f>IF(SUM($D$2:D1053)&lt;&gt;0,0,IF(ROUND(U1053-L1054,2)=0,E1054,0))</f>
        <v>0</v>
      </c>
      <c r="E1054" s="3" t="str">
        <f t="shared" si="155"/>
        <v/>
      </c>
      <c r="F1054" s="3" t="str">
        <f>IF(E1054="","",IF(ISERROR(INDEX(Inputs!$A$10:$B$13,MATCH(E1054,Inputs!$A$10:$A$13,0),2)),0,INDEX(Inputs!$A$10:$B$13,MATCH(E1054,Inputs!$A$10:$A$13,0),2)))</f>
        <v/>
      </c>
      <c r="G1054" s="47">
        <f t="shared" si="149"/>
        <v>0.1095</v>
      </c>
      <c r="H1054" s="37">
        <f t="shared" si="150"/>
        <v>0.1095</v>
      </c>
      <c r="I1054" s="9" t="e">
        <f>IF(E1054="",NA(),IF(Inputs!$B$6&gt;(U1053*(1+rate/freq)),IF((U1053*(1+rate/freq))&lt;0,0,(U1053*(1+rate/freq))),Inputs!$B$6))</f>
        <v>#N/A</v>
      </c>
      <c r="J1054" s="8" t="str">
        <f t="shared" si="151"/>
        <v/>
      </c>
      <c r="K1054" s="9" t="str">
        <f t="shared" si="152"/>
        <v/>
      </c>
      <c r="L1054" s="8" t="str">
        <f t="shared" si="156"/>
        <v/>
      </c>
      <c r="M1054" s="8" t="str">
        <f t="shared" si="157"/>
        <v/>
      </c>
      <c r="N1054" s="8">
        <f>N1051+3</f>
        <v>1051</v>
      </c>
      <c r="O1054" s="8">
        <f>O1048+6</f>
        <v>1051</v>
      </c>
      <c r="P1054" s="8"/>
      <c r="Q1054" s="8" t="str">
        <f>IF(Inputs!$E$9=$M$2,M1054,IF(Inputs!$E$9=$N$2,N1054,IF(Inputs!$E$9=$O$2,O1054,IF(Inputs!$E$9=$P$2,P1054,""))))</f>
        <v/>
      </c>
      <c r="R1054" s="3">
        <v>0</v>
      </c>
      <c r="S1054" s="19"/>
      <c r="T1054" s="3">
        <f t="shared" si="153"/>
        <v>0</v>
      </c>
      <c r="U1054" s="8" t="str">
        <f t="shared" si="154"/>
        <v/>
      </c>
      <c r="W1054" s="11"/>
      <c r="X1054" s="11"/>
      <c r="Y1054" s="11"/>
      <c r="Z1054" s="11"/>
      <c r="AA1054" s="11"/>
      <c r="AB1054" s="11"/>
      <c r="AC1054" s="11"/>
    </row>
    <row r="1055" spans="4:29">
      <c r="D1055" s="26">
        <f>IF(SUM($D$2:D1054)&lt;&gt;0,0,IF(ROUND(U1054-L1055,2)=0,E1055,0))</f>
        <v>0</v>
      </c>
      <c r="E1055" s="3" t="str">
        <f t="shared" si="155"/>
        <v/>
      </c>
      <c r="F1055" s="3" t="str">
        <f>IF(E1055="","",IF(ISERROR(INDEX(Inputs!$A$10:$B$13,MATCH(E1055,Inputs!$A$10:$A$13,0),2)),0,INDEX(Inputs!$A$10:$B$13,MATCH(E1055,Inputs!$A$10:$A$13,0),2)))</f>
        <v/>
      </c>
      <c r="G1055" s="47">
        <f t="shared" si="149"/>
        <v>0.1095</v>
      </c>
      <c r="H1055" s="37">
        <f t="shared" si="150"/>
        <v>0.1095</v>
      </c>
      <c r="I1055" s="9" t="e">
        <f>IF(E1055="",NA(),IF(Inputs!$B$6&gt;(U1054*(1+rate/freq)),IF((U1054*(1+rate/freq))&lt;0,0,(U1054*(1+rate/freq))),Inputs!$B$6))</f>
        <v>#N/A</v>
      </c>
      <c r="J1055" s="8" t="str">
        <f t="shared" si="151"/>
        <v/>
      </c>
      <c r="K1055" s="9" t="str">
        <f t="shared" si="152"/>
        <v/>
      </c>
      <c r="L1055" s="8" t="str">
        <f t="shared" si="156"/>
        <v/>
      </c>
      <c r="M1055" s="8" t="str">
        <f t="shared" si="157"/>
        <v/>
      </c>
      <c r="N1055" s="8"/>
      <c r="O1055" s="8"/>
      <c r="P1055" s="8"/>
      <c r="Q1055" s="8" t="str">
        <f>IF(Inputs!$E$9=$M$2,M1055,IF(Inputs!$E$9=$N$2,N1055,IF(Inputs!$E$9=$O$2,O1055,IF(Inputs!$E$9=$P$2,P1055,""))))</f>
        <v/>
      </c>
      <c r="R1055" s="3">
        <v>0</v>
      </c>
      <c r="S1055" s="19"/>
      <c r="T1055" s="3">
        <f t="shared" si="153"/>
        <v>0</v>
      </c>
      <c r="U1055" s="8" t="str">
        <f t="shared" si="154"/>
        <v/>
      </c>
      <c r="W1055" s="11"/>
      <c r="X1055" s="11"/>
      <c r="Y1055" s="11"/>
      <c r="Z1055" s="11"/>
      <c r="AA1055" s="11"/>
      <c r="AB1055" s="11"/>
      <c r="AC1055" s="11"/>
    </row>
    <row r="1056" spans="4:29">
      <c r="D1056" s="26">
        <f>IF(SUM($D$2:D1055)&lt;&gt;0,0,IF(ROUND(U1055-L1056,2)=0,E1056,0))</f>
        <v>0</v>
      </c>
      <c r="E1056" s="3" t="str">
        <f t="shared" si="155"/>
        <v/>
      </c>
      <c r="F1056" s="3" t="str">
        <f>IF(E1056="","",IF(ISERROR(INDEX(Inputs!$A$10:$B$13,MATCH(E1056,Inputs!$A$10:$A$13,0),2)),0,INDEX(Inputs!$A$10:$B$13,MATCH(E1056,Inputs!$A$10:$A$13,0),2)))</f>
        <v/>
      </c>
      <c r="G1056" s="47">
        <f t="shared" si="149"/>
        <v>0.1095</v>
      </c>
      <c r="H1056" s="37">
        <f t="shared" si="150"/>
        <v>0.1095</v>
      </c>
      <c r="I1056" s="9" t="e">
        <f>IF(E1056="",NA(),IF(Inputs!$B$6&gt;(U1055*(1+rate/freq)),IF((U1055*(1+rate/freq))&lt;0,0,(U1055*(1+rate/freq))),Inputs!$B$6))</f>
        <v>#N/A</v>
      </c>
      <c r="J1056" s="8" t="str">
        <f t="shared" si="151"/>
        <v/>
      </c>
      <c r="K1056" s="9" t="str">
        <f t="shared" si="152"/>
        <v/>
      </c>
      <c r="L1056" s="8" t="str">
        <f t="shared" si="156"/>
        <v/>
      </c>
      <c r="M1056" s="8" t="str">
        <f t="shared" si="157"/>
        <v/>
      </c>
      <c r="N1056" s="8"/>
      <c r="O1056" s="8"/>
      <c r="P1056" s="8"/>
      <c r="Q1056" s="8" t="str">
        <f>IF(Inputs!$E$9=$M$2,M1056,IF(Inputs!$E$9=$N$2,N1056,IF(Inputs!$E$9=$O$2,O1056,IF(Inputs!$E$9=$P$2,P1056,""))))</f>
        <v/>
      </c>
      <c r="R1056" s="3">
        <v>0</v>
      </c>
      <c r="S1056" s="19"/>
      <c r="T1056" s="3">
        <f t="shared" si="153"/>
        <v>0</v>
      </c>
      <c r="U1056" s="8" t="str">
        <f t="shared" si="154"/>
        <v/>
      </c>
      <c r="W1056" s="11"/>
      <c r="X1056" s="11"/>
      <c r="Y1056" s="11"/>
      <c r="Z1056" s="11"/>
      <c r="AA1056" s="11"/>
      <c r="AB1056" s="11"/>
      <c r="AC1056" s="11"/>
    </row>
    <row r="1057" spans="4:29">
      <c r="D1057" s="26">
        <f>IF(SUM($D$2:D1056)&lt;&gt;0,0,IF(ROUND(U1056-L1057,2)=0,E1057,0))</f>
        <v>0</v>
      </c>
      <c r="E1057" s="3" t="str">
        <f t="shared" si="155"/>
        <v/>
      </c>
      <c r="F1057" s="3" t="str">
        <f>IF(E1057="","",IF(ISERROR(INDEX(Inputs!$A$10:$B$13,MATCH(E1057,Inputs!$A$10:$A$13,0),2)),0,INDEX(Inputs!$A$10:$B$13,MATCH(E1057,Inputs!$A$10:$A$13,0),2)))</f>
        <v/>
      </c>
      <c r="G1057" s="47">
        <f t="shared" si="149"/>
        <v>0.1095</v>
      </c>
      <c r="H1057" s="37">
        <f t="shared" si="150"/>
        <v>0.1095</v>
      </c>
      <c r="I1057" s="9" t="e">
        <f>IF(E1057="",NA(),IF(Inputs!$B$6&gt;(U1056*(1+rate/freq)),IF((U1056*(1+rate/freq))&lt;0,0,(U1056*(1+rate/freq))),Inputs!$B$6))</f>
        <v>#N/A</v>
      </c>
      <c r="J1057" s="8" t="str">
        <f t="shared" si="151"/>
        <v/>
      </c>
      <c r="K1057" s="9" t="str">
        <f t="shared" si="152"/>
        <v/>
      </c>
      <c r="L1057" s="8" t="str">
        <f t="shared" si="156"/>
        <v/>
      </c>
      <c r="M1057" s="8" t="str">
        <f t="shared" si="157"/>
        <v/>
      </c>
      <c r="N1057" s="8">
        <f>N1054+3</f>
        <v>1054</v>
      </c>
      <c r="O1057" s="8"/>
      <c r="P1057" s="8"/>
      <c r="Q1057" s="8" t="str">
        <f>IF(Inputs!$E$9=$M$2,M1057,IF(Inputs!$E$9=$N$2,N1057,IF(Inputs!$E$9=$O$2,O1057,IF(Inputs!$E$9=$P$2,P1057,""))))</f>
        <v/>
      </c>
      <c r="R1057" s="3">
        <v>0</v>
      </c>
      <c r="S1057" s="19"/>
      <c r="T1057" s="3">
        <f t="shared" si="153"/>
        <v>0</v>
      </c>
      <c r="U1057" s="8" t="str">
        <f t="shared" si="154"/>
        <v/>
      </c>
      <c r="W1057" s="11"/>
      <c r="X1057" s="11"/>
      <c r="Y1057" s="11"/>
      <c r="Z1057" s="11"/>
      <c r="AA1057" s="11"/>
      <c r="AB1057" s="11"/>
      <c r="AC1057" s="11"/>
    </row>
    <row r="1058" spans="4:29">
      <c r="D1058" s="26">
        <f>IF(SUM($D$2:D1057)&lt;&gt;0,0,IF(ROUND(U1057-L1058,2)=0,E1058,0))</f>
        <v>0</v>
      </c>
      <c r="E1058" s="3" t="str">
        <f t="shared" si="155"/>
        <v/>
      </c>
      <c r="F1058" s="3" t="str">
        <f>IF(E1058="","",IF(ISERROR(INDEX(Inputs!$A$10:$B$13,MATCH(E1058,Inputs!$A$10:$A$13,0),2)),0,INDEX(Inputs!$A$10:$B$13,MATCH(E1058,Inputs!$A$10:$A$13,0),2)))</f>
        <v/>
      </c>
      <c r="G1058" s="47">
        <f t="shared" si="149"/>
        <v>0.1095</v>
      </c>
      <c r="H1058" s="37">
        <f t="shared" si="150"/>
        <v>0.1095</v>
      </c>
      <c r="I1058" s="9" t="e">
        <f>IF(E1058="",NA(),IF(Inputs!$B$6&gt;(U1057*(1+rate/freq)),IF((U1057*(1+rate/freq))&lt;0,0,(U1057*(1+rate/freq))),Inputs!$B$6))</f>
        <v>#N/A</v>
      </c>
      <c r="J1058" s="8" t="str">
        <f t="shared" si="151"/>
        <v/>
      </c>
      <c r="K1058" s="9" t="str">
        <f t="shared" si="152"/>
        <v/>
      </c>
      <c r="L1058" s="8" t="str">
        <f t="shared" si="156"/>
        <v/>
      </c>
      <c r="M1058" s="8" t="str">
        <f t="shared" si="157"/>
        <v/>
      </c>
      <c r="N1058" s="8"/>
      <c r="O1058" s="8"/>
      <c r="P1058" s="8"/>
      <c r="Q1058" s="8" t="str">
        <f>IF(Inputs!$E$9=$M$2,M1058,IF(Inputs!$E$9=$N$2,N1058,IF(Inputs!$E$9=$O$2,O1058,IF(Inputs!$E$9=$P$2,P1058,""))))</f>
        <v/>
      </c>
      <c r="R1058" s="3">
        <v>0</v>
      </c>
      <c r="S1058" s="19"/>
      <c r="T1058" s="3">
        <f t="shared" si="153"/>
        <v>0</v>
      </c>
      <c r="U1058" s="8" t="str">
        <f t="shared" si="154"/>
        <v/>
      </c>
      <c r="W1058" s="11"/>
      <c r="X1058" s="11"/>
      <c r="Y1058" s="11"/>
      <c r="Z1058" s="11"/>
      <c r="AA1058" s="11"/>
      <c r="AB1058" s="11"/>
      <c r="AC1058" s="11"/>
    </row>
    <row r="1059" spans="4:29">
      <c r="D1059" s="26">
        <f>IF(SUM($D$2:D1058)&lt;&gt;0,0,IF(ROUND(U1058-L1059,2)=0,E1059,0))</f>
        <v>0</v>
      </c>
      <c r="E1059" s="3" t="str">
        <f t="shared" si="155"/>
        <v/>
      </c>
      <c r="F1059" s="3" t="str">
        <f>IF(E1059="","",IF(ISERROR(INDEX(Inputs!$A$10:$B$13,MATCH(E1059,Inputs!$A$10:$A$13,0),2)),0,INDEX(Inputs!$A$10:$B$13,MATCH(E1059,Inputs!$A$10:$A$13,0),2)))</f>
        <v/>
      </c>
      <c r="G1059" s="47">
        <f t="shared" si="149"/>
        <v>0.1095</v>
      </c>
      <c r="H1059" s="37">
        <f t="shared" si="150"/>
        <v>0.1095</v>
      </c>
      <c r="I1059" s="9" t="e">
        <f>IF(E1059="",NA(),IF(Inputs!$B$6&gt;(U1058*(1+rate/freq)),IF((U1058*(1+rate/freq))&lt;0,0,(U1058*(1+rate/freq))),Inputs!$B$6))</f>
        <v>#N/A</v>
      </c>
      <c r="J1059" s="8" t="str">
        <f t="shared" si="151"/>
        <v/>
      </c>
      <c r="K1059" s="9" t="str">
        <f t="shared" si="152"/>
        <v/>
      </c>
      <c r="L1059" s="8" t="str">
        <f t="shared" si="156"/>
        <v/>
      </c>
      <c r="M1059" s="8" t="str">
        <f t="shared" si="157"/>
        <v/>
      </c>
      <c r="N1059" s="8"/>
      <c r="O1059" s="8"/>
      <c r="P1059" s="8"/>
      <c r="Q1059" s="8" t="str">
        <f>IF(Inputs!$E$9=$M$2,M1059,IF(Inputs!$E$9=$N$2,N1059,IF(Inputs!$E$9=$O$2,O1059,IF(Inputs!$E$9=$P$2,P1059,""))))</f>
        <v/>
      </c>
      <c r="R1059" s="3">
        <v>0</v>
      </c>
      <c r="S1059" s="19"/>
      <c r="T1059" s="3">
        <f t="shared" si="153"/>
        <v>0</v>
      </c>
      <c r="U1059" s="8" t="str">
        <f t="shared" si="154"/>
        <v/>
      </c>
      <c r="W1059" s="11"/>
      <c r="X1059" s="11"/>
      <c r="Y1059" s="11"/>
      <c r="Z1059" s="11"/>
      <c r="AA1059" s="11"/>
      <c r="AB1059" s="11"/>
      <c r="AC1059" s="11"/>
    </row>
    <row r="1060" spans="4:29">
      <c r="D1060" s="26">
        <f>IF(SUM($D$2:D1059)&lt;&gt;0,0,IF(ROUND(U1059-L1060,2)=0,E1060,0))</f>
        <v>0</v>
      </c>
      <c r="E1060" s="3" t="str">
        <f t="shared" si="155"/>
        <v/>
      </c>
      <c r="F1060" s="3" t="str">
        <f>IF(E1060="","",IF(ISERROR(INDEX(Inputs!$A$10:$B$13,MATCH(E1060,Inputs!$A$10:$A$13,0),2)),0,INDEX(Inputs!$A$10:$B$13,MATCH(E1060,Inputs!$A$10:$A$13,0),2)))</f>
        <v/>
      </c>
      <c r="G1060" s="47">
        <f t="shared" si="149"/>
        <v>0.1095</v>
      </c>
      <c r="H1060" s="37">
        <f t="shared" si="150"/>
        <v>0.1095</v>
      </c>
      <c r="I1060" s="9" t="e">
        <f>IF(E1060="",NA(),IF(Inputs!$B$6&gt;(U1059*(1+rate/freq)),IF((U1059*(1+rate/freq))&lt;0,0,(U1059*(1+rate/freq))),Inputs!$B$6))</f>
        <v>#N/A</v>
      </c>
      <c r="J1060" s="8" t="str">
        <f t="shared" si="151"/>
        <v/>
      </c>
      <c r="K1060" s="9" t="str">
        <f t="shared" si="152"/>
        <v/>
      </c>
      <c r="L1060" s="8" t="str">
        <f t="shared" si="156"/>
        <v/>
      </c>
      <c r="M1060" s="8" t="str">
        <f t="shared" si="157"/>
        <v/>
      </c>
      <c r="N1060" s="8">
        <f>N1057+3</f>
        <v>1057</v>
      </c>
      <c r="O1060" s="8">
        <f>O1054+6</f>
        <v>1057</v>
      </c>
      <c r="P1060" s="8">
        <f>P1048+12</f>
        <v>1057</v>
      </c>
      <c r="Q1060" s="8" t="str">
        <f>IF(Inputs!$E$9=$M$2,M1060,IF(Inputs!$E$9=$N$2,N1060,IF(Inputs!$E$9=$O$2,O1060,IF(Inputs!$E$9=$P$2,P1060,""))))</f>
        <v/>
      </c>
      <c r="R1060" s="3">
        <v>0</v>
      </c>
      <c r="S1060" s="19"/>
      <c r="T1060" s="3">
        <f t="shared" si="153"/>
        <v>0</v>
      </c>
      <c r="U1060" s="8" t="str">
        <f t="shared" si="154"/>
        <v/>
      </c>
      <c r="W1060" s="11"/>
      <c r="X1060" s="11"/>
      <c r="Y1060" s="11"/>
      <c r="Z1060" s="11"/>
      <c r="AA1060" s="11"/>
      <c r="AB1060" s="11"/>
      <c r="AC1060" s="11"/>
    </row>
    <row r="1061" spans="4:29">
      <c r="D1061" s="26">
        <f>IF(SUM($D$2:D1060)&lt;&gt;0,0,IF(ROUND(U1060-L1061,2)=0,E1061,0))</f>
        <v>0</v>
      </c>
      <c r="E1061" s="3" t="str">
        <f t="shared" si="155"/>
        <v/>
      </c>
      <c r="F1061" s="3" t="str">
        <f>IF(E1061="","",IF(ISERROR(INDEX(Inputs!$A$10:$B$13,MATCH(E1061,Inputs!$A$10:$A$13,0),2)),0,INDEX(Inputs!$A$10:$B$13,MATCH(E1061,Inputs!$A$10:$A$13,0),2)))</f>
        <v/>
      </c>
      <c r="G1061" s="47">
        <f t="shared" si="149"/>
        <v>0.1095</v>
      </c>
      <c r="H1061" s="37">
        <f t="shared" si="150"/>
        <v>0.1095</v>
      </c>
      <c r="I1061" s="9" t="e">
        <f>IF(E1061="",NA(),IF(Inputs!$B$6&gt;(U1060*(1+rate/freq)),IF((U1060*(1+rate/freq))&lt;0,0,(U1060*(1+rate/freq))),Inputs!$B$6))</f>
        <v>#N/A</v>
      </c>
      <c r="J1061" s="8" t="str">
        <f t="shared" si="151"/>
        <v/>
      </c>
      <c r="K1061" s="9" t="str">
        <f t="shared" si="152"/>
        <v/>
      </c>
      <c r="L1061" s="8" t="str">
        <f t="shared" si="156"/>
        <v/>
      </c>
      <c r="M1061" s="8" t="str">
        <f t="shared" si="157"/>
        <v/>
      </c>
      <c r="N1061" s="8"/>
      <c r="O1061" s="8"/>
      <c r="P1061" s="8"/>
      <c r="Q1061" s="8" t="str">
        <f>IF(Inputs!$E$9=$M$2,M1061,IF(Inputs!$E$9=$N$2,N1061,IF(Inputs!$E$9=$O$2,O1061,IF(Inputs!$E$9=$P$2,P1061,""))))</f>
        <v/>
      </c>
      <c r="R1061" s="3">
        <v>0</v>
      </c>
      <c r="S1061" s="19"/>
      <c r="T1061" s="3">
        <f t="shared" si="153"/>
        <v>0</v>
      </c>
      <c r="U1061" s="8" t="str">
        <f t="shared" si="154"/>
        <v/>
      </c>
      <c r="W1061" s="11"/>
      <c r="X1061" s="11"/>
      <c r="Y1061" s="11"/>
      <c r="Z1061" s="11"/>
      <c r="AA1061" s="11"/>
      <c r="AB1061" s="11"/>
      <c r="AC1061" s="11"/>
    </row>
    <row r="1062" spans="4:29">
      <c r="D1062" s="26">
        <f>IF(SUM($D$2:D1061)&lt;&gt;0,0,IF(ROUND(U1061-L1062,2)=0,E1062,0))</f>
        <v>0</v>
      </c>
      <c r="E1062" s="3" t="str">
        <f t="shared" si="155"/>
        <v/>
      </c>
      <c r="F1062" s="3" t="str">
        <f>IF(E1062="","",IF(ISERROR(INDEX(Inputs!$A$10:$B$13,MATCH(E1062,Inputs!$A$10:$A$13,0),2)),0,INDEX(Inputs!$A$10:$B$13,MATCH(E1062,Inputs!$A$10:$A$13,0),2)))</f>
        <v/>
      </c>
      <c r="G1062" s="47">
        <f t="shared" si="149"/>
        <v>0.1095</v>
      </c>
      <c r="H1062" s="37">
        <f t="shared" si="150"/>
        <v>0.1095</v>
      </c>
      <c r="I1062" s="9" t="e">
        <f>IF(E1062="",NA(),IF(Inputs!$B$6&gt;(U1061*(1+rate/freq)),IF((U1061*(1+rate/freq))&lt;0,0,(U1061*(1+rate/freq))),Inputs!$B$6))</f>
        <v>#N/A</v>
      </c>
      <c r="J1062" s="8" t="str">
        <f t="shared" si="151"/>
        <v/>
      </c>
      <c r="K1062" s="9" t="str">
        <f t="shared" si="152"/>
        <v/>
      </c>
      <c r="L1062" s="8" t="str">
        <f t="shared" si="156"/>
        <v/>
      </c>
      <c r="M1062" s="8" t="str">
        <f t="shared" si="157"/>
        <v/>
      </c>
      <c r="N1062" s="8"/>
      <c r="O1062" s="8"/>
      <c r="P1062" s="8"/>
      <c r="Q1062" s="8" t="str">
        <f>IF(Inputs!$E$9=$M$2,M1062,IF(Inputs!$E$9=$N$2,N1062,IF(Inputs!$E$9=$O$2,O1062,IF(Inputs!$E$9=$P$2,P1062,""))))</f>
        <v/>
      </c>
      <c r="R1062" s="3">
        <v>0</v>
      </c>
      <c r="S1062" s="19"/>
      <c r="T1062" s="3">
        <f t="shared" si="153"/>
        <v>0</v>
      </c>
      <c r="U1062" s="8" t="str">
        <f t="shared" si="154"/>
        <v/>
      </c>
      <c r="W1062" s="11"/>
      <c r="X1062" s="11"/>
      <c r="Y1062" s="11"/>
      <c r="Z1062" s="11"/>
      <c r="AA1062" s="11"/>
      <c r="AB1062" s="11"/>
      <c r="AC1062" s="11"/>
    </row>
    <row r="1063" spans="4:29">
      <c r="D1063" s="26">
        <f>IF(SUM($D$2:D1062)&lt;&gt;0,0,IF(ROUND(U1062-L1063,2)=0,E1063,0))</f>
        <v>0</v>
      </c>
      <c r="E1063" s="3" t="str">
        <f t="shared" si="155"/>
        <v/>
      </c>
      <c r="F1063" s="3" t="str">
        <f>IF(E1063="","",IF(ISERROR(INDEX(Inputs!$A$10:$B$13,MATCH(E1063,Inputs!$A$10:$A$13,0),2)),0,INDEX(Inputs!$A$10:$B$13,MATCH(E1063,Inputs!$A$10:$A$13,0),2)))</f>
        <v/>
      </c>
      <c r="G1063" s="47">
        <f t="shared" si="149"/>
        <v>0.1095</v>
      </c>
      <c r="H1063" s="37">
        <f t="shared" si="150"/>
        <v>0.1095</v>
      </c>
      <c r="I1063" s="9" t="e">
        <f>IF(E1063="",NA(),IF(Inputs!$B$6&gt;(U1062*(1+rate/freq)),IF((U1062*(1+rate/freq))&lt;0,0,(U1062*(1+rate/freq))),Inputs!$B$6))</f>
        <v>#N/A</v>
      </c>
      <c r="J1063" s="8" t="str">
        <f t="shared" si="151"/>
        <v/>
      </c>
      <c r="K1063" s="9" t="str">
        <f t="shared" si="152"/>
        <v/>
      </c>
      <c r="L1063" s="8" t="str">
        <f t="shared" si="156"/>
        <v/>
      </c>
      <c r="M1063" s="8" t="str">
        <f t="shared" si="157"/>
        <v/>
      </c>
      <c r="N1063" s="8">
        <f>N1060+3</f>
        <v>1060</v>
      </c>
      <c r="O1063" s="8"/>
      <c r="P1063" s="8"/>
      <c r="Q1063" s="8" t="str">
        <f>IF(Inputs!$E$9=$M$2,M1063,IF(Inputs!$E$9=$N$2,N1063,IF(Inputs!$E$9=$O$2,O1063,IF(Inputs!$E$9=$P$2,P1063,""))))</f>
        <v/>
      </c>
      <c r="R1063" s="3">
        <v>0</v>
      </c>
      <c r="S1063" s="19"/>
      <c r="T1063" s="3">
        <f t="shared" si="153"/>
        <v>0</v>
      </c>
      <c r="U1063" s="8" t="str">
        <f t="shared" si="154"/>
        <v/>
      </c>
      <c r="W1063" s="11"/>
      <c r="X1063" s="11"/>
      <c r="Y1063" s="11"/>
      <c r="Z1063" s="11"/>
      <c r="AA1063" s="11"/>
      <c r="AB1063" s="11"/>
      <c r="AC1063" s="11"/>
    </row>
    <row r="1064" spans="4:29">
      <c r="D1064" s="26">
        <f>IF(SUM($D$2:D1063)&lt;&gt;0,0,IF(ROUND(U1063-L1064,2)=0,E1064,0))</f>
        <v>0</v>
      </c>
      <c r="E1064" s="3" t="str">
        <f t="shared" si="155"/>
        <v/>
      </c>
      <c r="F1064" s="3" t="str">
        <f>IF(E1064="","",IF(ISERROR(INDEX(Inputs!$A$10:$B$13,MATCH(E1064,Inputs!$A$10:$A$13,0),2)),0,INDEX(Inputs!$A$10:$B$13,MATCH(E1064,Inputs!$A$10:$A$13,0),2)))</f>
        <v/>
      </c>
      <c r="G1064" s="47">
        <f t="shared" si="149"/>
        <v>0.1095</v>
      </c>
      <c r="H1064" s="37">
        <f t="shared" si="150"/>
        <v>0.1095</v>
      </c>
      <c r="I1064" s="9" t="e">
        <f>IF(E1064="",NA(),IF(Inputs!$B$6&gt;(U1063*(1+rate/freq)),IF((U1063*(1+rate/freq))&lt;0,0,(U1063*(1+rate/freq))),Inputs!$B$6))</f>
        <v>#N/A</v>
      </c>
      <c r="J1064" s="8" t="str">
        <f t="shared" si="151"/>
        <v/>
      </c>
      <c r="K1064" s="9" t="str">
        <f t="shared" si="152"/>
        <v/>
      </c>
      <c r="L1064" s="8" t="str">
        <f t="shared" si="156"/>
        <v/>
      </c>
      <c r="M1064" s="8" t="str">
        <f t="shared" si="157"/>
        <v/>
      </c>
      <c r="N1064" s="8"/>
      <c r="O1064" s="8"/>
      <c r="P1064" s="8"/>
      <c r="Q1064" s="8" t="str">
        <f>IF(Inputs!$E$9=$M$2,M1064,IF(Inputs!$E$9=$N$2,N1064,IF(Inputs!$E$9=$O$2,O1064,IF(Inputs!$E$9=$P$2,P1064,""))))</f>
        <v/>
      </c>
      <c r="R1064" s="3">
        <v>0</v>
      </c>
      <c r="S1064" s="19"/>
      <c r="T1064" s="3">
        <f t="shared" si="153"/>
        <v>0</v>
      </c>
      <c r="U1064" s="8" t="str">
        <f t="shared" si="154"/>
        <v/>
      </c>
      <c r="W1064" s="11"/>
      <c r="X1064" s="11"/>
      <c r="Y1064" s="11"/>
      <c r="Z1064" s="11"/>
      <c r="AA1064" s="11"/>
      <c r="AB1064" s="11"/>
      <c r="AC1064" s="11"/>
    </row>
    <row r="1065" spans="4:29">
      <c r="D1065" s="26">
        <f>IF(SUM($D$2:D1064)&lt;&gt;0,0,IF(ROUND(U1064-L1065,2)=0,E1065,0))</f>
        <v>0</v>
      </c>
      <c r="E1065" s="3" t="str">
        <f t="shared" si="155"/>
        <v/>
      </c>
      <c r="F1065" s="3" t="str">
        <f>IF(E1065="","",IF(ISERROR(INDEX(Inputs!$A$10:$B$13,MATCH(E1065,Inputs!$A$10:$A$13,0),2)),0,INDEX(Inputs!$A$10:$B$13,MATCH(E1065,Inputs!$A$10:$A$13,0),2)))</f>
        <v/>
      </c>
      <c r="G1065" s="47">
        <f t="shared" si="149"/>
        <v>0.1095</v>
      </c>
      <c r="H1065" s="37">
        <f t="shared" si="150"/>
        <v>0.1095</v>
      </c>
      <c r="I1065" s="9" t="e">
        <f>IF(E1065="",NA(),IF(Inputs!$B$6&gt;(U1064*(1+rate/freq)),IF((U1064*(1+rate/freq))&lt;0,0,(U1064*(1+rate/freq))),Inputs!$B$6))</f>
        <v>#N/A</v>
      </c>
      <c r="J1065" s="8" t="str">
        <f t="shared" si="151"/>
        <v/>
      </c>
      <c r="K1065" s="9" t="str">
        <f t="shared" si="152"/>
        <v/>
      </c>
      <c r="L1065" s="8" t="str">
        <f t="shared" si="156"/>
        <v/>
      </c>
      <c r="M1065" s="8" t="str">
        <f t="shared" si="157"/>
        <v/>
      </c>
      <c r="N1065" s="8"/>
      <c r="O1065" s="8"/>
      <c r="P1065" s="8"/>
      <c r="Q1065" s="8" t="str">
        <f>IF(Inputs!$E$9=$M$2,M1065,IF(Inputs!$E$9=$N$2,N1065,IF(Inputs!$E$9=$O$2,O1065,IF(Inputs!$E$9=$P$2,P1065,""))))</f>
        <v/>
      </c>
      <c r="R1065" s="3">
        <v>0</v>
      </c>
      <c r="S1065" s="19"/>
      <c r="T1065" s="3">
        <f t="shared" si="153"/>
        <v>0</v>
      </c>
      <c r="U1065" s="8" t="str">
        <f t="shared" si="154"/>
        <v/>
      </c>
      <c r="W1065" s="11"/>
      <c r="X1065" s="11"/>
      <c r="Y1065" s="11"/>
      <c r="Z1065" s="11"/>
      <c r="AA1065" s="11"/>
      <c r="AB1065" s="11"/>
      <c r="AC1065" s="11"/>
    </row>
    <row r="1066" spans="4:29">
      <c r="D1066" s="26">
        <f>IF(SUM($D$2:D1065)&lt;&gt;0,0,IF(ROUND(U1065-L1066,2)=0,E1066,0))</f>
        <v>0</v>
      </c>
      <c r="E1066" s="3" t="str">
        <f t="shared" si="155"/>
        <v/>
      </c>
      <c r="F1066" s="3" t="str">
        <f>IF(E1066="","",IF(ISERROR(INDEX(Inputs!$A$10:$B$13,MATCH(E1066,Inputs!$A$10:$A$13,0),2)),0,INDEX(Inputs!$A$10:$B$13,MATCH(E1066,Inputs!$A$10:$A$13,0),2)))</f>
        <v/>
      </c>
      <c r="G1066" s="47">
        <f t="shared" si="149"/>
        <v>0.1095</v>
      </c>
      <c r="H1066" s="37">
        <f t="shared" si="150"/>
        <v>0.1095</v>
      </c>
      <c r="I1066" s="9" t="e">
        <f>IF(E1066="",NA(),IF(Inputs!$B$6&gt;(U1065*(1+rate/freq)),IF((U1065*(1+rate/freq))&lt;0,0,(U1065*(1+rate/freq))),Inputs!$B$6))</f>
        <v>#N/A</v>
      </c>
      <c r="J1066" s="8" t="str">
        <f t="shared" si="151"/>
        <v/>
      </c>
      <c r="K1066" s="9" t="str">
        <f t="shared" si="152"/>
        <v/>
      </c>
      <c r="L1066" s="8" t="str">
        <f t="shared" si="156"/>
        <v/>
      </c>
      <c r="M1066" s="8" t="str">
        <f t="shared" si="157"/>
        <v/>
      </c>
      <c r="N1066" s="8">
        <f>N1063+3</f>
        <v>1063</v>
      </c>
      <c r="O1066" s="8">
        <f>O1060+6</f>
        <v>1063</v>
      </c>
      <c r="P1066" s="8"/>
      <c r="Q1066" s="8" t="str">
        <f>IF(Inputs!$E$9=$M$2,M1066,IF(Inputs!$E$9=$N$2,N1066,IF(Inputs!$E$9=$O$2,O1066,IF(Inputs!$E$9=$P$2,P1066,""))))</f>
        <v/>
      </c>
      <c r="R1066" s="3">
        <v>0</v>
      </c>
      <c r="S1066" s="19"/>
      <c r="T1066" s="3">
        <f t="shared" si="153"/>
        <v>0</v>
      </c>
      <c r="U1066" s="8" t="str">
        <f t="shared" si="154"/>
        <v/>
      </c>
      <c r="W1066" s="11"/>
      <c r="X1066" s="11"/>
      <c r="Y1066" s="11"/>
      <c r="Z1066" s="11"/>
      <c r="AA1066" s="11"/>
      <c r="AB1066" s="11"/>
      <c r="AC1066" s="11"/>
    </row>
    <row r="1067" spans="4:29">
      <c r="D1067" s="26">
        <f>IF(SUM($D$2:D1066)&lt;&gt;0,0,IF(ROUND(U1066-L1067,2)=0,E1067,0))</f>
        <v>0</v>
      </c>
      <c r="E1067" s="3" t="str">
        <f t="shared" si="155"/>
        <v/>
      </c>
      <c r="F1067" s="3" t="str">
        <f>IF(E1067="","",IF(ISERROR(INDEX(Inputs!$A$10:$B$13,MATCH(E1067,Inputs!$A$10:$A$13,0),2)),0,INDEX(Inputs!$A$10:$B$13,MATCH(E1067,Inputs!$A$10:$A$13,0),2)))</f>
        <v/>
      </c>
      <c r="G1067" s="47">
        <f t="shared" si="149"/>
        <v>0.1095</v>
      </c>
      <c r="H1067" s="37">
        <f t="shared" si="150"/>
        <v>0.1095</v>
      </c>
      <c r="I1067" s="9" t="e">
        <f>IF(E1067="",NA(),IF(Inputs!$B$6&gt;(U1066*(1+rate/freq)),IF((U1066*(1+rate/freq))&lt;0,0,(U1066*(1+rate/freq))),Inputs!$B$6))</f>
        <v>#N/A</v>
      </c>
      <c r="J1067" s="8" t="str">
        <f t="shared" si="151"/>
        <v/>
      </c>
      <c r="K1067" s="9" t="str">
        <f t="shared" si="152"/>
        <v/>
      </c>
      <c r="L1067" s="8" t="str">
        <f t="shared" si="156"/>
        <v/>
      </c>
      <c r="M1067" s="8" t="str">
        <f t="shared" si="157"/>
        <v/>
      </c>
      <c r="N1067" s="8"/>
      <c r="O1067" s="8"/>
      <c r="P1067" s="8"/>
      <c r="Q1067" s="8" t="str">
        <f>IF(Inputs!$E$9=$M$2,M1067,IF(Inputs!$E$9=$N$2,N1067,IF(Inputs!$E$9=$O$2,O1067,IF(Inputs!$E$9=$P$2,P1067,""))))</f>
        <v/>
      </c>
      <c r="R1067" s="3">
        <v>0</v>
      </c>
      <c r="S1067" s="19"/>
      <c r="T1067" s="3">
        <f t="shared" si="153"/>
        <v>0</v>
      </c>
      <c r="U1067" s="8" t="str">
        <f t="shared" si="154"/>
        <v/>
      </c>
      <c r="W1067" s="11"/>
      <c r="X1067" s="11"/>
      <c r="Y1067" s="11"/>
      <c r="Z1067" s="11"/>
      <c r="AA1067" s="11"/>
      <c r="AB1067" s="11"/>
      <c r="AC1067" s="11"/>
    </row>
    <row r="1068" spans="4:29">
      <c r="D1068" s="26">
        <f>IF(SUM($D$2:D1067)&lt;&gt;0,0,IF(ROUND(U1067-L1068,2)=0,E1068,0))</f>
        <v>0</v>
      </c>
      <c r="E1068" s="3" t="str">
        <f t="shared" si="155"/>
        <v/>
      </c>
      <c r="F1068" s="3" t="str">
        <f>IF(E1068="","",IF(ISERROR(INDEX(Inputs!$A$10:$B$13,MATCH(E1068,Inputs!$A$10:$A$13,0),2)),0,INDEX(Inputs!$A$10:$B$13,MATCH(E1068,Inputs!$A$10:$A$13,0),2)))</f>
        <v/>
      </c>
      <c r="G1068" s="47">
        <f t="shared" si="149"/>
        <v>0.1095</v>
      </c>
      <c r="H1068" s="37">
        <f t="shared" si="150"/>
        <v>0.1095</v>
      </c>
      <c r="I1068" s="9" t="e">
        <f>IF(E1068="",NA(),IF(Inputs!$B$6&gt;(U1067*(1+rate/freq)),IF((U1067*(1+rate/freq))&lt;0,0,(U1067*(1+rate/freq))),Inputs!$B$6))</f>
        <v>#N/A</v>
      </c>
      <c r="J1068" s="8" t="str">
        <f t="shared" si="151"/>
        <v/>
      </c>
      <c r="K1068" s="9" t="str">
        <f t="shared" si="152"/>
        <v/>
      </c>
      <c r="L1068" s="8" t="str">
        <f t="shared" si="156"/>
        <v/>
      </c>
      <c r="M1068" s="8" t="str">
        <f t="shared" si="157"/>
        <v/>
      </c>
      <c r="N1068" s="8"/>
      <c r="O1068" s="8"/>
      <c r="P1068" s="8"/>
      <c r="Q1068" s="8" t="str">
        <f>IF(Inputs!$E$9=$M$2,M1068,IF(Inputs!$E$9=$N$2,N1068,IF(Inputs!$E$9=$O$2,O1068,IF(Inputs!$E$9=$P$2,P1068,""))))</f>
        <v/>
      </c>
      <c r="R1068" s="3">
        <v>0</v>
      </c>
      <c r="S1068" s="19"/>
      <c r="T1068" s="3">
        <f t="shared" si="153"/>
        <v>0</v>
      </c>
      <c r="U1068" s="8" t="str">
        <f t="shared" si="154"/>
        <v/>
      </c>
      <c r="W1068" s="11"/>
      <c r="X1068" s="11"/>
      <c r="Y1068" s="11"/>
      <c r="Z1068" s="11"/>
      <c r="AA1068" s="11"/>
      <c r="AB1068" s="11"/>
      <c r="AC1068" s="11"/>
    </row>
    <row r="1069" spans="4:29">
      <c r="D1069" s="26">
        <f>IF(SUM($D$2:D1068)&lt;&gt;0,0,IF(ROUND(U1068-L1069,2)=0,E1069,0))</f>
        <v>0</v>
      </c>
      <c r="E1069" s="3" t="str">
        <f t="shared" si="155"/>
        <v/>
      </c>
      <c r="F1069" s="3" t="str">
        <f>IF(E1069="","",IF(ISERROR(INDEX(Inputs!$A$10:$B$13,MATCH(E1069,Inputs!$A$10:$A$13,0),2)),0,INDEX(Inputs!$A$10:$B$13,MATCH(E1069,Inputs!$A$10:$A$13,0),2)))</f>
        <v/>
      </c>
      <c r="G1069" s="47">
        <f t="shared" si="149"/>
        <v>0.1095</v>
      </c>
      <c r="H1069" s="37">
        <f t="shared" si="150"/>
        <v>0.1095</v>
      </c>
      <c r="I1069" s="9" t="e">
        <f>IF(E1069="",NA(),IF(Inputs!$B$6&gt;(U1068*(1+rate/freq)),IF((U1068*(1+rate/freq))&lt;0,0,(U1068*(1+rate/freq))),Inputs!$B$6))</f>
        <v>#N/A</v>
      </c>
      <c r="J1069" s="8" t="str">
        <f t="shared" si="151"/>
        <v/>
      </c>
      <c r="K1069" s="9" t="str">
        <f t="shared" si="152"/>
        <v/>
      </c>
      <c r="L1069" s="8" t="str">
        <f t="shared" si="156"/>
        <v/>
      </c>
      <c r="M1069" s="8" t="str">
        <f t="shared" si="157"/>
        <v/>
      </c>
      <c r="N1069" s="8">
        <f>N1066+3</f>
        <v>1066</v>
      </c>
      <c r="O1069" s="8"/>
      <c r="P1069" s="8"/>
      <c r="Q1069" s="8" t="str">
        <f>IF(Inputs!$E$9=$M$2,M1069,IF(Inputs!$E$9=$N$2,N1069,IF(Inputs!$E$9=$O$2,O1069,IF(Inputs!$E$9=$P$2,P1069,""))))</f>
        <v/>
      </c>
      <c r="R1069" s="3">
        <v>0</v>
      </c>
      <c r="S1069" s="19"/>
      <c r="T1069" s="3">
        <f t="shared" si="153"/>
        <v>0</v>
      </c>
      <c r="U1069" s="8" t="str">
        <f t="shared" si="154"/>
        <v/>
      </c>
      <c r="W1069" s="11"/>
      <c r="X1069" s="11"/>
      <c r="Y1069" s="11"/>
      <c r="Z1069" s="11"/>
      <c r="AA1069" s="11"/>
      <c r="AB1069" s="11"/>
      <c r="AC1069" s="11"/>
    </row>
    <row r="1070" spans="4:29">
      <c r="D1070" s="26">
        <f>IF(SUM($D$2:D1069)&lt;&gt;0,0,IF(ROUND(U1069-L1070,2)=0,E1070,0))</f>
        <v>0</v>
      </c>
      <c r="E1070" s="3" t="str">
        <f t="shared" si="155"/>
        <v/>
      </c>
      <c r="F1070" s="3" t="str">
        <f>IF(E1070="","",IF(ISERROR(INDEX(Inputs!$A$10:$B$13,MATCH(E1070,Inputs!$A$10:$A$13,0),2)),0,INDEX(Inputs!$A$10:$B$13,MATCH(E1070,Inputs!$A$10:$A$13,0),2)))</f>
        <v/>
      </c>
      <c r="G1070" s="47">
        <f t="shared" si="149"/>
        <v>0.1095</v>
      </c>
      <c r="H1070" s="37">
        <f t="shared" si="150"/>
        <v>0.1095</v>
      </c>
      <c r="I1070" s="9" t="e">
        <f>IF(E1070="",NA(),IF(Inputs!$B$6&gt;(U1069*(1+rate/freq)),IF((U1069*(1+rate/freq))&lt;0,0,(U1069*(1+rate/freq))),Inputs!$B$6))</f>
        <v>#N/A</v>
      </c>
      <c r="J1070" s="8" t="str">
        <f t="shared" si="151"/>
        <v/>
      </c>
      <c r="K1070" s="9" t="str">
        <f t="shared" si="152"/>
        <v/>
      </c>
      <c r="L1070" s="8" t="str">
        <f t="shared" si="156"/>
        <v/>
      </c>
      <c r="M1070" s="8" t="str">
        <f t="shared" si="157"/>
        <v/>
      </c>
      <c r="N1070" s="8"/>
      <c r="O1070" s="8"/>
      <c r="P1070" s="8"/>
      <c r="Q1070" s="8" t="str">
        <f>IF(Inputs!$E$9=$M$2,M1070,IF(Inputs!$E$9=$N$2,N1070,IF(Inputs!$E$9=$O$2,O1070,IF(Inputs!$E$9=$P$2,P1070,""))))</f>
        <v/>
      </c>
      <c r="R1070" s="3">
        <v>0</v>
      </c>
      <c r="S1070" s="19"/>
      <c r="T1070" s="3">
        <f t="shared" si="153"/>
        <v>0</v>
      </c>
      <c r="U1070" s="8" t="str">
        <f t="shared" si="154"/>
        <v/>
      </c>
      <c r="W1070" s="11"/>
      <c r="X1070" s="11"/>
      <c r="Y1070" s="11"/>
      <c r="Z1070" s="11"/>
      <c r="AA1070" s="11"/>
      <c r="AB1070" s="11"/>
      <c r="AC1070" s="11"/>
    </row>
    <row r="1071" spans="4:29">
      <c r="D1071" s="26">
        <f>IF(SUM($D$2:D1070)&lt;&gt;0,0,IF(ROUND(U1070-L1071,2)=0,E1071,0))</f>
        <v>0</v>
      </c>
      <c r="E1071" s="3" t="str">
        <f t="shared" si="155"/>
        <v/>
      </c>
      <c r="F1071" s="3" t="str">
        <f>IF(E1071="","",IF(ISERROR(INDEX(Inputs!$A$10:$B$13,MATCH(E1071,Inputs!$A$10:$A$13,0),2)),0,INDEX(Inputs!$A$10:$B$13,MATCH(E1071,Inputs!$A$10:$A$13,0),2)))</f>
        <v/>
      </c>
      <c r="G1071" s="47">
        <f t="shared" si="149"/>
        <v>0.1095</v>
      </c>
      <c r="H1071" s="37">
        <f t="shared" si="150"/>
        <v>0.1095</v>
      </c>
      <c r="I1071" s="9" t="e">
        <f>IF(E1071="",NA(),IF(Inputs!$B$6&gt;(U1070*(1+rate/freq)),IF((U1070*(1+rate/freq))&lt;0,0,(U1070*(1+rate/freq))),Inputs!$B$6))</f>
        <v>#N/A</v>
      </c>
      <c r="J1071" s="8" t="str">
        <f t="shared" si="151"/>
        <v/>
      </c>
      <c r="K1071" s="9" t="str">
        <f t="shared" si="152"/>
        <v/>
      </c>
      <c r="L1071" s="8" t="str">
        <f t="shared" si="156"/>
        <v/>
      </c>
      <c r="M1071" s="8" t="str">
        <f t="shared" si="157"/>
        <v/>
      </c>
      <c r="N1071" s="8"/>
      <c r="O1071" s="8"/>
      <c r="P1071" s="8"/>
      <c r="Q1071" s="8" t="str">
        <f>IF(Inputs!$E$9=$M$2,M1071,IF(Inputs!$E$9=$N$2,N1071,IF(Inputs!$E$9=$O$2,O1071,IF(Inputs!$E$9=$P$2,P1071,""))))</f>
        <v/>
      </c>
      <c r="R1071" s="3">
        <v>0</v>
      </c>
      <c r="S1071" s="19"/>
      <c r="T1071" s="3">
        <f t="shared" si="153"/>
        <v>0</v>
      </c>
      <c r="U1071" s="8" t="str">
        <f t="shared" si="154"/>
        <v/>
      </c>
      <c r="W1071" s="11"/>
      <c r="X1071" s="11"/>
      <c r="Y1071" s="11"/>
      <c r="Z1071" s="11"/>
      <c r="AA1071" s="11"/>
      <c r="AB1071" s="11"/>
      <c r="AC1071" s="11"/>
    </row>
    <row r="1072" spans="4:29">
      <c r="D1072" s="26">
        <f>IF(SUM($D$2:D1071)&lt;&gt;0,0,IF(ROUND(U1071-L1072,2)=0,E1072,0))</f>
        <v>0</v>
      </c>
      <c r="E1072" s="3" t="str">
        <f t="shared" si="155"/>
        <v/>
      </c>
      <c r="F1072" s="3" t="str">
        <f>IF(E1072="","",IF(ISERROR(INDEX(Inputs!$A$10:$B$13,MATCH(E1072,Inputs!$A$10:$A$13,0),2)),0,INDEX(Inputs!$A$10:$B$13,MATCH(E1072,Inputs!$A$10:$A$13,0),2)))</f>
        <v/>
      </c>
      <c r="G1072" s="47">
        <f t="shared" si="149"/>
        <v>0.1095</v>
      </c>
      <c r="H1072" s="37">
        <f t="shared" si="150"/>
        <v>0.1095</v>
      </c>
      <c r="I1072" s="9" t="e">
        <f>IF(E1072="",NA(),IF(Inputs!$B$6&gt;(U1071*(1+rate/freq)),IF((U1071*(1+rate/freq))&lt;0,0,(U1071*(1+rate/freq))),Inputs!$B$6))</f>
        <v>#N/A</v>
      </c>
      <c r="J1072" s="8" t="str">
        <f t="shared" si="151"/>
        <v/>
      </c>
      <c r="K1072" s="9" t="str">
        <f t="shared" si="152"/>
        <v/>
      </c>
      <c r="L1072" s="8" t="str">
        <f t="shared" si="156"/>
        <v/>
      </c>
      <c r="M1072" s="8" t="str">
        <f t="shared" si="157"/>
        <v/>
      </c>
      <c r="N1072" s="8">
        <f>N1069+3</f>
        <v>1069</v>
      </c>
      <c r="O1072" s="8">
        <f>O1066+6</f>
        <v>1069</v>
      </c>
      <c r="P1072" s="8">
        <f>P1060+12</f>
        <v>1069</v>
      </c>
      <c r="Q1072" s="8" t="str">
        <f>IF(Inputs!$E$9=$M$2,M1072,IF(Inputs!$E$9=$N$2,N1072,IF(Inputs!$E$9=$O$2,O1072,IF(Inputs!$E$9=$P$2,P1072,""))))</f>
        <v/>
      </c>
      <c r="R1072" s="3">
        <v>0</v>
      </c>
      <c r="S1072" s="19"/>
      <c r="T1072" s="3">
        <f t="shared" si="153"/>
        <v>0</v>
      </c>
      <c r="U1072" s="8" t="str">
        <f t="shared" si="154"/>
        <v/>
      </c>
      <c r="W1072" s="11"/>
      <c r="X1072" s="11"/>
      <c r="Y1072" s="11"/>
      <c r="Z1072" s="11"/>
      <c r="AA1072" s="11"/>
      <c r="AB1072" s="11"/>
      <c r="AC1072" s="11"/>
    </row>
    <row r="1073" spans="4:29">
      <c r="D1073" s="26">
        <f>IF(SUM($D$2:D1072)&lt;&gt;0,0,IF(ROUND(U1072-L1073,2)=0,E1073,0))</f>
        <v>0</v>
      </c>
      <c r="E1073" s="3" t="str">
        <f t="shared" si="155"/>
        <v/>
      </c>
      <c r="F1073" s="3" t="str">
        <f>IF(E1073="","",IF(ISERROR(INDEX(Inputs!$A$10:$B$13,MATCH(E1073,Inputs!$A$10:$A$13,0),2)),0,INDEX(Inputs!$A$10:$B$13,MATCH(E1073,Inputs!$A$10:$A$13,0),2)))</f>
        <v/>
      </c>
      <c r="G1073" s="47">
        <f t="shared" si="149"/>
        <v>0.1095</v>
      </c>
      <c r="H1073" s="37">
        <f t="shared" si="150"/>
        <v>0.1095</v>
      </c>
      <c r="I1073" s="9" t="e">
        <f>IF(E1073="",NA(),IF(Inputs!$B$6&gt;(U1072*(1+rate/freq)),IF((U1072*(1+rate/freq))&lt;0,0,(U1072*(1+rate/freq))),Inputs!$B$6))</f>
        <v>#N/A</v>
      </c>
      <c r="J1073" s="8" t="str">
        <f t="shared" si="151"/>
        <v/>
      </c>
      <c r="K1073" s="9" t="str">
        <f t="shared" si="152"/>
        <v/>
      </c>
      <c r="L1073" s="8" t="str">
        <f t="shared" si="156"/>
        <v/>
      </c>
      <c r="M1073" s="8" t="str">
        <f t="shared" si="157"/>
        <v/>
      </c>
      <c r="N1073" s="8"/>
      <c r="O1073" s="8"/>
      <c r="P1073" s="8"/>
      <c r="Q1073" s="8" t="str">
        <f>IF(Inputs!$E$9=$M$2,M1073,IF(Inputs!$E$9=$N$2,N1073,IF(Inputs!$E$9=$O$2,O1073,IF(Inputs!$E$9=$P$2,P1073,""))))</f>
        <v/>
      </c>
      <c r="R1073" s="3">
        <v>0</v>
      </c>
      <c r="S1073" s="19"/>
      <c r="T1073" s="3">
        <f t="shared" si="153"/>
        <v>0</v>
      </c>
      <c r="U1073" s="8" t="str">
        <f t="shared" si="154"/>
        <v/>
      </c>
      <c r="W1073" s="11"/>
      <c r="X1073" s="11"/>
      <c r="Y1073" s="11"/>
      <c r="Z1073" s="11"/>
      <c r="AA1073" s="11"/>
      <c r="AB1073" s="11"/>
      <c r="AC1073" s="11"/>
    </row>
    <row r="1074" spans="4:29">
      <c r="D1074" s="26">
        <f>IF(SUM($D$2:D1073)&lt;&gt;0,0,IF(ROUND(U1073-L1074,2)=0,E1074,0))</f>
        <v>0</v>
      </c>
      <c r="E1074" s="3" t="str">
        <f t="shared" si="155"/>
        <v/>
      </c>
      <c r="F1074" s="3" t="str">
        <f>IF(E1074="","",IF(ISERROR(INDEX(Inputs!$A$10:$B$13,MATCH(E1074,Inputs!$A$10:$A$13,0),2)),0,INDEX(Inputs!$A$10:$B$13,MATCH(E1074,Inputs!$A$10:$A$13,0),2)))</f>
        <v/>
      </c>
      <c r="G1074" s="47">
        <f t="shared" si="149"/>
        <v>0.1095</v>
      </c>
      <c r="H1074" s="37">
        <f t="shared" si="150"/>
        <v>0.1095</v>
      </c>
      <c r="I1074" s="9" t="e">
        <f>IF(E1074="",NA(),IF(Inputs!$B$6&gt;(U1073*(1+rate/freq)),IF((U1073*(1+rate/freq))&lt;0,0,(U1073*(1+rate/freq))),Inputs!$B$6))</f>
        <v>#N/A</v>
      </c>
      <c r="J1074" s="8" t="str">
        <f t="shared" si="151"/>
        <v/>
      </c>
      <c r="K1074" s="9" t="str">
        <f t="shared" si="152"/>
        <v/>
      </c>
      <c r="L1074" s="8" t="str">
        <f t="shared" si="156"/>
        <v/>
      </c>
      <c r="M1074" s="8" t="str">
        <f t="shared" si="157"/>
        <v/>
      </c>
      <c r="N1074" s="8"/>
      <c r="O1074" s="8"/>
      <c r="P1074" s="8"/>
      <c r="Q1074" s="8" t="str">
        <f>IF(Inputs!$E$9=$M$2,M1074,IF(Inputs!$E$9=$N$2,N1074,IF(Inputs!$E$9=$O$2,O1074,IF(Inputs!$E$9=$P$2,P1074,""))))</f>
        <v/>
      </c>
      <c r="R1074" s="3">
        <v>0</v>
      </c>
      <c r="S1074" s="19"/>
      <c r="T1074" s="3">
        <f t="shared" si="153"/>
        <v>0</v>
      </c>
      <c r="U1074" s="8" t="str">
        <f t="shared" si="154"/>
        <v/>
      </c>
      <c r="W1074" s="11"/>
      <c r="X1074" s="11"/>
      <c r="Y1074" s="11"/>
      <c r="Z1074" s="11"/>
      <c r="AA1074" s="11"/>
      <c r="AB1074" s="11"/>
      <c r="AC1074" s="11"/>
    </row>
    <row r="1075" spans="4:29">
      <c r="D1075" s="26">
        <f>IF(SUM($D$2:D1074)&lt;&gt;0,0,IF(ROUND(U1074-L1075,2)=0,E1075,0))</f>
        <v>0</v>
      </c>
      <c r="E1075" s="3" t="str">
        <f t="shared" si="155"/>
        <v/>
      </c>
      <c r="F1075" s="3" t="str">
        <f>IF(E1075="","",IF(ISERROR(INDEX(Inputs!$A$10:$B$13,MATCH(E1075,Inputs!$A$10:$A$13,0),2)),0,INDEX(Inputs!$A$10:$B$13,MATCH(E1075,Inputs!$A$10:$A$13,0),2)))</f>
        <v/>
      </c>
      <c r="G1075" s="47">
        <f t="shared" si="149"/>
        <v>0.1095</v>
      </c>
      <c r="H1075" s="37">
        <f t="shared" si="150"/>
        <v>0.1095</v>
      </c>
      <c r="I1075" s="9" t="e">
        <f>IF(E1075="",NA(),IF(Inputs!$B$6&gt;(U1074*(1+rate/freq)),IF((U1074*(1+rate/freq))&lt;0,0,(U1074*(1+rate/freq))),Inputs!$B$6))</f>
        <v>#N/A</v>
      </c>
      <c r="J1075" s="8" t="str">
        <f t="shared" si="151"/>
        <v/>
      </c>
      <c r="K1075" s="9" t="str">
        <f t="shared" si="152"/>
        <v/>
      </c>
      <c r="L1075" s="8" t="str">
        <f t="shared" si="156"/>
        <v/>
      </c>
      <c r="M1075" s="8" t="str">
        <f t="shared" si="157"/>
        <v/>
      </c>
      <c r="N1075" s="8">
        <f>N1072+3</f>
        <v>1072</v>
      </c>
      <c r="O1075" s="8"/>
      <c r="P1075" s="8"/>
      <c r="Q1075" s="8" t="str">
        <f>IF(Inputs!$E$9=$M$2,M1075,IF(Inputs!$E$9=$N$2,N1075,IF(Inputs!$E$9=$O$2,O1075,IF(Inputs!$E$9=$P$2,P1075,""))))</f>
        <v/>
      </c>
      <c r="R1075" s="3">
        <v>0</v>
      </c>
      <c r="S1075" s="19"/>
      <c r="T1075" s="3">
        <f t="shared" si="153"/>
        <v>0</v>
      </c>
      <c r="U1075" s="8" t="str">
        <f t="shared" si="154"/>
        <v/>
      </c>
      <c r="W1075" s="11"/>
      <c r="X1075" s="11"/>
      <c r="Y1075" s="11"/>
      <c r="Z1075" s="11"/>
      <c r="AA1075" s="11"/>
      <c r="AB1075" s="11"/>
      <c r="AC1075" s="11"/>
    </row>
    <row r="1076" spans="4:29">
      <c r="D1076" s="26">
        <f>IF(SUM($D$2:D1075)&lt;&gt;0,0,IF(ROUND(U1075-L1076,2)=0,E1076,0))</f>
        <v>0</v>
      </c>
      <c r="E1076" s="3" t="str">
        <f t="shared" si="155"/>
        <v/>
      </c>
      <c r="F1076" s="3" t="str">
        <f>IF(E1076="","",IF(ISERROR(INDEX(Inputs!$A$10:$B$13,MATCH(E1076,Inputs!$A$10:$A$13,0),2)),0,INDEX(Inputs!$A$10:$B$13,MATCH(E1076,Inputs!$A$10:$A$13,0),2)))</f>
        <v/>
      </c>
      <c r="G1076" s="47">
        <f t="shared" si="149"/>
        <v>0.1095</v>
      </c>
      <c r="H1076" s="37">
        <f t="shared" si="150"/>
        <v>0.1095</v>
      </c>
      <c r="I1076" s="9" t="e">
        <f>IF(E1076="",NA(),IF(Inputs!$B$6&gt;(U1075*(1+rate/freq)),IF((U1075*(1+rate/freq))&lt;0,0,(U1075*(1+rate/freq))),Inputs!$B$6))</f>
        <v>#N/A</v>
      </c>
      <c r="J1076" s="8" t="str">
        <f t="shared" si="151"/>
        <v/>
      </c>
      <c r="K1076" s="9" t="str">
        <f t="shared" si="152"/>
        <v/>
      </c>
      <c r="L1076" s="8" t="str">
        <f t="shared" si="156"/>
        <v/>
      </c>
      <c r="M1076" s="8" t="str">
        <f t="shared" si="157"/>
        <v/>
      </c>
      <c r="N1076" s="8"/>
      <c r="O1076" s="8"/>
      <c r="P1076" s="8"/>
      <c r="Q1076" s="8" t="str">
        <f>IF(Inputs!$E$9=$M$2,M1076,IF(Inputs!$E$9=$N$2,N1076,IF(Inputs!$E$9=$O$2,O1076,IF(Inputs!$E$9=$P$2,P1076,""))))</f>
        <v/>
      </c>
      <c r="R1076" s="3">
        <v>0</v>
      </c>
      <c r="S1076" s="19"/>
      <c r="T1076" s="3">
        <f t="shared" si="153"/>
        <v>0</v>
      </c>
      <c r="U1076" s="8" t="str">
        <f t="shared" si="154"/>
        <v/>
      </c>
      <c r="W1076" s="11"/>
      <c r="X1076" s="11"/>
      <c r="Y1076" s="11"/>
      <c r="Z1076" s="11"/>
      <c r="AA1076" s="11"/>
      <c r="AB1076" s="11"/>
      <c r="AC1076" s="11"/>
    </row>
    <row r="1077" spans="4:29">
      <c r="D1077" s="26">
        <f>IF(SUM($D$2:D1076)&lt;&gt;0,0,IF(ROUND(U1076-L1077,2)=0,E1077,0))</f>
        <v>0</v>
      </c>
      <c r="E1077" s="3" t="str">
        <f t="shared" si="155"/>
        <v/>
      </c>
      <c r="F1077" s="3" t="str">
        <f>IF(E1077="","",IF(ISERROR(INDEX(Inputs!$A$10:$B$13,MATCH(E1077,Inputs!$A$10:$A$13,0),2)),0,INDEX(Inputs!$A$10:$B$13,MATCH(E1077,Inputs!$A$10:$A$13,0),2)))</f>
        <v/>
      </c>
      <c r="G1077" s="47">
        <f t="shared" si="149"/>
        <v>0.1095</v>
      </c>
      <c r="H1077" s="37">
        <f t="shared" si="150"/>
        <v>0.1095</v>
      </c>
      <c r="I1077" s="9" t="e">
        <f>IF(E1077="",NA(),IF(Inputs!$B$6&gt;(U1076*(1+rate/freq)),IF((U1076*(1+rate/freq))&lt;0,0,(U1076*(1+rate/freq))),Inputs!$B$6))</f>
        <v>#N/A</v>
      </c>
      <c r="J1077" s="8" t="str">
        <f t="shared" si="151"/>
        <v/>
      </c>
      <c r="K1077" s="9" t="str">
        <f t="shared" si="152"/>
        <v/>
      </c>
      <c r="L1077" s="8" t="str">
        <f t="shared" si="156"/>
        <v/>
      </c>
      <c r="M1077" s="8" t="str">
        <f t="shared" si="157"/>
        <v/>
      </c>
      <c r="N1077" s="8"/>
      <c r="O1077" s="8"/>
      <c r="P1077" s="8"/>
      <c r="Q1077" s="8" t="str">
        <f>IF(Inputs!$E$9=$M$2,M1077,IF(Inputs!$E$9=$N$2,N1077,IF(Inputs!$E$9=$O$2,O1077,IF(Inputs!$E$9=$P$2,P1077,""))))</f>
        <v/>
      </c>
      <c r="R1077" s="3">
        <v>0</v>
      </c>
      <c r="S1077" s="19"/>
      <c r="T1077" s="3">
        <f t="shared" si="153"/>
        <v>0</v>
      </c>
      <c r="U1077" s="8" t="str">
        <f t="shared" si="154"/>
        <v/>
      </c>
      <c r="W1077" s="11"/>
      <c r="X1077" s="11"/>
      <c r="Y1077" s="11"/>
      <c r="Z1077" s="11"/>
      <c r="AA1077" s="11"/>
      <c r="AB1077" s="11"/>
      <c r="AC1077" s="11"/>
    </row>
    <row r="1078" spans="4:29">
      <c r="D1078" s="26">
        <f>IF(SUM($D$2:D1077)&lt;&gt;0,0,IF(ROUND(U1077-L1078,2)=0,E1078,0))</f>
        <v>0</v>
      </c>
      <c r="E1078" s="3" t="str">
        <f t="shared" si="155"/>
        <v/>
      </c>
      <c r="F1078" s="3" t="str">
        <f>IF(E1078="","",IF(ISERROR(INDEX(Inputs!$A$10:$B$13,MATCH(E1078,Inputs!$A$10:$A$13,0),2)),0,INDEX(Inputs!$A$10:$B$13,MATCH(E1078,Inputs!$A$10:$A$13,0),2)))</f>
        <v/>
      </c>
      <c r="G1078" s="47">
        <f t="shared" si="149"/>
        <v>0.1095</v>
      </c>
      <c r="H1078" s="37">
        <f t="shared" si="150"/>
        <v>0.1095</v>
      </c>
      <c r="I1078" s="9" t="e">
        <f>IF(E1078="",NA(),IF(Inputs!$B$6&gt;(U1077*(1+rate/freq)),IF((U1077*(1+rate/freq))&lt;0,0,(U1077*(1+rate/freq))),Inputs!$B$6))</f>
        <v>#N/A</v>
      </c>
      <c r="J1078" s="8" t="str">
        <f t="shared" si="151"/>
        <v/>
      </c>
      <c r="K1078" s="9" t="str">
        <f t="shared" si="152"/>
        <v/>
      </c>
      <c r="L1078" s="8" t="str">
        <f t="shared" si="156"/>
        <v/>
      </c>
      <c r="M1078" s="8" t="str">
        <f t="shared" si="157"/>
        <v/>
      </c>
      <c r="N1078" s="8">
        <f>N1075+3</f>
        <v>1075</v>
      </c>
      <c r="O1078" s="8">
        <f>O1072+6</f>
        <v>1075</v>
      </c>
      <c r="P1078" s="8"/>
      <c r="Q1078" s="8" t="str">
        <f>IF(Inputs!$E$9=$M$2,M1078,IF(Inputs!$E$9=$N$2,N1078,IF(Inputs!$E$9=$O$2,O1078,IF(Inputs!$E$9=$P$2,P1078,""))))</f>
        <v/>
      </c>
      <c r="R1078" s="3">
        <v>0</v>
      </c>
      <c r="S1078" s="19"/>
      <c r="T1078" s="3">
        <f t="shared" si="153"/>
        <v>0</v>
      </c>
      <c r="U1078" s="8" t="str">
        <f t="shared" si="154"/>
        <v/>
      </c>
      <c r="W1078" s="11"/>
      <c r="X1078" s="11"/>
      <c r="Y1078" s="11"/>
      <c r="Z1078" s="11"/>
      <c r="AA1078" s="11"/>
      <c r="AB1078" s="11"/>
      <c r="AC1078" s="11"/>
    </row>
    <row r="1079" spans="4:29">
      <c r="D1079" s="26">
        <f>IF(SUM($D$2:D1078)&lt;&gt;0,0,IF(ROUND(U1078-L1079,2)=0,E1079,0))</f>
        <v>0</v>
      </c>
      <c r="E1079" s="3" t="str">
        <f t="shared" si="155"/>
        <v/>
      </c>
      <c r="F1079" s="3" t="str">
        <f>IF(E1079="","",IF(ISERROR(INDEX(Inputs!$A$10:$B$13,MATCH(E1079,Inputs!$A$10:$A$13,0),2)),0,INDEX(Inputs!$A$10:$B$13,MATCH(E1079,Inputs!$A$10:$A$13,0),2)))</f>
        <v/>
      </c>
      <c r="G1079" s="47">
        <f t="shared" si="149"/>
        <v>0.1095</v>
      </c>
      <c r="H1079" s="37">
        <f t="shared" si="150"/>
        <v>0.1095</v>
      </c>
      <c r="I1079" s="9" t="e">
        <f>IF(E1079="",NA(),IF(Inputs!$B$6&gt;(U1078*(1+rate/freq)),IF((U1078*(1+rate/freq))&lt;0,0,(U1078*(1+rate/freq))),Inputs!$B$6))</f>
        <v>#N/A</v>
      </c>
      <c r="J1079" s="8" t="str">
        <f t="shared" si="151"/>
        <v/>
      </c>
      <c r="K1079" s="9" t="str">
        <f t="shared" si="152"/>
        <v/>
      </c>
      <c r="L1079" s="8" t="str">
        <f t="shared" si="156"/>
        <v/>
      </c>
      <c r="M1079" s="8" t="str">
        <f t="shared" si="157"/>
        <v/>
      </c>
      <c r="N1079" s="8"/>
      <c r="O1079" s="8"/>
      <c r="P1079" s="8"/>
      <c r="Q1079" s="8" t="str">
        <f>IF(Inputs!$E$9=$M$2,M1079,IF(Inputs!$E$9=$N$2,N1079,IF(Inputs!$E$9=$O$2,O1079,IF(Inputs!$E$9=$P$2,P1079,""))))</f>
        <v/>
      </c>
      <c r="R1079" s="3">
        <v>0</v>
      </c>
      <c r="S1079" s="19"/>
      <c r="T1079" s="3">
        <f t="shared" si="153"/>
        <v>0</v>
      </c>
      <c r="U1079" s="8" t="str">
        <f t="shared" si="154"/>
        <v/>
      </c>
      <c r="W1079" s="11"/>
      <c r="X1079" s="11"/>
      <c r="Y1079" s="11"/>
      <c r="Z1079" s="11"/>
      <c r="AA1079" s="11"/>
      <c r="AB1079" s="11"/>
      <c r="AC1079" s="11"/>
    </row>
    <row r="1080" spans="4:29">
      <c r="D1080" s="26">
        <f>IF(SUM($D$2:D1079)&lt;&gt;0,0,IF(ROUND(U1079-L1080,2)=0,E1080,0))</f>
        <v>0</v>
      </c>
      <c r="E1080" s="3" t="str">
        <f t="shared" si="155"/>
        <v/>
      </c>
      <c r="F1080" s="3" t="str">
        <f>IF(E1080="","",IF(ISERROR(INDEX(Inputs!$A$10:$B$13,MATCH(E1080,Inputs!$A$10:$A$13,0),2)),0,INDEX(Inputs!$A$10:$B$13,MATCH(E1080,Inputs!$A$10:$A$13,0),2)))</f>
        <v/>
      </c>
      <c r="G1080" s="47">
        <f t="shared" si="149"/>
        <v>0.1095</v>
      </c>
      <c r="H1080" s="37">
        <f t="shared" si="150"/>
        <v>0.1095</v>
      </c>
      <c r="I1080" s="9" t="e">
        <f>IF(E1080="",NA(),IF(Inputs!$B$6&gt;(U1079*(1+rate/freq)),IF((U1079*(1+rate/freq))&lt;0,0,(U1079*(1+rate/freq))),Inputs!$B$6))</f>
        <v>#N/A</v>
      </c>
      <c r="J1080" s="8" t="str">
        <f t="shared" si="151"/>
        <v/>
      </c>
      <c r="K1080" s="9" t="str">
        <f t="shared" si="152"/>
        <v/>
      </c>
      <c r="L1080" s="8" t="str">
        <f t="shared" si="156"/>
        <v/>
      </c>
      <c r="M1080" s="8" t="str">
        <f t="shared" si="157"/>
        <v/>
      </c>
      <c r="N1080" s="8"/>
      <c r="O1080" s="8"/>
      <c r="P1080" s="8"/>
      <c r="Q1080" s="8" t="str">
        <f>IF(Inputs!$E$9=$M$2,M1080,IF(Inputs!$E$9=$N$2,N1080,IF(Inputs!$E$9=$O$2,O1080,IF(Inputs!$E$9=$P$2,P1080,""))))</f>
        <v/>
      </c>
      <c r="R1080" s="3">
        <v>0</v>
      </c>
      <c r="S1080" s="19"/>
      <c r="T1080" s="3">
        <f t="shared" si="153"/>
        <v>0</v>
      </c>
      <c r="U1080" s="8" t="str">
        <f t="shared" si="154"/>
        <v/>
      </c>
      <c r="W1080" s="11"/>
      <c r="X1080" s="11"/>
      <c r="Y1080" s="11"/>
      <c r="Z1080" s="11"/>
      <c r="AA1080" s="11"/>
      <c r="AB1080" s="11"/>
      <c r="AC1080" s="11"/>
    </row>
    <row r="1081" spans="4:29">
      <c r="D1081" s="26">
        <f>IF(SUM($D$2:D1080)&lt;&gt;0,0,IF(ROUND(U1080-L1081,2)=0,E1081,0))</f>
        <v>0</v>
      </c>
      <c r="E1081" s="3" t="str">
        <f t="shared" si="155"/>
        <v/>
      </c>
      <c r="F1081" s="3" t="str">
        <f>IF(E1081="","",IF(ISERROR(INDEX(Inputs!$A$10:$B$13,MATCH(E1081,Inputs!$A$10:$A$13,0),2)),0,INDEX(Inputs!$A$10:$B$13,MATCH(E1081,Inputs!$A$10:$A$13,0),2)))</f>
        <v/>
      </c>
      <c r="G1081" s="47">
        <f t="shared" si="149"/>
        <v>0.1095</v>
      </c>
      <c r="H1081" s="37">
        <f t="shared" si="150"/>
        <v>0.1095</v>
      </c>
      <c r="I1081" s="9" t="e">
        <f>IF(E1081="",NA(),IF(Inputs!$B$6&gt;(U1080*(1+rate/freq)),IF((U1080*(1+rate/freq))&lt;0,0,(U1080*(1+rate/freq))),Inputs!$B$6))</f>
        <v>#N/A</v>
      </c>
      <c r="J1081" s="8" t="str">
        <f t="shared" si="151"/>
        <v/>
      </c>
      <c r="K1081" s="9" t="str">
        <f t="shared" si="152"/>
        <v/>
      </c>
      <c r="L1081" s="8" t="str">
        <f t="shared" si="156"/>
        <v/>
      </c>
      <c r="M1081" s="8" t="str">
        <f t="shared" si="157"/>
        <v/>
      </c>
      <c r="N1081" s="8">
        <f>N1078+3</f>
        <v>1078</v>
      </c>
      <c r="O1081" s="8"/>
      <c r="P1081" s="8"/>
      <c r="Q1081" s="8" t="str">
        <f>IF(Inputs!$E$9=$M$2,M1081,IF(Inputs!$E$9=$N$2,N1081,IF(Inputs!$E$9=$O$2,O1081,IF(Inputs!$E$9=$P$2,P1081,""))))</f>
        <v/>
      </c>
      <c r="R1081" s="3">
        <v>0</v>
      </c>
      <c r="S1081" s="19"/>
      <c r="T1081" s="3">
        <f t="shared" si="153"/>
        <v>0</v>
      </c>
      <c r="U1081" s="8" t="str">
        <f t="shared" si="154"/>
        <v/>
      </c>
      <c r="W1081" s="11"/>
      <c r="X1081" s="11"/>
      <c r="Y1081" s="11"/>
      <c r="Z1081" s="11"/>
      <c r="AA1081" s="11"/>
      <c r="AB1081" s="11"/>
      <c r="AC1081" s="11"/>
    </row>
    <row r="1082" spans="4:29">
      <c r="D1082" s="26">
        <f>IF(SUM($D$2:D1081)&lt;&gt;0,0,IF(ROUND(U1081-L1082,2)=0,E1082,0))</f>
        <v>0</v>
      </c>
      <c r="E1082" s="3" t="str">
        <f t="shared" si="155"/>
        <v/>
      </c>
      <c r="F1082" s="3" t="str">
        <f>IF(E1082="","",IF(ISERROR(INDEX(Inputs!$A$10:$B$13,MATCH(E1082,Inputs!$A$10:$A$13,0),2)),0,INDEX(Inputs!$A$10:$B$13,MATCH(E1082,Inputs!$A$10:$A$13,0),2)))</f>
        <v/>
      </c>
      <c r="G1082" s="47">
        <f t="shared" si="149"/>
        <v>0.1095</v>
      </c>
      <c r="H1082" s="37">
        <f t="shared" si="150"/>
        <v>0.1095</v>
      </c>
      <c r="I1082" s="9" t="e">
        <f>IF(E1082="",NA(),IF(Inputs!$B$6&gt;(U1081*(1+rate/freq)),IF((U1081*(1+rate/freq))&lt;0,0,(U1081*(1+rate/freq))),Inputs!$B$6))</f>
        <v>#N/A</v>
      </c>
      <c r="J1082" s="8" t="str">
        <f t="shared" si="151"/>
        <v/>
      </c>
      <c r="K1082" s="9" t="str">
        <f t="shared" si="152"/>
        <v/>
      </c>
      <c r="L1082" s="8" t="str">
        <f t="shared" si="156"/>
        <v/>
      </c>
      <c r="M1082" s="8" t="str">
        <f t="shared" si="157"/>
        <v/>
      </c>
      <c r="N1082" s="8"/>
      <c r="O1082" s="8"/>
      <c r="P1082" s="8"/>
      <c r="Q1082" s="8" t="str">
        <f>IF(Inputs!$E$9=$M$2,M1082,IF(Inputs!$E$9=$N$2,N1082,IF(Inputs!$E$9=$O$2,O1082,IF(Inputs!$E$9=$P$2,P1082,""))))</f>
        <v/>
      </c>
      <c r="R1082" s="3">
        <v>0</v>
      </c>
      <c r="S1082" s="19"/>
      <c r="T1082" s="3">
        <f t="shared" si="153"/>
        <v>0</v>
      </c>
      <c r="U1082" s="8" t="str">
        <f t="shared" si="154"/>
        <v/>
      </c>
      <c r="W1082" s="11"/>
      <c r="X1082" s="11"/>
      <c r="Y1082" s="11"/>
      <c r="Z1082" s="11"/>
      <c r="AA1082" s="11"/>
      <c r="AB1082" s="11"/>
      <c r="AC1082" s="11"/>
    </row>
    <row r="1083" spans="4:29">
      <c r="D1083" s="26">
        <f>IF(SUM($D$2:D1082)&lt;&gt;0,0,IF(ROUND(U1082-L1083,2)=0,E1083,0))</f>
        <v>0</v>
      </c>
      <c r="E1083" s="3" t="str">
        <f t="shared" si="155"/>
        <v/>
      </c>
      <c r="F1083" s="3" t="str">
        <f>IF(E1083="","",IF(ISERROR(INDEX(Inputs!$A$10:$B$13,MATCH(E1083,Inputs!$A$10:$A$13,0),2)),0,INDEX(Inputs!$A$10:$B$13,MATCH(E1083,Inputs!$A$10:$A$13,0),2)))</f>
        <v/>
      </c>
      <c r="G1083" s="47">
        <f t="shared" si="149"/>
        <v>0.1095</v>
      </c>
      <c r="H1083" s="37">
        <f t="shared" si="150"/>
        <v>0.1095</v>
      </c>
      <c r="I1083" s="9" t="e">
        <f>IF(E1083="",NA(),IF(Inputs!$B$6&gt;(U1082*(1+rate/freq)),IF((U1082*(1+rate/freq))&lt;0,0,(U1082*(1+rate/freq))),Inputs!$B$6))</f>
        <v>#N/A</v>
      </c>
      <c r="J1083" s="8" t="str">
        <f t="shared" si="151"/>
        <v/>
      </c>
      <c r="K1083" s="9" t="str">
        <f t="shared" si="152"/>
        <v/>
      </c>
      <c r="L1083" s="8" t="str">
        <f t="shared" si="156"/>
        <v/>
      </c>
      <c r="M1083" s="8" t="str">
        <f t="shared" si="157"/>
        <v/>
      </c>
      <c r="N1083" s="8"/>
      <c r="O1083" s="8"/>
      <c r="P1083" s="8"/>
      <c r="Q1083" s="8" t="str">
        <f>IF(Inputs!$E$9=$M$2,M1083,IF(Inputs!$E$9=$N$2,N1083,IF(Inputs!$E$9=$O$2,O1083,IF(Inputs!$E$9=$P$2,P1083,""))))</f>
        <v/>
      </c>
      <c r="R1083" s="3">
        <v>0</v>
      </c>
      <c r="S1083" s="19"/>
      <c r="T1083" s="3">
        <f t="shared" si="153"/>
        <v>0</v>
      </c>
      <c r="U1083" s="8" t="str">
        <f t="shared" si="154"/>
        <v/>
      </c>
      <c r="W1083" s="11"/>
      <c r="X1083" s="11"/>
      <c r="Y1083" s="11"/>
      <c r="Z1083" s="11"/>
      <c r="AA1083" s="11"/>
      <c r="AB1083" s="11"/>
      <c r="AC1083" s="11"/>
    </row>
    <row r="1084" spans="4:29">
      <c r="D1084" s="26">
        <f>IF(SUM($D$2:D1083)&lt;&gt;0,0,IF(ROUND(U1083-L1084,2)=0,E1084,0))</f>
        <v>0</v>
      </c>
      <c r="E1084" s="3" t="str">
        <f t="shared" si="155"/>
        <v/>
      </c>
      <c r="F1084" s="3" t="str">
        <f>IF(E1084="","",IF(ISERROR(INDEX(Inputs!$A$10:$B$13,MATCH(E1084,Inputs!$A$10:$A$13,0),2)),0,INDEX(Inputs!$A$10:$B$13,MATCH(E1084,Inputs!$A$10:$A$13,0),2)))</f>
        <v/>
      </c>
      <c r="G1084" s="47">
        <f t="shared" si="149"/>
        <v>0.1095</v>
      </c>
      <c r="H1084" s="37">
        <f t="shared" si="150"/>
        <v>0.1095</v>
      </c>
      <c r="I1084" s="9" t="e">
        <f>IF(E1084="",NA(),IF(Inputs!$B$6&gt;(U1083*(1+rate/freq)),IF((U1083*(1+rate/freq))&lt;0,0,(U1083*(1+rate/freq))),Inputs!$B$6))</f>
        <v>#N/A</v>
      </c>
      <c r="J1084" s="8" t="str">
        <f t="shared" si="151"/>
        <v/>
      </c>
      <c r="K1084" s="9" t="str">
        <f t="shared" si="152"/>
        <v/>
      </c>
      <c r="L1084" s="8" t="str">
        <f t="shared" si="156"/>
        <v/>
      </c>
      <c r="M1084" s="8" t="str">
        <f t="shared" si="157"/>
        <v/>
      </c>
      <c r="N1084" s="8">
        <f>N1081+3</f>
        <v>1081</v>
      </c>
      <c r="O1084" s="8">
        <f>O1078+6</f>
        <v>1081</v>
      </c>
      <c r="P1084" s="8">
        <f>P1072+12</f>
        <v>1081</v>
      </c>
      <c r="Q1084" s="8" t="str">
        <f>IF(Inputs!$E$9=$M$2,M1084,IF(Inputs!$E$9=$N$2,N1084,IF(Inputs!$E$9=$O$2,O1084,IF(Inputs!$E$9=$P$2,P1084,""))))</f>
        <v/>
      </c>
      <c r="R1084" s="3">
        <v>0</v>
      </c>
      <c r="S1084" s="19"/>
      <c r="T1084" s="3">
        <f t="shared" si="153"/>
        <v>0</v>
      </c>
      <c r="U1084" s="8" t="str">
        <f t="shared" si="154"/>
        <v/>
      </c>
      <c r="W1084" s="11"/>
      <c r="X1084" s="11"/>
      <c r="Y1084" s="11"/>
      <c r="Z1084" s="11"/>
      <c r="AA1084" s="11"/>
      <c r="AB1084" s="11"/>
      <c r="AC1084" s="11"/>
    </row>
    <row r="1085" spans="4:29">
      <c r="D1085" s="26">
        <f>IF(SUM($D$2:D1084)&lt;&gt;0,0,IF(ROUND(U1084-L1085,2)=0,E1085,0))</f>
        <v>0</v>
      </c>
      <c r="E1085" s="3" t="str">
        <f t="shared" si="155"/>
        <v/>
      </c>
      <c r="F1085" s="3" t="str">
        <f>IF(E1085="","",IF(ISERROR(INDEX(Inputs!$A$10:$B$13,MATCH(E1085,Inputs!$A$10:$A$13,0),2)),0,INDEX(Inputs!$A$10:$B$13,MATCH(E1085,Inputs!$A$10:$A$13,0),2)))</f>
        <v/>
      </c>
      <c r="G1085" s="47">
        <f t="shared" si="149"/>
        <v>0.1095</v>
      </c>
      <c r="H1085" s="37">
        <f t="shared" si="150"/>
        <v>0.1095</v>
      </c>
      <c r="I1085" s="9" t="e">
        <f>IF(E1085="",NA(),IF(Inputs!$B$6&gt;(U1084*(1+rate/freq)),IF((U1084*(1+rate/freq))&lt;0,0,(U1084*(1+rate/freq))),Inputs!$B$6))</f>
        <v>#N/A</v>
      </c>
      <c r="J1085" s="8" t="str">
        <f t="shared" si="151"/>
        <v/>
      </c>
      <c r="K1085" s="9" t="str">
        <f t="shared" si="152"/>
        <v/>
      </c>
      <c r="L1085" s="8" t="str">
        <f t="shared" si="156"/>
        <v/>
      </c>
      <c r="M1085" s="8" t="str">
        <f t="shared" si="157"/>
        <v/>
      </c>
      <c r="N1085" s="8"/>
      <c r="O1085" s="8"/>
      <c r="P1085" s="8"/>
      <c r="Q1085" s="8" t="str">
        <f>IF(Inputs!$E$9=$M$2,M1085,IF(Inputs!$E$9=$N$2,N1085,IF(Inputs!$E$9=$O$2,O1085,IF(Inputs!$E$9=$P$2,P1085,""))))</f>
        <v/>
      </c>
      <c r="R1085" s="3">
        <v>0</v>
      </c>
      <c r="S1085" s="19"/>
      <c r="T1085" s="3">
        <f t="shared" si="153"/>
        <v>0</v>
      </c>
      <c r="U1085" s="8" t="str">
        <f t="shared" si="154"/>
        <v/>
      </c>
      <c r="W1085" s="11"/>
      <c r="X1085" s="11"/>
      <c r="Y1085" s="11"/>
      <c r="Z1085" s="11"/>
      <c r="AA1085" s="11"/>
      <c r="AB1085" s="11"/>
      <c r="AC1085" s="11"/>
    </row>
    <row r="1086" spans="4:29">
      <c r="D1086" s="26">
        <f>IF(SUM($D$2:D1085)&lt;&gt;0,0,IF(ROUND(U1085-L1086,2)=0,E1086,0))</f>
        <v>0</v>
      </c>
      <c r="E1086" s="3" t="str">
        <f t="shared" si="155"/>
        <v/>
      </c>
      <c r="F1086" s="3" t="str">
        <f>IF(E1086="","",IF(ISERROR(INDEX(Inputs!$A$10:$B$13,MATCH(E1086,Inputs!$A$10:$A$13,0),2)),0,INDEX(Inputs!$A$10:$B$13,MATCH(E1086,Inputs!$A$10:$A$13,0),2)))</f>
        <v/>
      </c>
      <c r="G1086" s="47">
        <f t="shared" si="149"/>
        <v>0.1095</v>
      </c>
      <c r="H1086" s="37">
        <f t="shared" si="150"/>
        <v>0.1095</v>
      </c>
      <c r="I1086" s="9" t="e">
        <f>IF(E1086="",NA(),IF(Inputs!$B$6&gt;(U1085*(1+rate/freq)),IF((U1085*(1+rate/freq))&lt;0,0,(U1085*(1+rate/freq))),Inputs!$B$6))</f>
        <v>#N/A</v>
      </c>
      <c r="J1086" s="8" t="str">
        <f t="shared" si="151"/>
        <v/>
      </c>
      <c r="K1086" s="9" t="str">
        <f t="shared" si="152"/>
        <v/>
      </c>
      <c r="L1086" s="8" t="str">
        <f t="shared" si="156"/>
        <v/>
      </c>
      <c r="M1086" s="8" t="str">
        <f t="shared" si="157"/>
        <v/>
      </c>
      <c r="N1086" s="8"/>
      <c r="O1086" s="8"/>
      <c r="P1086" s="8"/>
      <c r="Q1086" s="8" t="str">
        <f>IF(Inputs!$E$9=$M$2,M1086,IF(Inputs!$E$9=$N$2,N1086,IF(Inputs!$E$9=$O$2,O1086,IF(Inputs!$E$9=$P$2,P1086,""))))</f>
        <v/>
      </c>
      <c r="R1086" s="3">
        <v>0</v>
      </c>
      <c r="S1086" s="19"/>
      <c r="T1086" s="3">
        <f t="shared" si="153"/>
        <v>0</v>
      </c>
      <c r="U1086" s="8" t="str">
        <f t="shared" si="154"/>
        <v/>
      </c>
      <c r="W1086" s="11"/>
      <c r="X1086" s="11"/>
      <c r="Y1086" s="11"/>
      <c r="Z1086" s="11"/>
      <c r="AA1086" s="11"/>
      <c r="AB1086" s="11"/>
      <c r="AC1086" s="11"/>
    </row>
    <row r="1087" spans="4:29">
      <c r="D1087" s="26">
        <f>IF(SUM($D$2:D1086)&lt;&gt;0,0,IF(ROUND(U1086-L1087,2)=0,E1087,0))</f>
        <v>0</v>
      </c>
      <c r="E1087" s="3" t="str">
        <f t="shared" si="155"/>
        <v/>
      </c>
      <c r="F1087" s="3" t="str">
        <f>IF(E1087="","",IF(ISERROR(INDEX(Inputs!$A$10:$B$13,MATCH(E1087,Inputs!$A$10:$A$13,0),2)),0,INDEX(Inputs!$A$10:$B$13,MATCH(E1087,Inputs!$A$10:$A$13,0),2)))</f>
        <v/>
      </c>
      <c r="G1087" s="47">
        <f t="shared" si="149"/>
        <v>0.1095</v>
      </c>
      <c r="H1087" s="37">
        <f t="shared" si="150"/>
        <v>0.1095</v>
      </c>
      <c r="I1087" s="9" t="e">
        <f>IF(E1087="",NA(),IF(Inputs!$B$6&gt;(U1086*(1+rate/freq)),IF((U1086*(1+rate/freq))&lt;0,0,(U1086*(1+rate/freq))),Inputs!$B$6))</f>
        <v>#N/A</v>
      </c>
      <c r="J1087" s="8" t="str">
        <f t="shared" si="151"/>
        <v/>
      </c>
      <c r="K1087" s="9" t="str">
        <f t="shared" si="152"/>
        <v/>
      </c>
      <c r="L1087" s="8" t="str">
        <f t="shared" si="156"/>
        <v/>
      </c>
      <c r="M1087" s="8" t="str">
        <f t="shared" si="157"/>
        <v/>
      </c>
      <c r="N1087" s="8">
        <f>N1084+3</f>
        <v>1084</v>
      </c>
      <c r="O1087" s="8"/>
      <c r="P1087" s="8"/>
      <c r="Q1087" s="8" t="str">
        <f>IF(Inputs!$E$9=$M$2,M1087,IF(Inputs!$E$9=$N$2,N1087,IF(Inputs!$E$9=$O$2,O1087,IF(Inputs!$E$9=$P$2,P1087,""))))</f>
        <v/>
      </c>
      <c r="R1087" s="3">
        <v>0</v>
      </c>
      <c r="S1087" s="19"/>
      <c r="T1087" s="3">
        <f t="shared" si="153"/>
        <v>0</v>
      </c>
      <c r="U1087" s="8" t="str">
        <f t="shared" si="154"/>
        <v/>
      </c>
      <c r="W1087" s="11"/>
      <c r="X1087" s="11"/>
      <c r="Y1087" s="11"/>
      <c r="Z1087" s="11"/>
      <c r="AA1087" s="11"/>
      <c r="AB1087" s="11"/>
      <c r="AC1087" s="11"/>
    </row>
    <row r="1088" spans="4:29">
      <c r="D1088" s="26">
        <f>IF(SUM($D$2:D1087)&lt;&gt;0,0,IF(ROUND(U1087-L1088,2)=0,E1088,0))</f>
        <v>0</v>
      </c>
      <c r="E1088" s="3" t="str">
        <f t="shared" si="155"/>
        <v/>
      </c>
      <c r="F1088" s="3" t="str">
        <f>IF(E1088="","",IF(ISERROR(INDEX(Inputs!$A$10:$B$13,MATCH(E1088,Inputs!$A$10:$A$13,0),2)),0,INDEX(Inputs!$A$10:$B$13,MATCH(E1088,Inputs!$A$10:$A$13,0),2)))</f>
        <v/>
      </c>
      <c r="G1088" s="47">
        <f t="shared" si="149"/>
        <v>0.1095</v>
      </c>
      <c r="H1088" s="37">
        <f t="shared" si="150"/>
        <v>0.1095</v>
      </c>
      <c r="I1088" s="9" t="e">
        <f>IF(E1088="",NA(),IF(Inputs!$B$6&gt;(U1087*(1+rate/freq)),IF((U1087*(1+rate/freq))&lt;0,0,(U1087*(1+rate/freq))),Inputs!$B$6))</f>
        <v>#N/A</v>
      </c>
      <c r="J1088" s="8" t="str">
        <f t="shared" si="151"/>
        <v/>
      </c>
      <c r="K1088" s="9" t="str">
        <f t="shared" si="152"/>
        <v/>
      </c>
      <c r="L1088" s="8" t="str">
        <f t="shared" si="156"/>
        <v/>
      </c>
      <c r="M1088" s="8" t="str">
        <f t="shared" si="157"/>
        <v/>
      </c>
      <c r="N1088" s="8"/>
      <c r="O1088" s="8"/>
      <c r="P1088" s="8"/>
      <c r="Q1088" s="8" t="str">
        <f>IF(Inputs!$E$9=$M$2,M1088,IF(Inputs!$E$9=$N$2,N1088,IF(Inputs!$E$9=$O$2,O1088,IF(Inputs!$E$9=$P$2,P1088,""))))</f>
        <v/>
      </c>
      <c r="R1088" s="3">
        <v>0</v>
      </c>
      <c r="S1088" s="19"/>
      <c r="T1088" s="3">
        <f t="shared" si="153"/>
        <v>0</v>
      </c>
      <c r="U1088" s="8" t="str">
        <f t="shared" si="154"/>
        <v/>
      </c>
      <c r="W1088" s="11"/>
      <c r="X1088" s="11"/>
      <c r="Y1088" s="11"/>
      <c r="Z1088" s="11"/>
      <c r="AA1088" s="11"/>
      <c r="AB1088" s="11"/>
      <c r="AC1088" s="11"/>
    </row>
    <row r="1089" spans="4:29">
      <c r="D1089" s="26">
        <f>IF(SUM($D$2:D1088)&lt;&gt;0,0,IF(ROUND(U1088-L1089,2)=0,E1089,0))</f>
        <v>0</v>
      </c>
      <c r="E1089" s="3" t="str">
        <f t="shared" si="155"/>
        <v/>
      </c>
      <c r="F1089" s="3" t="str">
        <f>IF(E1089="","",IF(ISERROR(INDEX(Inputs!$A$10:$B$13,MATCH(E1089,Inputs!$A$10:$A$13,0),2)),0,INDEX(Inputs!$A$10:$B$13,MATCH(E1089,Inputs!$A$10:$A$13,0),2)))</f>
        <v/>
      </c>
      <c r="G1089" s="47">
        <f t="shared" si="149"/>
        <v>0.1095</v>
      </c>
      <c r="H1089" s="37">
        <f t="shared" si="150"/>
        <v>0.1095</v>
      </c>
      <c r="I1089" s="9" t="e">
        <f>IF(E1089="",NA(),IF(Inputs!$B$6&gt;(U1088*(1+rate/freq)),IF((U1088*(1+rate/freq))&lt;0,0,(U1088*(1+rate/freq))),Inputs!$B$6))</f>
        <v>#N/A</v>
      </c>
      <c r="J1089" s="8" t="str">
        <f t="shared" si="151"/>
        <v/>
      </c>
      <c r="K1089" s="9" t="str">
        <f t="shared" si="152"/>
        <v/>
      </c>
      <c r="L1089" s="8" t="str">
        <f t="shared" si="156"/>
        <v/>
      </c>
      <c r="M1089" s="8" t="str">
        <f t="shared" si="157"/>
        <v/>
      </c>
      <c r="N1089" s="8"/>
      <c r="O1089" s="8"/>
      <c r="P1089" s="8"/>
      <c r="Q1089" s="8" t="str">
        <f>IF(Inputs!$E$9=$M$2,M1089,IF(Inputs!$E$9=$N$2,N1089,IF(Inputs!$E$9=$O$2,O1089,IF(Inputs!$E$9=$P$2,P1089,""))))</f>
        <v/>
      </c>
      <c r="R1089" s="3">
        <v>0</v>
      </c>
      <c r="S1089" s="19"/>
      <c r="T1089" s="3">
        <f t="shared" si="153"/>
        <v>0</v>
      </c>
      <c r="U1089" s="8" t="str">
        <f t="shared" si="154"/>
        <v/>
      </c>
      <c r="W1089" s="11"/>
      <c r="X1089" s="11"/>
      <c r="Y1089" s="11"/>
      <c r="Z1089" s="11"/>
      <c r="AA1089" s="11"/>
      <c r="AB1089" s="11"/>
      <c r="AC1089" s="11"/>
    </row>
    <row r="1090" spans="4:29">
      <c r="D1090" s="26">
        <f>IF(SUM($D$2:D1089)&lt;&gt;0,0,IF(ROUND(U1089-L1090,2)=0,E1090,0))</f>
        <v>0</v>
      </c>
      <c r="E1090" s="3" t="str">
        <f t="shared" si="155"/>
        <v/>
      </c>
      <c r="F1090" s="3" t="str">
        <f>IF(E1090="","",IF(ISERROR(INDEX(Inputs!$A$10:$B$13,MATCH(E1090,Inputs!$A$10:$A$13,0),2)),0,INDEX(Inputs!$A$10:$B$13,MATCH(E1090,Inputs!$A$10:$A$13,0),2)))</f>
        <v/>
      </c>
      <c r="G1090" s="47">
        <f t="shared" si="149"/>
        <v>0.1095</v>
      </c>
      <c r="H1090" s="37">
        <f t="shared" si="150"/>
        <v>0.1095</v>
      </c>
      <c r="I1090" s="9" t="e">
        <f>IF(E1090="",NA(),IF(Inputs!$B$6&gt;(U1089*(1+rate/freq)),IF((U1089*(1+rate/freq))&lt;0,0,(U1089*(1+rate/freq))),Inputs!$B$6))</f>
        <v>#N/A</v>
      </c>
      <c r="J1090" s="8" t="str">
        <f t="shared" si="151"/>
        <v/>
      </c>
      <c r="K1090" s="9" t="str">
        <f t="shared" si="152"/>
        <v/>
      </c>
      <c r="L1090" s="8" t="str">
        <f t="shared" si="156"/>
        <v/>
      </c>
      <c r="M1090" s="8" t="str">
        <f t="shared" si="157"/>
        <v/>
      </c>
      <c r="N1090" s="8">
        <f>N1087+3</f>
        <v>1087</v>
      </c>
      <c r="O1090" s="8">
        <f>O1084+6</f>
        <v>1087</v>
      </c>
      <c r="P1090" s="8"/>
      <c r="Q1090" s="8" t="str">
        <f>IF(Inputs!$E$9=$M$2,M1090,IF(Inputs!$E$9=$N$2,N1090,IF(Inputs!$E$9=$O$2,O1090,IF(Inputs!$E$9=$P$2,P1090,""))))</f>
        <v/>
      </c>
      <c r="R1090" s="3">
        <v>0</v>
      </c>
      <c r="S1090" s="19"/>
      <c r="T1090" s="3">
        <f t="shared" si="153"/>
        <v>0</v>
      </c>
      <c r="U1090" s="8" t="str">
        <f t="shared" si="154"/>
        <v/>
      </c>
      <c r="W1090" s="11"/>
      <c r="X1090" s="11"/>
      <c r="Y1090" s="11"/>
      <c r="Z1090" s="11"/>
      <c r="AA1090" s="11"/>
      <c r="AB1090" s="11"/>
      <c r="AC1090" s="11"/>
    </row>
    <row r="1091" spans="4:29">
      <c r="D1091" s="26">
        <f>IF(SUM($D$2:D1090)&lt;&gt;0,0,IF(ROUND(U1090-L1091,2)=0,E1091,0))</f>
        <v>0</v>
      </c>
      <c r="E1091" s="3" t="str">
        <f t="shared" si="155"/>
        <v/>
      </c>
      <c r="F1091" s="3" t="str">
        <f>IF(E1091="","",IF(ISERROR(INDEX(Inputs!$A$10:$B$13,MATCH(E1091,Inputs!$A$10:$A$13,0),2)),0,INDEX(Inputs!$A$10:$B$13,MATCH(E1091,Inputs!$A$10:$A$13,0),2)))</f>
        <v/>
      </c>
      <c r="G1091" s="47">
        <f t="shared" si="149"/>
        <v>0.1095</v>
      </c>
      <c r="H1091" s="37">
        <f t="shared" si="150"/>
        <v>0.1095</v>
      </c>
      <c r="I1091" s="9" t="e">
        <f>IF(E1091="",NA(),IF(Inputs!$B$6&gt;(U1090*(1+rate/freq)),IF((U1090*(1+rate/freq))&lt;0,0,(U1090*(1+rate/freq))),Inputs!$B$6))</f>
        <v>#N/A</v>
      </c>
      <c r="J1091" s="8" t="str">
        <f t="shared" si="151"/>
        <v/>
      </c>
      <c r="K1091" s="9" t="str">
        <f t="shared" si="152"/>
        <v/>
      </c>
      <c r="L1091" s="8" t="str">
        <f t="shared" si="156"/>
        <v/>
      </c>
      <c r="M1091" s="8" t="str">
        <f t="shared" si="157"/>
        <v/>
      </c>
      <c r="N1091" s="8"/>
      <c r="O1091" s="8"/>
      <c r="P1091" s="8"/>
      <c r="Q1091" s="8" t="str">
        <f>IF(Inputs!$E$9=$M$2,M1091,IF(Inputs!$E$9=$N$2,N1091,IF(Inputs!$E$9=$O$2,O1091,IF(Inputs!$E$9=$P$2,P1091,""))))</f>
        <v/>
      </c>
      <c r="R1091" s="3">
        <v>0</v>
      </c>
      <c r="S1091" s="19"/>
      <c r="T1091" s="3">
        <f t="shared" si="153"/>
        <v>0</v>
      </c>
      <c r="U1091" s="8" t="str">
        <f t="shared" si="154"/>
        <v/>
      </c>
      <c r="W1091" s="11"/>
      <c r="X1091" s="11"/>
      <c r="Y1091" s="11"/>
      <c r="Z1091" s="11"/>
      <c r="AA1091" s="11"/>
      <c r="AB1091" s="11"/>
      <c r="AC1091" s="11"/>
    </row>
    <row r="1092" spans="4:29">
      <c r="D1092" s="26">
        <f>IF(SUM($D$2:D1091)&lt;&gt;0,0,IF(ROUND(U1091-L1092,2)=0,E1092,0))</f>
        <v>0</v>
      </c>
      <c r="E1092" s="3" t="str">
        <f t="shared" si="155"/>
        <v/>
      </c>
      <c r="F1092" s="3" t="str">
        <f>IF(E1092="","",IF(ISERROR(INDEX(Inputs!$A$10:$B$13,MATCH(E1092,Inputs!$A$10:$A$13,0),2)),0,INDEX(Inputs!$A$10:$B$13,MATCH(E1092,Inputs!$A$10:$A$13,0),2)))</f>
        <v/>
      </c>
      <c r="G1092" s="47">
        <f t="shared" ref="G1092:G1155" si="158">rate</f>
        <v>0.1095</v>
      </c>
      <c r="H1092" s="37">
        <f t="shared" ref="H1092:H1155" si="159">IF($AS$2="fixed",rate,G1092)</f>
        <v>0.1095</v>
      </c>
      <c r="I1092" s="9" t="e">
        <f>IF(E1092="",NA(),IF(Inputs!$B$6&gt;(U1091*(1+rate/freq)),IF((U1091*(1+rate/freq))&lt;0,0,(U1091*(1+rate/freq))),Inputs!$B$6))</f>
        <v>#N/A</v>
      </c>
      <c r="J1092" s="8" t="str">
        <f t="shared" ref="J1092:J1155" si="160">IF(E1092="","",IF(emi&gt;(U1091*(1+rate/freq)),IF((U1091*(1+rate/freq))&lt;0,0,(U1091*(1+rate/freq))),emi))</f>
        <v/>
      </c>
      <c r="K1092" s="9" t="str">
        <f t="shared" ref="K1092:K1155" si="161">IF(E1092="","",IF(U1091&lt;0,0,U1091)*H1092/freq)</f>
        <v/>
      </c>
      <c r="L1092" s="8" t="str">
        <f t="shared" si="156"/>
        <v/>
      </c>
      <c r="M1092" s="8" t="str">
        <f t="shared" si="157"/>
        <v/>
      </c>
      <c r="N1092" s="8"/>
      <c r="O1092" s="8"/>
      <c r="P1092" s="8"/>
      <c r="Q1092" s="8" t="str">
        <f>IF(Inputs!$E$9=$M$2,M1092,IF(Inputs!$E$9=$N$2,N1092,IF(Inputs!$E$9=$O$2,O1092,IF(Inputs!$E$9=$P$2,P1092,""))))</f>
        <v/>
      </c>
      <c r="R1092" s="3">
        <v>0</v>
      </c>
      <c r="S1092" s="19"/>
      <c r="T1092" s="3">
        <f t="shared" ref="T1092:T1155" si="162">IF(U1091=0,0,S1092)</f>
        <v>0</v>
      </c>
      <c r="U1092" s="8" t="str">
        <f t="shared" ref="U1092:U1155" si="163">IF(E1092="","",IF(U1091&lt;=0,0,IF(U1091+F1092-L1092-R1092-T1092&lt;0,0,U1091+F1092-L1092-R1092-T1092)))</f>
        <v/>
      </c>
      <c r="W1092" s="11"/>
      <c r="X1092" s="11"/>
      <c r="Y1092" s="11"/>
      <c r="Z1092" s="11"/>
      <c r="AA1092" s="11"/>
      <c r="AB1092" s="11"/>
      <c r="AC1092" s="11"/>
    </row>
    <row r="1093" spans="4:29">
      <c r="D1093" s="26">
        <f>IF(SUM($D$2:D1092)&lt;&gt;0,0,IF(ROUND(U1092-L1093,2)=0,E1093,0))</f>
        <v>0</v>
      </c>
      <c r="E1093" s="3" t="str">
        <f t="shared" ref="E1093:E1156" si="164">IF(E1092&lt;term,E1092+1,"")</f>
        <v/>
      </c>
      <c r="F1093" s="3" t="str">
        <f>IF(E1093="","",IF(ISERROR(INDEX(Inputs!$A$10:$B$13,MATCH(E1093,Inputs!$A$10:$A$13,0),2)),0,INDEX(Inputs!$A$10:$B$13,MATCH(E1093,Inputs!$A$10:$A$13,0),2)))</f>
        <v/>
      </c>
      <c r="G1093" s="47">
        <f t="shared" si="158"/>
        <v>0.1095</v>
      </c>
      <c r="H1093" s="37">
        <f t="shared" si="159"/>
        <v>0.1095</v>
      </c>
      <c r="I1093" s="9" t="e">
        <f>IF(E1093="",NA(),IF(Inputs!$B$6&gt;(U1092*(1+rate/freq)),IF((U1092*(1+rate/freq))&lt;0,0,(U1092*(1+rate/freq))),Inputs!$B$6))</f>
        <v>#N/A</v>
      </c>
      <c r="J1093" s="8" t="str">
        <f t="shared" si="160"/>
        <v/>
      </c>
      <c r="K1093" s="9" t="str">
        <f t="shared" si="161"/>
        <v/>
      </c>
      <c r="L1093" s="8" t="str">
        <f t="shared" ref="L1093:L1156" si="165">IF(E1093="","",I1093-K1093)</f>
        <v/>
      </c>
      <c r="M1093" s="8" t="str">
        <f t="shared" ref="M1093:M1156" si="166">E1093</f>
        <v/>
      </c>
      <c r="N1093" s="8">
        <f>N1090+3</f>
        <v>1090</v>
      </c>
      <c r="O1093" s="8"/>
      <c r="P1093" s="8"/>
      <c r="Q1093" s="8" t="str">
        <f>IF(Inputs!$E$9=$M$2,M1093,IF(Inputs!$E$9=$N$2,N1093,IF(Inputs!$E$9=$O$2,O1093,IF(Inputs!$E$9=$P$2,P1093,""))))</f>
        <v/>
      </c>
      <c r="R1093" s="3">
        <v>0</v>
      </c>
      <c r="S1093" s="19"/>
      <c r="T1093" s="3">
        <f t="shared" si="162"/>
        <v>0</v>
      </c>
      <c r="U1093" s="8" t="str">
        <f t="shared" si="163"/>
        <v/>
      </c>
      <c r="W1093" s="11"/>
      <c r="X1093" s="11"/>
      <c r="Y1093" s="11"/>
      <c r="Z1093" s="11"/>
      <c r="AA1093" s="11"/>
      <c r="AB1093" s="11"/>
      <c r="AC1093" s="11"/>
    </row>
    <row r="1094" spans="4:29">
      <c r="D1094" s="26">
        <f>IF(SUM($D$2:D1093)&lt;&gt;0,0,IF(ROUND(U1093-L1094,2)=0,E1094,0))</f>
        <v>0</v>
      </c>
      <c r="E1094" s="3" t="str">
        <f t="shared" si="164"/>
        <v/>
      </c>
      <c r="F1094" s="3" t="str">
        <f>IF(E1094="","",IF(ISERROR(INDEX(Inputs!$A$10:$B$13,MATCH(E1094,Inputs!$A$10:$A$13,0),2)),0,INDEX(Inputs!$A$10:$B$13,MATCH(E1094,Inputs!$A$10:$A$13,0),2)))</f>
        <v/>
      </c>
      <c r="G1094" s="47">
        <f t="shared" si="158"/>
        <v>0.1095</v>
      </c>
      <c r="H1094" s="37">
        <f t="shared" si="159"/>
        <v>0.1095</v>
      </c>
      <c r="I1094" s="9" t="e">
        <f>IF(E1094="",NA(),IF(Inputs!$B$6&gt;(U1093*(1+rate/freq)),IF((U1093*(1+rate/freq))&lt;0,0,(U1093*(1+rate/freq))),Inputs!$B$6))</f>
        <v>#N/A</v>
      </c>
      <c r="J1094" s="8" t="str">
        <f t="shared" si="160"/>
        <v/>
      </c>
      <c r="K1094" s="9" t="str">
        <f t="shared" si="161"/>
        <v/>
      </c>
      <c r="L1094" s="8" t="str">
        <f t="shared" si="165"/>
        <v/>
      </c>
      <c r="M1094" s="8" t="str">
        <f t="shared" si="166"/>
        <v/>
      </c>
      <c r="N1094" s="8"/>
      <c r="O1094" s="8"/>
      <c r="P1094" s="8"/>
      <c r="Q1094" s="8" t="str">
        <f>IF(Inputs!$E$9=$M$2,M1094,IF(Inputs!$E$9=$N$2,N1094,IF(Inputs!$E$9=$O$2,O1094,IF(Inputs!$E$9=$P$2,P1094,""))))</f>
        <v/>
      </c>
      <c r="R1094" s="3">
        <v>0</v>
      </c>
      <c r="S1094" s="19"/>
      <c r="T1094" s="3">
        <f t="shared" si="162"/>
        <v>0</v>
      </c>
      <c r="U1094" s="8" t="str">
        <f t="shared" si="163"/>
        <v/>
      </c>
      <c r="W1094" s="11"/>
      <c r="X1094" s="11"/>
      <c r="Y1094" s="11"/>
      <c r="Z1094" s="11"/>
      <c r="AA1094" s="11"/>
      <c r="AB1094" s="11"/>
      <c r="AC1094" s="11"/>
    </row>
    <row r="1095" spans="4:29">
      <c r="D1095" s="26">
        <f>IF(SUM($D$2:D1094)&lt;&gt;0,0,IF(ROUND(U1094-L1095,2)=0,E1095,0))</f>
        <v>0</v>
      </c>
      <c r="E1095" s="3" t="str">
        <f t="shared" si="164"/>
        <v/>
      </c>
      <c r="F1095" s="3" t="str">
        <f>IF(E1095="","",IF(ISERROR(INDEX(Inputs!$A$10:$B$13,MATCH(E1095,Inputs!$A$10:$A$13,0),2)),0,INDEX(Inputs!$A$10:$B$13,MATCH(E1095,Inputs!$A$10:$A$13,0),2)))</f>
        <v/>
      </c>
      <c r="G1095" s="47">
        <f t="shared" si="158"/>
        <v>0.1095</v>
      </c>
      <c r="H1095" s="37">
        <f t="shared" si="159"/>
        <v>0.1095</v>
      </c>
      <c r="I1095" s="9" t="e">
        <f>IF(E1095="",NA(),IF(Inputs!$B$6&gt;(U1094*(1+rate/freq)),IF((U1094*(1+rate/freq))&lt;0,0,(U1094*(1+rate/freq))),Inputs!$B$6))</f>
        <v>#N/A</v>
      </c>
      <c r="J1095" s="8" t="str">
        <f t="shared" si="160"/>
        <v/>
      </c>
      <c r="K1095" s="9" t="str">
        <f t="shared" si="161"/>
        <v/>
      </c>
      <c r="L1095" s="8" t="str">
        <f t="shared" si="165"/>
        <v/>
      </c>
      <c r="M1095" s="8" t="str">
        <f t="shared" si="166"/>
        <v/>
      </c>
      <c r="N1095" s="8"/>
      <c r="O1095" s="8"/>
      <c r="P1095" s="8"/>
      <c r="Q1095" s="8" t="str">
        <f>IF(Inputs!$E$9=$M$2,M1095,IF(Inputs!$E$9=$N$2,N1095,IF(Inputs!$E$9=$O$2,O1095,IF(Inputs!$E$9=$P$2,P1095,""))))</f>
        <v/>
      </c>
      <c r="R1095" s="3">
        <v>0</v>
      </c>
      <c r="S1095" s="19"/>
      <c r="T1095" s="3">
        <f t="shared" si="162"/>
        <v>0</v>
      </c>
      <c r="U1095" s="8" t="str">
        <f t="shared" si="163"/>
        <v/>
      </c>
      <c r="W1095" s="11"/>
      <c r="X1095" s="11"/>
      <c r="Y1095" s="11"/>
      <c r="Z1095" s="11"/>
      <c r="AA1095" s="11"/>
      <c r="AB1095" s="11"/>
      <c r="AC1095" s="11"/>
    </row>
    <row r="1096" spans="4:29">
      <c r="D1096" s="26">
        <f>IF(SUM($D$2:D1095)&lt;&gt;0,0,IF(ROUND(U1095-L1096,2)=0,E1096,0))</f>
        <v>0</v>
      </c>
      <c r="E1096" s="3" t="str">
        <f t="shared" si="164"/>
        <v/>
      </c>
      <c r="F1096" s="3" t="str">
        <f>IF(E1096="","",IF(ISERROR(INDEX(Inputs!$A$10:$B$13,MATCH(E1096,Inputs!$A$10:$A$13,0),2)),0,INDEX(Inputs!$A$10:$B$13,MATCH(E1096,Inputs!$A$10:$A$13,0),2)))</f>
        <v/>
      </c>
      <c r="G1096" s="47">
        <f t="shared" si="158"/>
        <v>0.1095</v>
      </c>
      <c r="H1096" s="37">
        <f t="shared" si="159"/>
        <v>0.1095</v>
      </c>
      <c r="I1096" s="9" t="e">
        <f>IF(E1096="",NA(),IF(Inputs!$B$6&gt;(U1095*(1+rate/freq)),IF((U1095*(1+rate/freq))&lt;0,0,(U1095*(1+rate/freq))),Inputs!$B$6))</f>
        <v>#N/A</v>
      </c>
      <c r="J1096" s="8" t="str">
        <f t="shared" si="160"/>
        <v/>
      </c>
      <c r="K1096" s="9" t="str">
        <f t="shared" si="161"/>
        <v/>
      </c>
      <c r="L1096" s="8" t="str">
        <f t="shared" si="165"/>
        <v/>
      </c>
      <c r="M1096" s="8" t="str">
        <f t="shared" si="166"/>
        <v/>
      </c>
      <c r="N1096" s="8">
        <f>N1093+3</f>
        <v>1093</v>
      </c>
      <c r="O1096" s="8">
        <f>O1090+6</f>
        <v>1093</v>
      </c>
      <c r="P1096" s="8">
        <f>P1084+12</f>
        <v>1093</v>
      </c>
      <c r="Q1096" s="8" t="str">
        <f>IF(Inputs!$E$9=$M$2,M1096,IF(Inputs!$E$9=$N$2,N1096,IF(Inputs!$E$9=$O$2,O1096,IF(Inputs!$E$9=$P$2,P1096,""))))</f>
        <v/>
      </c>
      <c r="R1096" s="3">
        <v>0</v>
      </c>
      <c r="S1096" s="19"/>
      <c r="T1096" s="3">
        <f t="shared" si="162"/>
        <v>0</v>
      </c>
      <c r="U1096" s="8" t="str">
        <f t="shared" si="163"/>
        <v/>
      </c>
      <c r="W1096" s="11"/>
      <c r="X1096" s="11"/>
      <c r="Y1096" s="11"/>
      <c r="Z1096" s="11"/>
      <c r="AA1096" s="11"/>
      <c r="AB1096" s="11"/>
      <c r="AC1096" s="11"/>
    </row>
    <row r="1097" spans="4:29">
      <c r="D1097" s="26">
        <f>IF(SUM($D$2:D1096)&lt;&gt;0,0,IF(ROUND(U1096-L1097,2)=0,E1097,0))</f>
        <v>0</v>
      </c>
      <c r="E1097" s="3" t="str">
        <f t="shared" si="164"/>
        <v/>
      </c>
      <c r="F1097" s="3" t="str">
        <f>IF(E1097="","",IF(ISERROR(INDEX(Inputs!$A$10:$B$13,MATCH(E1097,Inputs!$A$10:$A$13,0),2)),0,INDEX(Inputs!$A$10:$B$13,MATCH(E1097,Inputs!$A$10:$A$13,0),2)))</f>
        <v/>
      </c>
      <c r="G1097" s="47">
        <f t="shared" si="158"/>
        <v>0.1095</v>
      </c>
      <c r="H1097" s="37">
        <f t="shared" si="159"/>
        <v>0.1095</v>
      </c>
      <c r="I1097" s="9" t="e">
        <f>IF(E1097="",NA(),IF(Inputs!$B$6&gt;(U1096*(1+rate/freq)),IF((U1096*(1+rate/freq))&lt;0,0,(U1096*(1+rate/freq))),Inputs!$B$6))</f>
        <v>#N/A</v>
      </c>
      <c r="J1097" s="8" t="str">
        <f t="shared" si="160"/>
        <v/>
      </c>
      <c r="K1097" s="9" t="str">
        <f t="shared" si="161"/>
        <v/>
      </c>
      <c r="L1097" s="8" t="str">
        <f t="shared" si="165"/>
        <v/>
      </c>
      <c r="M1097" s="8" t="str">
        <f t="shared" si="166"/>
        <v/>
      </c>
      <c r="N1097" s="8"/>
      <c r="O1097" s="8"/>
      <c r="P1097" s="8"/>
      <c r="Q1097" s="8" t="str">
        <f>IF(Inputs!$E$9=$M$2,M1097,IF(Inputs!$E$9=$N$2,N1097,IF(Inputs!$E$9=$O$2,O1097,IF(Inputs!$E$9=$P$2,P1097,""))))</f>
        <v/>
      </c>
      <c r="R1097" s="3">
        <v>0</v>
      </c>
      <c r="S1097" s="19"/>
      <c r="T1097" s="3">
        <f t="shared" si="162"/>
        <v>0</v>
      </c>
      <c r="U1097" s="8" t="str">
        <f t="shared" si="163"/>
        <v/>
      </c>
      <c r="W1097" s="11"/>
      <c r="X1097" s="11"/>
      <c r="Y1097" s="11"/>
      <c r="Z1097" s="11"/>
      <c r="AA1097" s="11"/>
      <c r="AB1097" s="11"/>
      <c r="AC1097" s="11"/>
    </row>
    <row r="1098" spans="4:29">
      <c r="D1098" s="26">
        <f>IF(SUM($D$2:D1097)&lt;&gt;0,0,IF(ROUND(U1097-L1098,2)=0,E1098,0))</f>
        <v>0</v>
      </c>
      <c r="E1098" s="3" t="str">
        <f t="shared" si="164"/>
        <v/>
      </c>
      <c r="F1098" s="3" t="str">
        <f>IF(E1098="","",IF(ISERROR(INDEX(Inputs!$A$10:$B$13,MATCH(E1098,Inputs!$A$10:$A$13,0),2)),0,INDEX(Inputs!$A$10:$B$13,MATCH(E1098,Inputs!$A$10:$A$13,0),2)))</f>
        <v/>
      </c>
      <c r="G1098" s="47">
        <f t="shared" si="158"/>
        <v>0.1095</v>
      </c>
      <c r="H1098" s="37">
        <f t="shared" si="159"/>
        <v>0.1095</v>
      </c>
      <c r="I1098" s="9" t="e">
        <f>IF(E1098="",NA(),IF(Inputs!$B$6&gt;(U1097*(1+rate/freq)),IF((U1097*(1+rate/freq))&lt;0,0,(U1097*(1+rate/freq))),Inputs!$B$6))</f>
        <v>#N/A</v>
      </c>
      <c r="J1098" s="8" t="str">
        <f t="shared" si="160"/>
        <v/>
      </c>
      <c r="K1098" s="9" t="str">
        <f t="shared" si="161"/>
        <v/>
      </c>
      <c r="L1098" s="8" t="str">
        <f t="shared" si="165"/>
        <v/>
      </c>
      <c r="M1098" s="8" t="str">
        <f t="shared" si="166"/>
        <v/>
      </c>
      <c r="N1098" s="8"/>
      <c r="O1098" s="8"/>
      <c r="P1098" s="8"/>
      <c r="Q1098" s="8" t="str">
        <f>IF(Inputs!$E$9=$M$2,M1098,IF(Inputs!$E$9=$N$2,N1098,IF(Inputs!$E$9=$O$2,O1098,IF(Inputs!$E$9=$P$2,P1098,""))))</f>
        <v/>
      </c>
      <c r="R1098" s="3">
        <v>0</v>
      </c>
      <c r="S1098" s="19"/>
      <c r="T1098" s="3">
        <f t="shared" si="162"/>
        <v>0</v>
      </c>
      <c r="U1098" s="8" t="str">
        <f t="shared" si="163"/>
        <v/>
      </c>
      <c r="W1098" s="11"/>
      <c r="X1098" s="11"/>
      <c r="Y1098" s="11"/>
      <c r="Z1098" s="11"/>
      <c r="AA1098" s="11"/>
      <c r="AB1098" s="11"/>
      <c r="AC1098" s="11"/>
    </row>
    <row r="1099" spans="4:29">
      <c r="D1099" s="26">
        <f>IF(SUM($D$2:D1098)&lt;&gt;0,0,IF(ROUND(U1098-L1099,2)=0,E1099,0))</f>
        <v>0</v>
      </c>
      <c r="E1099" s="3" t="str">
        <f t="shared" si="164"/>
        <v/>
      </c>
      <c r="F1099" s="3" t="str">
        <f>IF(E1099="","",IF(ISERROR(INDEX(Inputs!$A$10:$B$13,MATCH(E1099,Inputs!$A$10:$A$13,0),2)),0,INDEX(Inputs!$A$10:$B$13,MATCH(E1099,Inputs!$A$10:$A$13,0),2)))</f>
        <v/>
      </c>
      <c r="G1099" s="47">
        <f t="shared" si="158"/>
        <v>0.1095</v>
      </c>
      <c r="H1099" s="37">
        <f t="shared" si="159"/>
        <v>0.1095</v>
      </c>
      <c r="I1099" s="9" t="e">
        <f>IF(E1099="",NA(),IF(Inputs!$B$6&gt;(U1098*(1+rate/freq)),IF((U1098*(1+rate/freq))&lt;0,0,(U1098*(1+rate/freq))),Inputs!$B$6))</f>
        <v>#N/A</v>
      </c>
      <c r="J1099" s="8" t="str">
        <f t="shared" si="160"/>
        <v/>
      </c>
      <c r="K1099" s="9" t="str">
        <f t="shared" si="161"/>
        <v/>
      </c>
      <c r="L1099" s="8" t="str">
        <f t="shared" si="165"/>
        <v/>
      </c>
      <c r="M1099" s="8" t="str">
        <f t="shared" si="166"/>
        <v/>
      </c>
      <c r="N1099" s="8">
        <f>N1096+3</f>
        <v>1096</v>
      </c>
      <c r="O1099" s="8"/>
      <c r="P1099" s="8"/>
      <c r="Q1099" s="8" t="str">
        <f>IF(Inputs!$E$9=$M$2,M1099,IF(Inputs!$E$9=$N$2,N1099,IF(Inputs!$E$9=$O$2,O1099,IF(Inputs!$E$9=$P$2,P1099,""))))</f>
        <v/>
      </c>
      <c r="R1099" s="3">
        <v>0</v>
      </c>
      <c r="S1099" s="19"/>
      <c r="T1099" s="3">
        <f t="shared" si="162"/>
        <v>0</v>
      </c>
      <c r="U1099" s="8" t="str">
        <f t="shared" si="163"/>
        <v/>
      </c>
      <c r="W1099" s="11"/>
      <c r="X1099" s="11"/>
      <c r="Y1099" s="11"/>
      <c r="Z1099" s="11"/>
      <c r="AA1099" s="11"/>
      <c r="AB1099" s="11"/>
      <c r="AC1099" s="11"/>
    </row>
    <row r="1100" spans="4:29">
      <c r="D1100" s="26">
        <f>IF(SUM($D$2:D1099)&lt;&gt;0,0,IF(ROUND(U1099-L1100,2)=0,E1100,0))</f>
        <v>0</v>
      </c>
      <c r="E1100" s="3" t="str">
        <f t="shared" si="164"/>
        <v/>
      </c>
      <c r="F1100" s="3" t="str">
        <f>IF(E1100="","",IF(ISERROR(INDEX(Inputs!$A$10:$B$13,MATCH(E1100,Inputs!$A$10:$A$13,0),2)),0,INDEX(Inputs!$A$10:$B$13,MATCH(E1100,Inputs!$A$10:$A$13,0),2)))</f>
        <v/>
      </c>
      <c r="G1100" s="47">
        <f t="shared" si="158"/>
        <v>0.1095</v>
      </c>
      <c r="H1100" s="37">
        <f t="shared" si="159"/>
        <v>0.1095</v>
      </c>
      <c r="I1100" s="9" t="e">
        <f>IF(E1100="",NA(),IF(Inputs!$B$6&gt;(U1099*(1+rate/freq)),IF((U1099*(1+rate/freq))&lt;0,0,(U1099*(1+rate/freq))),Inputs!$B$6))</f>
        <v>#N/A</v>
      </c>
      <c r="J1100" s="8" t="str">
        <f t="shared" si="160"/>
        <v/>
      </c>
      <c r="K1100" s="9" t="str">
        <f t="shared" si="161"/>
        <v/>
      </c>
      <c r="L1100" s="8" t="str">
        <f t="shared" si="165"/>
        <v/>
      </c>
      <c r="M1100" s="8" t="str">
        <f t="shared" si="166"/>
        <v/>
      </c>
      <c r="N1100" s="8"/>
      <c r="O1100" s="8"/>
      <c r="P1100" s="8"/>
      <c r="Q1100" s="8" t="str">
        <f>IF(Inputs!$E$9=$M$2,M1100,IF(Inputs!$E$9=$N$2,N1100,IF(Inputs!$E$9=$O$2,O1100,IF(Inputs!$E$9=$P$2,P1100,""))))</f>
        <v/>
      </c>
      <c r="R1100" s="3">
        <v>0</v>
      </c>
      <c r="S1100" s="19"/>
      <c r="T1100" s="3">
        <f t="shared" si="162"/>
        <v>0</v>
      </c>
      <c r="U1100" s="8" t="str">
        <f t="shared" si="163"/>
        <v/>
      </c>
      <c r="W1100" s="11"/>
      <c r="X1100" s="11"/>
      <c r="Y1100" s="11"/>
      <c r="Z1100" s="11"/>
      <c r="AA1100" s="11"/>
      <c r="AB1100" s="11"/>
      <c r="AC1100" s="11"/>
    </row>
    <row r="1101" spans="4:29">
      <c r="D1101" s="26">
        <f>IF(SUM($D$2:D1100)&lt;&gt;0,0,IF(ROUND(U1100-L1101,2)=0,E1101,0))</f>
        <v>0</v>
      </c>
      <c r="E1101" s="3" t="str">
        <f t="shared" si="164"/>
        <v/>
      </c>
      <c r="F1101" s="3" t="str">
        <f>IF(E1101="","",IF(ISERROR(INDEX(Inputs!$A$10:$B$13,MATCH(E1101,Inputs!$A$10:$A$13,0),2)),0,INDEX(Inputs!$A$10:$B$13,MATCH(E1101,Inputs!$A$10:$A$13,0),2)))</f>
        <v/>
      </c>
      <c r="G1101" s="47">
        <f t="shared" si="158"/>
        <v>0.1095</v>
      </c>
      <c r="H1101" s="37">
        <f t="shared" si="159"/>
        <v>0.1095</v>
      </c>
      <c r="I1101" s="9" t="e">
        <f>IF(E1101="",NA(),IF(Inputs!$B$6&gt;(U1100*(1+rate/freq)),IF((U1100*(1+rate/freq))&lt;0,0,(U1100*(1+rate/freq))),Inputs!$B$6))</f>
        <v>#N/A</v>
      </c>
      <c r="J1101" s="8" t="str">
        <f t="shared" si="160"/>
        <v/>
      </c>
      <c r="K1101" s="9" t="str">
        <f t="shared" si="161"/>
        <v/>
      </c>
      <c r="L1101" s="8" t="str">
        <f t="shared" si="165"/>
        <v/>
      </c>
      <c r="M1101" s="8" t="str">
        <f t="shared" si="166"/>
        <v/>
      </c>
      <c r="N1101" s="8"/>
      <c r="O1101" s="8"/>
      <c r="P1101" s="8"/>
      <c r="Q1101" s="8" t="str">
        <f>IF(Inputs!$E$9=$M$2,M1101,IF(Inputs!$E$9=$N$2,N1101,IF(Inputs!$E$9=$O$2,O1101,IF(Inputs!$E$9=$P$2,P1101,""))))</f>
        <v/>
      </c>
      <c r="R1101" s="3">
        <v>0</v>
      </c>
      <c r="S1101" s="19"/>
      <c r="T1101" s="3">
        <f t="shared" si="162"/>
        <v>0</v>
      </c>
      <c r="U1101" s="8" t="str">
        <f t="shared" si="163"/>
        <v/>
      </c>
      <c r="W1101" s="11"/>
      <c r="X1101" s="11"/>
      <c r="Y1101" s="11"/>
      <c r="Z1101" s="11"/>
      <c r="AA1101" s="11"/>
      <c r="AB1101" s="11"/>
      <c r="AC1101" s="11"/>
    </row>
    <row r="1102" spans="4:29">
      <c r="D1102" s="26">
        <f>IF(SUM($D$2:D1101)&lt;&gt;0,0,IF(ROUND(U1101-L1102,2)=0,E1102,0))</f>
        <v>0</v>
      </c>
      <c r="E1102" s="3" t="str">
        <f t="shared" si="164"/>
        <v/>
      </c>
      <c r="F1102" s="3" t="str">
        <f>IF(E1102="","",IF(ISERROR(INDEX(Inputs!$A$10:$B$13,MATCH(E1102,Inputs!$A$10:$A$13,0),2)),0,INDEX(Inputs!$A$10:$B$13,MATCH(E1102,Inputs!$A$10:$A$13,0),2)))</f>
        <v/>
      </c>
      <c r="G1102" s="47">
        <f t="shared" si="158"/>
        <v>0.1095</v>
      </c>
      <c r="H1102" s="37">
        <f t="shared" si="159"/>
        <v>0.1095</v>
      </c>
      <c r="I1102" s="9" t="e">
        <f>IF(E1102="",NA(),IF(Inputs!$B$6&gt;(U1101*(1+rate/freq)),IF((U1101*(1+rate/freq))&lt;0,0,(U1101*(1+rate/freq))),Inputs!$B$6))</f>
        <v>#N/A</v>
      </c>
      <c r="J1102" s="8" t="str">
        <f t="shared" si="160"/>
        <v/>
      </c>
      <c r="K1102" s="9" t="str">
        <f t="shared" si="161"/>
        <v/>
      </c>
      <c r="L1102" s="8" t="str">
        <f t="shared" si="165"/>
        <v/>
      </c>
      <c r="M1102" s="8" t="str">
        <f t="shared" si="166"/>
        <v/>
      </c>
      <c r="N1102" s="8">
        <f>N1099+3</f>
        <v>1099</v>
      </c>
      <c r="O1102" s="8">
        <f>O1096+6</f>
        <v>1099</v>
      </c>
      <c r="P1102" s="8"/>
      <c r="Q1102" s="8" t="str">
        <f>IF(Inputs!$E$9=$M$2,M1102,IF(Inputs!$E$9=$N$2,N1102,IF(Inputs!$E$9=$O$2,O1102,IF(Inputs!$E$9=$P$2,P1102,""))))</f>
        <v/>
      </c>
      <c r="R1102" s="3">
        <v>0</v>
      </c>
      <c r="S1102" s="19"/>
      <c r="T1102" s="3">
        <f t="shared" si="162"/>
        <v>0</v>
      </c>
      <c r="U1102" s="8" t="str">
        <f t="shared" si="163"/>
        <v/>
      </c>
      <c r="W1102" s="11"/>
      <c r="X1102" s="11"/>
      <c r="Y1102" s="11"/>
      <c r="Z1102" s="11"/>
      <c r="AA1102" s="11"/>
      <c r="AB1102" s="11"/>
      <c r="AC1102" s="11"/>
    </row>
    <row r="1103" spans="4:29">
      <c r="D1103" s="26">
        <f>IF(SUM($D$2:D1102)&lt;&gt;0,0,IF(ROUND(U1102-L1103,2)=0,E1103,0))</f>
        <v>0</v>
      </c>
      <c r="E1103" s="3" t="str">
        <f t="shared" si="164"/>
        <v/>
      </c>
      <c r="F1103" s="3" t="str">
        <f>IF(E1103="","",IF(ISERROR(INDEX(Inputs!$A$10:$B$13,MATCH(E1103,Inputs!$A$10:$A$13,0),2)),0,INDEX(Inputs!$A$10:$B$13,MATCH(E1103,Inputs!$A$10:$A$13,0),2)))</f>
        <v/>
      </c>
      <c r="G1103" s="47">
        <f t="shared" si="158"/>
        <v>0.1095</v>
      </c>
      <c r="H1103" s="37">
        <f t="shared" si="159"/>
        <v>0.1095</v>
      </c>
      <c r="I1103" s="9" t="e">
        <f>IF(E1103="",NA(),IF(Inputs!$B$6&gt;(U1102*(1+rate/freq)),IF((U1102*(1+rate/freq))&lt;0,0,(U1102*(1+rate/freq))),Inputs!$B$6))</f>
        <v>#N/A</v>
      </c>
      <c r="J1103" s="8" t="str">
        <f t="shared" si="160"/>
        <v/>
      </c>
      <c r="K1103" s="9" t="str">
        <f t="shared" si="161"/>
        <v/>
      </c>
      <c r="L1103" s="8" t="str">
        <f t="shared" si="165"/>
        <v/>
      </c>
      <c r="M1103" s="8" t="str">
        <f t="shared" si="166"/>
        <v/>
      </c>
      <c r="N1103" s="8"/>
      <c r="O1103" s="8"/>
      <c r="P1103" s="8"/>
      <c r="Q1103" s="8" t="str">
        <f>IF(Inputs!$E$9=$M$2,M1103,IF(Inputs!$E$9=$N$2,N1103,IF(Inputs!$E$9=$O$2,O1103,IF(Inputs!$E$9=$P$2,P1103,""))))</f>
        <v/>
      </c>
      <c r="R1103" s="3">
        <v>0</v>
      </c>
      <c r="S1103" s="19"/>
      <c r="T1103" s="3">
        <f t="shared" si="162"/>
        <v>0</v>
      </c>
      <c r="U1103" s="8" t="str">
        <f t="shared" si="163"/>
        <v/>
      </c>
      <c r="W1103" s="11"/>
      <c r="X1103" s="11"/>
      <c r="Y1103" s="11"/>
      <c r="Z1103" s="11"/>
      <c r="AA1103" s="11"/>
      <c r="AB1103" s="11"/>
      <c r="AC1103" s="11"/>
    </row>
    <row r="1104" spans="4:29">
      <c r="D1104" s="26">
        <f>IF(SUM($D$2:D1103)&lt;&gt;0,0,IF(ROUND(U1103-L1104,2)=0,E1104,0))</f>
        <v>0</v>
      </c>
      <c r="E1104" s="3" t="str">
        <f t="shared" si="164"/>
        <v/>
      </c>
      <c r="F1104" s="3" t="str">
        <f>IF(E1104="","",IF(ISERROR(INDEX(Inputs!$A$10:$B$13,MATCH(E1104,Inputs!$A$10:$A$13,0),2)),0,INDEX(Inputs!$A$10:$B$13,MATCH(E1104,Inputs!$A$10:$A$13,0),2)))</f>
        <v/>
      </c>
      <c r="G1104" s="47">
        <f t="shared" si="158"/>
        <v>0.1095</v>
      </c>
      <c r="H1104" s="37">
        <f t="shared" si="159"/>
        <v>0.1095</v>
      </c>
      <c r="I1104" s="9" t="e">
        <f>IF(E1104="",NA(),IF(Inputs!$B$6&gt;(U1103*(1+rate/freq)),IF((U1103*(1+rate/freq))&lt;0,0,(U1103*(1+rate/freq))),Inputs!$B$6))</f>
        <v>#N/A</v>
      </c>
      <c r="J1104" s="8" t="str">
        <f t="shared" si="160"/>
        <v/>
      </c>
      <c r="K1104" s="9" t="str">
        <f t="shared" si="161"/>
        <v/>
      </c>
      <c r="L1104" s="8" t="str">
        <f t="shared" si="165"/>
        <v/>
      </c>
      <c r="M1104" s="8" t="str">
        <f t="shared" si="166"/>
        <v/>
      </c>
      <c r="N1104" s="8"/>
      <c r="O1104" s="8"/>
      <c r="P1104" s="8"/>
      <c r="Q1104" s="8" t="str">
        <f>IF(Inputs!$E$9=$M$2,M1104,IF(Inputs!$E$9=$N$2,N1104,IF(Inputs!$E$9=$O$2,O1104,IF(Inputs!$E$9=$P$2,P1104,""))))</f>
        <v/>
      </c>
      <c r="R1104" s="3">
        <v>0</v>
      </c>
      <c r="S1104" s="19"/>
      <c r="T1104" s="3">
        <f t="shared" si="162"/>
        <v>0</v>
      </c>
      <c r="U1104" s="8" t="str">
        <f t="shared" si="163"/>
        <v/>
      </c>
      <c r="W1104" s="11"/>
      <c r="X1104" s="11"/>
      <c r="Y1104" s="11"/>
      <c r="Z1104" s="11"/>
      <c r="AA1104" s="11"/>
      <c r="AB1104" s="11"/>
      <c r="AC1104" s="11"/>
    </row>
    <row r="1105" spans="4:29">
      <c r="D1105" s="26">
        <f>IF(SUM($D$2:D1104)&lt;&gt;0,0,IF(ROUND(U1104-L1105,2)=0,E1105,0))</f>
        <v>0</v>
      </c>
      <c r="E1105" s="3" t="str">
        <f t="shared" si="164"/>
        <v/>
      </c>
      <c r="F1105" s="3" t="str">
        <f>IF(E1105="","",IF(ISERROR(INDEX(Inputs!$A$10:$B$13,MATCH(E1105,Inputs!$A$10:$A$13,0),2)),0,INDEX(Inputs!$A$10:$B$13,MATCH(E1105,Inputs!$A$10:$A$13,0),2)))</f>
        <v/>
      </c>
      <c r="G1105" s="47">
        <f t="shared" si="158"/>
        <v>0.1095</v>
      </c>
      <c r="H1105" s="37">
        <f t="shared" si="159"/>
        <v>0.1095</v>
      </c>
      <c r="I1105" s="9" t="e">
        <f>IF(E1105="",NA(),IF(Inputs!$B$6&gt;(U1104*(1+rate/freq)),IF((U1104*(1+rate/freq))&lt;0,0,(U1104*(1+rate/freq))),Inputs!$B$6))</f>
        <v>#N/A</v>
      </c>
      <c r="J1105" s="8" t="str">
        <f t="shared" si="160"/>
        <v/>
      </c>
      <c r="K1105" s="9" t="str">
        <f t="shared" si="161"/>
        <v/>
      </c>
      <c r="L1105" s="8" t="str">
        <f t="shared" si="165"/>
        <v/>
      </c>
      <c r="M1105" s="8" t="str">
        <f t="shared" si="166"/>
        <v/>
      </c>
      <c r="N1105" s="8">
        <f>N1102+3</f>
        <v>1102</v>
      </c>
      <c r="O1105" s="8"/>
      <c r="P1105" s="8"/>
      <c r="Q1105" s="8" t="str">
        <f>IF(Inputs!$E$9=$M$2,M1105,IF(Inputs!$E$9=$N$2,N1105,IF(Inputs!$E$9=$O$2,O1105,IF(Inputs!$E$9=$P$2,P1105,""))))</f>
        <v/>
      </c>
      <c r="R1105" s="3">
        <v>0</v>
      </c>
      <c r="S1105" s="19"/>
      <c r="T1105" s="3">
        <f t="shared" si="162"/>
        <v>0</v>
      </c>
      <c r="U1105" s="8" t="str">
        <f t="shared" si="163"/>
        <v/>
      </c>
      <c r="W1105" s="11"/>
      <c r="X1105" s="11"/>
      <c r="Y1105" s="11"/>
      <c r="Z1105" s="11"/>
      <c r="AA1105" s="11"/>
      <c r="AB1105" s="11"/>
      <c r="AC1105" s="11"/>
    </row>
    <row r="1106" spans="4:29">
      <c r="D1106" s="26">
        <f>IF(SUM($D$2:D1105)&lt;&gt;0,0,IF(ROUND(U1105-L1106,2)=0,E1106,0))</f>
        <v>0</v>
      </c>
      <c r="E1106" s="3" t="str">
        <f t="shared" si="164"/>
        <v/>
      </c>
      <c r="F1106" s="3" t="str">
        <f>IF(E1106="","",IF(ISERROR(INDEX(Inputs!$A$10:$B$13,MATCH(E1106,Inputs!$A$10:$A$13,0),2)),0,INDEX(Inputs!$A$10:$B$13,MATCH(E1106,Inputs!$A$10:$A$13,0),2)))</f>
        <v/>
      </c>
      <c r="G1106" s="47">
        <f t="shared" si="158"/>
        <v>0.1095</v>
      </c>
      <c r="H1106" s="37">
        <f t="shared" si="159"/>
        <v>0.1095</v>
      </c>
      <c r="I1106" s="9" t="e">
        <f>IF(E1106="",NA(),IF(Inputs!$B$6&gt;(U1105*(1+rate/freq)),IF((U1105*(1+rate/freq))&lt;0,0,(U1105*(1+rate/freq))),Inputs!$B$6))</f>
        <v>#N/A</v>
      </c>
      <c r="J1106" s="8" t="str">
        <f t="shared" si="160"/>
        <v/>
      </c>
      <c r="K1106" s="9" t="str">
        <f t="shared" si="161"/>
        <v/>
      </c>
      <c r="L1106" s="8" t="str">
        <f t="shared" si="165"/>
        <v/>
      </c>
      <c r="M1106" s="8" t="str">
        <f t="shared" si="166"/>
        <v/>
      </c>
      <c r="N1106" s="8"/>
      <c r="O1106" s="8"/>
      <c r="P1106" s="8"/>
      <c r="Q1106" s="8" t="str">
        <f>IF(Inputs!$E$9=$M$2,M1106,IF(Inputs!$E$9=$N$2,N1106,IF(Inputs!$E$9=$O$2,O1106,IF(Inputs!$E$9=$P$2,P1106,""))))</f>
        <v/>
      </c>
      <c r="R1106" s="3">
        <v>0</v>
      </c>
      <c r="S1106" s="19"/>
      <c r="T1106" s="3">
        <f t="shared" si="162"/>
        <v>0</v>
      </c>
      <c r="U1106" s="8" t="str">
        <f t="shared" si="163"/>
        <v/>
      </c>
      <c r="W1106" s="11"/>
      <c r="X1106" s="11"/>
      <c r="Y1106" s="11"/>
      <c r="Z1106" s="11"/>
      <c r="AA1106" s="11"/>
      <c r="AB1106" s="11"/>
      <c r="AC1106" s="11"/>
    </row>
    <row r="1107" spans="4:29">
      <c r="D1107" s="26">
        <f>IF(SUM($D$2:D1106)&lt;&gt;0,0,IF(ROUND(U1106-L1107,2)=0,E1107,0))</f>
        <v>0</v>
      </c>
      <c r="E1107" s="3" t="str">
        <f t="shared" si="164"/>
        <v/>
      </c>
      <c r="F1107" s="3" t="str">
        <f>IF(E1107="","",IF(ISERROR(INDEX(Inputs!$A$10:$B$13,MATCH(E1107,Inputs!$A$10:$A$13,0),2)),0,INDEX(Inputs!$A$10:$B$13,MATCH(E1107,Inputs!$A$10:$A$13,0),2)))</f>
        <v/>
      </c>
      <c r="G1107" s="47">
        <f t="shared" si="158"/>
        <v>0.1095</v>
      </c>
      <c r="H1107" s="37">
        <f t="shared" si="159"/>
        <v>0.1095</v>
      </c>
      <c r="I1107" s="9" t="e">
        <f>IF(E1107="",NA(),IF(Inputs!$B$6&gt;(U1106*(1+rate/freq)),IF((U1106*(1+rate/freq))&lt;0,0,(U1106*(1+rate/freq))),Inputs!$B$6))</f>
        <v>#N/A</v>
      </c>
      <c r="J1107" s="8" t="str">
        <f t="shared" si="160"/>
        <v/>
      </c>
      <c r="K1107" s="9" t="str">
        <f t="shared" si="161"/>
        <v/>
      </c>
      <c r="L1107" s="8" t="str">
        <f t="shared" si="165"/>
        <v/>
      </c>
      <c r="M1107" s="8" t="str">
        <f t="shared" si="166"/>
        <v/>
      </c>
      <c r="N1107" s="8"/>
      <c r="O1107" s="8"/>
      <c r="P1107" s="8"/>
      <c r="Q1107" s="8" t="str">
        <f>IF(Inputs!$E$9=$M$2,M1107,IF(Inputs!$E$9=$N$2,N1107,IF(Inputs!$E$9=$O$2,O1107,IF(Inputs!$E$9=$P$2,P1107,""))))</f>
        <v/>
      </c>
      <c r="R1107" s="3">
        <v>0</v>
      </c>
      <c r="S1107" s="19"/>
      <c r="T1107" s="3">
        <f t="shared" si="162"/>
        <v>0</v>
      </c>
      <c r="U1107" s="8" t="str">
        <f t="shared" si="163"/>
        <v/>
      </c>
      <c r="W1107" s="11"/>
      <c r="X1107" s="11"/>
      <c r="Y1107" s="11"/>
      <c r="Z1107" s="11"/>
      <c r="AA1107" s="11"/>
      <c r="AB1107" s="11"/>
      <c r="AC1107" s="11"/>
    </row>
    <row r="1108" spans="4:29">
      <c r="D1108" s="26">
        <f>IF(SUM($D$2:D1107)&lt;&gt;0,0,IF(ROUND(U1107-L1108,2)=0,E1108,0))</f>
        <v>0</v>
      </c>
      <c r="E1108" s="3" t="str">
        <f t="shared" si="164"/>
        <v/>
      </c>
      <c r="F1108" s="3" t="str">
        <f>IF(E1108="","",IF(ISERROR(INDEX(Inputs!$A$10:$B$13,MATCH(E1108,Inputs!$A$10:$A$13,0),2)),0,INDEX(Inputs!$A$10:$B$13,MATCH(E1108,Inputs!$A$10:$A$13,0),2)))</f>
        <v/>
      </c>
      <c r="G1108" s="47">
        <f t="shared" si="158"/>
        <v>0.1095</v>
      </c>
      <c r="H1108" s="37">
        <f t="shared" si="159"/>
        <v>0.1095</v>
      </c>
      <c r="I1108" s="9" t="e">
        <f>IF(E1108="",NA(),IF(Inputs!$B$6&gt;(U1107*(1+rate/freq)),IF((U1107*(1+rate/freq))&lt;0,0,(U1107*(1+rate/freq))),Inputs!$B$6))</f>
        <v>#N/A</v>
      </c>
      <c r="J1108" s="8" t="str">
        <f t="shared" si="160"/>
        <v/>
      </c>
      <c r="K1108" s="9" t="str">
        <f t="shared" si="161"/>
        <v/>
      </c>
      <c r="L1108" s="8" t="str">
        <f t="shared" si="165"/>
        <v/>
      </c>
      <c r="M1108" s="8" t="str">
        <f t="shared" si="166"/>
        <v/>
      </c>
      <c r="N1108" s="8">
        <f>N1105+3</f>
        <v>1105</v>
      </c>
      <c r="O1108" s="8">
        <f>O1102+6</f>
        <v>1105</v>
      </c>
      <c r="P1108" s="8">
        <f>P1096+12</f>
        <v>1105</v>
      </c>
      <c r="Q1108" s="8" t="str">
        <f>IF(Inputs!$E$9=$M$2,M1108,IF(Inputs!$E$9=$N$2,N1108,IF(Inputs!$E$9=$O$2,O1108,IF(Inputs!$E$9=$P$2,P1108,""))))</f>
        <v/>
      </c>
      <c r="R1108" s="3">
        <v>0</v>
      </c>
      <c r="S1108" s="19"/>
      <c r="T1108" s="3">
        <f t="shared" si="162"/>
        <v>0</v>
      </c>
      <c r="U1108" s="8" t="str">
        <f t="shared" si="163"/>
        <v/>
      </c>
      <c r="W1108" s="11"/>
      <c r="X1108" s="11"/>
      <c r="Y1108" s="11"/>
      <c r="Z1108" s="11"/>
      <c r="AA1108" s="11"/>
      <c r="AB1108" s="11"/>
      <c r="AC1108" s="11"/>
    </row>
    <row r="1109" spans="4:29">
      <c r="D1109" s="26">
        <f>IF(SUM($D$2:D1108)&lt;&gt;0,0,IF(ROUND(U1108-L1109,2)=0,E1109,0))</f>
        <v>0</v>
      </c>
      <c r="E1109" s="3" t="str">
        <f t="shared" si="164"/>
        <v/>
      </c>
      <c r="F1109" s="3" t="str">
        <f>IF(E1109="","",IF(ISERROR(INDEX(Inputs!$A$10:$B$13,MATCH(E1109,Inputs!$A$10:$A$13,0),2)),0,INDEX(Inputs!$A$10:$B$13,MATCH(E1109,Inputs!$A$10:$A$13,0),2)))</f>
        <v/>
      </c>
      <c r="G1109" s="47">
        <f t="shared" si="158"/>
        <v>0.1095</v>
      </c>
      <c r="H1109" s="37">
        <f t="shared" si="159"/>
        <v>0.1095</v>
      </c>
      <c r="I1109" s="9" t="e">
        <f>IF(E1109="",NA(),IF(Inputs!$B$6&gt;(U1108*(1+rate/freq)),IF((U1108*(1+rate/freq))&lt;0,0,(U1108*(1+rate/freq))),Inputs!$B$6))</f>
        <v>#N/A</v>
      </c>
      <c r="J1109" s="8" t="str">
        <f t="shared" si="160"/>
        <v/>
      </c>
      <c r="K1109" s="9" t="str">
        <f t="shared" si="161"/>
        <v/>
      </c>
      <c r="L1109" s="8" t="str">
        <f t="shared" si="165"/>
        <v/>
      </c>
      <c r="M1109" s="8" t="str">
        <f t="shared" si="166"/>
        <v/>
      </c>
      <c r="N1109" s="8"/>
      <c r="O1109" s="8"/>
      <c r="P1109" s="8"/>
      <c r="Q1109" s="8" t="str">
        <f>IF(Inputs!$E$9=$M$2,M1109,IF(Inputs!$E$9=$N$2,N1109,IF(Inputs!$E$9=$O$2,O1109,IF(Inputs!$E$9=$P$2,P1109,""))))</f>
        <v/>
      </c>
      <c r="R1109" s="3">
        <v>0</v>
      </c>
      <c r="S1109" s="19"/>
      <c r="T1109" s="3">
        <f t="shared" si="162"/>
        <v>0</v>
      </c>
      <c r="U1109" s="8" t="str">
        <f t="shared" si="163"/>
        <v/>
      </c>
      <c r="W1109" s="11"/>
      <c r="X1109" s="11"/>
      <c r="Y1109" s="11"/>
      <c r="Z1109" s="11"/>
      <c r="AA1109" s="11"/>
      <c r="AB1109" s="11"/>
      <c r="AC1109" s="11"/>
    </row>
    <row r="1110" spans="4:29">
      <c r="D1110" s="26">
        <f>IF(SUM($D$2:D1109)&lt;&gt;0,0,IF(ROUND(U1109-L1110,2)=0,E1110,0))</f>
        <v>0</v>
      </c>
      <c r="E1110" s="3" t="str">
        <f t="shared" si="164"/>
        <v/>
      </c>
      <c r="F1110" s="3" t="str">
        <f>IF(E1110="","",IF(ISERROR(INDEX(Inputs!$A$10:$B$13,MATCH(E1110,Inputs!$A$10:$A$13,0),2)),0,INDEX(Inputs!$A$10:$B$13,MATCH(E1110,Inputs!$A$10:$A$13,0),2)))</f>
        <v/>
      </c>
      <c r="G1110" s="47">
        <f t="shared" si="158"/>
        <v>0.1095</v>
      </c>
      <c r="H1110" s="37">
        <f t="shared" si="159"/>
        <v>0.1095</v>
      </c>
      <c r="I1110" s="9" t="e">
        <f>IF(E1110="",NA(),IF(Inputs!$B$6&gt;(U1109*(1+rate/freq)),IF((U1109*(1+rate/freq))&lt;0,0,(U1109*(1+rate/freq))),Inputs!$B$6))</f>
        <v>#N/A</v>
      </c>
      <c r="J1110" s="8" t="str">
        <f t="shared" si="160"/>
        <v/>
      </c>
      <c r="K1110" s="9" t="str">
        <f t="shared" si="161"/>
        <v/>
      </c>
      <c r="L1110" s="8" t="str">
        <f t="shared" si="165"/>
        <v/>
      </c>
      <c r="M1110" s="8" t="str">
        <f t="shared" si="166"/>
        <v/>
      </c>
      <c r="N1110" s="8"/>
      <c r="O1110" s="8"/>
      <c r="P1110" s="8"/>
      <c r="Q1110" s="8" t="str">
        <f>IF(Inputs!$E$9=$M$2,M1110,IF(Inputs!$E$9=$N$2,N1110,IF(Inputs!$E$9=$O$2,O1110,IF(Inputs!$E$9=$P$2,P1110,""))))</f>
        <v/>
      </c>
      <c r="R1110" s="3">
        <v>0</v>
      </c>
      <c r="S1110" s="19"/>
      <c r="T1110" s="3">
        <f t="shared" si="162"/>
        <v>0</v>
      </c>
      <c r="U1110" s="8" t="str">
        <f t="shared" si="163"/>
        <v/>
      </c>
      <c r="W1110" s="11"/>
      <c r="X1110" s="11"/>
      <c r="Y1110" s="11"/>
      <c r="Z1110" s="11"/>
      <c r="AA1110" s="11"/>
      <c r="AB1110" s="11"/>
      <c r="AC1110" s="11"/>
    </row>
    <row r="1111" spans="4:29">
      <c r="D1111" s="26">
        <f>IF(SUM($D$2:D1110)&lt;&gt;0,0,IF(ROUND(U1110-L1111,2)=0,E1111,0))</f>
        <v>0</v>
      </c>
      <c r="E1111" s="3" t="str">
        <f t="shared" si="164"/>
        <v/>
      </c>
      <c r="F1111" s="3" t="str">
        <f>IF(E1111="","",IF(ISERROR(INDEX(Inputs!$A$10:$B$13,MATCH(E1111,Inputs!$A$10:$A$13,0),2)),0,INDEX(Inputs!$A$10:$B$13,MATCH(E1111,Inputs!$A$10:$A$13,0),2)))</f>
        <v/>
      </c>
      <c r="G1111" s="47">
        <f t="shared" si="158"/>
        <v>0.1095</v>
      </c>
      <c r="H1111" s="37">
        <f t="shared" si="159"/>
        <v>0.1095</v>
      </c>
      <c r="I1111" s="9" t="e">
        <f>IF(E1111="",NA(),IF(Inputs!$B$6&gt;(U1110*(1+rate/freq)),IF((U1110*(1+rate/freq))&lt;0,0,(U1110*(1+rate/freq))),Inputs!$B$6))</f>
        <v>#N/A</v>
      </c>
      <c r="J1111" s="8" t="str">
        <f t="shared" si="160"/>
        <v/>
      </c>
      <c r="K1111" s="9" t="str">
        <f t="shared" si="161"/>
        <v/>
      </c>
      <c r="L1111" s="8" t="str">
        <f t="shared" si="165"/>
        <v/>
      </c>
      <c r="M1111" s="8" t="str">
        <f t="shared" si="166"/>
        <v/>
      </c>
      <c r="N1111" s="8">
        <f>N1108+3</f>
        <v>1108</v>
      </c>
      <c r="O1111" s="8"/>
      <c r="P1111" s="8"/>
      <c r="Q1111" s="8" t="str">
        <f>IF(Inputs!$E$9=$M$2,M1111,IF(Inputs!$E$9=$N$2,N1111,IF(Inputs!$E$9=$O$2,O1111,IF(Inputs!$E$9=$P$2,P1111,""))))</f>
        <v/>
      </c>
      <c r="R1111" s="3">
        <v>0</v>
      </c>
      <c r="S1111" s="19"/>
      <c r="T1111" s="3">
        <f t="shared" si="162"/>
        <v>0</v>
      </c>
      <c r="U1111" s="8" t="str">
        <f t="shared" si="163"/>
        <v/>
      </c>
      <c r="W1111" s="11"/>
      <c r="X1111" s="11"/>
      <c r="Y1111" s="11"/>
      <c r="Z1111" s="11"/>
      <c r="AA1111" s="11"/>
      <c r="AB1111" s="11"/>
      <c r="AC1111" s="11"/>
    </row>
    <row r="1112" spans="4:29">
      <c r="D1112" s="26">
        <f>IF(SUM($D$2:D1111)&lt;&gt;0,0,IF(ROUND(U1111-L1112,2)=0,E1112,0))</f>
        <v>0</v>
      </c>
      <c r="E1112" s="3" t="str">
        <f t="shared" si="164"/>
        <v/>
      </c>
      <c r="F1112" s="3" t="str">
        <f>IF(E1112="","",IF(ISERROR(INDEX(Inputs!$A$10:$B$13,MATCH(E1112,Inputs!$A$10:$A$13,0),2)),0,INDEX(Inputs!$A$10:$B$13,MATCH(E1112,Inputs!$A$10:$A$13,0),2)))</f>
        <v/>
      </c>
      <c r="G1112" s="47">
        <f t="shared" si="158"/>
        <v>0.1095</v>
      </c>
      <c r="H1112" s="37">
        <f t="shared" si="159"/>
        <v>0.1095</v>
      </c>
      <c r="I1112" s="9" t="e">
        <f>IF(E1112="",NA(),IF(Inputs!$B$6&gt;(U1111*(1+rate/freq)),IF((U1111*(1+rate/freq))&lt;0,0,(U1111*(1+rate/freq))),Inputs!$B$6))</f>
        <v>#N/A</v>
      </c>
      <c r="J1112" s="8" t="str">
        <f t="shared" si="160"/>
        <v/>
      </c>
      <c r="K1112" s="9" t="str">
        <f t="shared" si="161"/>
        <v/>
      </c>
      <c r="L1112" s="8" t="str">
        <f t="shared" si="165"/>
        <v/>
      </c>
      <c r="M1112" s="8" t="str">
        <f t="shared" si="166"/>
        <v/>
      </c>
      <c r="N1112" s="8"/>
      <c r="O1112" s="8"/>
      <c r="P1112" s="8"/>
      <c r="Q1112" s="8" t="str">
        <f>IF(Inputs!$E$9=$M$2,M1112,IF(Inputs!$E$9=$N$2,N1112,IF(Inputs!$E$9=$O$2,O1112,IF(Inputs!$E$9=$P$2,P1112,""))))</f>
        <v/>
      </c>
      <c r="R1112" s="3">
        <v>0</v>
      </c>
      <c r="S1112" s="19"/>
      <c r="T1112" s="3">
        <f t="shared" si="162"/>
        <v>0</v>
      </c>
      <c r="U1112" s="8" t="str">
        <f t="shared" si="163"/>
        <v/>
      </c>
      <c r="W1112" s="11"/>
      <c r="X1112" s="11"/>
      <c r="Y1112" s="11"/>
      <c r="Z1112" s="11"/>
      <c r="AA1112" s="11"/>
      <c r="AB1112" s="11"/>
      <c r="AC1112" s="11"/>
    </row>
    <row r="1113" spans="4:29">
      <c r="D1113" s="26">
        <f>IF(SUM($D$2:D1112)&lt;&gt;0,0,IF(ROUND(U1112-L1113,2)=0,E1113,0))</f>
        <v>0</v>
      </c>
      <c r="E1113" s="3" t="str">
        <f t="shared" si="164"/>
        <v/>
      </c>
      <c r="F1113" s="3" t="str">
        <f>IF(E1113="","",IF(ISERROR(INDEX(Inputs!$A$10:$B$13,MATCH(E1113,Inputs!$A$10:$A$13,0),2)),0,INDEX(Inputs!$A$10:$B$13,MATCH(E1113,Inputs!$A$10:$A$13,0),2)))</f>
        <v/>
      </c>
      <c r="G1113" s="47">
        <f t="shared" si="158"/>
        <v>0.1095</v>
      </c>
      <c r="H1113" s="37">
        <f t="shared" si="159"/>
        <v>0.1095</v>
      </c>
      <c r="I1113" s="9" t="e">
        <f>IF(E1113="",NA(),IF(Inputs!$B$6&gt;(U1112*(1+rate/freq)),IF((U1112*(1+rate/freq))&lt;0,0,(U1112*(1+rate/freq))),Inputs!$B$6))</f>
        <v>#N/A</v>
      </c>
      <c r="J1113" s="8" t="str">
        <f t="shared" si="160"/>
        <v/>
      </c>
      <c r="K1113" s="9" t="str">
        <f t="shared" si="161"/>
        <v/>
      </c>
      <c r="L1113" s="8" t="str">
        <f t="shared" si="165"/>
        <v/>
      </c>
      <c r="M1113" s="8" t="str">
        <f t="shared" si="166"/>
        <v/>
      </c>
      <c r="N1113" s="8"/>
      <c r="O1113" s="8"/>
      <c r="P1113" s="8"/>
      <c r="Q1113" s="8" t="str">
        <f>IF(Inputs!$E$9=$M$2,M1113,IF(Inputs!$E$9=$N$2,N1113,IF(Inputs!$E$9=$O$2,O1113,IF(Inputs!$E$9=$P$2,P1113,""))))</f>
        <v/>
      </c>
      <c r="R1113" s="3">
        <v>0</v>
      </c>
      <c r="S1113" s="19"/>
      <c r="T1113" s="3">
        <f t="shared" si="162"/>
        <v>0</v>
      </c>
      <c r="U1113" s="8" t="str">
        <f t="shared" si="163"/>
        <v/>
      </c>
      <c r="W1113" s="11"/>
      <c r="X1113" s="11"/>
      <c r="Y1113" s="11"/>
      <c r="Z1113" s="11"/>
      <c r="AA1113" s="11"/>
      <c r="AB1113" s="11"/>
      <c r="AC1113" s="11"/>
    </row>
    <row r="1114" spans="4:29">
      <c r="D1114" s="26">
        <f>IF(SUM($D$2:D1113)&lt;&gt;0,0,IF(ROUND(U1113-L1114,2)=0,E1114,0))</f>
        <v>0</v>
      </c>
      <c r="E1114" s="3" t="str">
        <f t="shared" si="164"/>
        <v/>
      </c>
      <c r="F1114" s="3" t="str">
        <f>IF(E1114="","",IF(ISERROR(INDEX(Inputs!$A$10:$B$13,MATCH(E1114,Inputs!$A$10:$A$13,0),2)),0,INDEX(Inputs!$A$10:$B$13,MATCH(E1114,Inputs!$A$10:$A$13,0),2)))</f>
        <v/>
      </c>
      <c r="G1114" s="47">
        <f t="shared" si="158"/>
        <v>0.1095</v>
      </c>
      <c r="H1114" s="37">
        <f t="shared" si="159"/>
        <v>0.1095</v>
      </c>
      <c r="I1114" s="9" t="e">
        <f>IF(E1114="",NA(),IF(Inputs!$B$6&gt;(U1113*(1+rate/freq)),IF((U1113*(1+rate/freq))&lt;0,0,(U1113*(1+rate/freq))),Inputs!$B$6))</f>
        <v>#N/A</v>
      </c>
      <c r="J1114" s="8" t="str">
        <f t="shared" si="160"/>
        <v/>
      </c>
      <c r="K1114" s="9" t="str">
        <f t="shared" si="161"/>
        <v/>
      </c>
      <c r="L1114" s="8" t="str">
        <f t="shared" si="165"/>
        <v/>
      </c>
      <c r="M1114" s="8" t="str">
        <f t="shared" si="166"/>
        <v/>
      </c>
      <c r="N1114" s="8">
        <f>N1111+3</f>
        <v>1111</v>
      </c>
      <c r="O1114" s="8">
        <f>O1108+6</f>
        <v>1111</v>
      </c>
      <c r="P1114" s="8"/>
      <c r="Q1114" s="8" t="str">
        <f>IF(Inputs!$E$9=$M$2,M1114,IF(Inputs!$E$9=$N$2,N1114,IF(Inputs!$E$9=$O$2,O1114,IF(Inputs!$E$9=$P$2,P1114,""))))</f>
        <v/>
      </c>
      <c r="R1114" s="3">
        <v>0</v>
      </c>
      <c r="S1114" s="19"/>
      <c r="T1114" s="3">
        <f t="shared" si="162"/>
        <v>0</v>
      </c>
      <c r="U1114" s="8" t="str">
        <f t="shared" si="163"/>
        <v/>
      </c>
      <c r="W1114" s="11"/>
      <c r="X1114" s="11"/>
      <c r="Y1114" s="11"/>
      <c r="Z1114" s="11"/>
      <c r="AA1114" s="11"/>
      <c r="AB1114" s="11"/>
      <c r="AC1114" s="11"/>
    </row>
    <row r="1115" spans="4:29">
      <c r="D1115" s="26">
        <f>IF(SUM($D$2:D1114)&lt;&gt;0,0,IF(ROUND(U1114-L1115,2)=0,E1115,0))</f>
        <v>0</v>
      </c>
      <c r="E1115" s="3" t="str">
        <f t="shared" si="164"/>
        <v/>
      </c>
      <c r="F1115" s="3" t="str">
        <f>IF(E1115="","",IF(ISERROR(INDEX(Inputs!$A$10:$B$13,MATCH(E1115,Inputs!$A$10:$A$13,0),2)),0,INDEX(Inputs!$A$10:$B$13,MATCH(E1115,Inputs!$A$10:$A$13,0),2)))</f>
        <v/>
      </c>
      <c r="G1115" s="47">
        <f t="shared" si="158"/>
        <v>0.1095</v>
      </c>
      <c r="H1115" s="37">
        <f t="shared" si="159"/>
        <v>0.1095</v>
      </c>
      <c r="I1115" s="9" t="e">
        <f>IF(E1115="",NA(),IF(Inputs!$B$6&gt;(U1114*(1+rate/freq)),IF((U1114*(1+rate/freq))&lt;0,0,(U1114*(1+rate/freq))),Inputs!$B$6))</f>
        <v>#N/A</v>
      </c>
      <c r="J1115" s="8" t="str">
        <f t="shared" si="160"/>
        <v/>
      </c>
      <c r="K1115" s="9" t="str">
        <f t="shared" si="161"/>
        <v/>
      </c>
      <c r="L1115" s="8" t="str">
        <f t="shared" si="165"/>
        <v/>
      </c>
      <c r="M1115" s="8" t="str">
        <f t="shared" si="166"/>
        <v/>
      </c>
      <c r="N1115" s="8"/>
      <c r="O1115" s="8"/>
      <c r="P1115" s="8"/>
      <c r="Q1115" s="8" t="str">
        <f>IF(Inputs!$E$9=$M$2,M1115,IF(Inputs!$E$9=$N$2,N1115,IF(Inputs!$E$9=$O$2,O1115,IF(Inputs!$E$9=$P$2,P1115,""))))</f>
        <v/>
      </c>
      <c r="R1115" s="3">
        <v>0</v>
      </c>
      <c r="S1115" s="19"/>
      <c r="T1115" s="3">
        <f t="shared" si="162"/>
        <v>0</v>
      </c>
      <c r="U1115" s="8" t="str">
        <f t="shared" si="163"/>
        <v/>
      </c>
      <c r="W1115" s="11"/>
      <c r="X1115" s="11"/>
      <c r="Y1115" s="11"/>
      <c r="Z1115" s="11"/>
      <c r="AA1115" s="11"/>
      <c r="AB1115" s="11"/>
      <c r="AC1115" s="11"/>
    </row>
    <row r="1116" spans="4:29">
      <c r="D1116" s="26">
        <f>IF(SUM($D$2:D1115)&lt;&gt;0,0,IF(ROUND(U1115-L1116,2)=0,E1116,0))</f>
        <v>0</v>
      </c>
      <c r="E1116" s="3" t="str">
        <f t="shared" si="164"/>
        <v/>
      </c>
      <c r="F1116" s="3" t="str">
        <f>IF(E1116="","",IF(ISERROR(INDEX(Inputs!$A$10:$B$13,MATCH(E1116,Inputs!$A$10:$A$13,0),2)),0,INDEX(Inputs!$A$10:$B$13,MATCH(E1116,Inputs!$A$10:$A$13,0),2)))</f>
        <v/>
      </c>
      <c r="G1116" s="47">
        <f t="shared" si="158"/>
        <v>0.1095</v>
      </c>
      <c r="H1116" s="37">
        <f t="shared" si="159"/>
        <v>0.1095</v>
      </c>
      <c r="I1116" s="9" t="e">
        <f>IF(E1116="",NA(),IF(Inputs!$B$6&gt;(U1115*(1+rate/freq)),IF((U1115*(1+rate/freq))&lt;0,0,(U1115*(1+rate/freq))),Inputs!$B$6))</f>
        <v>#N/A</v>
      </c>
      <c r="J1116" s="8" t="str">
        <f t="shared" si="160"/>
        <v/>
      </c>
      <c r="K1116" s="9" t="str">
        <f t="shared" si="161"/>
        <v/>
      </c>
      <c r="L1116" s="8" t="str">
        <f t="shared" si="165"/>
        <v/>
      </c>
      <c r="M1116" s="8" t="str">
        <f t="shared" si="166"/>
        <v/>
      </c>
      <c r="N1116" s="8"/>
      <c r="O1116" s="8"/>
      <c r="P1116" s="8"/>
      <c r="Q1116" s="8" t="str">
        <f>IF(Inputs!$E$9=$M$2,M1116,IF(Inputs!$E$9=$N$2,N1116,IF(Inputs!$E$9=$O$2,O1116,IF(Inputs!$E$9=$P$2,P1116,""))))</f>
        <v/>
      </c>
      <c r="R1116" s="3">
        <v>0</v>
      </c>
      <c r="S1116" s="19"/>
      <c r="T1116" s="3">
        <f t="shared" si="162"/>
        <v>0</v>
      </c>
      <c r="U1116" s="8" t="str">
        <f t="shared" si="163"/>
        <v/>
      </c>
      <c r="W1116" s="11"/>
      <c r="X1116" s="11"/>
      <c r="Y1116" s="11"/>
      <c r="Z1116" s="11"/>
      <c r="AA1116" s="11"/>
      <c r="AB1116" s="11"/>
      <c r="AC1116" s="11"/>
    </row>
    <row r="1117" spans="4:29">
      <c r="D1117" s="26">
        <f>IF(SUM($D$2:D1116)&lt;&gt;0,0,IF(ROUND(U1116-L1117,2)=0,E1117,0))</f>
        <v>0</v>
      </c>
      <c r="E1117" s="3" t="str">
        <f t="shared" si="164"/>
        <v/>
      </c>
      <c r="F1117" s="3" t="str">
        <f>IF(E1117="","",IF(ISERROR(INDEX(Inputs!$A$10:$B$13,MATCH(E1117,Inputs!$A$10:$A$13,0),2)),0,INDEX(Inputs!$A$10:$B$13,MATCH(E1117,Inputs!$A$10:$A$13,0),2)))</f>
        <v/>
      </c>
      <c r="G1117" s="47">
        <f t="shared" si="158"/>
        <v>0.1095</v>
      </c>
      <c r="H1117" s="37">
        <f t="shared" si="159"/>
        <v>0.1095</v>
      </c>
      <c r="I1117" s="9" t="e">
        <f>IF(E1117="",NA(),IF(Inputs!$B$6&gt;(U1116*(1+rate/freq)),IF((U1116*(1+rate/freq))&lt;0,0,(U1116*(1+rate/freq))),Inputs!$B$6))</f>
        <v>#N/A</v>
      </c>
      <c r="J1117" s="8" t="str">
        <f t="shared" si="160"/>
        <v/>
      </c>
      <c r="K1117" s="9" t="str">
        <f t="shared" si="161"/>
        <v/>
      </c>
      <c r="L1117" s="8" t="str">
        <f t="shared" si="165"/>
        <v/>
      </c>
      <c r="M1117" s="8" t="str">
        <f t="shared" si="166"/>
        <v/>
      </c>
      <c r="N1117" s="8">
        <f>N1114+3</f>
        <v>1114</v>
      </c>
      <c r="O1117" s="8"/>
      <c r="P1117" s="8"/>
      <c r="Q1117" s="8" t="str">
        <f>IF(Inputs!$E$9=$M$2,M1117,IF(Inputs!$E$9=$N$2,N1117,IF(Inputs!$E$9=$O$2,O1117,IF(Inputs!$E$9=$P$2,P1117,""))))</f>
        <v/>
      </c>
      <c r="R1117" s="3">
        <v>0</v>
      </c>
      <c r="S1117" s="19"/>
      <c r="T1117" s="3">
        <f t="shared" si="162"/>
        <v>0</v>
      </c>
      <c r="U1117" s="8" t="str">
        <f t="shared" si="163"/>
        <v/>
      </c>
      <c r="W1117" s="11"/>
      <c r="X1117" s="11"/>
      <c r="Y1117" s="11"/>
      <c r="Z1117" s="11"/>
      <c r="AA1117" s="11"/>
      <c r="AB1117" s="11"/>
      <c r="AC1117" s="11"/>
    </row>
    <row r="1118" spans="4:29">
      <c r="D1118" s="26">
        <f>IF(SUM($D$2:D1117)&lt;&gt;0,0,IF(ROUND(U1117-L1118,2)=0,E1118,0))</f>
        <v>0</v>
      </c>
      <c r="E1118" s="3" t="str">
        <f t="shared" si="164"/>
        <v/>
      </c>
      <c r="F1118" s="3" t="str">
        <f>IF(E1118="","",IF(ISERROR(INDEX(Inputs!$A$10:$B$13,MATCH(E1118,Inputs!$A$10:$A$13,0),2)),0,INDEX(Inputs!$A$10:$B$13,MATCH(E1118,Inputs!$A$10:$A$13,0),2)))</f>
        <v/>
      </c>
      <c r="G1118" s="47">
        <f t="shared" si="158"/>
        <v>0.1095</v>
      </c>
      <c r="H1118" s="37">
        <f t="shared" si="159"/>
        <v>0.1095</v>
      </c>
      <c r="I1118" s="9" t="e">
        <f>IF(E1118="",NA(),IF(Inputs!$B$6&gt;(U1117*(1+rate/freq)),IF((U1117*(1+rate/freq))&lt;0,0,(U1117*(1+rate/freq))),Inputs!$B$6))</f>
        <v>#N/A</v>
      </c>
      <c r="J1118" s="8" t="str">
        <f t="shared" si="160"/>
        <v/>
      </c>
      <c r="K1118" s="9" t="str">
        <f t="shared" si="161"/>
        <v/>
      </c>
      <c r="L1118" s="8" t="str">
        <f t="shared" si="165"/>
        <v/>
      </c>
      <c r="M1118" s="8" t="str">
        <f t="shared" si="166"/>
        <v/>
      </c>
      <c r="N1118" s="8"/>
      <c r="O1118" s="8"/>
      <c r="P1118" s="8"/>
      <c r="Q1118" s="8" t="str">
        <f>IF(Inputs!$E$9=$M$2,M1118,IF(Inputs!$E$9=$N$2,N1118,IF(Inputs!$E$9=$O$2,O1118,IF(Inputs!$E$9=$P$2,P1118,""))))</f>
        <v/>
      </c>
      <c r="R1118" s="3">
        <v>0</v>
      </c>
      <c r="S1118" s="19"/>
      <c r="T1118" s="3">
        <f t="shared" si="162"/>
        <v>0</v>
      </c>
      <c r="U1118" s="8" t="str">
        <f t="shared" si="163"/>
        <v/>
      </c>
      <c r="W1118" s="11"/>
      <c r="X1118" s="11"/>
      <c r="Y1118" s="11"/>
      <c r="Z1118" s="11"/>
      <c r="AA1118" s="11"/>
      <c r="AB1118" s="11"/>
      <c r="AC1118" s="11"/>
    </row>
    <row r="1119" spans="4:29">
      <c r="D1119" s="26">
        <f>IF(SUM($D$2:D1118)&lt;&gt;0,0,IF(ROUND(U1118-L1119,2)=0,E1119,0))</f>
        <v>0</v>
      </c>
      <c r="E1119" s="3" t="str">
        <f t="shared" si="164"/>
        <v/>
      </c>
      <c r="F1119" s="3" t="str">
        <f>IF(E1119="","",IF(ISERROR(INDEX(Inputs!$A$10:$B$13,MATCH(E1119,Inputs!$A$10:$A$13,0),2)),0,INDEX(Inputs!$A$10:$B$13,MATCH(E1119,Inputs!$A$10:$A$13,0),2)))</f>
        <v/>
      </c>
      <c r="G1119" s="47">
        <f t="shared" si="158"/>
        <v>0.1095</v>
      </c>
      <c r="H1119" s="37">
        <f t="shared" si="159"/>
        <v>0.1095</v>
      </c>
      <c r="I1119" s="9" t="e">
        <f>IF(E1119="",NA(),IF(Inputs!$B$6&gt;(U1118*(1+rate/freq)),IF((U1118*(1+rate/freq))&lt;0,0,(U1118*(1+rate/freq))),Inputs!$B$6))</f>
        <v>#N/A</v>
      </c>
      <c r="J1119" s="8" t="str">
        <f t="shared" si="160"/>
        <v/>
      </c>
      <c r="K1119" s="9" t="str">
        <f t="shared" si="161"/>
        <v/>
      </c>
      <c r="L1119" s="8" t="str">
        <f t="shared" si="165"/>
        <v/>
      </c>
      <c r="M1119" s="8" t="str">
        <f t="shared" si="166"/>
        <v/>
      </c>
      <c r="N1119" s="8"/>
      <c r="O1119" s="8"/>
      <c r="P1119" s="8"/>
      <c r="Q1119" s="8" t="str">
        <f>IF(Inputs!$E$9=$M$2,M1119,IF(Inputs!$E$9=$N$2,N1119,IF(Inputs!$E$9=$O$2,O1119,IF(Inputs!$E$9=$P$2,P1119,""))))</f>
        <v/>
      </c>
      <c r="R1119" s="3">
        <v>0</v>
      </c>
      <c r="S1119" s="19"/>
      <c r="T1119" s="3">
        <f t="shared" si="162"/>
        <v>0</v>
      </c>
      <c r="U1119" s="8" t="str">
        <f t="shared" si="163"/>
        <v/>
      </c>
      <c r="W1119" s="11"/>
      <c r="X1119" s="11"/>
      <c r="Y1119" s="11"/>
      <c r="Z1119" s="11"/>
      <c r="AA1119" s="11"/>
      <c r="AB1119" s="11"/>
      <c r="AC1119" s="11"/>
    </row>
    <row r="1120" spans="4:29">
      <c r="D1120" s="26">
        <f>IF(SUM($D$2:D1119)&lt;&gt;0,0,IF(ROUND(U1119-L1120,2)=0,E1120,0))</f>
        <v>0</v>
      </c>
      <c r="E1120" s="3" t="str">
        <f t="shared" si="164"/>
        <v/>
      </c>
      <c r="F1120" s="3" t="str">
        <f>IF(E1120="","",IF(ISERROR(INDEX(Inputs!$A$10:$B$13,MATCH(E1120,Inputs!$A$10:$A$13,0),2)),0,INDEX(Inputs!$A$10:$B$13,MATCH(E1120,Inputs!$A$10:$A$13,0),2)))</f>
        <v/>
      </c>
      <c r="G1120" s="47">
        <f t="shared" si="158"/>
        <v>0.1095</v>
      </c>
      <c r="H1120" s="37">
        <f t="shared" si="159"/>
        <v>0.1095</v>
      </c>
      <c r="I1120" s="9" t="e">
        <f>IF(E1120="",NA(),IF(Inputs!$B$6&gt;(U1119*(1+rate/freq)),IF((U1119*(1+rate/freq))&lt;0,0,(U1119*(1+rate/freq))),Inputs!$B$6))</f>
        <v>#N/A</v>
      </c>
      <c r="J1120" s="8" t="str">
        <f t="shared" si="160"/>
        <v/>
      </c>
      <c r="K1120" s="9" t="str">
        <f t="shared" si="161"/>
        <v/>
      </c>
      <c r="L1120" s="8" t="str">
        <f t="shared" si="165"/>
        <v/>
      </c>
      <c r="M1120" s="8" t="str">
        <f t="shared" si="166"/>
        <v/>
      </c>
      <c r="N1120" s="8">
        <f>N1117+3</f>
        <v>1117</v>
      </c>
      <c r="O1120" s="8">
        <f>O1114+6</f>
        <v>1117</v>
      </c>
      <c r="P1120" s="8">
        <f>P1108+12</f>
        <v>1117</v>
      </c>
      <c r="Q1120" s="8" t="str">
        <f>IF(Inputs!$E$9=$M$2,M1120,IF(Inputs!$E$9=$N$2,N1120,IF(Inputs!$E$9=$O$2,O1120,IF(Inputs!$E$9=$P$2,P1120,""))))</f>
        <v/>
      </c>
      <c r="R1120" s="3">
        <v>0</v>
      </c>
      <c r="S1120" s="19"/>
      <c r="T1120" s="3">
        <f t="shared" si="162"/>
        <v>0</v>
      </c>
      <c r="U1120" s="8" t="str">
        <f t="shared" si="163"/>
        <v/>
      </c>
      <c r="W1120" s="11"/>
      <c r="X1120" s="11"/>
      <c r="Y1120" s="11"/>
      <c r="Z1120" s="11"/>
      <c r="AA1120" s="11"/>
      <c r="AB1120" s="11"/>
      <c r="AC1120" s="11"/>
    </row>
    <row r="1121" spans="4:29">
      <c r="D1121" s="26">
        <f>IF(SUM($D$2:D1120)&lt;&gt;0,0,IF(ROUND(U1120-L1121,2)=0,E1121,0))</f>
        <v>0</v>
      </c>
      <c r="E1121" s="3" t="str">
        <f t="shared" si="164"/>
        <v/>
      </c>
      <c r="F1121" s="3" t="str">
        <f>IF(E1121="","",IF(ISERROR(INDEX(Inputs!$A$10:$B$13,MATCH(E1121,Inputs!$A$10:$A$13,0),2)),0,INDEX(Inputs!$A$10:$B$13,MATCH(E1121,Inputs!$A$10:$A$13,0),2)))</f>
        <v/>
      </c>
      <c r="G1121" s="47">
        <f t="shared" si="158"/>
        <v>0.1095</v>
      </c>
      <c r="H1121" s="37">
        <f t="shared" si="159"/>
        <v>0.1095</v>
      </c>
      <c r="I1121" s="9" t="e">
        <f>IF(E1121="",NA(),IF(Inputs!$B$6&gt;(U1120*(1+rate/freq)),IF((U1120*(1+rate/freq))&lt;0,0,(U1120*(1+rate/freq))),Inputs!$B$6))</f>
        <v>#N/A</v>
      </c>
      <c r="J1121" s="8" t="str">
        <f t="shared" si="160"/>
        <v/>
      </c>
      <c r="K1121" s="9" t="str">
        <f t="shared" si="161"/>
        <v/>
      </c>
      <c r="L1121" s="8" t="str">
        <f t="shared" si="165"/>
        <v/>
      </c>
      <c r="M1121" s="8" t="str">
        <f t="shared" si="166"/>
        <v/>
      </c>
      <c r="N1121" s="8"/>
      <c r="O1121" s="8"/>
      <c r="P1121" s="8"/>
      <c r="Q1121" s="8" t="str">
        <f>IF(Inputs!$E$9=$M$2,M1121,IF(Inputs!$E$9=$N$2,N1121,IF(Inputs!$E$9=$O$2,O1121,IF(Inputs!$E$9=$P$2,P1121,""))))</f>
        <v/>
      </c>
      <c r="R1121" s="3">
        <v>0</v>
      </c>
      <c r="S1121" s="19"/>
      <c r="T1121" s="3">
        <f t="shared" si="162"/>
        <v>0</v>
      </c>
      <c r="U1121" s="8" t="str">
        <f t="shared" si="163"/>
        <v/>
      </c>
      <c r="W1121" s="11"/>
      <c r="X1121" s="11"/>
      <c r="Y1121" s="11"/>
      <c r="Z1121" s="11"/>
      <c r="AA1121" s="11"/>
      <c r="AB1121" s="11"/>
      <c r="AC1121" s="11"/>
    </row>
    <row r="1122" spans="4:29">
      <c r="D1122" s="26">
        <f>IF(SUM($D$2:D1121)&lt;&gt;0,0,IF(ROUND(U1121-L1122,2)=0,E1122,0))</f>
        <v>0</v>
      </c>
      <c r="E1122" s="3" t="str">
        <f t="shared" si="164"/>
        <v/>
      </c>
      <c r="F1122" s="3" t="str">
        <f>IF(E1122="","",IF(ISERROR(INDEX(Inputs!$A$10:$B$13,MATCH(E1122,Inputs!$A$10:$A$13,0),2)),0,INDEX(Inputs!$A$10:$B$13,MATCH(E1122,Inputs!$A$10:$A$13,0),2)))</f>
        <v/>
      </c>
      <c r="G1122" s="47">
        <f t="shared" si="158"/>
        <v>0.1095</v>
      </c>
      <c r="H1122" s="37">
        <f t="shared" si="159"/>
        <v>0.1095</v>
      </c>
      <c r="I1122" s="9" t="e">
        <f>IF(E1122="",NA(),IF(Inputs!$B$6&gt;(U1121*(1+rate/freq)),IF((U1121*(1+rate/freq))&lt;0,0,(U1121*(1+rate/freq))),Inputs!$B$6))</f>
        <v>#N/A</v>
      </c>
      <c r="J1122" s="8" t="str">
        <f t="shared" si="160"/>
        <v/>
      </c>
      <c r="K1122" s="9" t="str">
        <f t="shared" si="161"/>
        <v/>
      </c>
      <c r="L1122" s="8" t="str">
        <f t="shared" si="165"/>
        <v/>
      </c>
      <c r="M1122" s="8" t="str">
        <f t="shared" si="166"/>
        <v/>
      </c>
      <c r="N1122" s="8"/>
      <c r="O1122" s="8"/>
      <c r="P1122" s="8"/>
      <c r="Q1122" s="8" t="str">
        <f>IF(Inputs!$E$9=$M$2,M1122,IF(Inputs!$E$9=$N$2,N1122,IF(Inputs!$E$9=$O$2,O1122,IF(Inputs!$E$9=$P$2,P1122,""))))</f>
        <v/>
      </c>
      <c r="R1122" s="3">
        <v>0</v>
      </c>
      <c r="S1122" s="19"/>
      <c r="T1122" s="3">
        <f t="shared" si="162"/>
        <v>0</v>
      </c>
      <c r="U1122" s="8" t="str">
        <f t="shared" si="163"/>
        <v/>
      </c>
      <c r="W1122" s="11"/>
      <c r="X1122" s="11"/>
      <c r="Y1122" s="11"/>
      <c r="Z1122" s="11"/>
      <c r="AA1122" s="11"/>
      <c r="AB1122" s="11"/>
      <c r="AC1122" s="11"/>
    </row>
    <row r="1123" spans="4:29">
      <c r="D1123" s="26">
        <f>IF(SUM($D$2:D1122)&lt;&gt;0,0,IF(ROUND(U1122-L1123,2)=0,E1123,0))</f>
        <v>0</v>
      </c>
      <c r="E1123" s="3" t="str">
        <f t="shared" si="164"/>
        <v/>
      </c>
      <c r="F1123" s="3" t="str">
        <f>IF(E1123="","",IF(ISERROR(INDEX(Inputs!$A$10:$B$13,MATCH(E1123,Inputs!$A$10:$A$13,0),2)),0,INDEX(Inputs!$A$10:$B$13,MATCH(E1123,Inputs!$A$10:$A$13,0),2)))</f>
        <v/>
      </c>
      <c r="G1123" s="47">
        <f t="shared" si="158"/>
        <v>0.1095</v>
      </c>
      <c r="H1123" s="37">
        <f t="shared" si="159"/>
        <v>0.1095</v>
      </c>
      <c r="I1123" s="9" t="e">
        <f>IF(E1123="",NA(),IF(Inputs!$B$6&gt;(U1122*(1+rate/freq)),IF((U1122*(1+rate/freq))&lt;0,0,(U1122*(1+rate/freq))),Inputs!$B$6))</f>
        <v>#N/A</v>
      </c>
      <c r="J1123" s="8" t="str">
        <f t="shared" si="160"/>
        <v/>
      </c>
      <c r="K1123" s="9" t="str">
        <f t="shared" si="161"/>
        <v/>
      </c>
      <c r="L1123" s="8" t="str">
        <f t="shared" si="165"/>
        <v/>
      </c>
      <c r="M1123" s="8" t="str">
        <f t="shared" si="166"/>
        <v/>
      </c>
      <c r="N1123" s="8">
        <f>N1120+3</f>
        <v>1120</v>
      </c>
      <c r="O1123" s="8"/>
      <c r="P1123" s="8"/>
      <c r="Q1123" s="8" t="str">
        <f>IF(Inputs!$E$9=$M$2,M1123,IF(Inputs!$E$9=$N$2,N1123,IF(Inputs!$E$9=$O$2,O1123,IF(Inputs!$E$9=$P$2,P1123,""))))</f>
        <v/>
      </c>
      <c r="R1123" s="3">
        <v>0</v>
      </c>
      <c r="S1123" s="19"/>
      <c r="T1123" s="3">
        <f t="shared" si="162"/>
        <v>0</v>
      </c>
      <c r="U1123" s="8" t="str">
        <f t="shared" si="163"/>
        <v/>
      </c>
      <c r="W1123" s="11"/>
      <c r="X1123" s="11"/>
      <c r="Y1123" s="11"/>
      <c r="Z1123" s="11"/>
      <c r="AA1123" s="11"/>
      <c r="AB1123" s="11"/>
      <c r="AC1123" s="11"/>
    </row>
    <row r="1124" spans="4:29">
      <c r="D1124" s="26">
        <f>IF(SUM($D$2:D1123)&lt;&gt;0,0,IF(ROUND(U1123-L1124,2)=0,E1124,0))</f>
        <v>0</v>
      </c>
      <c r="E1124" s="3" t="str">
        <f t="shared" si="164"/>
        <v/>
      </c>
      <c r="F1124" s="3" t="str">
        <f>IF(E1124="","",IF(ISERROR(INDEX(Inputs!$A$10:$B$13,MATCH(E1124,Inputs!$A$10:$A$13,0),2)),0,INDEX(Inputs!$A$10:$B$13,MATCH(E1124,Inputs!$A$10:$A$13,0),2)))</f>
        <v/>
      </c>
      <c r="G1124" s="47">
        <f t="shared" si="158"/>
        <v>0.1095</v>
      </c>
      <c r="H1124" s="37">
        <f t="shared" si="159"/>
        <v>0.1095</v>
      </c>
      <c r="I1124" s="9" t="e">
        <f>IF(E1124="",NA(),IF(Inputs!$B$6&gt;(U1123*(1+rate/freq)),IF((U1123*(1+rate/freq))&lt;0,0,(U1123*(1+rate/freq))),Inputs!$B$6))</f>
        <v>#N/A</v>
      </c>
      <c r="J1124" s="8" t="str">
        <f t="shared" si="160"/>
        <v/>
      </c>
      <c r="K1124" s="9" t="str">
        <f t="shared" si="161"/>
        <v/>
      </c>
      <c r="L1124" s="8" t="str">
        <f t="shared" si="165"/>
        <v/>
      </c>
      <c r="M1124" s="8" t="str">
        <f t="shared" si="166"/>
        <v/>
      </c>
      <c r="N1124" s="8"/>
      <c r="O1124" s="8"/>
      <c r="P1124" s="8"/>
      <c r="Q1124" s="8" t="str">
        <f>IF(Inputs!$E$9=$M$2,M1124,IF(Inputs!$E$9=$N$2,N1124,IF(Inputs!$E$9=$O$2,O1124,IF(Inputs!$E$9=$P$2,P1124,""))))</f>
        <v/>
      </c>
      <c r="R1124" s="3">
        <v>0</v>
      </c>
      <c r="S1124" s="19"/>
      <c r="T1124" s="3">
        <f t="shared" si="162"/>
        <v>0</v>
      </c>
      <c r="U1124" s="8" t="str">
        <f t="shared" si="163"/>
        <v/>
      </c>
      <c r="W1124" s="11"/>
      <c r="X1124" s="11"/>
      <c r="Y1124" s="11"/>
      <c r="Z1124" s="11"/>
      <c r="AA1124" s="11"/>
      <c r="AB1124" s="11"/>
      <c r="AC1124" s="11"/>
    </row>
    <row r="1125" spans="4:29">
      <c r="D1125" s="26">
        <f>IF(SUM($D$2:D1124)&lt;&gt;0,0,IF(ROUND(U1124-L1125,2)=0,E1125,0))</f>
        <v>0</v>
      </c>
      <c r="E1125" s="3" t="str">
        <f t="shared" si="164"/>
        <v/>
      </c>
      <c r="F1125" s="3" t="str">
        <f>IF(E1125="","",IF(ISERROR(INDEX(Inputs!$A$10:$B$13,MATCH(E1125,Inputs!$A$10:$A$13,0),2)),0,INDEX(Inputs!$A$10:$B$13,MATCH(E1125,Inputs!$A$10:$A$13,0),2)))</f>
        <v/>
      </c>
      <c r="G1125" s="47">
        <f t="shared" si="158"/>
        <v>0.1095</v>
      </c>
      <c r="H1125" s="37">
        <f t="shared" si="159"/>
        <v>0.1095</v>
      </c>
      <c r="I1125" s="9" t="e">
        <f>IF(E1125="",NA(),IF(Inputs!$B$6&gt;(U1124*(1+rate/freq)),IF((U1124*(1+rate/freq))&lt;0,0,(U1124*(1+rate/freq))),Inputs!$B$6))</f>
        <v>#N/A</v>
      </c>
      <c r="J1125" s="8" t="str">
        <f t="shared" si="160"/>
        <v/>
      </c>
      <c r="K1125" s="9" t="str">
        <f t="shared" si="161"/>
        <v/>
      </c>
      <c r="L1125" s="8" t="str">
        <f t="shared" si="165"/>
        <v/>
      </c>
      <c r="M1125" s="8" t="str">
        <f t="shared" si="166"/>
        <v/>
      </c>
      <c r="N1125" s="8"/>
      <c r="O1125" s="8"/>
      <c r="P1125" s="8"/>
      <c r="Q1125" s="8" t="str">
        <f>IF(Inputs!$E$9=$M$2,M1125,IF(Inputs!$E$9=$N$2,N1125,IF(Inputs!$E$9=$O$2,O1125,IF(Inputs!$E$9=$P$2,P1125,""))))</f>
        <v/>
      </c>
      <c r="R1125" s="3">
        <v>0</v>
      </c>
      <c r="S1125" s="19"/>
      <c r="T1125" s="3">
        <f t="shared" si="162"/>
        <v>0</v>
      </c>
      <c r="U1125" s="8" t="str">
        <f t="shared" si="163"/>
        <v/>
      </c>
      <c r="W1125" s="11"/>
      <c r="X1125" s="11"/>
      <c r="Y1125" s="11"/>
      <c r="Z1125" s="11"/>
      <c r="AA1125" s="11"/>
      <c r="AB1125" s="11"/>
      <c r="AC1125" s="11"/>
    </row>
    <row r="1126" spans="4:29">
      <c r="D1126" s="26">
        <f>IF(SUM($D$2:D1125)&lt;&gt;0,0,IF(ROUND(U1125-L1126,2)=0,E1126,0))</f>
        <v>0</v>
      </c>
      <c r="E1126" s="3" t="str">
        <f t="shared" si="164"/>
        <v/>
      </c>
      <c r="F1126" s="3" t="str">
        <f>IF(E1126="","",IF(ISERROR(INDEX(Inputs!$A$10:$B$13,MATCH(E1126,Inputs!$A$10:$A$13,0),2)),0,INDEX(Inputs!$A$10:$B$13,MATCH(E1126,Inputs!$A$10:$A$13,0),2)))</f>
        <v/>
      </c>
      <c r="G1126" s="47">
        <f t="shared" si="158"/>
        <v>0.1095</v>
      </c>
      <c r="H1126" s="37">
        <f t="shared" si="159"/>
        <v>0.1095</v>
      </c>
      <c r="I1126" s="9" t="e">
        <f>IF(E1126="",NA(),IF(Inputs!$B$6&gt;(U1125*(1+rate/freq)),IF((U1125*(1+rate/freq))&lt;0,0,(U1125*(1+rate/freq))),Inputs!$B$6))</f>
        <v>#N/A</v>
      </c>
      <c r="J1126" s="8" t="str">
        <f t="shared" si="160"/>
        <v/>
      </c>
      <c r="K1126" s="9" t="str">
        <f t="shared" si="161"/>
        <v/>
      </c>
      <c r="L1126" s="8" t="str">
        <f t="shared" si="165"/>
        <v/>
      </c>
      <c r="M1126" s="8" t="str">
        <f t="shared" si="166"/>
        <v/>
      </c>
      <c r="N1126" s="8">
        <f>N1123+3</f>
        <v>1123</v>
      </c>
      <c r="O1126" s="8">
        <f>O1120+6</f>
        <v>1123</v>
      </c>
      <c r="P1126" s="8"/>
      <c r="Q1126" s="8" t="str">
        <f>IF(Inputs!$E$9=$M$2,M1126,IF(Inputs!$E$9=$N$2,N1126,IF(Inputs!$E$9=$O$2,O1126,IF(Inputs!$E$9=$P$2,P1126,""))))</f>
        <v/>
      </c>
      <c r="R1126" s="3">
        <v>0</v>
      </c>
      <c r="S1126" s="19"/>
      <c r="T1126" s="3">
        <f t="shared" si="162"/>
        <v>0</v>
      </c>
      <c r="U1126" s="8" t="str">
        <f t="shared" si="163"/>
        <v/>
      </c>
      <c r="W1126" s="11"/>
      <c r="X1126" s="11"/>
      <c r="Y1126" s="11"/>
      <c r="Z1126" s="11"/>
      <c r="AA1126" s="11"/>
      <c r="AB1126" s="11"/>
      <c r="AC1126" s="11"/>
    </row>
    <row r="1127" spans="4:29">
      <c r="D1127" s="26">
        <f>IF(SUM($D$2:D1126)&lt;&gt;0,0,IF(ROUND(U1126-L1127,2)=0,E1127,0))</f>
        <v>0</v>
      </c>
      <c r="E1127" s="3" t="str">
        <f t="shared" si="164"/>
        <v/>
      </c>
      <c r="F1127" s="3" t="str">
        <f>IF(E1127="","",IF(ISERROR(INDEX(Inputs!$A$10:$B$13,MATCH(E1127,Inputs!$A$10:$A$13,0),2)),0,INDEX(Inputs!$A$10:$B$13,MATCH(E1127,Inputs!$A$10:$A$13,0),2)))</f>
        <v/>
      </c>
      <c r="G1127" s="47">
        <f t="shared" si="158"/>
        <v>0.1095</v>
      </c>
      <c r="H1127" s="37">
        <f t="shared" si="159"/>
        <v>0.1095</v>
      </c>
      <c r="I1127" s="9" t="e">
        <f>IF(E1127="",NA(),IF(Inputs!$B$6&gt;(U1126*(1+rate/freq)),IF((U1126*(1+rate/freq))&lt;0,0,(U1126*(1+rate/freq))),Inputs!$B$6))</f>
        <v>#N/A</v>
      </c>
      <c r="J1127" s="8" t="str">
        <f t="shared" si="160"/>
        <v/>
      </c>
      <c r="K1127" s="9" t="str">
        <f t="shared" si="161"/>
        <v/>
      </c>
      <c r="L1127" s="8" t="str">
        <f t="shared" si="165"/>
        <v/>
      </c>
      <c r="M1127" s="8" t="str">
        <f t="shared" si="166"/>
        <v/>
      </c>
      <c r="N1127" s="8"/>
      <c r="O1127" s="8"/>
      <c r="P1127" s="8"/>
      <c r="Q1127" s="8" t="str">
        <f>IF(Inputs!$E$9=$M$2,M1127,IF(Inputs!$E$9=$N$2,N1127,IF(Inputs!$E$9=$O$2,O1127,IF(Inputs!$E$9=$P$2,P1127,""))))</f>
        <v/>
      </c>
      <c r="R1127" s="3">
        <v>0</v>
      </c>
      <c r="S1127" s="19"/>
      <c r="T1127" s="3">
        <f t="shared" si="162"/>
        <v>0</v>
      </c>
      <c r="U1127" s="8" t="str">
        <f t="shared" si="163"/>
        <v/>
      </c>
      <c r="W1127" s="11"/>
      <c r="X1127" s="11"/>
      <c r="Y1127" s="11"/>
      <c r="Z1127" s="11"/>
      <c r="AA1127" s="11"/>
      <c r="AB1127" s="11"/>
      <c r="AC1127" s="11"/>
    </row>
    <row r="1128" spans="4:29">
      <c r="D1128" s="26">
        <f>IF(SUM($D$2:D1127)&lt;&gt;0,0,IF(ROUND(U1127-L1128,2)=0,E1128,0))</f>
        <v>0</v>
      </c>
      <c r="E1128" s="3" t="str">
        <f t="shared" si="164"/>
        <v/>
      </c>
      <c r="F1128" s="3" t="str">
        <f>IF(E1128="","",IF(ISERROR(INDEX(Inputs!$A$10:$B$13,MATCH(E1128,Inputs!$A$10:$A$13,0),2)),0,INDEX(Inputs!$A$10:$B$13,MATCH(E1128,Inputs!$A$10:$A$13,0),2)))</f>
        <v/>
      </c>
      <c r="G1128" s="47">
        <f t="shared" si="158"/>
        <v>0.1095</v>
      </c>
      <c r="H1128" s="37">
        <f t="shared" si="159"/>
        <v>0.1095</v>
      </c>
      <c r="I1128" s="9" t="e">
        <f>IF(E1128="",NA(),IF(Inputs!$B$6&gt;(U1127*(1+rate/freq)),IF((U1127*(1+rate/freq))&lt;0,0,(U1127*(1+rate/freq))),Inputs!$B$6))</f>
        <v>#N/A</v>
      </c>
      <c r="J1128" s="8" t="str">
        <f t="shared" si="160"/>
        <v/>
      </c>
      <c r="K1128" s="9" t="str">
        <f t="shared" si="161"/>
        <v/>
      </c>
      <c r="L1128" s="8" t="str">
        <f t="shared" si="165"/>
        <v/>
      </c>
      <c r="M1128" s="8" t="str">
        <f t="shared" si="166"/>
        <v/>
      </c>
      <c r="N1128" s="8"/>
      <c r="O1128" s="8"/>
      <c r="P1128" s="8"/>
      <c r="Q1128" s="8" t="str">
        <f>IF(Inputs!$E$9=$M$2,M1128,IF(Inputs!$E$9=$N$2,N1128,IF(Inputs!$E$9=$O$2,O1128,IF(Inputs!$E$9=$P$2,P1128,""))))</f>
        <v/>
      </c>
      <c r="R1128" s="3">
        <v>0</v>
      </c>
      <c r="S1128" s="19"/>
      <c r="T1128" s="3">
        <f t="shared" si="162"/>
        <v>0</v>
      </c>
      <c r="U1128" s="8" t="str">
        <f t="shared" si="163"/>
        <v/>
      </c>
      <c r="W1128" s="11"/>
      <c r="X1128" s="11"/>
      <c r="Y1128" s="11"/>
      <c r="Z1128" s="11"/>
      <c r="AA1128" s="11"/>
      <c r="AB1128" s="11"/>
      <c r="AC1128" s="11"/>
    </row>
    <row r="1129" spans="4:29">
      <c r="D1129" s="26">
        <f>IF(SUM($D$2:D1128)&lt;&gt;0,0,IF(ROUND(U1128-L1129,2)=0,E1129,0))</f>
        <v>0</v>
      </c>
      <c r="E1129" s="3" t="str">
        <f t="shared" si="164"/>
        <v/>
      </c>
      <c r="F1129" s="3" t="str">
        <f>IF(E1129="","",IF(ISERROR(INDEX(Inputs!$A$10:$B$13,MATCH(E1129,Inputs!$A$10:$A$13,0),2)),0,INDEX(Inputs!$A$10:$B$13,MATCH(E1129,Inputs!$A$10:$A$13,0),2)))</f>
        <v/>
      </c>
      <c r="G1129" s="47">
        <f t="shared" si="158"/>
        <v>0.1095</v>
      </c>
      <c r="H1129" s="37">
        <f t="shared" si="159"/>
        <v>0.1095</v>
      </c>
      <c r="I1129" s="9" t="e">
        <f>IF(E1129="",NA(),IF(Inputs!$B$6&gt;(U1128*(1+rate/freq)),IF((U1128*(1+rate/freq))&lt;0,0,(U1128*(1+rate/freq))),Inputs!$B$6))</f>
        <v>#N/A</v>
      </c>
      <c r="J1129" s="8" t="str">
        <f t="shared" si="160"/>
        <v/>
      </c>
      <c r="K1129" s="9" t="str">
        <f t="shared" si="161"/>
        <v/>
      </c>
      <c r="L1129" s="8" t="str">
        <f t="shared" si="165"/>
        <v/>
      </c>
      <c r="M1129" s="8" t="str">
        <f t="shared" si="166"/>
        <v/>
      </c>
      <c r="N1129" s="8">
        <f>N1126+3</f>
        <v>1126</v>
      </c>
      <c r="O1129" s="8"/>
      <c r="P1129" s="8"/>
      <c r="Q1129" s="8" t="str">
        <f>IF(Inputs!$E$9=$M$2,M1129,IF(Inputs!$E$9=$N$2,N1129,IF(Inputs!$E$9=$O$2,O1129,IF(Inputs!$E$9=$P$2,P1129,""))))</f>
        <v/>
      </c>
      <c r="R1129" s="3">
        <v>0</v>
      </c>
      <c r="S1129" s="19"/>
      <c r="T1129" s="3">
        <f t="shared" si="162"/>
        <v>0</v>
      </c>
      <c r="U1129" s="8" t="str">
        <f t="shared" si="163"/>
        <v/>
      </c>
      <c r="W1129" s="11"/>
      <c r="X1129" s="11"/>
      <c r="Y1129" s="11"/>
      <c r="Z1129" s="11"/>
      <c r="AA1129" s="11"/>
      <c r="AB1129" s="11"/>
      <c r="AC1129" s="11"/>
    </row>
    <row r="1130" spans="4:29">
      <c r="D1130" s="26">
        <f>IF(SUM($D$2:D1129)&lt;&gt;0,0,IF(ROUND(U1129-L1130,2)=0,E1130,0))</f>
        <v>0</v>
      </c>
      <c r="E1130" s="3" t="str">
        <f t="shared" si="164"/>
        <v/>
      </c>
      <c r="F1130" s="3" t="str">
        <f>IF(E1130="","",IF(ISERROR(INDEX(Inputs!$A$10:$B$13,MATCH(E1130,Inputs!$A$10:$A$13,0),2)),0,INDEX(Inputs!$A$10:$B$13,MATCH(E1130,Inputs!$A$10:$A$13,0),2)))</f>
        <v/>
      </c>
      <c r="G1130" s="47">
        <f t="shared" si="158"/>
        <v>0.1095</v>
      </c>
      <c r="H1130" s="37">
        <f t="shared" si="159"/>
        <v>0.1095</v>
      </c>
      <c r="I1130" s="9" t="e">
        <f>IF(E1130="",NA(),IF(Inputs!$B$6&gt;(U1129*(1+rate/freq)),IF((U1129*(1+rate/freq))&lt;0,0,(U1129*(1+rate/freq))),Inputs!$B$6))</f>
        <v>#N/A</v>
      </c>
      <c r="J1130" s="8" t="str">
        <f t="shared" si="160"/>
        <v/>
      </c>
      <c r="K1130" s="9" t="str">
        <f t="shared" si="161"/>
        <v/>
      </c>
      <c r="L1130" s="8" t="str">
        <f t="shared" si="165"/>
        <v/>
      </c>
      <c r="M1130" s="8" t="str">
        <f t="shared" si="166"/>
        <v/>
      </c>
      <c r="N1130" s="8"/>
      <c r="O1130" s="8"/>
      <c r="P1130" s="8"/>
      <c r="Q1130" s="8" t="str">
        <f>IF(Inputs!$E$9=$M$2,M1130,IF(Inputs!$E$9=$N$2,N1130,IF(Inputs!$E$9=$O$2,O1130,IF(Inputs!$E$9=$P$2,P1130,""))))</f>
        <v/>
      </c>
      <c r="R1130" s="3">
        <v>0</v>
      </c>
      <c r="S1130" s="19"/>
      <c r="T1130" s="3">
        <f t="shared" si="162"/>
        <v>0</v>
      </c>
      <c r="U1130" s="8" t="str">
        <f t="shared" si="163"/>
        <v/>
      </c>
      <c r="W1130" s="11"/>
      <c r="X1130" s="11"/>
      <c r="Y1130" s="11"/>
      <c r="Z1130" s="11"/>
      <c r="AA1130" s="11"/>
      <c r="AB1130" s="11"/>
      <c r="AC1130" s="11"/>
    </row>
    <row r="1131" spans="4:29">
      <c r="D1131" s="26">
        <f>IF(SUM($D$2:D1130)&lt;&gt;0,0,IF(ROUND(U1130-L1131,2)=0,E1131,0))</f>
        <v>0</v>
      </c>
      <c r="E1131" s="3" t="str">
        <f t="shared" si="164"/>
        <v/>
      </c>
      <c r="F1131" s="3" t="str">
        <f>IF(E1131="","",IF(ISERROR(INDEX(Inputs!$A$10:$B$13,MATCH(E1131,Inputs!$A$10:$A$13,0),2)),0,INDEX(Inputs!$A$10:$B$13,MATCH(E1131,Inputs!$A$10:$A$13,0),2)))</f>
        <v/>
      </c>
      <c r="G1131" s="47">
        <f t="shared" si="158"/>
        <v>0.1095</v>
      </c>
      <c r="H1131" s="37">
        <f t="shared" si="159"/>
        <v>0.1095</v>
      </c>
      <c r="I1131" s="9" t="e">
        <f>IF(E1131="",NA(),IF(Inputs!$B$6&gt;(U1130*(1+rate/freq)),IF((U1130*(1+rate/freq))&lt;0,0,(U1130*(1+rate/freq))),Inputs!$B$6))</f>
        <v>#N/A</v>
      </c>
      <c r="J1131" s="8" t="str">
        <f t="shared" si="160"/>
        <v/>
      </c>
      <c r="K1131" s="9" t="str">
        <f t="shared" si="161"/>
        <v/>
      </c>
      <c r="L1131" s="8" t="str">
        <f t="shared" si="165"/>
        <v/>
      </c>
      <c r="M1131" s="8" t="str">
        <f t="shared" si="166"/>
        <v/>
      </c>
      <c r="N1131" s="8"/>
      <c r="O1131" s="8"/>
      <c r="P1131" s="8"/>
      <c r="Q1131" s="8" t="str">
        <f>IF(Inputs!$E$9=$M$2,M1131,IF(Inputs!$E$9=$N$2,N1131,IF(Inputs!$E$9=$O$2,O1131,IF(Inputs!$E$9=$P$2,P1131,""))))</f>
        <v/>
      </c>
      <c r="R1131" s="3">
        <v>0</v>
      </c>
      <c r="S1131" s="19"/>
      <c r="T1131" s="3">
        <f t="shared" si="162"/>
        <v>0</v>
      </c>
      <c r="U1131" s="8" t="str">
        <f t="shared" si="163"/>
        <v/>
      </c>
      <c r="W1131" s="11"/>
      <c r="X1131" s="11"/>
      <c r="Y1131" s="11"/>
      <c r="Z1131" s="11"/>
      <c r="AA1131" s="11"/>
      <c r="AB1131" s="11"/>
      <c r="AC1131" s="11"/>
    </row>
    <row r="1132" spans="4:29">
      <c r="D1132" s="26">
        <f>IF(SUM($D$2:D1131)&lt;&gt;0,0,IF(ROUND(U1131-L1132,2)=0,E1132,0))</f>
        <v>0</v>
      </c>
      <c r="E1132" s="3" t="str">
        <f t="shared" si="164"/>
        <v/>
      </c>
      <c r="F1132" s="3" t="str">
        <f>IF(E1132="","",IF(ISERROR(INDEX(Inputs!$A$10:$B$13,MATCH(E1132,Inputs!$A$10:$A$13,0),2)),0,INDEX(Inputs!$A$10:$B$13,MATCH(E1132,Inputs!$A$10:$A$13,0),2)))</f>
        <v/>
      </c>
      <c r="G1132" s="47">
        <f t="shared" si="158"/>
        <v>0.1095</v>
      </c>
      <c r="H1132" s="37">
        <f t="shared" si="159"/>
        <v>0.1095</v>
      </c>
      <c r="I1132" s="9" t="e">
        <f>IF(E1132="",NA(),IF(Inputs!$B$6&gt;(U1131*(1+rate/freq)),IF((U1131*(1+rate/freq))&lt;0,0,(U1131*(1+rate/freq))),Inputs!$B$6))</f>
        <v>#N/A</v>
      </c>
      <c r="J1132" s="8" t="str">
        <f t="shared" si="160"/>
        <v/>
      </c>
      <c r="K1132" s="9" t="str">
        <f t="shared" si="161"/>
        <v/>
      </c>
      <c r="L1132" s="8" t="str">
        <f t="shared" si="165"/>
        <v/>
      </c>
      <c r="M1132" s="8" t="str">
        <f t="shared" si="166"/>
        <v/>
      </c>
      <c r="N1132" s="8">
        <f>N1129+3</f>
        <v>1129</v>
      </c>
      <c r="O1132" s="8">
        <f>O1126+6</f>
        <v>1129</v>
      </c>
      <c r="P1132" s="8">
        <f>P1120+12</f>
        <v>1129</v>
      </c>
      <c r="Q1132" s="8" t="str">
        <f>IF(Inputs!$E$9=$M$2,M1132,IF(Inputs!$E$9=$N$2,N1132,IF(Inputs!$E$9=$O$2,O1132,IF(Inputs!$E$9=$P$2,P1132,""))))</f>
        <v/>
      </c>
      <c r="R1132" s="3">
        <v>0</v>
      </c>
      <c r="S1132" s="19"/>
      <c r="T1132" s="3">
        <f t="shared" si="162"/>
        <v>0</v>
      </c>
      <c r="U1132" s="8" t="str">
        <f t="shared" si="163"/>
        <v/>
      </c>
      <c r="W1132" s="11"/>
      <c r="X1132" s="11"/>
      <c r="Y1132" s="11"/>
      <c r="Z1132" s="11"/>
      <c r="AA1132" s="11"/>
      <c r="AB1132" s="11"/>
      <c r="AC1132" s="11"/>
    </row>
    <row r="1133" spans="4:29">
      <c r="D1133" s="26">
        <f>IF(SUM($D$2:D1132)&lt;&gt;0,0,IF(ROUND(U1132-L1133,2)=0,E1133,0))</f>
        <v>0</v>
      </c>
      <c r="E1133" s="3" t="str">
        <f t="shared" si="164"/>
        <v/>
      </c>
      <c r="F1133" s="3" t="str">
        <f>IF(E1133="","",IF(ISERROR(INDEX(Inputs!$A$10:$B$13,MATCH(E1133,Inputs!$A$10:$A$13,0),2)),0,INDEX(Inputs!$A$10:$B$13,MATCH(E1133,Inputs!$A$10:$A$13,0),2)))</f>
        <v/>
      </c>
      <c r="G1133" s="47">
        <f t="shared" si="158"/>
        <v>0.1095</v>
      </c>
      <c r="H1133" s="37">
        <f t="shared" si="159"/>
        <v>0.1095</v>
      </c>
      <c r="I1133" s="9" t="e">
        <f>IF(E1133="",NA(),IF(Inputs!$B$6&gt;(U1132*(1+rate/freq)),IF((U1132*(1+rate/freq))&lt;0,0,(U1132*(1+rate/freq))),Inputs!$B$6))</f>
        <v>#N/A</v>
      </c>
      <c r="J1133" s="8" t="str">
        <f t="shared" si="160"/>
        <v/>
      </c>
      <c r="K1133" s="9" t="str">
        <f t="shared" si="161"/>
        <v/>
      </c>
      <c r="L1133" s="8" t="str">
        <f t="shared" si="165"/>
        <v/>
      </c>
      <c r="M1133" s="8" t="str">
        <f t="shared" si="166"/>
        <v/>
      </c>
      <c r="N1133" s="8"/>
      <c r="O1133" s="8"/>
      <c r="P1133" s="8"/>
      <c r="Q1133" s="8" t="str">
        <f>IF(Inputs!$E$9=$M$2,M1133,IF(Inputs!$E$9=$N$2,N1133,IF(Inputs!$E$9=$O$2,O1133,IF(Inputs!$E$9=$P$2,P1133,""))))</f>
        <v/>
      </c>
      <c r="R1133" s="3">
        <v>0</v>
      </c>
      <c r="S1133" s="19"/>
      <c r="T1133" s="3">
        <f t="shared" si="162"/>
        <v>0</v>
      </c>
      <c r="U1133" s="8" t="str">
        <f t="shared" si="163"/>
        <v/>
      </c>
      <c r="W1133" s="11"/>
      <c r="X1133" s="11"/>
      <c r="Y1133" s="11"/>
      <c r="Z1133" s="11"/>
      <c r="AA1133" s="11"/>
      <c r="AB1133" s="11"/>
      <c r="AC1133" s="11"/>
    </row>
    <row r="1134" spans="4:29">
      <c r="D1134" s="26">
        <f>IF(SUM($D$2:D1133)&lt;&gt;0,0,IF(ROUND(U1133-L1134,2)=0,E1134,0))</f>
        <v>0</v>
      </c>
      <c r="E1134" s="3" t="str">
        <f t="shared" si="164"/>
        <v/>
      </c>
      <c r="F1134" s="3" t="str">
        <f>IF(E1134="","",IF(ISERROR(INDEX(Inputs!$A$10:$B$13,MATCH(E1134,Inputs!$A$10:$A$13,0),2)),0,INDEX(Inputs!$A$10:$B$13,MATCH(E1134,Inputs!$A$10:$A$13,0),2)))</f>
        <v/>
      </c>
      <c r="G1134" s="47">
        <f t="shared" si="158"/>
        <v>0.1095</v>
      </c>
      <c r="H1134" s="37">
        <f t="shared" si="159"/>
        <v>0.1095</v>
      </c>
      <c r="I1134" s="9" t="e">
        <f>IF(E1134="",NA(),IF(Inputs!$B$6&gt;(U1133*(1+rate/freq)),IF((U1133*(1+rate/freq))&lt;0,0,(U1133*(1+rate/freq))),Inputs!$B$6))</f>
        <v>#N/A</v>
      </c>
      <c r="J1134" s="8" t="str">
        <f t="shared" si="160"/>
        <v/>
      </c>
      <c r="K1134" s="9" t="str">
        <f t="shared" si="161"/>
        <v/>
      </c>
      <c r="L1134" s="8" t="str">
        <f t="shared" si="165"/>
        <v/>
      </c>
      <c r="M1134" s="8" t="str">
        <f t="shared" si="166"/>
        <v/>
      </c>
      <c r="N1134" s="8"/>
      <c r="O1134" s="8"/>
      <c r="P1134" s="8"/>
      <c r="Q1134" s="8" t="str">
        <f>IF(Inputs!$E$9=$M$2,M1134,IF(Inputs!$E$9=$N$2,N1134,IF(Inputs!$E$9=$O$2,O1134,IF(Inputs!$E$9=$P$2,P1134,""))))</f>
        <v/>
      </c>
      <c r="R1134" s="3">
        <v>0</v>
      </c>
      <c r="S1134" s="19"/>
      <c r="T1134" s="3">
        <f t="shared" si="162"/>
        <v>0</v>
      </c>
      <c r="U1134" s="8" t="str">
        <f t="shared" si="163"/>
        <v/>
      </c>
      <c r="W1134" s="11"/>
      <c r="X1134" s="11"/>
      <c r="Y1134" s="11"/>
      <c r="Z1134" s="11"/>
      <c r="AA1134" s="11"/>
      <c r="AB1134" s="11"/>
      <c r="AC1134" s="11"/>
    </row>
    <row r="1135" spans="4:29">
      <c r="D1135" s="26">
        <f>IF(SUM($D$2:D1134)&lt;&gt;0,0,IF(ROUND(U1134-L1135,2)=0,E1135,0))</f>
        <v>0</v>
      </c>
      <c r="E1135" s="3" t="str">
        <f t="shared" si="164"/>
        <v/>
      </c>
      <c r="F1135" s="3" t="str">
        <f>IF(E1135="","",IF(ISERROR(INDEX(Inputs!$A$10:$B$13,MATCH(E1135,Inputs!$A$10:$A$13,0),2)),0,INDEX(Inputs!$A$10:$B$13,MATCH(E1135,Inputs!$A$10:$A$13,0),2)))</f>
        <v/>
      </c>
      <c r="G1135" s="47">
        <f t="shared" si="158"/>
        <v>0.1095</v>
      </c>
      <c r="H1135" s="37">
        <f t="shared" si="159"/>
        <v>0.1095</v>
      </c>
      <c r="I1135" s="9" t="e">
        <f>IF(E1135="",NA(),IF(Inputs!$B$6&gt;(U1134*(1+rate/freq)),IF((U1134*(1+rate/freq))&lt;0,0,(U1134*(1+rate/freq))),Inputs!$B$6))</f>
        <v>#N/A</v>
      </c>
      <c r="J1135" s="8" t="str">
        <f t="shared" si="160"/>
        <v/>
      </c>
      <c r="K1135" s="9" t="str">
        <f t="shared" si="161"/>
        <v/>
      </c>
      <c r="L1135" s="8" t="str">
        <f t="shared" si="165"/>
        <v/>
      </c>
      <c r="M1135" s="8" t="str">
        <f t="shared" si="166"/>
        <v/>
      </c>
      <c r="N1135" s="8">
        <f>N1132+3</f>
        <v>1132</v>
      </c>
      <c r="O1135" s="8"/>
      <c r="P1135" s="8"/>
      <c r="Q1135" s="8" t="str">
        <f>IF(Inputs!$E$9=$M$2,M1135,IF(Inputs!$E$9=$N$2,N1135,IF(Inputs!$E$9=$O$2,O1135,IF(Inputs!$E$9=$P$2,P1135,""))))</f>
        <v/>
      </c>
      <c r="R1135" s="3">
        <v>0</v>
      </c>
      <c r="S1135" s="19"/>
      <c r="T1135" s="3">
        <f t="shared" si="162"/>
        <v>0</v>
      </c>
      <c r="U1135" s="8" t="str">
        <f t="shared" si="163"/>
        <v/>
      </c>
      <c r="W1135" s="11"/>
      <c r="X1135" s="11"/>
      <c r="Y1135" s="11"/>
      <c r="Z1135" s="11"/>
      <c r="AA1135" s="11"/>
      <c r="AB1135" s="11"/>
      <c r="AC1135" s="11"/>
    </row>
    <row r="1136" spans="4:29">
      <c r="D1136" s="26">
        <f>IF(SUM($D$2:D1135)&lt;&gt;0,0,IF(ROUND(U1135-L1136,2)=0,E1136,0))</f>
        <v>0</v>
      </c>
      <c r="E1136" s="3" t="str">
        <f t="shared" si="164"/>
        <v/>
      </c>
      <c r="F1136" s="3" t="str">
        <f>IF(E1136="","",IF(ISERROR(INDEX(Inputs!$A$10:$B$13,MATCH(E1136,Inputs!$A$10:$A$13,0),2)),0,INDEX(Inputs!$A$10:$B$13,MATCH(E1136,Inputs!$A$10:$A$13,0),2)))</f>
        <v/>
      </c>
      <c r="G1136" s="47">
        <f t="shared" si="158"/>
        <v>0.1095</v>
      </c>
      <c r="H1136" s="37">
        <f t="shared" si="159"/>
        <v>0.1095</v>
      </c>
      <c r="I1136" s="9" t="e">
        <f>IF(E1136="",NA(),IF(Inputs!$B$6&gt;(U1135*(1+rate/freq)),IF((U1135*(1+rate/freq))&lt;0,0,(U1135*(1+rate/freq))),Inputs!$B$6))</f>
        <v>#N/A</v>
      </c>
      <c r="J1136" s="8" t="str">
        <f t="shared" si="160"/>
        <v/>
      </c>
      <c r="K1136" s="9" t="str">
        <f t="shared" si="161"/>
        <v/>
      </c>
      <c r="L1136" s="8" t="str">
        <f t="shared" si="165"/>
        <v/>
      </c>
      <c r="M1136" s="8" t="str">
        <f t="shared" si="166"/>
        <v/>
      </c>
      <c r="N1136" s="8"/>
      <c r="O1136" s="8"/>
      <c r="P1136" s="8"/>
      <c r="Q1136" s="8" t="str">
        <f>IF(Inputs!$E$9=$M$2,M1136,IF(Inputs!$E$9=$N$2,N1136,IF(Inputs!$E$9=$O$2,O1136,IF(Inputs!$E$9=$P$2,P1136,""))))</f>
        <v/>
      </c>
      <c r="R1136" s="3">
        <v>0</v>
      </c>
      <c r="S1136" s="19"/>
      <c r="T1136" s="3">
        <f t="shared" si="162"/>
        <v>0</v>
      </c>
      <c r="U1136" s="8" t="str">
        <f t="shared" si="163"/>
        <v/>
      </c>
      <c r="W1136" s="11"/>
      <c r="X1136" s="11"/>
      <c r="Y1136" s="11"/>
      <c r="Z1136" s="11"/>
      <c r="AA1136" s="11"/>
      <c r="AB1136" s="11"/>
      <c r="AC1136" s="11"/>
    </row>
    <row r="1137" spans="4:29">
      <c r="D1137" s="26">
        <f>IF(SUM($D$2:D1136)&lt;&gt;0,0,IF(ROUND(U1136-L1137,2)=0,E1137,0))</f>
        <v>0</v>
      </c>
      <c r="E1137" s="3" t="str">
        <f t="shared" si="164"/>
        <v/>
      </c>
      <c r="F1137" s="3" t="str">
        <f>IF(E1137="","",IF(ISERROR(INDEX(Inputs!$A$10:$B$13,MATCH(E1137,Inputs!$A$10:$A$13,0),2)),0,INDEX(Inputs!$A$10:$B$13,MATCH(E1137,Inputs!$A$10:$A$13,0),2)))</f>
        <v/>
      </c>
      <c r="G1137" s="47">
        <f t="shared" si="158"/>
        <v>0.1095</v>
      </c>
      <c r="H1137" s="37">
        <f t="shared" si="159"/>
        <v>0.1095</v>
      </c>
      <c r="I1137" s="9" t="e">
        <f>IF(E1137="",NA(),IF(Inputs!$B$6&gt;(U1136*(1+rate/freq)),IF((U1136*(1+rate/freq))&lt;0,0,(U1136*(1+rate/freq))),Inputs!$B$6))</f>
        <v>#N/A</v>
      </c>
      <c r="J1137" s="8" t="str">
        <f t="shared" si="160"/>
        <v/>
      </c>
      <c r="K1137" s="9" t="str">
        <f t="shared" si="161"/>
        <v/>
      </c>
      <c r="L1137" s="8" t="str">
        <f t="shared" si="165"/>
        <v/>
      </c>
      <c r="M1137" s="8" t="str">
        <f t="shared" si="166"/>
        <v/>
      </c>
      <c r="N1137" s="8"/>
      <c r="O1137" s="8"/>
      <c r="P1137" s="8"/>
      <c r="Q1137" s="8" t="str">
        <f>IF(Inputs!$E$9=$M$2,M1137,IF(Inputs!$E$9=$N$2,N1137,IF(Inputs!$E$9=$O$2,O1137,IF(Inputs!$E$9=$P$2,P1137,""))))</f>
        <v/>
      </c>
      <c r="R1137" s="3">
        <v>0</v>
      </c>
      <c r="S1137" s="19"/>
      <c r="T1137" s="3">
        <f t="shared" si="162"/>
        <v>0</v>
      </c>
      <c r="U1137" s="8" t="str">
        <f t="shared" si="163"/>
        <v/>
      </c>
      <c r="W1137" s="11"/>
      <c r="X1137" s="11"/>
      <c r="Y1137" s="11"/>
      <c r="Z1137" s="11"/>
      <c r="AA1137" s="11"/>
      <c r="AB1137" s="11"/>
      <c r="AC1137" s="11"/>
    </row>
    <row r="1138" spans="4:29">
      <c r="D1138" s="26">
        <f>IF(SUM($D$2:D1137)&lt;&gt;0,0,IF(ROUND(U1137-L1138,2)=0,E1138,0))</f>
        <v>0</v>
      </c>
      <c r="E1138" s="3" t="str">
        <f t="shared" si="164"/>
        <v/>
      </c>
      <c r="F1138" s="3" t="str">
        <f>IF(E1138="","",IF(ISERROR(INDEX(Inputs!$A$10:$B$13,MATCH(E1138,Inputs!$A$10:$A$13,0),2)),0,INDEX(Inputs!$A$10:$B$13,MATCH(E1138,Inputs!$A$10:$A$13,0),2)))</f>
        <v/>
      </c>
      <c r="G1138" s="47">
        <f t="shared" si="158"/>
        <v>0.1095</v>
      </c>
      <c r="H1138" s="37">
        <f t="shared" si="159"/>
        <v>0.1095</v>
      </c>
      <c r="I1138" s="9" t="e">
        <f>IF(E1138="",NA(),IF(Inputs!$B$6&gt;(U1137*(1+rate/freq)),IF((U1137*(1+rate/freq))&lt;0,0,(U1137*(1+rate/freq))),Inputs!$B$6))</f>
        <v>#N/A</v>
      </c>
      <c r="J1138" s="8" t="str">
        <f t="shared" si="160"/>
        <v/>
      </c>
      <c r="K1138" s="9" t="str">
        <f t="shared" si="161"/>
        <v/>
      </c>
      <c r="L1138" s="8" t="str">
        <f t="shared" si="165"/>
        <v/>
      </c>
      <c r="M1138" s="8" t="str">
        <f t="shared" si="166"/>
        <v/>
      </c>
      <c r="N1138" s="8">
        <f>N1135+3</f>
        <v>1135</v>
      </c>
      <c r="O1138" s="8">
        <f>O1132+6</f>
        <v>1135</v>
      </c>
      <c r="P1138" s="8"/>
      <c r="Q1138" s="8" t="str">
        <f>IF(Inputs!$E$9=$M$2,M1138,IF(Inputs!$E$9=$N$2,N1138,IF(Inputs!$E$9=$O$2,O1138,IF(Inputs!$E$9=$P$2,P1138,""))))</f>
        <v/>
      </c>
      <c r="R1138" s="3">
        <v>0</v>
      </c>
      <c r="S1138" s="19"/>
      <c r="T1138" s="3">
        <f t="shared" si="162"/>
        <v>0</v>
      </c>
      <c r="U1138" s="8" t="str">
        <f t="shared" si="163"/>
        <v/>
      </c>
      <c r="W1138" s="11"/>
      <c r="X1138" s="11"/>
      <c r="Y1138" s="11"/>
      <c r="Z1138" s="11"/>
      <c r="AA1138" s="11"/>
      <c r="AB1138" s="11"/>
      <c r="AC1138" s="11"/>
    </row>
    <row r="1139" spans="4:29">
      <c r="D1139" s="26">
        <f>IF(SUM($D$2:D1138)&lt;&gt;0,0,IF(ROUND(U1138-L1139,2)=0,E1139,0))</f>
        <v>0</v>
      </c>
      <c r="E1139" s="3" t="str">
        <f t="shared" si="164"/>
        <v/>
      </c>
      <c r="F1139" s="3" t="str">
        <f>IF(E1139="","",IF(ISERROR(INDEX(Inputs!$A$10:$B$13,MATCH(E1139,Inputs!$A$10:$A$13,0),2)),0,INDEX(Inputs!$A$10:$B$13,MATCH(E1139,Inputs!$A$10:$A$13,0),2)))</f>
        <v/>
      </c>
      <c r="G1139" s="47">
        <f t="shared" si="158"/>
        <v>0.1095</v>
      </c>
      <c r="H1139" s="37">
        <f t="shared" si="159"/>
        <v>0.1095</v>
      </c>
      <c r="I1139" s="9" t="e">
        <f>IF(E1139="",NA(),IF(Inputs!$B$6&gt;(U1138*(1+rate/freq)),IF((U1138*(1+rate/freq))&lt;0,0,(U1138*(1+rate/freq))),Inputs!$B$6))</f>
        <v>#N/A</v>
      </c>
      <c r="J1139" s="8" t="str">
        <f t="shared" si="160"/>
        <v/>
      </c>
      <c r="K1139" s="9" t="str">
        <f t="shared" si="161"/>
        <v/>
      </c>
      <c r="L1139" s="8" t="str">
        <f t="shared" si="165"/>
        <v/>
      </c>
      <c r="M1139" s="8" t="str">
        <f t="shared" si="166"/>
        <v/>
      </c>
      <c r="N1139" s="8"/>
      <c r="O1139" s="8"/>
      <c r="P1139" s="8"/>
      <c r="Q1139" s="8" t="str">
        <f>IF(Inputs!$E$9=$M$2,M1139,IF(Inputs!$E$9=$N$2,N1139,IF(Inputs!$E$9=$O$2,O1139,IF(Inputs!$E$9=$P$2,P1139,""))))</f>
        <v/>
      </c>
      <c r="R1139" s="3">
        <v>0</v>
      </c>
      <c r="S1139" s="19"/>
      <c r="T1139" s="3">
        <f t="shared" si="162"/>
        <v>0</v>
      </c>
      <c r="U1139" s="8" t="str">
        <f t="shared" si="163"/>
        <v/>
      </c>
      <c r="W1139" s="11"/>
      <c r="X1139" s="11"/>
      <c r="Y1139" s="11"/>
      <c r="Z1139" s="11"/>
      <c r="AA1139" s="11"/>
      <c r="AB1139" s="11"/>
      <c r="AC1139" s="11"/>
    </row>
    <row r="1140" spans="4:29">
      <c r="D1140" s="26">
        <f>IF(SUM($D$2:D1139)&lt;&gt;0,0,IF(ROUND(U1139-L1140,2)=0,E1140,0))</f>
        <v>0</v>
      </c>
      <c r="E1140" s="3" t="str">
        <f t="shared" si="164"/>
        <v/>
      </c>
      <c r="F1140" s="3" t="str">
        <f>IF(E1140="","",IF(ISERROR(INDEX(Inputs!$A$10:$B$13,MATCH(E1140,Inputs!$A$10:$A$13,0),2)),0,INDEX(Inputs!$A$10:$B$13,MATCH(E1140,Inputs!$A$10:$A$13,0),2)))</f>
        <v/>
      </c>
      <c r="G1140" s="47">
        <f t="shared" si="158"/>
        <v>0.1095</v>
      </c>
      <c r="H1140" s="37">
        <f t="shared" si="159"/>
        <v>0.1095</v>
      </c>
      <c r="I1140" s="9" t="e">
        <f>IF(E1140="",NA(),IF(Inputs!$B$6&gt;(U1139*(1+rate/freq)),IF((U1139*(1+rate/freq))&lt;0,0,(U1139*(1+rate/freq))),Inputs!$B$6))</f>
        <v>#N/A</v>
      </c>
      <c r="J1140" s="8" t="str">
        <f t="shared" si="160"/>
        <v/>
      </c>
      <c r="K1140" s="9" t="str">
        <f t="shared" si="161"/>
        <v/>
      </c>
      <c r="L1140" s="8" t="str">
        <f t="shared" si="165"/>
        <v/>
      </c>
      <c r="M1140" s="8" t="str">
        <f t="shared" si="166"/>
        <v/>
      </c>
      <c r="N1140" s="8"/>
      <c r="O1140" s="8"/>
      <c r="P1140" s="8"/>
      <c r="Q1140" s="8" t="str">
        <f>IF(Inputs!$E$9=$M$2,M1140,IF(Inputs!$E$9=$N$2,N1140,IF(Inputs!$E$9=$O$2,O1140,IF(Inputs!$E$9=$P$2,P1140,""))))</f>
        <v/>
      </c>
      <c r="R1140" s="3">
        <v>0</v>
      </c>
      <c r="S1140" s="19"/>
      <c r="T1140" s="3">
        <f t="shared" si="162"/>
        <v>0</v>
      </c>
      <c r="U1140" s="8" t="str">
        <f t="shared" si="163"/>
        <v/>
      </c>
      <c r="W1140" s="11"/>
      <c r="X1140" s="11"/>
      <c r="Y1140" s="11"/>
      <c r="Z1140" s="11"/>
      <c r="AA1140" s="11"/>
      <c r="AB1140" s="11"/>
      <c r="AC1140" s="11"/>
    </row>
    <row r="1141" spans="4:29">
      <c r="D1141" s="26">
        <f>IF(SUM($D$2:D1140)&lt;&gt;0,0,IF(ROUND(U1140-L1141,2)=0,E1141,0))</f>
        <v>0</v>
      </c>
      <c r="E1141" s="3" t="str">
        <f t="shared" si="164"/>
        <v/>
      </c>
      <c r="F1141" s="3" t="str">
        <f>IF(E1141="","",IF(ISERROR(INDEX(Inputs!$A$10:$B$13,MATCH(E1141,Inputs!$A$10:$A$13,0),2)),0,INDEX(Inputs!$A$10:$B$13,MATCH(E1141,Inputs!$A$10:$A$13,0),2)))</f>
        <v/>
      </c>
      <c r="G1141" s="47">
        <f t="shared" si="158"/>
        <v>0.1095</v>
      </c>
      <c r="H1141" s="37">
        <f t="shared" si="159"/>
        <v>0.1095</v>
      </c>
      <c r="I1141" s="9" t="e">
        <f>IF(E1141="",NA(),IF(Inputs!$B$6&gt;(U1140*(1+rate/freq)),IF((U1140*(1+rate/freq))&lt;0,0,(U1140*(1+rate/freq))),Inputs!$B$6))</f>
        <v>#N/A</v>
      </c>
      <c r="J1141" s="8" t="str">
        <f t="shared" si="160"/>
        <v/>
      </c>
      <c r="K1141" s="9" t="str">
        <f t="shared" si="161"/>
        <v/>
      </c>
      <c r="L1141" s="8" t="str">
        <f t="shared" si="165"/>
        <v/>
      </c>
      <c r="M1141" s="8" t="str">
        <f t="shared" si="166"/>
        <v/>
      </c>
      <c r="N1141" s="8">
        <f>N1138+3</f>
        <v>1138</v>
      </c>
      <c r="O1141" s="8"/>
      <c r="P1141" s="8"/>
      <c r="Q1141" s="8" t="str">
        <f>IF(Inputs!$E$9=$M$2,M1141,IF(Inputs!$E$9=$N$2,N1141,IF(Inputs!$E$9=$O$2,O1141,IF(Inputs!$E$9=$P$2,P1141,""))))</f>
        <v/>
      </c>
      <c r="R1141" s="3">
        <v>0</v>
      </c>
      <c r="S1141" s="19"/>
      <c r="T1141" s="3">
        <f t="shared" si="162"/>
        <v>0</v>
      </c>
      <c r="U1141" s="8" t="str">
        <f t="shared" si="163"/>
        <v/>
      </c>
      <c r="W1141" s="11"/>
      <c r="X1141" s="11"/>
      <c r="Y1141" s="11"/>
      <c r="Z1141" s="11"/>
      <c r="AA1141" s="11"/>
      <c r="AB1141" s="11"/>
      <c r="AC1141" s="11"/>
    </row>
    <row r="1142" spans="4:29">
      <c r="D1142" s="26">
        <f>IF(SUM($D$2:D1141)&lt;&gt;0,0,IF(ROUND(U1141-L1142,2)=0,E1142,0))</f>
        <v>0</v>
      </c>
      <c r="E1142" s="3" t="str">
        <f t="shared" si="164"/>
        <v/>
      </c>
      <c r="F1142" s="3" t="str">
        <f>IF(E1142="","",IF(ISERROR(INDEX(Inputs!$A$10:$B$13,MATCH(E1142,Inputs!$A$10:$A$13,0),2)),0,INDEX(Inputs!$A$10:$B$13,MATCH(E1142,Inputs!$A$10:$A$13,0),2)))</f>
        <v/>
      </c>
      <c r="G1142" s="47">
        <f t="shared" si="158"/>
        <v>0.1095</v>
      </c>
      <c r="H1142" s="37">
        <f t="shared" si="159"/>
        <v>0.1095</v>
      </c>
      <c r="I1142" s="9" t="e">
        <f>IF(E1142="",NA(),IF(Inputs!$B$6&gt;(U1141*(1+rate/freq)),IF((U1141*(1+rate/freq))&lt;0,0,(U1141*(1+rate/freq))),Inputs!$B$6))</f>
        <v>#N/A</v>
      </c>
      <c r="J1142" s="8" t="str">
        <f t="shared" si="160"/>
        <v/>
      </c>
      <c r="K1142" s="9" t="str">
        <f t="shared" si="161"/>
        <v/>
      </c>
      <c r="L1142" s="8" t="str">
        <f t="shared" si="165"/>
        <v/>
      </c>
      <c r="M1142" s="8" t="str">
        <f t="shared" si="166"/>
        <v/>
      </c>
      <c r="N1142" s="8"/>
      <c r="O1142" s="8"/>
      <c r="P1142" s="8"/>
      <c r="Q1142" s="8" t="str">
        <f>IF(Inputs!$E$9=$M$2,M1142,IF(Inputs!$E$9=$N$2,N1142,IF(Inputs!$E$9=$O$2,O1142,IF(Inputs!$E$9=$P$2,P1142,""))))</f>
        <v/>
      </c>
      <c r="R1142" s="3">
        <v>0</v>
      </c>
      <c r="S1142" s="19"/>
      <c r="T1142" s="3">
        <f t="shared" si="162"/>
        <v>0</v>
      </c>
      <c r="U1142" s="8" t="str">
        <f t="shared" si="163"/>
        <v/>
      </c>
      <c r="W1142" s="11"/>
      <c r="X1142" s="11"/>
      <c r="Y1142" s="11"/>
      <c r="Z1142" s="11"/>
      <c r="AA1142" s="11"/>
      <c r="AB1142" s="11"/>
      <c r="AC1142" s="11"/>
    </row>
    <row r="1143" spans="4:29">
      <c r="D1143" s="26">
        <f>IF(SUM($D$2:D1142)&lt;&gt;0,0,IF(ROUND(U1142-L1143,2)=0,E1143,0))</f>
        <v>0</v>
      </c>
      <c r="E1143" s="3" t="str">
        <f t="shared" si="164"/>
        <v/>
      </c>
      <c r="F1143" s="3" t="str">
        <f>IF(E1143="","",IF(ISERROR(INDEX(Inputs!$A$10:$B$13,MATCH(E1143,Inputs!$A$10:$A$13,0),2)),0,INDEX(Inputs!$A$10:$B$13,MATCH(E1143,Inputs!$A$10:$A$13,0),2)))</f>
        <v/>
      </c>
      <c r="G1143" s="47">
        <f t="shared" si="158"/>
        <v>0.1095</v>
      </c>
      <c r="H1143" s="37">
        <f t="shared" si="159"/>
        <v>0.1095</v>
      </c>
      <c r="I1143" s="9" t="e">
        <f>IF(E1143="",NA(),IF(Inputs!$B$6&gt;(U1142*(1+rate/freq)),IF((U1142*(1+rate/freq))&lt;0,0,(U1142*(1+rate/freq))),Inputs!$B$6))</f>
        <v>#N/A</v>
      </c>
      <c r="J1143" s="8" t="str">
        <f t="shared" si="160"/>
        <v/>
      </c>
      <c r="K1143" s="9" t="str">
        <f t="shared" si="161"/>
        <v/>
      </c>
      <c r="L1143" s="8" t="str">
        <f t="shared" si="165"/>
        <v/>
      </c>
      <c r="M1143" s="8" t="str">
        <f t="shared" si="166"/>
        <v/>
      </c>
      <c r="N1143" s="8"/>
      <c r="O1143" s="8"/>
      <c r="P1143" s="8"/>
      <c r="Q1143" s="8" t="str">
        <f>IF(Inputs!$E$9=$M$2,M1143,IF(Inputs!$E$9=$N$2,N1143,IF(Inputs!$E$9=$O$2,O1143,IF(Inputs!$E$9=$P$2,P1143,""))))</f>
        <v/>
      </c>
      <c r="R1143" s="3">
        <v>0</v>
      </c>
      <c r="S1143" s="19"/>
      <c r="T1143" s="3">
        <f t="shared" si="162"/>
        <v>0</v>
      </c>
      <c r="U1143" s="8" t="str">
        <f t="shared" si="163"/>
        <v/>
      </c>
      <c r="W1143" s="11"/>
      <c r="X1143" s="11"/>
      <c r="Y1143" s="11"/>
      <c r="Z1143" s="11"/>
      <c r="AA1143" s="11"/>
      <c r="AB1143" s="11"/>
      <c r="AC1143" s="11"/>
    </row>
    <row r="1144" spans="4:29">
      <c r="D1144" s="26">
        <f>IF(SUM($D$2:D1143)&lt;&gt;0,0,IF(ROUND(U1143-L1144,2)=0,E1144,0))</f>
        <v>0</v>
      </c>
      <c r="E1144" s="3" t="str">
        <f t="shared" si="164"/>
        <v/>
      </c>
      <c r="F1144" s="3" t="str">
        <f>IF(E1144="","",IF(ISERROR(INDEX(Inputs!$A$10:$B$13,MATCH(E1144,Inputs!$A$10:$A$13,0),2)),0,INDEX(Inputs!$A$10:$B$13,MATCH(E1144,Inputs!$A$10:$A$13,0),2)))</f>
        <v/>
      </c>
      <c r="G1144" s="47">
        <f t="shared" si="158"/>
        <v>0.1095</v>
      </c>
      <c r="H1144" s="37">
        <f t="shared" si="159"/>
        <v>0.1095</v>
      </c>
      <c r="I1144" s="9" t="e">
        <f>IF(E1144="",NA(),IF(Inputs!$B$6&gt;(U1143*(1+rate/freq)),IF((U1143*(1+rate/freq))&lt;0,0,(U1143*(1+rate/freq))),Inputs!$B$6))</f>
        <v>#N/A</v>
      </c>
      <c r="J1144" s="8" t="str">
        <f t="shared" si="160"/>
        <v/>
      </c>
      <c r="K1144" s="9" t="str">
        <f t="shared" si="161"/>
        <v/>
      </c>
      <c r="L1144" s="8" t="str">
        <f t="shared" si="165"/>
        <v/>
      </c>
      <c r="M1144" s="8" t="str">
        <f t="shared" si="166"/>
        <v/>
      </c>
      <c r="N1144" s="8">
        <f>N1141+3</f>
        <v>1141</v>
      </c>
      <c r="O1144" s="8">
        <f>O1138+6</f>
        <v>1141</v>
      </c>
      <c r="P1144" s="8">
        <f>P1132+12</f>
        <v>1141</v>
      </c>
      <c r="Q1144" s="8" t="str">
        <f>IF(Inputs!$E$9=$M$2,M1144,IF(Inputs!$E$9=$N$2,N1144,IF(Inputs!$E$9=$O$2,O1144,IF(Inputs!$E$9=$P$2,P1144,""))))</f>
        <v/>
      </c>
      <c r="R1144" s="3">
        <v>0</v>
      </c>
      <c r="S1144" s="19"/>
      <c r="T1144" s="3">
        <f t="shared" si="162"/>
        <v>0</v>
      </c>
      <c r="U1144" s="8" t="str">
        <f t="shared" si="163"/>
        <v/>
      </c>
      <c r="W1144" s="11"/>
      <c r="X1144" s="11"/>
      <c r="Y1144" s="11"/>
      <c r="Z1144" s="11"/>
      <c r="AA1144" s="11"/>
      <c r="AB1144" s="11"/>
      <c r="AC1144" s="11"/>
    </row>
    <row r="1145" spans="4:29">
      <c r="D1145" s="26">
        <f>IF(SUM($D$2:D1144)&lt;&gt;0,0,IF(ROUND(U1144-L1145,2)=0,E1145,0))</f>
        <v>0</v>
      </c>
      <c r="E1145" s="3" t="str">
        <f t="shared" si="164"/>
        <v/>
      </c>
      <c r="F1145" s="3" t="str">
        <f>IF(E1145="","",IF(ISERROR(INDEX(Inputs!$A$10:$B$13,MATCH(E1145,Inputs!$A$10:$A$13,0),2)),0,INDEX(Inputs!$A$10:$B$13,MATCH(E1145,Inputs!$A$10:$A$13,0),2)))</f>
        <v/>
      </c>
      <c r="G1145" s="47">
        <f t="shared" si="158"/>
        <v>0.1095</v>
      </c>
      <c r="H1145" s="37">
        <f t="shared" si="159"/>
        <v>0.1095</v>
      </c>
      <c r="I1145" s="9" t="e">
        <f>IF(E1145="",NA(),IF(Inputs!$B$6&gt;(U1144*(1+rate/freq)),IF((U1144*(1+rate/freq))&lt;0,0,(U1144*(1+rate/freq))),Inputs!$B$6))</f>
        <v>#N/A</v>
      </c>
      <c r="J1145" s="8" t="str">
        <f t="shared" si="160"/>
        <v/>
      </c>
      <c r="K1145" s="9" t="str">
        <f t="shared" si="161"/>
        <v/>
      </c>
      <c r="L1145" s="8" t="str">
        <f t="shared" si="165"/>
        <v/>
      </c>
      <c r="M1145" s="8" t="str">
        <f t="shared" si="166"/>
        <v/>
      </c>
      <c r="N1145" s="8"/>
      <c r="O1145" s="8"/>
      <c r="P1145" s="8"/>
      <c r="Q1145" s="8" t="str">
        <f>IF(Inputs!$E$9=$M$2,M1145,IF(Inputs!$E$9=$N$2,N1145,IF(Inputs!$E$9=$O$2,O1145,IF(Inputs!$E$9=$P$2,P1145,""))))</f>
        <v/>
      </c>
      <c r="R1145" s="3">
        <v>0</v>
      </c>
      <c r="S1145" s="19"/>
      <c r="T1145" s="3">
        <f t="shared" si="162"/>
        <v>0</v>
      </c>
      <c r="U1145" s="8" t="str">
        <f t="shared" si="163"/>
        <v/>
      </c>
      <c r="W1145" s="11"/>
      <c r="X1145" s="11"/>
      <c r="Y1145" s="11"/>
      <c r="Z1145" s="11"/>
      <c r="AA1145" s="11"/>
      <c r="AB1145" s="11"/>
      <c r="AC1145" s="11"/>
    </row>
    <row r="1146" spans="4:29">
      <c r="D1146" s="26">
        <f>IF(SUM($D$2:D1145)&lt;&gt;0,0,IF(ROUND(U1145-L1146,2)=0,E1146,0))</f>
        <v>0</v>
      </c>
      <c r="E1146" s="3" t="str">
        <f t="shared" si="164"/>
        <v/>
      </c>
      <c r="F1146" s="3" t="str">
        <f>IF(E1146="","",IF(ISERROR(INDEX(Inputs!$A$10:$B$13,MATCH(E1146,Inputs!$A$10:$A$13,0),2)),0,INDEX(Inputs!$A$10:$B$13,MATCH(E1146,Inputs!$A$10:$A$13,0),2)))</f>
        <v/>
      </c>
      <c r="G1146" s="47">
        <f t="shared" si="158"/>
        <v>0.1095</v>
      </c>
      <c r="H1146" s="37">
        <f t="shared" si="159"/>
        <v>0.1095</v>
      </c>
      <c r="I1146" s="9" t="e">
        <f>IF(E1146="",NA(),IF(Inputs!$B$6&gt;(U1145*(1+rate/freq)),IF((U1145*(1+rate/freq))&lt;0,0,(U1145*(1+rate/freq))),Inputs!$B$6))</f>
        <v>#N/A</v>
      </c>
      <c r="J1146" s="8" t="str">
        <f t="shared" si="160"/>
        <v/>
      </c>
      <c r="K1146" s="9" t="str">
        <f t="shared" si="161"/>
        <v/>
      </c>
      <c r="L1146" s="8" t="str">
        <f t="shared" si="165"/>
        <v/>
      </c>
      <c r="M1146" s="8" t="str">
        <f t="shared" si="166"/>
        <v/>
      </c>
      <c r="N1146" s="8"/>
      <c r="O1146" s="8"/>
      <c r="P1146" s="8"/>
      <c r="Q1146" s="8" t="str">
        <f>IF(Inputs!$E$9=$M$2,M1146,IF(Inputs!$E$9=$N$2,N1146,IF(Inputs!$E$9=$O$2,O1146,IF(Inputs!$E$9=$P$2,P1146,""))))</f>
        <v/>
      </c>
      <c r="R1146" s="3">
        <v>0</v>
      </c>
      <c r="S1146" s="19"/>
      <c r="T1146" s="3">
        <f t="shared" si="162"/>
        <v>0</v>
      </c>
      <c r="U1146" s="8" t="str">
        <f t="shared" si="163"/>
        <v/>
      </c>
      <c r="W1146" s="11"/>
      <c r="X1146" s="11"/>
      <c r="Y1146" s="11"/>
      <c r="Z1146" s="11"/>
      <c r="AA1146" s="11"/>
      <c r="AB1146" s="11"/>
      <c r="AC1146" s="11"/>
    </row>
    <row r="1147" spans="4:29">
      <c r="D1147" s="26">
        <f>IF(SUM($D$2:D1146)&lt;&gt;0,0,IF(ROUND(U1146-L1147,2)=0,E1147,0))</f>
        <v>0</v>
      </c>
      <c r="E1147" s="3" t="str">
        <f t="shared" si="164"/>
        <v/>
      </c>
      <c r="F1147" s="3" t="str">
        <f>IF(E1147="","",IF(ISERROR(INDEX(Inputs!$A$10:$B$13,MATCH(E1147,Inputs!$A$10:$A$13,0),2)),0,INDEX(Inputs!$A$10:$B$13,MATCH(E1147,Inputs!$A$10:$A$13,0),2)))</f>
        <v/>
      </c>
      <c r="G1147" s="47">
        <f t="shared" si="158"/>
        <v>0.1095</v>
      </c>
      <c r="H1147" s="37">
        <f t="shared" si="159"/>
        <v>0.1095</v>
      </c>
      <c r="I1147" s="9" t="e">
        <f>IF(E1147="",NA(),IF(Inputs!$B$6&gt;(U1146*(1+rate/freq)),IF((U1146*(1+rate/freq))&lt;0,0,(U1146*(1+rate/freq))),Inputs!$B$6))</f>
        <v>#N/A</v>
      </c>
      <c r="J1147" s="8" t="str">
        <f t="shared" si="160"/>
        <v/>
      </c>
      <c r="K1147" s="9" t="str">
        <f t="shared" si="161"/>
        <v/>
      </c>
      <c r="L1147" s="8" t="str">
        <f t="shared" si="165"/>
        <v/>
      </c>
      <c r="M1147" s="8" t="str">
        <f t="shared" si="166"/>
        <v/>
      </c>
      <c r="N1147" s="8">
        <f>N1144+3</f>
        <v>1144</v>
      </c>
      <c r="O1147" s="8"/>
      <c r="P1147" s="8"/>
      <c r="Q1147" s="8" t="str">
        <f>IF(Inputs!$E$9=$M$2,M1147,IF(Inputs!$E$9=$N$2,N1147,IF(Inputs!$E$9=$O$2,O1147,IF(Inputs!$E$9=$P$2,P1147,""))))</f>
        <v/>
      </c>
      <c r="R1147" s="3">
        <v>0</v>
      </c>
      <c r="S1147" s="19"/>
      <c r="T1147" s="3">
        <f t="shared" si="162"/>
        <v>0</v>
      </c>
      <c r="U1147" s="8" t="str">
        <f t="shared" si="163"/>
        <v/>
      </c>
      <c r="W1147" s="11"/>
      <c r="X1147" s="11"/>
      <c r="Y1147" s="11"/>
      <c r="Z1147" s="11"/>
      <c r="AA1147" s="11"/>
      <c r="AB1147" s="11"/>
      <c r="AC1147" s="11"/>
    </row>
    <row r="1148" spans="4:29">
      <c r="D1148" s="26">
        <f>IF(SUM($D$2:D1147)&lt;&gt;0,0,IF(ROUND(U1147-L1148,2)=0,E1148,0))</f>
        <v>0</v>
      </c>
      <c r="E1148" s="3" t="str">
        <f t="shared" si="164"/>
        <v/>
      </c>
      <c r="F1148" s="3" t="str">
        <f>IF(E1148="","",IF(ISERROR(INDEX(Inputs!$A$10:$B$13,MATCH(E1148,Inputs!$A$10:$A$13,0),2)),0,INDEX(Inputs!$A$10:$B$13,MATCH(E1148,Inputs!$A$10:$A$13,0),2)))</f>
        <v/>
      </c>
      <c r="G1148" s="47">
        <f t="shared" si="158"/>
        <v>0.1095</v>
      </c>
      <c r="H1148" s="37">
        <f t="shared" si="159"/>
        <v>0.1095</v>
      </c>
      <c r="I1148" s="9" t="e">
        <f>IF(E1148="",NA(),IF(Inputs!$B$6&gt;(U1147*(1+rate/freq)),IF((U1147*(1+rate/freq))&lt;0,0,(U1147*(1+rate/freq))),Inputs!$B$6))</f>
        <v>#N/A</v>
      </c>
      <c r="J1148" s="8" t="str">
        <f t="shared" si="160"/>
        <v/>
      </c>
      <c r="K1148" s="9" t="str">
        <f t="shared" si="161"/>
        <v/>
      </c>
      <c r="L1148" s="8" t="str">
        <f t="shared" si="165"/>
        <v/>
      </c>
      <c r="M1148" s="8" t="str">
        <f t="shared" si="166"/>
        <v/>
      </c>
      <c r="N1148" s="8"/>
      <c r="O1148" s="8"/>
      <c r="P1148" s="8"/>
      <c r="Q1148" s="8" t="str">
        <f>IF(Inputs!$E$9=$M$2,M1148,IF(Inputs!$E$9=$N$2,N1148,IF(Inputs!$E$9=$O$2,O1148,IF(Inputs!$E$9=$P$2,P1148,""))))</f>
        <v/>
      </c>
      <c r="R1148" s="3">
        <v>0</v>
      </c>
      <c r="S1148" s="19"/>
      <c r="T1148" s="3">
        <f t="shared" si="162"/>
        <v>0</v>
      </c>
      <c r="U1148" s="8" t="str">
        <f t="shared" si="163"/>
        <v/>
      </c>
      <c r="W1148" s="11"/>
      <c r="X1148" s="11"/>
      <c r="Y1148" s="11"/>
      <c r="Z1148" s="11"/>
      <c r="AA1148" s="11"/>
      <c r="AB1148" s="11"/>
      <c r="AC1148" s="11"/>
    </row>
    <row r="1149" spans="4:29">
      <c r="D1149" s="26">
        <f>IF(SUM($D$2:D1148)&lt;&gt;0,0,IF(ROUND(U1148-L1149,2)=0,E1149,0))</f>
        <v>0</v>
      </c>
      <c r="E1149" s="3" t="str">
        <f t="shared" si="164"/>
        <v/>
      </c>
      <c r="F1149" s="3" t="str">
        <f>IF(E1149="","",IF(ISERROR(INDEX(Inputs!$A$10:$B$13,MATCH(E1149,Inputs!$A$10:$A$13,0),2)),0,INDEX(Inputs!$A$10:$B$13,MATCH(E1149,Inputs!$A$10:$A$13,0),2)))</f>
        <v/>
      </c>
      <c r="G1149" s="47">
        <f t="shared" si="158"/>
        <v>0.1095</v>
      </c>
      <c r="H1149" s="37">
        <f t="shared" si="159"/>
        <v>0.1095</v>
      </c>
      <c r="I1149" s="9" t="e">
        <f>IF(E1149="",NA(),IF(Inputs!$B$6&gt;(U1148*(1+rate/freq)),IF((U1148*(1+rate/freq))&lt;0,0,(U1148*(1+rate/freq))),Inputs!$B$6))</f>
        <v>#N/A</v>
      </c>
      <c r="J1149" s="8" t="str">
        <f t="shared" si="160"/>
        <v/>
      </c>
      <c r="K1149" s="9" t="str">
        <f t="shared" si="161"/>
        <v/>
      </c>
      <c r="L1149" s="8" t="str">
        <f t="shared" si="165"/>
        <v/>
      </c>
      <c r="M1149" s="8" t="str">
        <f t="shared" si="166"/>
        <v/>
      </c>
      <c r="N1149" s="8"/>
      <c r="O1149" s="8"/>
      <c r="P1149" s="8"/>
      <c r="Q1149" s="8" t="str">
        <f>IF(Inputs!$E$9=$M$2,M1149,IF(Inputs!$E$9=$N$2,N1149,IF(Inputs!$E$9=$O$2,O1149,IF(Inputs!$E$9=$P$2,P1149,""))))</f>
        <v/>
      </c>
      <c r="R1149" s="3">
        <v>0</v>
      </c>
      <c r="S1149" s="19"/>
      <c r="T1149" s="3">
        <f t="shared" si="162"/>
        <v>0</v>
      </c>
      <c r="U1149" s="8" t="str">
        <f t="shared" si="163"/>
        <v/>
      </c>
      <c r="W1149" s="11"/>
      <c r="X1149" s="11"/>
      <c r="Y1149" s="11"/>
      <c r="Z1149" s="11"/>
      <c r="AA1149" s="11"/>
      <c r="AB1149" s="11"/>
      <c r="AC1149" s="11"/>
    </row>
    <row r="1150" spans="4:29">
      <c r="D1150" s="26">
        <f>IF(SUM($D$2:D1149)&lt;&gt;0,0,IF(ROUND(U1149-L1150,2)=0,E1150,0))</f>
        <v>0</v>
      </c>
      <c r="E1150" s="3" t="str">
        <f t="shared" si="164"/>
        <v/>
      </c>
      <c r="F1150" s="3" t="str">
        <f>IF(E1150="","",IF(ISERROR(INDEX(Inputs!$A$10:$B$13,MATCH(E1150,Inputs!$A$10:$A$13,0),2)),0,INDEX(Inputs!$A$10:$B$13,MATCH(E1150,Inputs!$A$10:$A$13,0),2)))</f>
        <v/>
      </c>
      <c r="G1150" s="47">
        <f t="shared" si="158"/>
        <v>0.1095</v>
      </c>
      <c r="H1150" s="37">
        <f t="shared" si="159"/>
        <v>0.1095</v>
      </c>
      <c r="I1150" s="9" t="e">
        <f>IF(E1150="",NA(),IF(Inputs!$B$6&gt;(U1149*(1+rate/freq)),IF((U1149*(1+rate/freq))&lt;0,0,(U1149*(1+rate/freq))),Inputs!$B$6))</f>
        <v>#N/A</v>
      </c>
      <c r="J1150" s="8" t="str">
        <f t="shared" si="160"/>
        <v/>
      </c>
      <c r="K1150" s="9" t="str">
        <f t="shared" si="161"/>
        <v/>
      </c>
      <c r="L1150" s="8" t="str">
        <f t="shared" si="165"/>
        <v/>
      </c>
      <c r="M1150" s="8" t="str">
        <f t="shared" si="166"/>
        <v/>
      </c>
      <c r="N1150" s="8">
        <f>N1147+3</f>
        <v>1147</v>
      </c>
      <c r="O1150" s="8">
        <f>O1144+6</f>
        <v>1147</v>
      </c>
      <c r="P1150" s="8"/>
      <c r="Q1150" s="8" t="str">
        <f>IF(Inputs!$E$9=$M$2,M1150,IF(Inputs!$E$9=$N$2,N1150,IF(Inputs!$E$9=$O$2,O1150,IF(Inputs!$E$9=$P$2,P1150,""))))</f>
        <v/>
      </c>
      <c r="R1150" s="3">
        <v>0</v>
      </c>
      <c r="S1150" s="19"/>
      <c r="T1150" s="3">
        <f t="shared" si="162"/>
        <v>0</v>
      </c>
      <c r="U1150" s="8" t="str">
        <f t="shared" si="163"/>
        <v/>
      </c>
      <c r="W1150" s="11"/>
      <c r="X1150" s="11"/>
      <c r="Y1150" s="11"/>
      <c r="Z1150" s="11"/>
      <c r="AA1150" s="11"/>
      <c r="AB1150" s="11"/>
      <c r="AC1150" s="11"/>
    </row>
    <row r="1151" spans="4:29">
      <c r="D1151" s="26">
        <f>IF(SUM($D$2:D1150)&lt;&gt;0,0,IF(ROUND(U1150-L1151,2)=0,E1151,0))</f>
        <v>0</v>
      </c>
      <c r="E1151" s="3" t="str">
        <f t="shared" si="164"/>
        <v/>
      </c>
      <c r="F1151" s="3" t="str">
        <f>IF(E1151="","",IF(ISERROR(INDEX(Inputs!$A$10:$B$13,MATCH(E1151,Inputs!$A$10:$A$13,0),2)),0,INDEX(Inputs!$A$10:$B$13,MATCH(E1151,Inputs!$A$10:$A$13,0),2)))</f>
        <v/>
      </c>
      <c r="G1151" s="47">
        <f t="shared" si="158"/>
        <v>0.1095</v>
      </c>
      <c r="H1151" s="37">
        <f t="shared" si="159"/>
        <v>0.1095</v>
      </c>
      <c r="I1151" s="9" t="e">
        <f>IF(E1151="",NA(),IF(Inputs!$B$6&gt;(U1150*(1+rate/freq)),IF((U1150*(1+rate/freq))&lt;0,0,(U1150*(1+rate/freq))),Inputs!$B$6))</f>
        <v>#N/A</v>
      </c>
      <c r="J1151" s="8" t="str">
        <f t="shared" si="160"/>
        <v/>
      </c>
      <c r="K1151" s="9" t="str">
        <f t="shared" si="161"/>
        <v/>
      </c>
      <c r="L1151" s="8" t="str">
        <f t="shared" si="165"/>
        <v/>
      </c>
      <c r="M1151" s="8" t="str">
        <f t="shared" si="166"/>
        <v/>
      </c>
      <c r="N1151" s="8"/>
      <c r="O1151" s="8"/>
      <c r="P1151" s="8"/>
      <c r="Q1151" s="8" t="str">
        <f>IF(Inputs!$E$9=$M$2,M1151,IF(Inputs!$E$9=$N$2,N1151,IF(Inputs!$E$9=$O$2,O1151,IF(Inputs!$E$9=$P$2,P1151,""))))</f>
        <v/>
      </c>
      <c r="R1151" s="3">
        <v>0</v>
      </c>
      <c r="S1151" s="19"/>
      <c r="T1151" s="3">
        <f t="shared" si="162"/>
        <v>0</v>
      </c>
      <c r="U1151" s="8" t="str">
        <f t="shared" si="163"/>
        <v/>
      </c>
      <c r="W1151" s="11"/>
      <c r="X1151" s="11"/>
      <c r="Y1151" s="11"/>
      <c r="Z1151" s="11"/>
      <c r="AA1151" s="11"/>
      <c r="AB1151" s="11"/>
      <c r="AC1151" s="11"/>
    </row>
    <row r="1152" spans="4:29">
      <c r="D1152" s="26">
        <f>IF(SUM($D$2:D1151)&lt;&gt;0,0,IF(ROUND(U1151-L1152,2)=0,E1152,0))</f>
        <v>0</v>
      </c>
      <c r="E1152" s="3" t="str">
        <f t="shared" si="164"/>
        <v/>
      </c>
      <c r="F1152" s="3" t="str">
        <f>IF(E1152="","",IF(ISERROR(INDEX(Inputs!$A$10:$B$13,MATCH(E1152,Inputs!$A$10:$A$13,0),2)),0,INDEX(Inputs!$A$10:$B$13,MATCH(E1152,Inputs!$A$10:$A$13,0),2)))</f>
        <v/>
      </c>
      <c r="G1152" s="47">
        <f t="shared" si="158"/>
        <v>0.1095</v>
      </c>
      <c r="H1152" s="37">
        <f t="shared" si="159"/>
        <v>0.1095</v>
      </c>
      <c r="I1152" s="9" t="e">
        <f>IF(E1152="",NA(),IF(Inputs!$B$6&gt;(U1151*(1+rate/freq)),IF((U1151*(1+rate/freq))&lt;0,0,(U1151*(1+rate/freq))),Inputs!$B$6))</f>
        <v>#N/A</v>
      </c>
      <c r="J1152" s="8" t="str">
        <f t="shared" si="160"/>
        <v/>
      </c>
      <c r="K1152" s="9" t="str">
        <f t="shared" si="161"/>
        <v/>
      </c>
      <c r="L1152" s="8" t="str">
        <f t="shared" si="165"/>
        <v/>
      </c>
      <c r="M1152" s="8" t="str">
        <f t="shared" si="166"/>
        <v/>
      </c>
      <c r="N1152" s="8"/>
      <c r="O1152" s="8"/>
      <c r="P1152" s="8"/>
      <c r="Q1152" s="8" t="str">
        <f>IF(Inputs!$E$9=$M$2,M1152,IF(Inputs!$E$9=$N$2,N1152,IF(Inputs!$E$9=$O$2,O1152,IF(Inputs!$E$9=$P$2,P1152,""))))</f>
        <v/>
      </c>
      <c r="R1152" s="3">
        <v>0</v>
      </c>
      <c r="S1152" s="19"/>
      <c r="T1152" s="3">
        <f t="shared" si="162"/>
        <v>0</v>
      </c>
      <c r="U1152" s="8" t="str">
        <f t="shared" si="163"/>
        <v/>
      </c>
      <c r="W1152" s="11"/>
      <c r="X1152" s="11"/>
      <c r="Y1152" s="11"/>
      <c r="Z1152" s="11"/>
      <c r="AA1152" s="11"/>
      <c r="AB1152" s="11"/>
      <c r="AC1152" s="11"/>
    </row>
    <row r="1153" spans="4:29">
      <c r="D1153" s="26">
        <f>IF(SUM($D$2:D1152)&lt;&gt;0,0,IF(ROUND(U1152-L1153,2)=0,E1153,0))</f>
        <v>0</v>
      </c>
      <c r="E1153" s="3" t="str">
        <f t="shared" si="164"/>
        <v/>
      </c>
      <c r="F1153" s="3" t="str">
        <f>IF(E1153="","",IF(ISERROR(INDEX(Inputs!$A$10:$B$13,MATCH(E1153,Inputs!$A$10:$A$13,0),2)),0,INDEX(Inputs!$A$10:$B$13,MATCH(E1153,Inputs!$A$10:$A$13,0),2)))</f>
        <v/>
      </c>
      <c r="G1153" s="47">
        <f t="shared" si="158"/>
        <v>0.1095</v>
      </c>
      <c r="H1153" s="37">
        <f t="shared" si="159"/>
        <v>0.1095</v>
      </c>
      <c r="I1153" s="9" t="e">
        <f>IF(E1153="",NA(),IF(Inputs!$B$6&gt;(U1152*(1+rate/freq)),IF((U1152*(1+rate/freq))&lt;0,0,(U1152*(1+rate/freq))),Inputs!$B$6))</f>
        <v>#N/A</v>
      </c>
      <c r="J1153" s="8" t="str">
        <f t="shared" si="160"/>
        <v/>
      </c>
      <c r="K1153" s="9" t="str">
        <f t="shared" si="161"/>
        <v/>
      </c>
      <c r="L1153" s="8" t="str">
        <f t="shared" si="165"/>
        <v/>
      </c>
      <c r="M1153" s="8" t="str">
        <f t="shared" si="166"/>
        <v/>
      </c>
      <c r="N1153" s="8">
        <f>N1150+3</f>
        <v>1150</v>
      </c>
      <c r="O1153" s="8"/>
      <c r="P1153" s="8"/>
      <c r="Q1153" s="8" t="str">
        <f>IF(Inputs!$E$9=$M$2,M1153,IF(Inputs!$E$9=$N$2,N1153,IF(Inputs!$E$9=$O$2,O1153,IF(Inputs!$E$9=$P$2,P1153,""))))</f>
        <v/>
      </c>
      <c r="R1153" s="3">
        <v>0</v>
      </c>
      <c r="S1153" s="19"/>
      <c r="T1153" s="3">
        <f t="shared" si="162"/>
        <v>0</v>
      </c>
      <c r="U1153" s="8" t="str">
        <f t="shared" si="163"/>
        <v/>
      </c>
      <c r="W1153" s="11"/>
      <c r="X1153" s="11"/>
      <c r="Y1153" s="11"/>
      <c r="Z1153" s="11"/>
      <c r="AA1153" s="11"/>
      <c r="AB1153" s="11"/>
      <c r="AC1153" s="11"/>
    </row>
    <row r="1154" spans="4:29">
      <c r="D1154" s="26">
        <f>IF(SUM($D$2:D1153)&lt;&gt;0,0,IF(ROUND(U1153-L1154,2)=0,E1154,0))</f>
        <v>0</v>
      </c>
      <c r="E1154" s="3" t="str">
        <f t="shared" si="164"/>
        <v/>
      </c>
      <c r="F1154" s="3" t="str">
        <f>IF(E1154="","",IF(ISERROR(INDEX(Inputs!$A$10:$B$13,MATCH(E1154,Inputs!$A$10:$A$13,0),2)),0,INDEX(Inputs!$A$10:$B$13,MATCH(E1154,Inputs!$A$10:$A$13,0),2)))</f>
        <v/>
      </c>
      <c r="G1154" s="47">
        <f t="shared" si="158"/>
        <v>0.1095</v>
      </c>
      <c r="H1154" s="37">
        <f t="shared" si="159"/>
        <v>0.1095</v>
      </c>
      <c r="I1154" s="9" t="e">
        <f>IF(E1154="",NA(),IF(Inputs!$B$6&gt;(U1153*(1+rate/freq)),IF((U1153*(1+rate/freq))&lt;0,0,(U1153*(1+rate/freq))),Inputs!$B$6))</f>
        <v>#N/A</v>
      </c>
      <c r="J1154" s="8" t="str">
        <f t="shared" si="160"/>
        <v/>
      </c>
      <c r="K1154" s="9" t="str">
        <f t="shared" si="161"/>
        <v/>
      </c>
      <c r="L1154" s="8" t="str">
        <f t="shared" si="165"/>
        <v/>
      </c>
      <c r="M1154" s="8" t="str">
        <f t="shared" si="166"/>
        <v/>
      </c>
      <c r="N1154" s="8"/>
      <c r="O1154" s="8"/>
      <c r="P1154" s="8"/>
      <c r="Q1154" s="8" t="str">
        <f>IF(Inputs!$E$9=$M$2,M1154,IF(Inputs!$E$9=$N$2,N1154,IF(Inputs!$E$9=$O$2,O1154,IF(Inputs!$E$9=$P$2,P1154,""))))</f>
        <v/>
      </c>
      <c r="R1154" s="3">
        <v>0</v>
      </c>
      <c r="S1154" s="19"/>
      <c r="T1154" s="3">
        <f t="shared" si="162"/>
        <v>0</v>
      </c>
      <c r="U1154" s="8" t="str">
        <f t="shared" si="163"/>
        <v/>
      </c>
      <c r="W1154" s="11"/>
      <c r="X1154" s="11"/>
      <c r="Y1154" s="11"/>
      <c r="Z1154" s="11"/>
      <c r="AA1154" s="11"/>
      <c r="AB1154" s="11"/>
      <c r="AC1154" s="11"/>
    </row>
    <row r="1155" spans="4:29">
      <c r="D1155" s="26">
        <f>IF(SUM($D$2:D1154)&lt;&gt;0,0,IF(ROUND(U1154-L1155,2)=0,E1155,0))</f>
        <v>0</v>
      </c>
      <c r="E1155" s="3" t="str">
        <f t="shared" si="164"/>
        <v/>
      </c>
      <c r="F1155" s="3" t="str">
        <f>IF(E1155="","",IF(ISERROR(INDEX(Inputs!$A$10:$B$13,MATCH(E1155,Inputs!$A$10:$A$13,0),2)),0,INDEX(Inputs!$A$10:$B$13,MATCH(E1155,Inputs!$A$10:$A$13,0),2)))</f>
        <v/>
      </c>
      <c r="G1155" s="47">
        <f t="shared" si="158"/>
        <v>0.1095</v>
      </c>
      <c r="H1155" s="37">
        <f t="shared" si="159"/>
        <v>0.1095</v>
      </c>
      <c r="I1155" s="9" t="e">
        <f>IF(E1155="",NA(),IF(Inputs!$B$6&gt;(U1154*(1+rate/freq)),IF((U1154*(1+rate/freq))&lt;0,0,(U1154*(1+rate/freq))),Inputs!$B$6))</f>
        <v>#N/A</v>
      </c>
      <c r="J1155" s="8" t="str">
        <f t="shared" si="160"/>
        <v/>
      </c>
      <c r="K1155" s="9" t="str">
        <f t="shared" si="161"/>
        <v/>
      </c>
      <c r="L1155" s="8" t="str">
        <f t="shared" si="165"/>
        <v/>
      </c>
      <c r="M1155" s="8" t="str">
        <f t="shared" si="166"/>
        <v/>
      </c>
      <c r="N1155" s="8"/>
      <c r="O1155" s="8"/>
      <c r="P1155" s="8"/>
      <c r="Q1155" s="8" t="str">
        <f>IF(Inputs!$E$9=$M$2,M1155,IF(Inputs!$E$9=$N$2,N1155,IF(Inputs!$E$9=$O$2,O1155,IF(Inputs!$E$9=$P$2,P1155,""))))</f>
        <v/>
      </c>
      <c r="R1155" s="3">
        <v>0</v>
      </c>
      <c r="S1155" s="19"/>
      <c r="T1155" s="3">
        <f t="shared" si="162"/>
        <v>0</v>
      </c>
      <c r="U1155" s="8" t="str">
        <f t="shared" si="163"/>
        <v/>
      </c>
      <c r="W1155" s="11"/>
      <c r="X1155" s="11"/>
      <c r="Y1155" s="11"/>
      <c r="Z1155" s="11"/>
      <c r="AA1155" s="11"/>
      <c r="AB1155" s="11"/>
      <c r="AC1155" s="11"/>
    </row>
    <row r="1156" spans="4:29">
      <c r="D1156" s="26">
        <f>IF(SUM($D$2:D1155)&lt;&gt;0,0,IF(ROUND(U1155-L1156,2)=0,E1156,0))</f>
        <v>0</v>
      </c>
      <c r="E1156" s="3" t="str">
        <f t="shared" si="164"/>
        <v/>
      </c>
      <c r="F1156" s="3" t="str">
        <f>IF(E1156="","",IF(ISERROR(INDEX(Inputs!$A$10:$B$13,MATCH(E1156,Inputs!$A$10:$A$13,0),2)),0,INDEX(Inputs!$A$10:$B$13,MATCH(E1156,Inputs!$A$10:$A$13,0),2)))</f>
        <v/>
      </c>
      <c r="G1156" s="47">
        <f t="shared" ref="G1156:G1219" si="167">rate</f>
        <v>0.1095</v>
      </c>
      <c r="H1156" s="37">
        <f t="shared" ref="H1156:H1219" si="168">IF($AS$2="fixed",rate,G1156)</f>
        <v>0.1095</v>
      </c>
      <c r="I1156" s="9" t="e">
        <f>IF(E1156="",NA(),IF(Inputs!$B$6&gt;(U1155*(1+rate/freq)),IF((U1155*(1+rate/freq))&lt;0,0,(U1155*(1+rate/freq))),Inputs!$B$6))</f>
        <v>#N/A</v>
      </c>
      <c r="J1156" s="8" t="str">
        <f t="shared" ref="J1156:J1219" si="169">IF(E1156="","",IF(emi&gt;(U1155*(1+rate/freq)),IF((U1155*(1+rate/freq))&lt;0,0,(U1155*(1+rate/freq))),emi))</f>
        <v/>
      </c>
      <c r="K1156" s="9" t="str">
        <f t="shared" ref="K1156:K1219" si="170">IF(E1156="","",IF(U1155&lt;0,0,U1155)*H1156/freq)</f>
        <v/>
      </c>
      <c r="L1156" s="8" t="str">
        <f t="shared" si="165"/>
        <v/>
      </c>
      <c r="M1156" s="8" t="str">
        <f t="shared" si="166"/>
        <v/>
      </c>
      <c r="N1156" s="8">
        <f>N1153+3</f>
        <v>1153</v>
      </c>
      <c r="O1156" s="8">
        <f>O1150+6</f>
        <v>1153</v>
      </c>
      <c r="P1156" s="8">
        <f>P1144+12</f>
        <v>1153</v>
      </c>
      <c r="Q1156" s="8" t="str">
        <f>IF(Inputs!$E$9=$M$2,M1156,IF(Inputs!$E$9=$N$2,N1156,IF(Inputs!$E$9=$O$2,O1156,IF(Inputs!$E$9=$P$2,P1156,""))))</f>
        <v/>
      </c>
      <c r="R1156" s="3">
        <v>0</v>
      </c>
      <c r="S1156" s="19"/>
      <c r="T1156" s="3">
        <f t="shared" ref="T1156:T1219" si="171">IF(U1155=0,0,S1156)</f>
        <v>0</v>
      </c>
      <c r="U1156" s="8" t="str">
        <f t="shared" ref="U1156:U1219" si="172">IF(E1156="","",IF(U1155&lt;=0,0,IF(U1155+F1156-L1156-R1156-T1156&lt;0,0,U1155+F1156-L1156-R1156-T1156)))</f>
        <v/>
      </c>
      <c r="W1156" s="11"/>
      <c r="X1156" s="11"/>
      <c r="Y1156" s="11"/>
      <c r="Z1156" s="11"/>
      <c r="AA1156" s="11"/>
      <c r="AB1156" s="11"/>
      <c r="AC1156" s="11"/>
    </row>
    <row r="1157" spans="4:29">
      <c r="D1157" s="26">
        <f>IF(SUM($D$2:D1156)&lt;&gt;0,0,IF(ROUND(U1156-L1157,2)=0,E1157,0))</f>
        <v>0</v>
      </c>
      <c r="E1157" s="3" t="str">
        <f t="shared" ref="E1157:E1220" si="173">IF(E1156&lt;term,E1156+1,"")</f>
        <v/>
      </c>
      <c r="F1157" s="3" t="str">
        <f>IF(E1157="","",IF(ISERROR(INDEX(Inputs!$A$10:$B$13,MATCH(E1157,Inputs!$A$10:$A$13,0),2)),0,INDEX(Inputs!$A$10:$B$13,MATCH(E1157,Inputs!$A$10:$A$13,0),2)))</f>
        <v/>
      </c>
      <c r="G1157" s="47">
        <f t="shared" si="167"/>
        <v>0.1095</v>
      </c>
      <c r="H1157" s="37">
        <f t="shared" si="168"/>
        <v>0.1095</v>
      </c>
      <c r="I1157" s="9" t="e">
        <f>IF(E1157="",NA(),IF(Inputs!$B$6&gt;(U1156*(1+rate/freq)),IF((U1156*(1+rate/freq))&lt;0,0,(U1156*(1+rate/freq))),Inputs!$B$6))</f>
        <v>#N/A</v>
      </c>
      <c r="J1157" s="8" t="str">
        <f t="shared" si="169"/>
        <v/>
      </c>
      <c r="K1157" s="9" t="str">
        <f t="shared" si="170"/>
        <v/>
      </c>
      <c r="L1157" s="8" t="str">
        <f t="shared" ref="L1157:L1220" si="174">IF(E1157="","",I1157-K1157)</f>
        <v/>
      </c>
      <c r="M1157" s="8" t="str">
        <f t="shared" ref="M1157:M1220" si="175">E1157</f>
        <v/>
      </c>
      <c r="N1157" s="8"/>
      <c r="O1157" s="8"/>
      <c r="P1157" s="8"/>
      <c r="Q1157" s="8" t="str">
        <f>IF(Inputs!$E$9=$M$2,M1157,IF(Inputs!$E$9=$N$2,N1157,IF(Inputs!$E$9=$O$2,O1157,IF(Inputs!$E$9=$P$2,P1157,""))))</f>
        <v/>
      </c>
      <c r="R1157" s="3">
        <v>0</v>
      </c>
      <c r="S1157" s="19"/>
      <c r="T1157" s="3">
        <f t="shared" si="171"/>
        <v>0</v>
      </c>
      <c r="U1157" s="8" t="str">
        <f t="shared" si="172"/>
        <v/>
      </c>
      <c r="W1157" s="11"/>
      <c r="X1157" s="11"/>
      <c r="Y1157" s="11"/>
      <c r="Z1157" s="11"/>
      <c r="AA1157" s="11"/>
      <c r="AB1157" s="11"/>
      <c r="AC1157" s="11"/>
    </row>
    <row r="1158" spans="4:29">
      <c r="D1158" s="26">
        <f>IF(SUM($D$2:D1157)&lt;&gt;0,0,IF(ROUND(U1157-L1158,2)=0,E1158,0))</f>
        <v>0</v>
      </c>
      <c r="E1158" s="3" t="str">
        <f t="shared" si="173"/>
        <v/>
      </c>
      <c r="F1158" s="3" t="str">
        <f>IF(E1158="","",IF(ISERROR(INDEX(Inputs!$A$10:$B$13,MATCH(E1158,Inputs!$A$10:$A$13,0),2)),0,INDEX(Inputs!$A$10:$B$13,MATCH(E1158,Inputs!$A$10:$A$13,0),2)))</f>
        <v/>
      </c>
      <c r="G1158" s="47">
        <f t="shared" si="167"/>
        <v>0.1095</v>
      </c>
      <c r="H1158" s="37">
        <f t="shared" si="168"/>
        <v>0.1095</v>
      </c>
      <c r="I1158" s="9" t="e">
        <f>IF(E1158="",NA(),IF(Inputs!$B$6&gt;(U1157*(1+rate/freq)),IF((U1157*(1+rate/freq))&lt;0,0,(U1157*(1+rate/freq))),Inputs!$B$6))</f>
        <v>#N/A</v>
      </c>
      <c r="J1158" s="8" t="str">
        <f t="shared" si="169"/>
        <v/>
      </c>
      <c r="K1158" s="9" t="str">
        <f t="shared" si="170"/>
        <v/>
      </c>
      <c r="L1158" s="8" t="str">
        <f t="shared" si="174"/>
        <v/>
      </c>
      <c r="M1158" s="8" t="str">
        <f t="shared" si="175"/>
        <v/>
      </c>
      <c r="N1158" s="8"/>
      <c r="O1158" s="8"/>
      <c r="P1158" s="8"/>
      <c r="Q1158" s="8" t="str">
        <f>IF(Inputs!$E$9=$M$2,M1158,IF(Inputs!$E$9=$N$2,N1158,IF(Inputs!$E$9=$O$2,O1158,IF(Inputs!$E$9=$P$2,P1158,""))))</f>
        <v/>
      </c>
      <c r="R1158" s="3">
        <v>0</v>
      </c>
      <c r="S1158" s="19"/>
      <c r="T1158" s="3">
        <f t="shared" si="171"/>
        <v>0</v>
      </c>
      <c r="U1158" s="8" t="str">
        <f t="shared" si="172"/>
        <v/>
      </c>
      <c r="W1158" s="11"/>
      <c r="X1158" s="11"/>
      <c r="Y1158" s="11"/>
      <c r="Z1158" s="11"/>
      <c r="AA1158" s="11"/>
      <c r="AB1158" s="11"/>
      <c r="AC1158" s="11"/>
    </row>
    <row r="1159" spans="4:29">
      <c r="D1159" s="26">
        <f>IF(SUM($D$2:D1158)&lt;&gt;0,0,IF(ROUND(U1158-L1159,2)=0,E1159,0))</f>
        <v>0</v>
      </c>
      <c r="E1159" s="3" t="str">
        <f t="shared" si="173"/>
        <v/>
      </c>
      <c r="F1159" s="3" t="str">
        <f>IF(E1159="","",IF(ISERROR(INDEX(Inputs!$A$10:$B$13,MATCH(E1159,Inputs!$A$10:$A$13,0),2)),0,INDEX(Inputs!$A$10:$B$13,MATCH(E1159,Inputs!$A$10:$A$13,0),2)))</f>
        <v/>
      </c>
      <c r="G1159" s="47">
        <f t="shared" si="167"/>
        <v>0.1095</v>
      </c>
      <c r="H1159" s="37">
        <f t="shared" si="168"/>
        <v>0.1095</v>
      </c>
      <c r="I1159" s="9" t="e">
        <f>IF(E1159="",NA(),IF(Inputs!$B$6&gt;(U1158*(1+rate/freq)),IF((U1158*(1+rate/freq))&lt;0,0,(U1158*(1+rate/freq))),Inputs!$B$6))</f>
        <v>#N/A</v>
      </c>
      <c r="J1159" s="8" t="str">
        <f t="shared" si="169"/>
        <v/>
      </c>
      <c r="K1159" s="9" t="str">
        <f t="shared" si="170"/>
        <v/>
      </c>
      <c r="L1159" s="8" t="str">
        <f t="shared" si="174"/>
        <v/>
      </c>
      <c r="M1159" s="8" t="str">
        <f t="shared" si="175"/>
        <v/>
      </c>
      <c r="N1159" s="8">
        <f>N1156+3</f>
        <v>1156</v>
      </c>
      <c r="O1159" s="8"/>
      <c r="P1159" s="8"/>
      <c r="Q1159" s="8" t="str">
        <f>IF(Inputs!$E$9=$M$2,M1159,IF(Inputs!$E$9=$N$2,N1159,IF(Inputs!$E$9=$O$2,O1159,IF(Inputs!$E$9=$P$2,P1159,""))))</f>
        <v/>
      </c>
      <c r="R1159" s="3">
        <v>0</v>
      </c>
      <c r="S1159" s="19"/>
      <c r="T1159" s="3">
        <f t="shared" si="171"/>
        <v>0</v>
      </c>
      <c r="U1159" s="8" t="str">
        <f t="shared" si="172"/>
        <v/>
      </c>
      <c r="W1159" s="11"/>
      <c r="X1159" s="11"/>
      <c r="Y1159" s="11"/>
      <c r="Z1159" s="11"/>
      <c r="AA1159" s="11"/>
      <c r="AB1159" s="11"/>
      <c r="AC1159" s="11"/>
    </row>
    <row r="1160" spans="4:29">
      <c r="D1160" s="26">
        <f>IF(SUM($D$2:D1159)&lt;&gt;0,0,IF(ROUND(U1159-L1160,2)=0,E1160,0))</f>
        <v>0</v>
      </c>
      <c r="E1160" s="3" t="str">
        <f t="shared" si="173"/>
        <v/>
      </c>
      <c r="F1160" s="3" t="str">
        <f>IF(E1160="","",IF(ISERROR(INDEX(Inputs!$A$10:$B$13,MATCH(E1160,Inputs!$A$10:$A$13,0),2)),0,INDEX(Inputs!$A$10:$B$13,MATCH(E1160,Inputs!$A$10:$A$13,0),2)))</f>
        <v/>
      </c>
      <c r="G1160" s="47">
        <f t="shared" si="167"/>
        <v>0.1095</v>
      </c>
      <c r="H1160" s="37">
        <f t="shared" si="168"/>
        <v>0.1095</v>
      </c>
      <c r="I1160" s="9" t="e">
        <f>IF(E1160="",NA(),IF(Inputs!$B$6&gt;(U1159*(1+rate/freq)),IF((U1159*(1+rate/freq))&lt;0,0,(U1159*(1+rate/freq))),Inputs!$B$6))</f>
        <v>#N/A</v>
      </c>
      <c r="J1160" s="8" t="str">
        <f t="shared" si="169"/>
        <v/>
      </c>
      <c r="K1160" s="9" t="str">
        <f t="shared" si="170"/>
        <v/>
      </c>
      <c r="L1160" s="8" t="str">
        <f t="shared" si="174"/>
        <v/>
      </c>
      <c r="M1160" s="8" t="str">
        <f t="shared" si="175"/>
        <v/>
      </c>
      <c r="N1160" s="8"/>
      <c r="O1160" s="8"/>
      <c r="P1160" s="8"/>
      <c r="Q1160" s="8" t="str">
        <f>IF(Inputs!$E$9=$M$2,M1160,IF(Inputs!$E$9=$N$2,N1160,IF(Inputs!$E$9=$O$2,O1160,IF(Inputs!$E$9=$P$2,P1160,""))))</f>
        <v/>
      </c>
      <c r="R1160" s="3">
        <v>0</v>
      </c>
      <c r="S1160" s="19"/>
      <c r="T1160" s="3">
        <f t="shared" si="171"/>
        <v>0</v>
      </c>
      <c r="U1160" s="8" t="str">
        <f t="shared" si="172"/>
        <v/>
      </c>
      <c r="W1160" s="11"/>
      <c r="X1160" s="11"/>
      <c r="Y1160" s="11"/>
      <c r="Z1160" s="11"/>
      <c r="AA1160" s="11"/>
      <c r="AB1160" s="11"/>
      <c r="AC1160" s="11"/>
    </row>
    <row r="1161" spans="4:29">
      <c r="D1161" s="26">
        <f>IF(SUM($D$2:D1160)&lt;&gt;0,0,IF(ROUND(U1160-L1161,2)=0,E1161,0))</f>
        <v>0</v>
      </c>
      <c r="E1161" s="3" t="str">
        <f t="shared" si="173"/>
        <v/>
      </c>
      <c r="F1161" s="3" t="str">
        <f>IF(E1161="","",IF(ISERROR(INDEX(Inputs!$A$10:$B$13,MATCH(E1161,Inputs!$A$10:$A$13,0),2)),0,INDEX(Inputs!$A$10:$B$13,MATCH(E1161,Inputs!$A$10:$A$13,0),2)))</f>
        <v/>
      </c>
      <c r="G1161" s="47">
        <f t="shared" si="167"/>
        <v>0.1095</v>
      </c>
      <c r="H1161" s="37">
        <f t="shared" si="168"/>
        <v>0.1095</v>
      </c>
      <c r="I1161" s="9" t="e">
        <f>IF(E1161="",NA(),IF(Inputs!$B$6&gt;(U1160*(1+rate/freq)),IF((U1160*(1+rate/freq))&lt;0,0,(U1160*(1+rate/freq))),Inputs!$B$6))</f>
        <v>#N/A</v>
      </c>
      <c r="J1161" s="8" t="str">
        <f t="shared" si="169"/>
        <v/>
      </c>
      <c r="K1161" s="9" t="str">
        <f t="shared" si="170"/>
        <v/>
      </c>
      <c r="L1161" s="8" t="str">
        <f t="shared" si="174"/>
        <v/>
      </c>
      <c r="M1161" s="8" t="str">
        <f t="shared" si="175"/>
        <v/>
      </c>
      <c r="N1161" s="8"/>
      <c r="O1161" s="8"/>
      <c r="P1161" s="8"/>
      <c r="Q1161" s="8" t="str">
        <f>IF(Inputs!$E$9=$M$2,M1161,IF(Inputs!$E$9=$N$2,N1161,IF(Inputs!$E$9=$O$2,O1161,IF(Inputs!$E$9=$P$2,P1161,""))))</f>
        <v/>
      </c>
      <c r="R1161" s="3">
        <v>0</v>
      </c>
      <c r="S1161" s="19"/>
      <c r="T1161" s="3">
        <f t="shared" si="171"/>
        <v>0</v>
      </c>
      <c r="U1161" s="8" t="str">
        <f t="shared" si="172"/>
        <v/>
      </c>
      <c r="W1161" s="11"/>
      <c r="X1161" s="11"/>
      <c r="Y1161" s="11"/>
      <c r="Z1161" s="11"/>
      <c r="AA1161" s="11"/>
      <c r="AB1161" s="11"/>
      <c r="AC1161" s="11"/>
    </row>
    <row r="1162" spans="4:29">
      <c r="D1162" s="26">
        <f>IF(SUM($D$2:D1161)&lt;&gt;0,0,IF(ROUND(U1161-L1162,2)=0,E1162,0))</f>
        <v>0</v>
      </c>
      <c r="E1162" s="3" t="str">
        <f t="shared" si="173"/>
        <v/>
      </c>
      <c r="F1162" s="3" t="str">
        <f>IF(E1162="","",IF(ISERROR(INDEX(Inputs!$A$10:$B$13,MATCH(E1162,Inputs!$A$10:$A$13,0),2)),0,INDEX(Inputs!$A$10:$B$13,MATCH(E1162,Inputs!$A$10:$A$13,0),2)))</f>
        <v/>
      </c>
      <c r="G1162" s="47">
        <f t="shared" si="167"/>
        <v>0.1095</v>
      </c>
      <c r="H1162" s="37">
        <f t="shared" si="168"/>
        <v>0.1095</v>
      </c>
      <c r="I1162" s="9" t="e">
        <f>IF(E1162="",NA(),IF(Inputs!$B$6&gt;(U1161*(1+rate/freq)),IF((U1161*(1+rate/freq))&lt;0,0,(U1161*(1+rate/freq))),Inputs!$B$6))</f>
        <v>#N/A</v>
      </c>
      <c r="J1162" s="8" t="str">
        <f t="shared" si="169"/>
        <v/>
      </c>
      <c r="K1162" s="9" t="str">
        <f t="shared" si="170"/>
        <v/>
      </c>
      <c r="L1162" s="8" t="str">
        <f t="shared" si="174"/>
        <v/>
      </c>
      <c r="M1162" s="8" t="str">
        <f t="shared" si="175"/>
        <v/>
      </c>
      <c r="N1162" s="8">
        <f>N1159+3</f>
        <v>1159</v>
      </c>
      <c r="O1162" s="8">
        <f>O1156+6</f>
        <v>1159</v>
      </c>
      <c r="P1162" s="8"/>
      <c r="Q1162" s="8" t="str">
        <f>IF(Inputs!$E$9=$M$2,M1162,IF(Inputs!$E$9=$N$2,N1162,IF(Inputs!$E$9=$O$2,O1162,IF(Inputs!$E$9=$P$2,P1162,""))))</f>
        <v/>
      </c>
      <c r="R1162" s="3">
        <v>0</v>
      </c>
      <c r="S1162" s="19"/>
      <c r="T1162" s="3">
        <f t="shared" si="171"/>
        <v>0</v>
      </c>
      <c r="U1162" s="8" t="str">
        <f t="shared" si="172"/>
        <v/>
      </c>
      <c r="W1162" s="11"/>
      <c r="X1162" s="11"/>
      <c r="Y1162" s="11"/>
      <c r="Z1162" s="11"/>
      <c r="AA1162" s="11"/>
      <c r="AB1162" s="11"/>
      <c r="AC1162" s="11"/>
    </row>
    <row r="1163" spans="4:29">
      <c r="D1163" s="26">
        <f>IF(SUM($D$2:D1162)&lt;&gt;0,0,IF(ROUND(U1162-L1163,2)=0,E1163,0))</f>
        <v>0</v>
      </c>
      <c r="E1163" s="3" t="str">
        <f t="shared" si="173"/>
        <v/>
      </c>
      <c r="F1163" s="3" t="str">
        <f>IF(E1163="","",IF(ISERROR(INDEX(Inputs!$A$10:$B$13,MATCH(E1163,Inputs!$A$10:$A$13,0),2)),0,INDEX(Inputs!$A$10:$B$13,MATCH(E1163,Inputs!$A$10:$A$13,0),2)))</f>
        <v/>
      </c>
      <c r="G1163" s="47">
        <f t="shared" si="167"/>
        <v>0.1095</v>
      </c>
      <c r="H1163" s="37">
        <f t="shared" si="168"/>
        <v>0.1095</v>
      </c>
      <c r="I1163" s="9" t="e">
        <f>IF(E1163="",NA(),IF(Inputs!$B$6&gt;(U1162*(1+rate/freq)),IF((U1162*(1+rate/freq))&lt;0,0,(U1162*(1+rate/freq))),Inputs!$B$6))</f>
        <v>#N/A</v>
      </c>
      <c r="J1163" s="8" t="str">
        <f t="shared" si="169"/>
        <v/>
      </c>
      <c r="K1163" s="9" t="str">
        <f t="shared" si="170"/>
        <v/>
      </c>
      <c r="L1163" s="8" t="str">
        <f t="shared" si="174"/>
        <v/>
      </c>
      <c r="M1163" s="8" t="str">
        <f t="shared" si="175"/>
        <v/>
      </c>
      <c r="N1163" s="8"/>
      <c r="O1163" s="8"/>
      <c r="P1163" s="8"/>
      <c r="Q1163" s="8" t="str">
        <f>IF(Inputs!$E$9=$M$2,M1163,IF(Inputs!$E$9=$N$2,N1163,IF(Inputs!$E$9=$O$2,O1163,IF(Inputs!$E$9=$P$2,P1163,""))))</f>
        <v/>
      </c>
      <c r="R1163" s="3">
        <v>0</v>
      </c>
      <c r="S1163" s="19"/>
      <c r="T1163" s="3">
        <f t="shared" si="171"/>
        <v>0</v>
      </c>
      <c r="U1163" s="8" t="str">
        <f t="shared" si="172"/>
        <v/>
      </c>
      <c r="W1163" s="11"/>
      <c r="X1163" s="11"/>
      <c r="Y1163" s="11"/>
      <c r="Z1163" s="11"/>
      <c r="AA1163" s="11"/>
      <c r="AB1163" s="11"/>
      <c r="AC1163" s="11"/>
    </row>
    <row r="1164" spans="4:29">
      <c r="D1164" s="26">
        <f>IF(SUM($D$2:D1163)&lt;&gt;0,0,IF(ROUND(U1163-L1164,2)=0,E1164,0))</f>
        <v>0</v>
      </c>
      <c r="E1164" s="3" t="str">
        <f t="shared" si="173"/>
        <v/>
      </c>
      <c r="F1164" s="3" t="str">
        <f>IF(E1164="","",IF(ISERROR(INDEX(Inputs!$A$10:$B$13,MATCH(E1164,Inputs!$A$10:$A$13,0),2)),0,INDEX(Inputs!$A$10:$B$13,MATCH(E1164,Inputs!$A$10:$A$13,0),2)))</f>
        <v/>
      </c>
      <c r="G1164" s="47">
        <f t="shared" si="167"/>
        <v>0.1095</v>
      </c>
      <c r="H1164" s="37">
        <f t="shared" si="168"/>
        <v>0.1095</v>
      </c>
      <c r="I1164" s="9" t="e">
        <f>IF(E1164="",NA(),IF(Inputs!$B$6&gt;(U1163*(1+rate/freq)),IF((U1163*(1+rate/freq))&lt;0,0,(U1163*(1+rate/freq))),Inputs!$B$6))</f>
        <v>#N/A</v>
      </c>
      <c r="J1164" s="8" t="str">
        <f t="shared" si="169"/>
        <v/>
      </c>
      <c r="K1164" s="9" t="str">
        <f t="shared" si="170"/>
        <v/>
      </c>
      <c r="L1164" s="8" t="str">
        <f t="shared" si="174"/>
        <v/>
      </c>
      <c r="M1164" s="8" t="str">
        <f t="shared" si="175"/>
        <v/>
      </c>
      <c r="N1164" s="8"/>
      <c r="O1164" s="8"/>
      <c r="P1164" s="8"/>
      <c r="Q1164" s="8" t="str">
        <f>IF(Inputs!$E$9=$M$2,M1164,IF(Inputs!$E$9=$N$2,N1164,IF(Inputs!$E$9=$O$2,O1164,IF(Inputs!$E$9=$P$2,P1164,""))))</f>
        <v/>
      </c>
      <c r="R1164" s="3">
        <v>0</v>
      </c>
      <c r="S1164" s="19"/>
      <c r="T1164" s="3">
        <f t="shared" si="171"/>
        <v>0</v>
      </c>
      <c r="U1164" s="8" t="str">
        <f t="shared" si="172"/>
        <v/>
      </c>
      <c r="W1164" s="11"/>
      <c r="X1164" s="11"/>
      <c r="Y1164" s="11"/>
      <c r="Z1164" s="11"/>
      <c r="AA1164" s="11"/>
      <c r="AB1164" s="11"/>
      <c r="AC1164" s="11"/>
    </row>
    <row r="1165" spans="4:29">
      <c r="D1165" s="26">
        <f>IF(SUM($D$2:D1164)&lt;&gt;0,0,IF(ROUND(U1164-L1165,2)=0,E1165,0))</f>
        <v>0</v>
      </c>
      <c r="E1165" s="3" t="str">
        <f t="shared" si="173"/>
        <v/>
      </c>
      <c r="F1165" s="3" t="str">
        <f>IF(E1165="","",IF(ISERROR(INDEX(Inputs!$A$10:$B$13,MATCH(E1165,Inputs!$A$10:$A$13,0),2)),0,INDEX(Inputs!$A$10:$B$13,MATCH(E1165,Inputs!$A$10:$A$13,0),2)))</f>
        <v/>
      </c>
      <c r="G1165" s="47">
        <f t="shared" si="167"/>
        <v>0.1095</v>
      </c>
      <c r="H1165" s="37">
        <f t="shared" si="168"/>
        <v>0.1095</v>
      </c>
      <c r="I1165" s="9" t="e">
        <f>IF(E1165="",NA(),IF(Inputs!$B$6&gt;(U1164*(1+rate/freq)),IF((U1164*(1+rate/freq))&lt;0,0,(U1164*(1+rate/freq))),Inputs!$B$6))</f>
        <v>#N/A</v>
      </c>
      <c r="J1165" s="8" t="str">
        <f t="shared" si="169"/>
        <v/>
      </c>
      <c r="K1165" s="9" t="str">
        <f t="shared" si="170"/>
        <v/>
      </c>
      <c r="L1165" s="8" t="str">
        <f t="shared" si="174"/>
        <v/>
      </c>
      <c r="M1165" s="8" t="str">
        <f t="shared" si="175"/>
        <v/>
      </c>
      <c r="N1165" s="8">
        <f>N1162+3</f>
        <v>1162</v>
      </c>
      <c r="O1165" s="8"/>
      <c r="P1165" s="8"/>
      <c r="Q1165" s="8" t="str">
        <f>IF(Inputs!$E$9=$M$2,M1165,IF(Inputs!$E$9=$N$2,N1165,IF(Inputs!$E$9=$O$2,O1165,IF(Inputs!$E$9=$P$2,P1165,""))))</f>
        <v/>
      </c>
      <c r="R1165" s="3">
        <v>0</v>
      </c>
      <c r="S1165" s="19"/>
      <c r="T1165" s="3">
        <f t="shared" si="171"/>
        <v>0</v>
      </c>
      <c r="U1165" s="8" t="str">
        <f t="shared" si="172"/>
        <v/>
      </c>
      <c r="W1165" s="11"/>
      <c r="X1165" s="11"/>
      <c r="Y1165" s="11"/>
      <c r="Z1165" s="11"/>
      <c r="AA1165" s="11"/>
      <c r="AB1165" s="11"/>
      <c r="AC1165" s="11"/>
    </row>
    <row r="1166" spans="4:29">
      <c r="D1166" s="26">
        <f>IF(SUM($D$2:D1165)&lt;&gt;0,0,IF(ROUND(U1165-L1166,2)=0,E1166,0))</f>
        <v>0</v>
      </c>
      <c r="E1166" s="3" t="str">
        <f t="shared" si="173"/>
        <v/>
      </c>
      <c r="F1166" s="3" t="str">
        <f>IF(E1166="","",IF(ISERROR(INDEX(Inputs!$A$10:$B$13,MATCH(E1166,Inputs!$A$10:$A$13,0),2)),0,INDEX(Inputs!$A$10:$B$13,MATCH(E1166,Inputs!$A$10:$A$13,0),2)))</f>
        <v/>
      </c>
      <c r="G1166" s="47">
        <f t="shared" si="167"/>
        <v>0.1095</v>
      </c>
      <c r="H1166" s="37">
        <f t="shared" si="168"/>
        <v>0.1095</v>
      </c>
      <c r="I1166" s="9" t="e">
        <f>IF(E1166="",NA(),IF(Inputs!$B$6&gt;(U1165*(1+rate/freq)),IF((U1165*(1+rate/freq))&lt;0,0,(U1165*(1+rate/freq))),Inputs!$B$6))</f>
        <v>#N/A</v>
      </c>
      <c r="J1166" s="8" t="str">
        <f t="shared" si="169"/>
        <v/>
      </c>
      <c r="K1166" s="9" t="str">
        <f t="shared" si="170"/>
        <v/>
      </c>
      <c r="L1166" s="8" t="str">
        <f t="shared" si="174"/>
        <v/>
      </c>
      <c r="M1166" s="8" t="str">
        <f t="shared" si="175"/>
        <v/>
      </c>
      <c r="N1166" s="8"/>
      <c r="O1166" s="8"/>
      <c r="P1166" s="8"/>
      <c r="Q1166" s="8" t="str">
        <f>IF(Inputs!$E$9=$M$2,M1166,IF(Inputs!$E$9=$N$2,N1166,IF(Inputs!$E$9=$O$2,O1166,IF(Inputs!$E$9=$P$2,P1166,""))))</f>
        <v/>
      </c>
      <c r="R1166" s="3">
        <v>0</v>
      </c>
      <c r="S1166" s="19"/>
      <c r="T1166" s="3">
        <f t="shared" si="171"/>
        <v>0</v>
      </c>
      <c r="U1166" s="8" t="str">
        <f t="shared" si="172"/>
        <v/>
      </c>
      <c r="W1166" s="11"/>
      <c r="X1166" s="11"/>
      <c r="Y1166" s="11"/>
      <c r="Z1166" s="11"/>
      <c r="AA1166" s="11"/>
      <c r="AB1166" s="11"/>
      <c r="AC1166" s="11"/>
    </row>
    <row r="1167" spans="4:29">
      <c r="D1167" s="26">
        <f>IF(SUM($D$2:D1166)&lt;&gt;0,0,IF(ROUND(U1166-L1167,2)=0,E1167,0))</f>
        <v>0</v>
      </c>
      <c r="E1167" s="3" t="str">
        <f t="shared" si="173"/>
        <v/>
      </c>
      <c r="F1167" s="3" t="str">
        <f>IF(E1167="","",IF(ISERROR(INDEX(Inputs!$A$10:$B$13,MATCH(E1167,Inputs!$A$10:$A$13,0),2)),0,INDEX(Inputs!$A$10:$B$13,MATCH(E1167,Inputs!$A$10:$A$13,0),2)))</f>
        <v/>
      </c>
      <c r="G1167" s="47">
        <f t="shared" si="167"/>
        <v>0.1095</v>
      </c>
      <c r="H1167" s="37">
        <f t="shared" si="168"/>
        <v>0.1095</v>
      </c>
      <c r="I1167" s="9" t="e">
        <f>IF(E1167="",NA(),IF(Inputs!$B$6&gt;(U1166*(1+rate/freq)),IF((U1166*(1+rate/freq))&lt;0,0,(U1166*(1+rate/freq))),Inputs!$B$6))</f>
        <v>#N/A</v>
      </c>
      <c r="J1167" s="8" t="str">
        <f t="shared" si="169"/>
        <v/>
      </c>
      <c r="K1167" s="9" t="str">
        <f t="shared" si="170"/>
        <v/>
      </c>
      <c r="L1167" s="8" t="str">
        <f t="shared" si="174"/>
        <v/>
      </c>
      <c r="M1167" s="8" t="str">
        <f t="shared" si="175"/>
        <v/>
      </c>
      <c r="N1167" s="8"/>
      <c r="O1167" s="8"/>
      <c r="P1167" s="8"/>
      <c r="Q1167" s="8" t="str">
        <f>IF(Inputs!$E$9=$M$2,M1167,IF(Inputs!$E$9=$N$2,N1167,IF(Inputs!$E$9=$O$2,O1167,IF(Inputs!$E$9=$P$2,P1167,""))))</f>
        <v/>
      </c>
      <c r="R1167" s="3">
        <v>0</v>
      </c>
      <c r="S1167" s="19"/>
      <c r="T1167" s="3">
        <f t="shared" si="171"/>
        <v>0</v>
      </c>
      <c r="U1167" s="8" t="str">
        <f t="shared" si="172"/>
        <v/>
      </c>
      <c r="W1167" s="11"/>
      <c r="X1167" s="11"/>
      <c r="Y1167" s="11"/>
      <c r="Z1167" s="11"/>
      <c r="AA1167" s="11"/>
      <c r="AB1167" s="11"/>
      <c r="AC1167" s="11"/>
    </row>
    <row r="1168" spans="4:29">
      <c r="D1168" s="26">
        <f>IF(SUM($D$2:D1167)&lt;&gt;0,0,IF(ROUND(U1167-L1168,2)=0,E1168,0))</f>
        <v>0</v>
      </c>
      <c r="E1168" s="3" t="str">
        <f t="shared" si="173"/>
        <v/>
      </c>
      <c r="F1168" s="3" t="str">
        <f>IF(E1168="","",IF(ISERROR(INDEX(Inputs!$A$10:$B$13,MATCH(E1168,Inputs!$A$10:$A$13,0),2)),0,INDEX(Inputs!$A$10:$B$13,MATCH(E1168,Inputs!$A$10:$A$13,0),2)))</f>
        <v/>
      </c>
      <c r="G1168" s="47">
        <f t="shared" si="167"/>
        <v>0.1095</v>
      </c>
      <c r="H1168" s="37">
        <f t="shared" si="168"/>
        <v>0.1095</v>
      </c>
      <c r="I1168" s="9" t="e">
        <f>IF(E1168="",NA(),IF(Inputs!$B$6&gt;(U1167*(1+rate/freq)),IF((U1167*(1+rate/freq))&lt;0,0,(U1167*(1+rate/freq))),Inputs!$B$6))</f>
        <v>#N/A</v>
      </c>
      <c r="J1168" s="8" t="str">
        <f t="shared" si="169"/>
        <v/>
      </c>
      <c r="K1168" s="9" t="str">
        <f t="shared" si="170"/>
        <v/>
      </c>
      <c r="L1168" s="8" t="str">
        <f t="shared" si="174"/>
        <v/>
      </c>
      <c r="M1168" s="8" t="str">
        <f t="shared" si="175"/>
        <v/>
      </c>
      <c r="N1168" s="8">
        <f>N1165+3</f>
        <v>1165</v>
      </c>
      <c r="O1168" s="8">
        <f>O1162+6</f>
        <v>1165</v>
      </c>
      <c r="P1168" s="8">
        <f>P1156+12</f>
        <v>1165</v>
      </c>
      <c r="Q1168" s="8" t="str">
        <f>IF(Inputs!$E$9=$M$2,M1168,IF(Inputs!$E$9=$N$2,N1168,IF(Inputs!$E$9=$O$2,O1168,IF(Inputs!$E$9=$P$2,P1168,""))))</f>
        <v/>
      </c>
      <c r="R1168" s="3">
        <v>0</v>
      </c>
      <c r="S1168" s="19"/>
      <c r="T1168" s="3">
        <f t="shared" si="171"/>
        <v>0</v>
      </c>
      <c r="U1168" s="8" t="str">
        <f t="shared" si="172"/>
        <v/>
      </c>
      <c r="W1168" s="11"/>
      <c r="X1168" s="11"/>
      <c r="Y1168" s="11"/>
      <c r="Z1168" s="11"/>
      <c r="AA1168" s="11"/>
      <c r="AB1168" s="11"/>
      <c r="AC1168" s="11"/>
    </row>
    <row r="1169" spans="4:29">
      <c r="D1169" s="26">
        <f>IF(SUM($D$2:D1168)&lt;&gt;0,0,IF(ROUND(U1168-L1169,2)=0,E1169,0))</f>
        <v>0</v>
      </c>
      <c r="E1169" s="3" t="str">
        <f t="shared" si="173"/>
        <v/>
      </c>
      <c r="F1169" s="3" t="str">
        <f>IF(E1169="","",IF(ISERROR(INDEX(Inputs!$A$10:$B$13,MATCH(E1169,Inputs!$A$10:$A$13,0),2)),0,INDEX(Inputs!$A$10:$B$13,MATCH(E1169,Inputs!$A$10:$A$13,0),2)))</f>
        <v/>
      </c>
      <c r="G1169" s="47">
        <f t="shared" si="167"/>
        <v>0.1095</v>
      </c>
      <c r="H1169" s="37">
        <f t="shared" si="168"/>
        <v>0.1095</v>
      </c>
      <c r="I1169" s="9" t="e">
        <f>IF(E1169="",NA(),IF(Inputs!$B$6&gt;(U1168*(1+rate/freq)),IF((U1168*(1+rate/freq))&lt;0,0,(U1168*(1+rate/freq))),Inputs!$B$6))</f>
        <v>#N/A</v>
      </c>
      <c r="J1169" s="8" t="str">
        <f t="shared" si="169"/>
        <v/>
      </c>
      <c r="K1169" s="9" t="str">
        <f t="shared" si="170"/>
        <v/>
      </c>
      <c r="L1169" s="8" t="str">
        <f t="shared" si="174"/>
        <v/>
      </c>
      <c r="M1169" s="8" t="str">
        <f t="shared" si="175"/>
        <v/>
      </c>
      <c r="N1169" s="8"/>
      <c r="O1169" s="8"/>
      <c r="P1169" s="8"/>
      <c r="Q1169" s="8" t="str">
        <f>IF(Inputs!$E$9=$M$2,M1169,IF(Inputs!$E$9=$N$2,N1169,IF(Inputs!$E$9=$O$2,O1169,IF(Inputs!$E$9=$P$2,P1169,""))))</f>
        <v/>
      </c>
      <c r="R1169" s="3">
        <v>0</v>
      </c>
      <c r="S1169" s="19"/>
      <c r="T1169" s="3">
        <f t="shared" si="171"/>
        <v>0</v>
      </c>
      <c r="U1169" s="8" t="str">
        <f t="shared" si="172"/>
        <v/>
      </c>
      <c r="W1169" s="11"/>
      <c r="X1169" s="11"/>
      <c r="Y1169" s="11"/>
      <c r="Z1169" s="11"/>
      <c r="AA1169" s="11"/>
      <c r="AB1169" s="11"/>
      <c r="AC1169" s="11"/>
    </row>
    <row r="1170" spans="4:29">
      <c r="D1170" s="26">
        <f>IF(SUM($D$2:D1169)&lt;&gt;0,0,IF(ROUND(U1169-L1170,2)=0,E1170,0))</f>
        <v>0</v>
      </c>
      <c r="E1170" s="3" t="str">
        <f t="shared" si="173"/>
        <v/>
      </c>
      <c r="F1170" s="3" t="str">
        <f>IF(E1170="","",IF(ISERROR(INDEX(Inputs!$A$10:$B$13,MATCH(E1170,Inputs!$A$10:$A$13,0),2)),0,INDEX(Inputs!$A$10:$B$13,MATCH(E1170,Inputs!$A$10:$A$13,0),2)))</f>
        <v/>
      </c>
      <c r="G1170" s="47">
        <f t="shared" si="167"/>
        <v>0.1095</v>
      </c>
      <c r="H1170" s="37">
        <f t="shared" si="168"/>
        <v>0.1095</v>
      </c>
      <c r="I1170" s="9" t="e">
        <f>IF(E1170="",NA(),IF(Inputs!$B$6&gt;(U1169*(1+rate/freq)),IF((U1169*(1+rate/freq))&lt;0,0,(U1169*(1+rate/freq))),Inputs!$B$6))</f>
        <v>#N/A</v>
      </c>
      <c r="J1170" s="8" t="str">
        <f t="shared" si="169"/>
        <v/>
      </c>
      <c r="K1170" s="9" t="str">
        <f t="shared" si="170"/>
        <v/>
      </c>
      <c r="L1170" s="8" t="str">
        <f t="shared" si="174"/>
        <v/>
      </c>
      <c r="M1170" s="8" t="str">
        <f t="shared" si="175"/>
        <v/>
      </c>
      <c r="N1170" s="8"/>
      <c r="O1170" s="8"/>
      <c r="P1170" s="8"/>
      <c r="Q1170" s="8" t="str">
        <f>IF(Inputs!$E$9=$M$2,M1170,IF(Inputs!$E$9=$N$2,N1170,IF(Inputs!$E$9=$O$2,O1170,IF(Inputs!$E$9=$P$2,P1170,""))))</f>
        <v/>
      </c>
      <c r="R1170" s="3">
        <v>0</v>
      </c>
      <c r="S1170" s="19"/>
      <c r="T1170" s="3">
        <f t="shared" si="171"/>
        <v>0</v>
      </c>
      <c r="U1170" s="8" t="str">
        <f t="shared" si="172"/>
        <v/>
      </c>
      <c r="W1170" s="11"/>
      <c r="X1170" s="11"/>
      <c r="Y1170" s="11"/>
      <c r="Z1170" s="11"/>
      <c r="AA1170" s="11"/>
      <c r="AB1170" s="11"/>
      <c r="AC1170" s="11"/>
    </row>
    <row r="1171" spans="4:29">
      <c r="D1171" s="26">
        <f>IF(SUM($D$2:D1170)&lt;&gt;0,0,IF(ROUND(U1170-L1171,2)=0,E1171,0))</f>
        <v>0</v>
      </c>
      <c r="E1171" s="3" t="str">
        <f t="shared" si="173"/>
        <v/>
      </c>
      <c r="F1171" s="3" t="str">
        <f>IF(E1171="","",IF(ISERROR(INDEX(Inputs!$A$10:$B$13,MATCH(E1171,Inputs!$A$10:$A$13,0),2)),0,INDEX(Inputs!$A$10:$B$13,MATCH(E1171,Inputs!$A$10:$A$13,0),2)))</f>
        <v/>
      </c>
      <c r="G1171" s="47">
        <f t="shared" si="167"/>
        <v>0.1095</v>
      </c>
      <c r="H1171" s="37">
        <f t="shared" si="168"/>
        <v>0.1095</v>
      </c>
      <c r="I1171" s="9" t="e">
        <f>IF(E1171="",NA(),IF(Inputs!$B$6&gt;(U1170*(1+rate/freq)),IF((U1170*(1+rate/freq))&lt;0,0,(U1170*(1+rate/freq))),Inputs!$B$6))</f>
        <v>#N/A</v>
      </c>
      <c r="J1171" s="8" t="str">
        <f t="shared" si="169"/>
        <v/>
      </c>
      <c r="K1171" s="9" t="str">
        <f t="shared" si="170"/>
        <v/>
      </c>
      <c r="L1171" s="8" t="str">
        <f t="shared" si="174"/>
        <v/>
      </c>
      <c r="M1171" s="8" t="str">
        <f t="shared" si="175"/>
        <v/>
      </c>
      <c r="N1171" s="8">
        <f>N1168+3</f>
        <v>1168</v>
      </c>
      <c r="O1171" s="8"/>
      <c r="P1171" s="8"/>
      <c r="Q1171" s="8" t="str">
        <f>IF(Inputs!$E$9=$M$2,M1171,IF(Inputs!$E$9=$N$2,N1171,IF(Inputs!$E$9=$O$2,O1171,IF(Inputs!$E$9=$P$2,P1171,""))))</f>
        <v/>
      </c>
      <c r="R1171" s="3">
        <v>0</v>
      </c>
      <c r="S1171" s="19"/>
      <c r="T1171" s="3">
        <f t="shared" si="171"/>
        <v>0</v>
      </c>
      <c r="U1171" s="8" t="str">
        <f t="shared" si="172"/>
        <v/>
      </c>
      <c r="W1171" s="11"/>
      <c r="X1171" s="11"/>
      <c r="Y1171" s="11"/>
      <c r="Z1171" s="11"/>
      <c r="AA1171" s="11"/>
      <c r="AB1171" s="11"/>
      <c r="AC1171" s="11"/>
    </row>
    <row r="1172" spans="4:29">
      <c r="D1172" s="26">
        <f>IF(SUM($D$2:D1171)&lt;&gt;0,0,IF(ROUND(U1171-L1172,2)=0,E1172,0))</f>
        <v>0</v>
      </c>
      <c r="E1172" s="3" t="str">
        <f t="shared" si="173"/>
        <v/>
      </c>
      <c r="F1172" s="3" t="str">
        <f>IF(E1172="","",IF(ISERROR(INDEX(Inputs!$A$10:$B$13,MATCH(E1172,Inputs!$A$10:$A$13,0),2)),0,INDEX(Inputs!$A$10:$B$13,MATCH(E1172,Inputs!$A$10:$A$13,0),2)))</f>
        <v/>
      </c>
      <c r="G1172" s="47">
        <f t="shared" si="167"/>
        <v>0.1095</v>
      </c>
      <c r="H1172" s="37">
        <f t="shared" si="168"/>
        <v>0.1095</v>
      </c>
      <c r="I1172" s="9" t="e">
        <f>IF(E1172="",NA(),IF(Inputs!$B$6&gt;(U1171*(1+rate/freq)),IF((U1171*(1+rate/freq))&lt;0,0,(U1171*(1+rate/freq))),Inputs!$B$6))</f>
        <v>#N/A</v>
      </c>
      <c r="J1172" s="8" t="str">
        <f t="shared" si="169"/>
        <v/>
      </c>
      <c r="K1172" s="9" t="str">
        <f t="shared" si="170"/>
        <v/>
      </c>
      <c r="L1172" s="8" t="str">
        <f t="shared" si="174"/>
        <v/>
      </c>
      <c r="M1172" s="8" t="str">
        <f t="shared" si="175"/>
        <v/>
      </c>
      <c r="N1172" s="8"/>
      <c r="O1172" s="8"/>
      <c r="P1172" s="8"/>
      <c r="Q1172" s="8" t="str">
        <f>IF(Inputs!$E$9=$M$2,M1172,IF(Inputs!$E$9=$N$2,N1172,IF(Inputs!$E$9=$O$2,O1172,IF(Inputs!$E$9=$P$2,P1172,""))))</f>
        <v/>
      </c>
      <c r="R1172" s="3">
        <v>0</v>
      </c>
      <c r="S1172" s="19"/>
      <c r="T1172" s="3">
        <f t="shared" si="171"/>
        <v>0</v>
      </c>
      <c r="U1172" s="8" t="str">
        <f t="shared" si="172"/>
        <v/>
      </c>
      <c r="W1172" s="11"/>
      <c r="X1172" s="11"/>
      <c r="Y1172" s="11"/>
      <c r="Z1172" s="11"/>
      <c r="AA1172" s="11"/>
      <c r="AB1172" s="11"/>
      <c r="AC1172" s="11"/>
    </row>
    <row r="1173" spans="4:29">
      <c r="D1173" s="26">
        <f>IF(SUM($D$2:D1172)&lt;&gt;0,0,IF(ROUND(U1172-L1173,2)=0,E1173,0))</f>
        <v>0</v>
      </c>
      <c r="E1173" s="3" t="str">
        <f t="shared" si="173"/>
        <v/>
      </c>
      <c r="F1173" s="3" t="str">
        <f>IF(E1173="","",IF(ISERROR(INDEX(Inputs!$A$10:$B$13,MATCH(E1173,Inputs!$A$10:$A$13,0),2)),0,INDEX(Inputs!$A$10:$B$13,MATCH(E1173,Inputs!$A$10:$A$13,0),2)))</f>
        <v/>
      </c>
      <c r="G1173" s="47">
        <f t="shared" si="167"/>
        <v>0.1095</v>
      </c>
      <c r="H1173" s="37">
        <f t="shared" si="168"/>
        <v>0.1095</v>
      </c>
      <c r="I1173" s="9" t="e">
        <f>IF(E1173="",NA(),IF(Inputs!$B$6&gt;(U1172*(1+rate/freq)),IF((U1172*(1+rate/freq))&lt;0,0,(U1172*(1+rate/freq))),Inputs!$B$6))</f>
        <v>#N/A</v>
      </c>
      <c r="J1173" s="8" t="str">
        <f t="shared" si="169"/>
        <v/>
      </c>
      <c r="K1173" s="9" t="str">
        <f t="shared" si="170"/>
        <v/>
      </c>
      <c r="L1173" s="8" t="str">
        <f t="shared" si="174"/>
        <v/>
      </c>
      <c r="M1173" s="8" t="str">
        <f t="shared" si="175"/>
        <v/>
      </c>
      <c r="N1173" s="8"/>
      <c r="O1173" s="8"/>
      <c r="P1173" s="8"/>
      <c r="Q1173" s="8" t="str">
        <f>IF(Inputs!$E$9=$M$2,M1173,IF(Inputs!$E$9=$N$2,N1173,IF(Inputs!$E$9=$O$2,O1173,IF(Inputs!$E$9=$P$2,P1173,""))))</f>
        <v/>
      </c>
      <c r="R1173" s="3">
        <v>0</v>
      </c>
      <c r="S1173" s="19"/>
      <c r="T1173" s="3">
        <f t="shared" si="171"/>
        <v>0</v>
      </c>
      <c r="U1173" s="8" t="str">
        <f t="shared" si="172"/>
        <v/>
      </c>
      <c r="W1173" s="11"/>
      <c r="X1173" s="11"/>
      <c r="Y1173" s="11"/>
      <c r="Z1173" s="11"/>
      <c r="AA1173" s="11"/>
      <c r="AB1173" s="11"/>
      <c r="AC1173" s="11"/>
    </row>
    <row r="1174" spans="4:29">
      <c r="D1174" s="26">
        <f>IF(SUM($D$2:D1173)&lt;&gt;0,0,IF(ROUND(U1173-L1174,2)=0,E1174,0))</f>
        <v>0</v>
      </c>
      <c r="E1174" s="3" t="str">
        <f t="shared" si="173"/>
        <v/>
      </c>
      <c r="F1174" s="3" t="str">
        <f>IF(E1174="","",IF(ISERROR(INDEX(Inputs!$A$10:$B$13,MATCH(E1174,Inputs!$A$10:$A$13,0),2)),0,INDEX(Inputs!$A$10:$B$13,MATCH(E1174,Inputs!$A$10:$A$13,0),2)))</f>
        <v/>
      </c>
      <c r="G1174" s="47">
        <f t="shared" si="167"/>
        <v>0.1095</v>
      </c>
      <c r="H1174" s="37">
        <f t="shared" si="168"/>
        <v>0.1095</v>
      </c>
      <c r="I1174" s="9" t="e">
        <f>IF(E1174="",NA(),IF(Inputs!$B$6&gt;(U1173*(1+rate/freq)),IF((U1173*(1+rate/freq))&lt;0,0,(U1173*(1+rate/freq))),Inputs!$B$6))</f>
        <v>#N/A</v>
      </c>
      <c r="J1174" s="8" t="str">
        <f t="shared" si="169"/>
        <v/>
      </c>
      <c r="K1174" s="9" t="str">
        <f t="shared" si="170"/>
        <v/>
      </c>
      <c r="L1174" s="8" t="str">
        <f t="shared" si="174"/>
        <v/>
      </c>
      <c r="M1174" s="8" t="str">
        <f t="shared" si="175"/>
        <v/>
      </c>
      <c r="N1174" s="8">
        <f>N1171+3</f>
        <v>1171</v>
      </c>
      <c r="O1174" s="8">
        <f>O1168+6</f>
        <v>1171</v>
      </c>
      <c r="P1174" s="8"/>
      <c r="Q1174" s="8" t="str">
        <f>IF(Inputs!$E$9=$M$2,M1174,IF(Inputs!$E$9=$N$2,N1174,IF(Inputs!$E$9=$O$2,O1174,IF(Inputs!$E$9=$P$2,P1174,""))))</f>
        <v/>
      </c>
      <c r="R1174" s="3">
        <v>0</v>
      </c>
      <c r="S1174" s="19"/>
      <c r="T1174" s="3">
        <f t="shared" si="171"/>
        <v>0</v>
      </c>
      <c r="U1174" s="8" t="str">
        <f t="shared" si="172"/>
        <v/>
      </c>
      <c r="W1174" s="11"/>
      <c r="X1174" s="11"/>
      <c r="Y1174" s="11"/>
      <c r="Z1174" s="11"/>
      <c r="AA1174" s="11"/>
      <c r="AB1174" s="11"/>
      <c r="AC1174" s="11"/>
    </row>
    <row r="1175" spans="4:29">
      <c r="D1175" s="26">
        <f>IF(SUM($D$2:D1174)&lt;&gt;0,0,IF(ROUND(U1174-L1175,2)=0,E1175,0))</f>
        <v>0</v>
      </c>
      <c r="E1175" s="3" t="str">
        <f t="shared" si="173"/>
        <v/>
      </c>
      <c r="F1175" s="3" t="str">
        <f>IF(E1175="","",IF(ISERROR(INDEX(Inputs!$A$10:$B$13,MATCH(E1175,Inputs!$A$10:$A$13,0),2)),0,INDEX(Inputs!$A$10:$B$13,MATCH(E1175,Inputs!$A$10:$A$13,0),2)))</f>
        <v/>
      </c>
      <c r="G1175" s="47">
        <f t="shared" si="167"/>
        <v>0.1095</v>
      </c>
      <c r="H1175" s="37">
        <f t="shared" si="168"/>
        <v>0.1095</v>
      </c>
      <c r="I1175" s="9" t="e">
        <f>IF(E1175="",NA(),IF(Inputs!$B$6&gt;(U1174*(1+rate/freq)),IF((U1174*(1+rate/freq))&lt;0,0,(U1174*(1+rate/freq))),Inputs!$B$6))</f>
        <v>#N/A</v>
      </c>
      <c r="J1175" s="8" t="str">
        <f t="shared" si="169"/>
        <v/>
      </c>
      <c r="K1175" s="9" t="str">
        <f t="shared" si="170"/>
        <v/>
      </c>
      <c r="L1175" s="8" t="str">
        <f t="shared" si="174"/>
        <v/>
      </c>
      <c r="M1175" s="8" t="str">
        <f t="shared" si="175"/>
        <v/>
      </c>
      <c r="N1175" s="8"/>
      <c r="O1175" s="8"/>
      <c r="P1175" s="8"/>
      <c r="Q1175" s="8" t="str">
        <f>IF(Inputs!$E$9=$M$2,M1175,IF(Inputs!$E$9=$N$2,N1175,IF(Inputs!$E$9=$O$2,O1175,IF(Inputs!$E$9=$P$2,P1175,""))))</f>
        <v/>
      </c>
      <c r="R1175" s="3">
        <v>0</v>
      </c>
      <c r="S1175" s="19"/>
      <c r="T1175" s="3">
        <f t="shared" si="171"/>
        <v>0</v>
      </c>
      <c r="U1175" s="8" t="str">
        <f t="shared" si="172"/>
        <v/>
      </c>
      <c r="W1175" s="11"/>
      <c r="X1175" s="11"/>
      <c r="Y1175" s="11"/>
      <c r="Z1175" s="11"/>
      <c r="AA1175" s="11"/>
      <c r="AB1175" s="11"/>
      <c r="AC1175" s="11"/>
    </row>
    <row r="1176" spans="4:29">
      <c r="D1176" s="26">
        <f>IF(SUM($D$2:D1175)&lt;&gt;0,0,IF(ROUND(U1175-L1176,2)=0,E1176,0))</f>
        <v>0</v>
      </c>
      <c r="E1176" s="3" t="str">
        <f t="shared" si="173"/>
        <v/>
      </c>
      <c r="F1176" s="3" t="str">
        <f>IF(E1176="","",IF(ISERROR(INDEX(Inputs!$A$10:$B$13,MATCH(E1176,Inputs!$A$10:$A$13,0),2)),0,INDEX(Inputs!$A$10:$B$13,MATCH(E1176,Inputs!$A$10:$A$13,0),2)))</f>
        <v/>
      </c>
      <c r="G1176" s="47">
        <f t="shared" si="167"/>
        <v>0.1095</v>
      </c>
      <c r="H1176" s="37">
        <f t="shared" si="168"/>
        <v>0.1095</v>
      </c>
      <c r="I1176" s="9" t="e">
        <f>IF(E1176="",NA(),IF(Inputs!$B$6&gt;(U1175*(1+rate/freq)),IF((U1175*(1+rate/freq))&lt;0,0,(U1175*(1+rate/freq))),Inputs!$B$6))</f>
        <v>#N/A</v>
      </c>
      <c r="J1176" s="8" t="str">
        <f t="shared" si="169"/>
        <v/>
      </c>
      <c r="K1176" s="9" t="str">
        <f t="shared" si="170"/>
        <v/>
      </c>
      <c r="L1176" s="8" t="str">
        <f t="shared" si="174"/>
        <v/>
      </c>
      <c r="M1176" s="8" t="str">
        <f t="shared" si="175"/>
        <v/>
      </c>
      <c r="N1176" s="8"/>
      <c r="O1176" s="8"/>
      <c r="P1176" s="8"/>
      <c r="Q1176" s="8" t="str">
        <f>IF(Inputs!$E$9=$M$2,M1176,IF(Inputs!$E$9=$N$2,N1176,IF(Inputs!$E$9=$O$2,O1176,IF(Inputs!$E$9=$P$2,P1176,""))))</f>
        <v/>
      </c>
      <c r="R1176" s="3">
        <v>0</v>
      </c>
      <c r="S1176" s="19"/>
      <c r="T1176" s="3">
        <f t="shared" si="171"/>
        <v>0</v>
      </c>
      <c r="U1176" s="8" t="str">
        <f t="shared" si="172"/>
        <v/>
      </c>
      <c r="W1176" s="11"/>
      <c r="X1176" s="11"/>
      <c r="Y1176" s="11"/>
      <c r="Z1176" s="11"/>
      <c r="AA1176" s="11"/>
      <c r="AB1176" s="11"/>
      <c r="AC1176" s="11"/>
    </row>
    <row r="1177" spans="4:29">
      <c r="D1177" s="26">
        <f>IF(SUM($D$2:D1176)&lt;&gt;0,0,IF(ROUND(U1176-L1177,2)=0,E1177,0))</f>
        <v>0</v>
      </c>
      <c r="E1177" s="3" t="str">
        <f t="shared" si="173"/>
        <v/>
      </c>
      <c r="F1177" s="3" t="str">
        <f>IF(E1177="","",IF(ISERROR(INDEX(Inputs!$A$10:$B$13,MATCH(E1177,Inputs!$A$10:$A$13,0),2)),0,INDEX(Inputs!$A$10:$B$13,MATCH(E1177,Inputs!$A$10:$A$13,0),2)))</f>
        <v/>
      </c>
      <c r="G1177" s="47">
        <f t="shared" si="167"/>
        <v>0.1095</v>
      </c>
      <c r="H1177" s="37">
        <f t="shared" si="168"/>
        <v>0.1095</v>
      </c>
      <c r="I1177" s="9" t="e">
        <f>IF(E1177="",NA(),IF(Inputs!$B$6&gt;(U1176*(1+rate/freq)),IF((U1176*(1+rate/freq))&lt;0,0,(U1176*(1+rate/freq))),Inputs!$B$6))</f>
        <v>#N/A</v>
      </c>
      <c r="J1177" s="8" t="str">
        <f t="shared" si="169"/>
        <v/>
      </c>
      <c r="K1177" s="9" t="str">
        <f t="shared" si="170"/>
        <v/>
      </c>
      <c r="L1177" s="8" t="str">
        <f t="shared" si="174"/>
        <v/>
      </c>
      <c r="M1177" s="8" t="str">
        <f t="shared" si="175"/>
        <v/>
      </c>
      <c r="N1177" s="8">
        <f>N1174+3</f>
        <v>1174</v>
      </c>
      <c r="O1177" s="8"/>
      <c r="P1177" s="8"/>
      <c r="Q1177" s="8" t="str">
        <f>IF(Inputs!$E$9=$M$2,M1177,IF(Inputs!$E$9=$N$2,N1177,IF(Inputs!$E$9=$O$2,O1177,IF(Inputs!$E$9=$P$2,P1177,""))))</f>
        <v/>
      </c>
      <c r="R1177" s="3">
        <v>0</v>
      </c>
      <c r="S1177" s="19"/>
      <c r="T1177" s="3">
        <f t="shared" si="171"/>
        <v>0</v>
      </c>
      <c r="U1177" s="8" t="str">
        <f t="shared" si="172"/>
        <v/>
      </c>
      <c r="W1177" s="11"/>
      <c r="X1177" s="11"/>
      <c r="Y1177" s="11"/>
      <c r="Z1177" s="11"/>
      <c r="AA1177" s="11"/>
      <c r="AB1177" s="11"/>
      <c r="AC1177" s="11"/>
    </row>
    <row r="1178" spans="4:29">
      <c r="D1178" s="26">
        <f>IF(SUM($D$2:D1177)&lt;&gt;0,0,IF(ROUND(U1177-L1178,2)=0,E1178,0))</f>
        <v>0</v>
      </c>
      <c r="E1178" s="3" t="str">
        <f t="shared" si="173"/>
        <v/>
      </c>
      <c r="F1178" s="3" t="str">
        <f>IF(E1178="","",IF(ISERROR(INDEX(Inputs!$A$10:$B$13,MATCH(E1178,Inputs!$A$10:$A$13,0),2)),0,INDEX(Inputs!$A$10:$B$13,MATCH(E1178,Inputs!$A$10:$A$13,0),2)))</f>
        <v/>
      </c>
      <c r="G1178" s="47">
        <f t="shared" si="167"/>
        <v>0.1095</v>
      </c>
      <c r="H1178" s="37">
        <f t="shared" si="168"/>
        <v>0.1095</v>
      </c>
      <c r="I1178" s="9" t="e">
        <f>IF(E1178="",NA(),IF(Inputs!$B$6&gt;(U1177*(1+rate/freq)),IF((U1177*(1+rate/freq))&lt;0,0,(U1177*(1+rate/freq))),Inputs!$B$6))</f>
        <v>#N/A</v>
      </c>
      <c r="J1178" s="8" t="str">
        <f t="shared" si="169"/>
        <v/>
      </c>
      <c r="K1178" s="9" t="str">
        <f t="shared" si="170"/>
        <v/>
      </c>
      <c r="L1178" s="8" t="str">
        <f t="shared" si="174"/>
        <v/>
      </c>
      <c r="M1178" s="8" t="str">
        <f t="shared" si="175"/>
        <v/>
      </c>
      <c r="N1178" s="8"/>
      <c r="O1178" s="8"/>
      <c r="P1178" s="8"/>
      <c r="Q1178" s="8" t="str">
        <f>IF(Inputs!$E$9=$M$2,M1178,IF(Inputs!$E$9=$N$2,N1178,IF(Inputs!$E$9=$O$2,O1178,IF(Inputs!$E$9=$P$2,P1178,""))))</f>
        <v/>
      </c>
      <c r="R1178" s="3">
        <v>0</v>
      </c>
      <c r="S1178" s="19"/>
      <c r="T1178" s="3">
        <f t="shared" si="171"/>
        <v>0</v>
      </c>
      <c r="U1178" s="8" t="str">
        <f t="shared" si="172"/>
        <v/>
      </c>
      <c r="W1178" s="11"/>
      <c r="X1178" s="11"/>
      <c r="Y1178" s="11"/>
      <c r="Z1178" s="11"/>
      <c r="AA1178" s="11"/>
      <c r="AB1178" s="11"/>
      <c r="AC1178" s="11"/>
    </row>
    <row r="1179" spans="4:29">
      <c r="D1179" s="26">
        <f>IF(SUM($D$2:D1178)&lt;&gt;0,0,IF(ROUND(U1178-L1179,2)=0,E1179,0))</f>
        <v>0</v>
      </c>
      <c r="E1179" s="3" t="str">
        <f t="shared" si="173"/>
        <v/>
      </c>
      <c r="F1179" s="3" t="str">
        <f>IF(E1179="","",IF(ISERROR(INDEX(Inputs!$A$10:$B$13,MATCH(E1179,Inputs!$A$10:$A$13,0),2)),0,INDEX(Inputs!$A$10:$B$13,MATCH(E1179,Inputs!$A$10:$A$13,0),2)))</f>
        <v/>
      </c>
      <c r="G1179" s="47">
        <f t="shared" si="167"/>
        <v>0.1095</v>
      </c>
      <c r="H1179" s="37">
        <f t="shared" si="168"/>
        <v>0.1095</v>
      </c>
      <c r="I1179" s="9" t="e">
        <f>IF(E1179="",NA(),IF(Inputs!$B$6&gt;(U1178*(1+rate/freq)),IF((U1178*(1+rate/freq))&lt;0,0,(U1178*(1+rate/freq))),Inputs!$B$6))</f>
        <v>#N/A</v>
      </c>
      <c r="J1179" s="8" t="str">
        <f t="shared" si="169"/>
        <v/>
      </c>
      <c r="K1179" s="9" t="str">
        <f t="shared" si="170"/>
        <v/>
      </c>
      <c r="L1179" s="8" t="str">
        <f t="shared" si="174"/>
        <v/>
      </c>
      <c r="M1179" s="8" t="str">
        <f t="shared" si="175"/>
        <v/>
      </c>
      <c r="N1179" s="8"/>
      <c r="O1179" s="8"/>
      <c r="P1179" s="8"/>
      <c r="Q1179" s="8" t="str">
        <f>IF(Inputs!$E$9=$M$2,M1179,IF(Inputs!$E$9=$N$2,N1179,IF(Inputs!$E$9=$O$2,O1179,IF(Inputs!$E$9=$P$2,P1179,""))))</f>
        <v/>
      </c>
      <c r="R1179" s="3">
        <v>0</v>
      </c>
      <c r="S1179" s="19"/>
      <c r="T1179" s="3">
        <f t="shared" si="171"/>
        <v>0</v>
      </c>
      <c r="U1179" s="8" t="str">
        <f t="shared" si="172"/>
        <v/>
      </c>
      <c r="W1179" s="11"/>
      <c r="X1179" s="11"/>
      <c r="Y1179" s="11"/>
      <c r="Z1179" s="11"/>
      <c r="AA1179" s="11"/>
      <c r="AB1179" s="11"/>
      <c r="AC1179" s="11"/>
    </row>
    <row r="1180" spans="4:29">
      <c r="D1180" s="26">
        <f>IF(SUM($D$2:D1179)&lt;&gt;0,0,IF(ROUND(U1179-L1180,2)=0,E1180,0))</f>
        <v>0</v>
      </c>
      <c r="E1180" s="3" t="str">
        <f t="shared" si="173"/>
        <v/>
      </c>
      <c r="F1180" s="3" t="str">
        <f>IF(E1180="","",IF(ISERROR(INDEX(Inputs!$A$10:$B$13,MATCH(E1180,Inputs!$A$10:$A$13,0),2)),0,INDEX(Inputs!$A$10:$B$13,MATCH(E1180,Inputs!$A$10:$A$13,0),2)))</f>
        <v/>
      </c>
      <c r="G1180" s="47">
        <f t="shared" si="167"/>
        <v>0.1095</v>
      </c>
      <c r="H1180" s="37">
        <f t="shared" si="168"/>
        <v>0.1095</v>
      </c>
      <c r="I1180" s="9" t="e">
        <f>IF(E1180="",NA(),IF(Inputs!$B$6&gt;(U1179*(1+rate/freq)),IF((U1179*(1+rate/freq))&lt;0,0,(U1179*(1+rate/freq))),Inputs!$B$6))</f>
        <v>#N/A</v>
      </c>
      <c r="J1180" s="8" t="str">
        <f t="shared" si="169"/>
        <v/>
      </c>
      <c r="K1180" s="9" t="str">
        <f t="shared" si="170"/>
        <v/>
      </c>
      <c r="L1180" s="8" t="str">
        <f t="shared" si="174"/>
        <v/>
      </c>
      <c r="M1180" s="8" t="str">
        <f t="shared" si="175"/>
        <v/>
      </c>
      <c r="N1180" s="8">
        <f>N1177+3</f>
        <v>1177</v>
      </c>
      <c r="O1180" s="8">
        <f>O1174+6</f>
        <v>1177</v>
      </c>
      <c r="P1180" s="8">
        <f>P1168+12</f>
        <v>1177</v>
      </c>
      <c r="Q1180" s="8" t="str">
        <f>IF(Inputs!$E$9=$M$2,M1180,IF(Inputs!$E$9=$N$2,N1180,IF(Inputs!$E$9=$O$2,O1180,IF(Inputs!$E$9=$P$2,P1180,""))))</f>
        <v/>
      </c>
      <c r="R1180" s="3">
        <v>0</v>
      </c>
      <c r="S1180" s="19"/>
      <c r="T1180" s="3">
        <f t="shared" si="171"/>
        <v>0</v>
      </c>
      <c r="U1180" s="8" t="str">
        <f t="shared" si="172"/>
        <v/>
      </c>
      <c r="W1180" s="11"/>
      <c r="X1180" s="11"/>
      <c r="Y1180" s="11"/>
      <c r="Z1180" s="11"/>
      <c r="AA1180" s="11"/>
      <c r="AB1180" s="11"/>
      <c r="AC1180" s="11"/>
    </row>
    <row r="1181" spans="4:29">
      <c r="D1181" s="26">
        <f>IF(SUM($D$2:D1180)&lt;&gt;0,0,IF(ROUND(U1180-L1181,2)=0,E1181,0))</f>
        <v>0</v>
      </c>
      <c r="E1181" s="3" t="str">
        <f t="shared" si="173"/>
        <v/>
      </c>
      <c r="F1181" s="3" t="str">
        <f>IF(E1181="","",IF(ISERROR(INDEX(Inputs!$A$10:$B$13,MATCH(E1181,Inputs!$A$10:$A$13,0),2)),0,INDEX(Inputs!$A$10:$B$13,MATCH(E1181,Inputs!$A$10:$A$13,0),2)))</f>
        <v/>
      </c>
      <c r="G1181" s="47">
        <f t="shared" si="167"/>
        <v>0.1095</v>
      </c>
      <c r="H1181" s="37">
        <f t="shared" si="168"/>
        <v>0.1095</v>
      </c>
      <c r="I1181" s="9" t="e">
        <f>IF(E1181="",NA(),IF(Inputs!$B$6&gt;(U1180*(1+rate/freq)),IF((U1180*(1+rate/freq))&lt;0,0,(U1180*(1+rate/freq))),Inputs!$B$6))</f>
        <v>#N/A</v>
      </c>
      <c r="J1181" s="8" t="str">
        <f t="shared" si="169"/>
        <v/>
      </c>
      <c r="K1181" s="9" t="str">
        <f t="shared" si="170"/>
        <v/>
      </c>
      <c r="L1181" s="8" t="str">
        <f t="shared" si="174"/>
        <v/>
      </c>
      <c r="M1181" s="8" t="str">
        <f t="shared" si="175"/>
        <v/>
      </c>
      <c r="N1181" s="8"/>
      <c r="O1181" s="8"/>
      <c r="P1181" s="8"/>
      <c r="Q1181" s="8" t="str">
        <f>IF(Inputs!$E$9=$M$2,M1181,IF(Inputs!$E$9=$N$2,N1181,IF(Inputs!$E$9=$O$2,O1181,IF(Inputs!$E$9=$P$2,P1181,""))))</f>
        <v/>
      </c>
      <c r="R1181" s="3">
        <v>0</v>
      </c>
      <c r="S1181" s="19"/>
      <c r="T1181" s="3">
        <f t="shared" si="171"/>
        <v>0</v>
      </c>
      <c r="U1181" s="8" t="str">
        <f t="shared" si="172"/>
        <v/>
      </c>
      <c r="W1181" s="11"/>
      <c r="X1181" s="11"/>
      <c r="Y1181" s="11"/>
      <c r="Z1181" s="11"/>
      <c r="AA1181" s="11"/>
      <c r="AB1181" s="11"/>
      <c r="AC1181" s="11"/>
    </row>
    <row r="1182" spans="4:29">
      <c r="D1182" s="26">
        <f>IF(SUM($D$2:D1181)&lt;&gt;0,0,IF(ROUND(U1181-L1182,2)=0,E1182,0))</f>
        <v>0</v>
      </c>
      <c r="E1182" s="3" t="str">
        <f t="shared" si="173"/>
        <v/>
      </c>
      <c r="F1182" s="3" t="str">
        <f>IF(E1182="","",IF(ISERROR(INDEX(Inputs!$A$10:$B$13,MATCH(E1182,Inputs!$A$10:$A$13,0),2)),0,INDEX(Inputs!$A$10:$B$13,MATCH(E1182,Inputs!$A$10:$A$13,0),2)))</f>
        <v/>
      </c>
      <c r="G1182" s="47">
        <f t="shared" si="167"/>
        <v>0.1095</v>
      </c>
      <c r="H1182" s="37">
        <f t="shared" si="168"/>
        <v>0.1095</v>
      </c>
      <c r="I1182" s="9" t="e">
        <f>IF(E1182="",NA(),IF(Inputs!$B$6&gt;(U1181*(1+rate/freq)),IF((U1181*(1+rate/freq))&lt;0,0,(U1181*(1+rate/freq))),Inputs!$B$6))</f>
        <v>#N/A</v>
      </c>
      <c r="J1182" s="8" t="str">
        <f t="shared" si="169"/>
        <v/>
      </c>
      <c r="K1182" s="9" t="str">
        <f t="shared" si="170"/>
        <v/>
      </c>
      <c r="L1182" s="8" t="str">
        <f t="shared" si="174"/>
        <v/>
      </c>
      <c r="M1182" s="8" t="str">
        <f t="shared" si="175"/>
        <v/>
      </c>
      <c r="N1182" s="8"/>
      <c r="O1182" s="8"/>
      <c r="P1182" s="8"/>
      <c r="Q1182" s="8" t="str">
        <f>IF(Inputs!$E$9=$M$2,M1182,IF(Inputs!$E$9=$N$2,N1182,IF(Inputs!$E$9=$O$2,O1182,IF(Inputs!$E$9=$P$2,P1182,""))))</f>
        <v/>
      </c>
      <c r="R1182" s="3">
        <v>0</v>
      </c>
      <c r="S1182" s="19"/>
      <c r="T1182" s="3">
        <f t="shared" si="171"/>
        <v>0</v>
      </c>
      <c r="U1182" s="8" t="str">
        <f t="shared" si="172"/>
        <v/>
      </c>
      <c r="W1182" s="11"/>
      <c r="X1182" s="11"/>
      <c r="Y1182" s="11"/>
      <c r="Z1182" s="11"/>
      <c r="AA1182" s="11"/>
      <c r="AB1182" s="11"/>
      <c r="AC1182" s="11"/>
    </row>
    <row r="1183" spans="4:29">
      <c r="D1183" s="26">
        <f>IF(SUM($D$2:D1182)&lt;&gt;0,0,IF(ROUND(U1182-L1183,2)=0,E1183,0))</f>
        <v>0</v>
      </c>
      <c r="E1183" s="3" t="str">
        <f t="shared" si="173"/>
        <v/>
      </c>
      <c r="F1183" s="3" t="str">
        <f>IF(E1183="","",IF(ISERROR(INDEX(Inputs!$A$10:$B$13,MATCH(E1183,Inputs!$A$10:$A$13,0),2)),0,INDEX(Inputs!$A$10:$B$13,MATCH(E1183,Inputs!$A$10:$A$13,0),2)))</f>
        <v/>
      </c>
      <c r="G1183" s="47">
        <f t="shared" si="167"/>
        <v>0.1095</v>
      </c>
      <c r="H1183" s="37">
        <f t="shared" si="168"/>
        <v>0.1095</v>
      </c>
      <c r="I1183" s="9" t="e">
        <f>IF(E1183="",NA(),IF(Inputs!$B$6&gt;(U1182*(1+rate/freq)),IF((U1182*(1+rate/freq))&lt;0,0,(U1182*(1+rate/freq))),Inputs!$B$6))</f>
        <v>#N/A</v>
      </c>
      <c r="J1183" s="8" t="str">
        <f t="shared" si="169"/>
        <v/>
      </c>
      <c r="K1183" s="9" t="str">
        <f t="shared" si="170"/>
        <v/>
      </c>
      <c r="L1183" s="8" t="str">
        <f t="shared" si="174"/>
        <v/>
      </c>
      <c r="M1183" s="8" t="str">
        <f t="shared" si="175"/>
        <v/>
      </c>
      <c r="N1183" s="8">
        <f>N1180+3</f>
        <v>1180</v>
      </c>
      <c r="O1183" s="8"/>
      <c r="P1183" s="8"/>
      <c r="Q1183" s="8" t="str">
        <f>IF(Inputs!$E$9=$M$2,M1183,IF(Inputs!$E$9=$N$2,N1183,IF(Inputs!$E$9=$O$2,O1183,IF(Inputs!$E$9=$P$2,P1183,""))))</f>
        <v/>
      </c>
      <c r="R1183" s="3">
        <v>0</v>
      </c>
      <c r="S1183" s="19"/>
      <c r="T1183" s="3">
        <f t="shared" si="171"/>
        <v>0</v>
      </c>
      <c r="U1183" s="8" t="str">
        <f t="shared" si="172"/>
        <v/>
      </c>
      <c r="W1183" s="11"/>
      <c r="X1183" s="11"/>
      <c r="Y1183" s="11"/>
      <c r="Z1183" s="11"/>
      <c r="AA1183" s="11"/>
      <c r="AB1183" s="11"/>
      <c r="AC1183" s="11"/>
    </row>
    <row r="1184" spans="4:29">
      <c r="D1184" s="26">
        <f>IF(SUM($D$2:D1183)&lt;&gt;0,0,IF(ROUND(U1183-L1184,2)=0,E1184,0))</f>
        <v>0</v>
      </c>
      <c r="E1184" s="3" t="str">
        <f t="shared" si="173"/>
        <v/>
      </c>
      <c r="F1184" s="3" t="str">
        <f>IF(E1184="","",IF(ISERROR(INDEX(Inputs!$A$10:$B$13,MATCH(E1184,Inputs!$A$10:$A$13,0),2)),0,INDEX(Inputs!$A$10:$B$13,MATCH(E1184,Inputs!$A$10:$A$13,0),2)))</f>
        <v/>
      </c>
      <c r="G1184" s="47">
        <f t="shared" si="167"/>
        <v>0.1095</v>
      </c>
      <c r="H1184" s="37">
        <f t="shared" si="168"/>
        <v>0.1095</v>
      </c>
      <c r="I1184" s="9" t="e">
        <f>IF(E1184="",NA(),IF(Inputs!$B$6&gt;(U1183*(1+rate/freq)),IF((U1183*(1+rate/freq))&lt;0,0,(U1183*(1+rate/freq))),Inputs!$B$6))</f>
        <v>#N/A</v>
      </c>
      <c r="J1184" s="8" t="str">
        <f t="shared" si="169"/>
        <v/>
      </c>
      <c r="K1184" s="9" t="str">
        <f t="shared" si="170"/>
        <v/>
      </c>
      <c r="L1184" s="8" t="str">
        <f t="shared" si="174"/>
        <v/>
      </c>
      <c r="M1184" s="8" t="str">
        <f t="shared" si="175"/>
        <v/>
      </c>
      <c r="N1184" s="8"/>
      <c r="O1184" s="8"/>
      <c r="P1184" s="8"/>
      <c r="Q1184" s="8" t="str">
        <f>IF(Inputs!$E$9=$M$2,M1184,IF(Inputs!$E$9=$N$2,N1184,IF(Inputs!$E$9=$O$2,O1184,IF(Inputs!$E$9=$P$2,P1184,""))))</f>
        <v/>
      </c>
      <c r="R1184" s="3">
        <v>0</v>
      </c>
      <c r="S1184" s="19"/>
      <c r="T1184" s="3">
        <f t="shared" si="171"/>
        <v>0</v>
      </c>
      <c r="U1184" s="8" t="str">
        <f t="shared" si="172"/>
        <v/>
      </c>
      <c r="W1184" s="11"/>
      <c r="X1184" s="11"/>
      <c r="Y1184" s="11"/>
      <c r="Z1184" s="11"/>
      <c r="AA1184" s="11"/>
      <c r="AB1184" s="11"/>
      <c r="AC1184" s="11"/>
    </row>
    <row r="1185" spans="4:29">
      <c r="D1185" s="26">
        <f>IF(SUM($D$2:D1184)&lt;&gt;0,0,IF(ROUND(U1184-L1185,2)=0,E1185,0))</f>
        <v>0</v>
      </c>
      <c r="E1185" s="3" t="str">
        <f t="shared" si="173"/>
        <v/>
      </c>
      <c r="F1185" s="3" t="str">
        <f>IF(E1185="","",IF(ISERROR(INDEX(Inputs!$A$10:$B$13,MATCH(E1185,Inputs!$A$10:$A$13,0),2)),0,INDEX(Inputs!$A$10:$B$13,MATCH(E1185,Inputs!$A$10:$A$13,0),2)))</f>
        <v/>
      </c>
      <c r="G1185" s="47">
        <f t="shared" si="167"/>
        <v>0.1095</v>
      </c>
      <c r="H1185" s="37">
        <f t="shared" si="168"/>
        <v>0.1095</v>
      </c>
      <c r="I1185" s="9" t="e">
        <f>IF(E1185="",NA(),IF(Inputs!$B$6&gt;(U1184*(1+rate/freq)),IF((U1184*(1+rate/freq))&lt;0,0,(U1184*(1+rate/freq))),Inputs!$B$6))</f>
        <v>#N/A</v>
      </c>
      <c r="J1185" s="8" t="str">
        <f t="shared" si="169"/>
        <v/>
      </c>
      <c r="K1185" s="9" t="str">
        <f t="shared" si="170"/>
        <v/>
      </c>
      <c r="L1185" s="8" t="str">
        <f t="shared" si="174"/>
        <v/>
      </c>
      <c r="M1185" s="8" t="str">
        <f t="shared" si="175"/>
        <v/>
      </c>
      <c r="N1185" s="8"/>
      <c r="O1185" s="8"/>
      <c r="P1185" s="8"/>
      <c r="Q1185" s="8" t="str">
        <f>IF(Inputs!$E$9=$M$2,M1185,IF(Inputs!$E$9=$N$2,N1185,IF(Inputs!$E$9=$O$2,O1185,IF(Inputs!$E$9=$P$2,P1185,""))))</f>
        <v/>
      </c>
      <c r="R1185" s="3">
        <v>0</v>
      </c>
      <c r="S1185" s="19"/>
      <c r="T1185" s="3">
        <f t="shared" si="171"/>
        <v>0</v>
      </c>
      <c r="U1185" s="8" t="str">
        <f t="shared" si="172"/>
        <v/>
      </c>
      <c r="W1185" s="11"/>
      <c r="X1185" s="11"/>
      <c r="Y1185" s="11"/>
      <c r="Z1185" s="11"/>
      <c r="AA1185" s="11"/>
      <c r="AB1185" s="11"/>
      <c r="AC1185" s="11"/>
    </row>
    <row r="1186" spans="4:29">
      <c r="D1186" s="26">
        <f>IF(SUM($D$2:D1185)&lt;&gt;0,0,IF(ROUND(U1185-L1186,2)=0,E1186,0))</f>
        <v>0</v>
      </c>
      <c r="E1186" s="3" t="str">
        <f t="shared" si="173"/>
        <v/>
      </c>
      <c r="F1186" s="3" t="str">
        <f>IF(E1186="","",IF(ISERROR(INDEX(Inputs!$A$10:$B$13,MATCH(E1186,Inputs!$A$10:$A$13,0),2)),0,INDEX(Inputs!$A$10:$B$13,MATCH(E1186,Inputs!$A$10:$A$13,0),2)))</f>
        <v/>
      </c>
      <c r="G1186" s="47">
        <f t="shared" si="167"/>
        <v>0.1095</v>
      </c>
      <c r="H1186" s="37">
        <f t="shared" si="168"/>
        <v>0.1095</v>
      </c>
      <c r="I1186" s="9" t="e">
        <f>IF(E1186="",NA(),IF(Inputs!$B$6&gt;(U1185*(1+rate/freq)),IF((U1185*(1+rate/freq))&lt;0,0,(U1185*(1+rate/freq))),Inputs!$B$6))</f>
        <v>#N/A</v>
      </c>
      <c r="J1186" s="8" t="str">
        <f t="shared" si="169"/>
        <v/>
      </c>
      <c r="K1186" s="9" t="str">
        <f t="shared" si="170"/>
        <v/>
      </c>
      <c r="L1186" s="8" t="str">
        <f t="shared" si="174"/>
        <v/>
      </c>
      <c r="M1186" s="8" t="str">
        <f t="shared" si="175"/>
        <v/>
      </c>
      <c r="N1186" s="8">
        <f>N1183+3</f>
        <v>1183</v>
      </c>
      <c r="O1186" s="8">
        <f>O1180+6</f>
        <v>1183</v>
      </c>
      <c r="P1186" s="8"/>
      <c r="Q1186" s="8" t="str">
        <f>IF(Inputs!$E$9=$M$2,M1186,IF(Inputs!$E$9=$N$2,N1186,IF(Inputs!$E$9=$O$2,O1186,IF(Inputs!$E$9=$P$2,P1186,""))))</f>
        <v/>
      </c>
      <c r="R1186" s="3">
        <v>0</v>
      </c>
      <c r="S1186" s="19"/>
      <c r="T1186" s="3">
        <f t="shared" si="171"/>
        <v>0</v>
      </c>
      <c r="U1186" s="8" t="str">
        <f t="shared" si="172"/>
        <v/>
      </c>
      <c r="W1186" s="11"/>
      <c r="X1186" s="11"/>
      <c r="Y1186" s="11"/>
      <c r="Z1186" s="11"/>
      <c r="AA1186" s="11"/>
      <c r="AB1186" s="11"/>
      <c r="AC1186" s="11"/>
    </row>
    <row r="1187" spans="4:29">
      <c r="D1187" s="26">
        <f>IF(SUM($D$2:D1186)&lt;&gt;0,0,IF(ROUND(U1186-L1187,2)=0,E1187,0))</f>
        <v>0</v>
      </c>
      <c r="E1187" s="3" t="str">
        <f t="shared" si="173"/>
        <v/>
      </c>
      <c r="F1187" s="3" t="str">
        <f>IF(E1187="","",IF(ISERROR(INDEX(Inputs!$A$10:$B$13,MATCH(E1187,Inputs!$A$10:$A$13,0),2)),0,INDEX(Inputs!$A$10:$B$13,MATCH(E1187,Inputs!$A$10:$A$13,0),2)))</f>
        <v/>
      </c>
      <c r="G1187" s="47">
        <f t="shared" si="167"/>
        <v>0.1095</v>
      </c>
      <c r="H1187" s="37">
        <f t="shared" si="168"/>
        <v>0.1095</v>
      </c>
      <c r="I1187" s="9" t="e">
        <f>IF(E1187="",NA(),IF(Inputs!$B$6&gt;(U1186*(1+rate/freq)),IF((U1186*(1+rate/freq))&lt;0,0,(U1186*(1+rate/freq))),Inputs!$B$6))</f>
        <v>#N/A</v>
      </c>
      <c r="J1187" s="8" t="str">
        <f t="shared" si="169"/>
        <v/>
      </c>
      <c r="K1187" s="9" t="str">
        <f t="shared" si="170"/>
        <v/>
      </c>
      <c r="L1187" s="8" t="str">
        <f t="shared" si="174"/>
        <v/>
      </c>
      <c r="M1187" s="8" t="str">
        <f t="shared" si="175"/>
        <v/>
      </c>
      <c r="N1187" s="8"/>
      <c r="O1187" s="8"/>
      <c r="P1187" s="8"/>
      <c r="Q1187" s="8" t="str">
        <f>IF(Inputs!$E$9=$M$2,M1187,IF(Inputs!$E$9=$N$2,N1187,IF(Inputs!$E$9=$O$2,O1187,IF(Inputs!$E$9=$P$2,P1187,""))))</f>
        <v/>
      </c>
      <c r="R1187" s="3">
        <v>0</v>
      </c>
      <c r="S1187" s="19"/>
      <c r="T1187" s="3">
        <f t="shared" si="171"/>
        <v>0</v>
      </c>
      <c r="U1187" s="8" t="str">
        <f t="shared" si="172"/>
        <v/>
      </c>
      <c r="W1187" s="11"/>
      <c r="X1187" s="11"/>
      <c r="Y1187" s="11"/>
      <c r="Z1187" s="11"/>
      <c r="AA1187" s="11"/>
      <c r="AB1187" s="11"/>
      <c r="AC1187" s="11"/>
    </row>
    <row r="1188" spans="4:29">
      <c r="D1188" s="26">
        <f>IF(SUM($D$2:D1187)&lt;&gt;0,0,IF(ROUND(U1187-L1188,2)=0,E1188,0))</f>
        <v>0</v>
      </c>
      <c r="E1188" s="3" t="str">
        <f t="shared" si="173"/>
        <v/>
      </c>
      <c r="F1188" s="3" t="str">
        <f>IF(E1188="","",IF(ISERROR(INDEX(Inputs!$A$10:$B$13,MATCH(E1188,Inputs!$A$10:$A$13,0),2)),0,INDEX(Inputs!$A$10:$B$13,MATCH(E1188,Inputs!$A$10:$A$13,0),2)))</f>
        <v/>
      </c>
      <c r="G1188" s="47">
        <f t="shared" si="167"/>
        <v>0.1095</v>
      </c>
      <c r="H1188" s="37">
        <f t="shared" si="168"/>
        <v>0.1095</v>
      </c>
      <c r="I1188" s="9" t="e">
        <f>IF(E1188="",NA(),IF(Inputs!$B$6&gt;(U1187*(1+rate/freq)),IF((U1187*(1+rate/freq))&lt;0,0,(U1187*(1+rate/freq))),Inputs!$B$6))</f>
        <v>#N/A</v>
      </c>
      <c r="J1188" s="8" t="str">
        <f t="shared" si="169"/>
        <v/>
      </c>
      <c r="K1188" s="9" t="str">
        <f t="shared" si="170"/>
        <v/>
      </c>
      <c r="L1188" s="8" t="str">
        <f t="shared" si="174"/>
        <v/>
      </c>
      <c r="M1188" s="8" t="str">
        <f t="shared" si="175"/>
        <v/>
      </c>
      <c r="N1188" s="8"/>
      <c r="O1188" s="8"/>
      <c r="P1188" s="8"/>
      <c r="Q1188" s="8" t="str">
        <f>IF(Inputs!$E$9=$M$2,M1188,IF(Inputs!$E$9=$N$2,N1188,IF(Inputs!$E$9=$O$2,O1188,IF(Inputs!$E$9=$P$2,P1188,""))))</f>
        <v/>
      </c>
      <c r="R1188" s="3">
        <v>0</v>
      </c>
      <c r="S1188" s="19"/>
      <c r="T1188" s="3">
        <f t="shared" si="171"/>
        <v>0</v>
      </c>
      <c r="U1188" s="8" t="str">
        <f t="shared" si="172"/>
        <v/>
      </c>
      <c r="W1188" s="11"/>
      <c r="X1188" s="11"/>
      <c r="Y1188" s="11"/>
      <c r="Z1188" s="11"/>
      <c r="AA1188" s="11"/>
      <c r="AB1188" s="11"/>
      <c r="AC1188" s="11"/>
    </row>
    <row r="1189" spans="4:29">
      <c r="D1189" s="26">
        <f>IF(SUM($D$2:D1188)&lt;&gt;0,0,IF(ROUND(U1188-L1189,2)=0,E1189,0))</f>
        <v>0</v>
      </c>
      <c r="E1189" s="3" t="str">
        <f t="shared" si="173"/>
        <v/>
      </c>
      <c r="F1189" s="3" t="str">
        <f>IF(E1189="","",IF(ISERROR(INDEX(Inputs!$A$10:$B$13,MATCH(E1189,Inputs!$A$10:$A$13,0),2)),0,INDEX(Inputs!$A$10:$B$13,MATCH(E1189,Inputs!$A$10:$A$13,0),2)))</f>
        <v/>
      </c>
      <c r="G1189" s="47">
        <f t="shared" si="167"/>
        <v>0.1095</v>
      </c>
      <c r="H1189" s="37">
        <f t="shared" si="168"/>
        <v>0.1095</v>
      </c>
      <c r="I1189" s="9" t="e">
        <f>IF(E1189="",NA(),IF(Inputs!$B$6&gt;(U1188*(1+rate/freq)),IF((U1188*(1+rate/freq))&lt;0,0,(U1188*(1+rate/freq))),Inputs!$B$6))</f>
        <v>#N/A</v>
      </c>
      <c r="J1189" s="8" t="str">
        <f t="shared" si="169"/>
        <v/>
      </c>
      <c r="K1189" s="9" t="str">
        <f t="shared" si="170"/>
        <v/>
      </c>
      <c r="L1189" s="8" t="str">
        <f t="shared" si="174"/>
        <v/>
      </c>
      <c r="M1189" s="8" t="str">
        <f t="shared" si="175"/>
        <v/>
      </c>
      <c r="N1189" s="8">
        <f>N1186+3</f>
        <v>1186</v>
      </c>
      <c r="O1189" s="8"/>
      <c r="P1189" s="8"/>
      <c r="Q1189" s="8" t="str">
        <f>IF(Inputs!$E$9=$M$2,M1189,IF(Inputs!$E$9=$N$2,N1189,IF(Inputs!$E$9=$O$2,O1189,IF(Inputs!$E$9=$P$2,P1189,""))))</f>
        <v/>
      </c>
      <c r="R1189" s="3">
        <v>0</v>
      </c>
      <c r="S1189" s="19"/>
      <c r="T1189" s="3">
        <f t="shared" si="171"/>
        <v>0</v>
      </c>
      <c r="U1189" s="8" t="str">
        <f t="shared" si="172"/>
        <v/>
      </c>
      <c r="W1189" s="11"/>
      <c r="X1189" s="11"/>
      <c r="Y1189" s="11"/>
      <c r="Z1189" s="11"/>
      <c r="AA1189" s="11"/>
      <c r="AB1189" s="11"/>
      <c r="AC1189" s="11"/>
    </row>
    <row r="1190" spans="4:29">
      <c r="D1190" s="26">
        <f>IF(SUM($D$2:D1189)&lt;&gt;0,0,IF(ROUND(U1189-L1190,2)=0,E1190,0))</f>
        <v>0</v>
      </c>
      <c r="E1190" s="3" t="str">
        <f t="shared" si="173"/>
        <v/>
      </c>
      <c r="F1190" s="3" t="str">
        <f>IF(E1190="","",IF(ISERROR(INDEX(Inputs!$A$10:$B$13,MATCH(E1190,Inputs!$A$10:$A$13,0),2)),0,INDEX(Inputs!$A$10:$B$13,MATCH(E1190,Inputs!$A$10:$A$13,0),2)))</f>
        <v/>
      </c>
      <c r="G1190" s="47">
        <f t="shared" si="167"/>
        <v>0.1095</v>
      </c>
      <c r="H1190" s="37">
        <f t="shared" si="168"/>
        <v>0.1095</v>
      </c>
      <c r="I1190" s="9" t="e">
        <f>IF(E1190="",NA(),IF(Inputs!$B$6&gt;(U1189*(1+rate/freq)),IF((U1189*(1+rate/freq))&lt;0,0,(U1189*(1+rate/freq))),Inputs!$B$6))</f>
        <v>#N/A</v>
      </c>
      <c r="J1190" s="8" t="str">
        <f t="shared" si="169"/>
        <v/>
      </c>
      <c r="K1190" s="9" t="str">
        <f t="shared" si="170"/>
        <v/>
      </c>
      <c r="L1190" s="8" t="str">
        <f t="shared" si="174"/>
        <v/>
      </c>
      <c r="M1190" s="8" t="str">
        <f t="shared" si="175"/>
        <v/>
      </c>
      <c r="N1190" s="8"/>
      <c r="O1190" s="8"/>
      <c r="P1190" s="8"/>
      <c r="Q1190" s="8" t="str">
        <f>IF(Inputs!$E$9=$M$2,M1190,IF(Inputs!$E$9=$N$2,N1190,IF(Inputs!$E$9=$O$2,O1190,IF(Inputs!$E$9=$P$2,P1190,""))))</f>
        <v/>
      </c>
      <c r="R1190" s="3">
        <v>0</v>
      </c>
      <c r="S1190" s="19"/>
      <c r="T1190" s="3">
        <f t="shared" si="171"/>
        <v>0</v>
      </c>
      <c r="U1190" s="8" t="str">
        <f t="shared" si="172"/>
        <v/>
      </c>
      <c r="W1190" s="11"/>
      <c r="X1190" s="11"/>
      <c r="Y1190" s="11"/>
      <c r="Z1190" s="11"/>
      <c r="AA1190" s="11"/>
      <c r="AB1190" s="11"/>
      <c r="AC1190" s="11"/>
    </row>
    <row r="1191" spans="4:29">
      <c r="D1191" s="26">
        <f>IF(SUM($D$2:D1190)&lt;&gt;0,0,IF(ROUND(U1190-L1191,2)=0,E1191,0))</f>
        <v>0</v>
      </c>
      <c r="E1191" s="3" t="str">
        <f t="shared" si="173"/>
        <v/>
      </c>
      <c r="F1191" s="3" t="str">
        <f>IF(E1191="","",IF(ISERROR(INDEX(Inputs!$A$10:$B$13,MATCH(E1191,Inputs!$A$10:$A$13,0),2)),0,INDEX(Inputs!$A$10:$B$13,MATCH(E1191,Inputs!$A$10:$A$13,0),2)))</f>
        <v/>
      </c>
      <c r="G1191" s="47">
        <f t="shared" si="167"/>
        <v>0.1095</v>
      </c>
      <c r="H1191" s="37">
        <f t="shared" si="168"/>
        <v>0.1095</v>
      </c>
      <c r="I1191" s="9" t="e">
        <f>IF(E1191="",NA(),IF(Inputs!$B$6&gt;(U1190*(1+rate/freq)),IF((U1190*(1+rate/freq))&lt;0,0,(U1190*(1+rate/freq))),Inputs!$B$6))</f>
        <v>#N/A</v>
      </c>
      <c r="J1191" s="8" t="str">
        <f t="shared" si="169"/>
        <v/>
      </c>
      <c r="K1191" s="9" t="str">
        <f t="shared" si="170"/>
        <v/>
      </c>
      <c r="L1191" s="8" t="str">
        <f t="shared" si="174"/>
        <v/>
      </c>
      <c r="M1191" s="8" t="str">
        <f t="shared" si="175"/>
        <v/>
      </c>
      <c r="N1191" s="8"/>
      <c r="O1191" s="8"/>
      <c r="P1191" s="8"/>
      <c r="Q1191" s="8" t="str">
        <f>IF(Inputs!$E$9=$M$2,M1191,IF(Inputs!$E$9=$N$2,N1191,IF(Inputs!$E$9=$O$2,O1191,IF(Inputs!$E$9=$P$2,P1191,""))))</f>
        <v/>
      </c>
      <c r="R1191" s="3">
        <v>0</v>
      </c>
      <c r="S1191" s="19"/>
      <c r="T1191" s="3">
        <f t="shared" si="171"/>
        <v>0</v>
      </c>
      <c r="U1191" s="8" t="str">
        <f t="shared" si="172"/>
        <v/>
      </c>
      <c r="W1191" s="11"/>
      <c r="X1191" s="11"/>
      <c r="Y1191" s="11"/>
      <c r="Z1191" s="11"/>
      <c r="AA1191" s="11"/>
      <c r="AB1191" s="11"/>
      <c r="AC1191" s="11"/>
    </row>
    <row r="1192" spans="4:29">
      <c r="D1192" s="26">
        <f>IF(SUM($D$2:D1191)&lt;&gt;0,0,IF(ROUND(U1191-L1192,2)=0,E1192,0))</f>
        <v>0</v>
      </c>
      <c r="E1192" s="3" t="str">
        <f t="shared" si="173"/>
        <v/>
      </c>
      <c r="F1192" s="3" t="str">
        <f>IF(E1192="","",IF(ISERROR(INDEX(Inputs!$A$10:$B$13,MATCH(E1192,Inputs!$A$10:$A$13,0),2)),0,INDEX(Inputs!$A$10:$B$13,MATCH(E1192,Inputs!$A$10:$A$13,0),2)))</f>
        <v/>
      </c>
      <c r="G1192" s="47">
        <f t="shared" si="167"/>
        <v>0.1095</v>
      </c>
      <c r="H1192" s="37">
        <f t="shared" si="168"/>
        <v>0.1095</v>
      </c>
      <c r="I1192" s="9" t="e">
        <f>IF(E1192="",NA(),IF(Inputs!$B$6&gt;(U1191*(1+rate/freq)),IF((U1191*(1+rate/freq))&lt;0,0,(U1191*(1+rate/freq))),Inputs!$B$6))</f>
        <v>#N/A</v>
      </c>
      <c r="J1192" s="8" t="str">
        <f t="shared" si="169"/>
        <v/>
      </c>
      <c r="K1192" s="9" t="str">
        <f t="shared" si="170"/>
        <v/>
      </c>
      <c r="L1192" s="8" t="str">
        <f t="shared" si="174"/>
        <v/>
      </c>
      <c r="M1192" s="8" t="str">
        <f t="shared" si="175"/>
        <v/>
      </c>
      <c r="N1192" s="8">
        <f>N1189+3</f>
        <v>1189</v>
      </c>
      <c r="O1192" s="8">
        <f>O1186+6</f>
        <v>1189</v>
      </c>
      <c r="P1192" s="8">
        <f>P1180+12</f>
        <v>1189</v>
      </c>
      <c r="Q1192" s="8" t="str">
        <f>IF(Inputs!$E$9=$M$2,M1192,IF(Inputs!$E$9=$N$2,N1192,IF(Inputs!$E$9=$O$2,O1192,IF(Inputs!$E$9=$P$2,P1192,""))))</f>
        <v/>
      </c>
      <c r="R1192" s="3">
        <v>0</v>
      </c>
      <c r="S1192" s="19"/>
      <c r="T1192" s="3">
        <f t="shared" si="171"/>
        <v>0</v>
      </c>
      <c r="U1192" s="8" t="str">
        <f t="shared" si="172"/>
        <v/>
      </c>
      <c r="W1192" s="11"/>
      <c r="X1192" s="11"/>
      <c r="Y1192" s="11"/>
      <c r="Z1192" s="11"/>
      <c r="AA1192" s="11"/>
      <c r="AB1192" s="11"/>
      <c r="AC1192" s="11"/>
    </row>
    <row r="1193" spans="4:29">
      <c r="D1193" s="26">
        <f>IF(SUM($D$2:D1192)&lt;&gt;0,0,IF(ROUND(U1192-L1193,2)=0,E1193,0))</f>
        <v>0</v>
      </c>
      <c r="E1193" s="3" t="str">
        <f t="shared" si="173"/>
        <v/>
      </c>
      <c r="F1193" s="3" t="str">
        <f>IF(E1193="","",IF(ISERROR(INDEX(Inputs!$A$10:$B$13,MATCH(E1193,Inputs!$A$10:$A$13,0),2)),0,INDEX(Inputs!$A$10:$B$13,MATCH(E1193,Inputs!$A$10:$A$13,0),2)))</f>
        <v/>
      </c>
      <c r="G1193" s="47">
        <f t="shared" si="167"/>
        <v>0.1095</v>
      </c>
      <c r="H1193" s="37">
        <f t="shared" si="168"/>
        <v>0.1095</v>
      </c>
      <c r="I1193" s="9" t="e">
        <f>IF(E1193="",NA(),IF(Inputs!$B$6&gt;(U1192*(1+rate/freq)),IF((U1192*(1+rate/freq))&lt;0,0,(U1192*(1+rate/freq))),Inputs!$B$6))</f>
        <v>#N/A</v>
      </c>
      <c r="J1193" s="8" t="str">
        <f t="shared" si="169"/>
        <v/>
      </c>
      <c r="K1193" s="9" t="str">
        <f t="shared" si="170"/>
        <v/>
      </c>
      <c r="L1193" s="8" t="str">
        <f t="shared" si="174"/>
        <v/>
      </c>
      <c r="M1193" s="8" t="str">
        <f t="shared" si="175"/>
        <v/>
      </c>
      <c r="N1193" s="8"/>
      <c r="O1193" s="8"/>
      <c r="P1193" s="8"/>
      <c r="Q1193" s="8" t="str">
        <f>IF(Inputs!$E$9=$M$2,M1193,IF(Inputs!$E$9=$N$2,N1193,IF(Inputs!$E$9=$O$2,O1193,IF(Inputs!$E$9=$P$2,P1193,""))))</f>
        <v/>
      </c>
      <c r="R1193" s="3">
        <v>0</v>
      </c>
      <c r="S1193" s="19"/>
      <c r="T1193" s="3">
        <f t="shared" si="171"/>
        <v>0</v>
      </c>
      <c r="U1193" s="8" t="str">
        <f t="shared" si="172"/>
        <v/>
      </c>
      <c r="W1193" s="11"/>
      <c r="X1193" s="11"/>
      <c r="Y1193" s="11"/>
      <c r="Z1193" s="11"/>
      <c r="AA1193" s="11"/>
      <c r="AB1193" s="11"/>
      <c r="AC1193" s="11"/>
    </row>
    <row r="1194" spans="4:29">
      <c r="D1194" s="26">
        <f>IF(SUM($D$2:D1193)&lt;&gt;0,0,IF(ROUND(U1193-L1194,2)=0,E1194,0))</f>
        <v>0</v>
      </c>
      <c r="E1194" s="3" t="str">
        <f t="shared" si="173"/>
        <v/>
      </c>
      <c r="F1194" s="3" t="str">
        <f>IF(E1194="","",IF(ISERROR(INDEX(Inputs!$A$10:$B$13,MATCH(E1194,Inputs!$A$10:$A$13,0),2)),0,INDEX(Inputs!$A$10:$B$13,MATCH(E1194,Inputs!$A$10:$A$13,0),2)))</f>
        <v/>
      </c>
      <c r="G1194" s="47">
        <f t="shared" si="167"/>
        <v>0.1095</v>
      </c>
      <c r="H1194" s="37">
        <f t="shared" si="168"/>
        <v>0.1095</v>
      </c>
      <c r="I1194" s="9" t="e">
        <f>IF(E1194="",NA(),IF(Inputs!$B$6&gt;(U1193*(1+rate/freq)),IF((U1193*(1+rate/freq))&lt;0,0,(U1193*(1+rate/freq))),Inputs!$B$6))</f>
        <v>#N/A</v>
      </c>
      <c r="J1194" s="8" t="str">
        <f t="shared" si="169"/>
        <v/>
      </c>
      <c r="K1194" s="9" t="str">
        <f t="shared" si="170"/>
        <v/>
      </c>
      <c r="L1194" s="8" t="str">
        <f t="shared" si="174"/>
        <v/>
      </c>
      <c r="M1194" s="8" t="str">
        <f t="shared" si="175"/>
        <v/>
      </c>
      <c r="N1194" s="8"/>
      <c r="O1194" s="8"/>
      <c r="P1194" s="8"/>
      <c r="Q1194" s="8" t="str">
        <f>IF(Inputs!$E$9=$M$2,M1194,IF(Inputs!$E$9=$N$2,N1194,IF(Inputs!$E$9=$O$2,O1194,IF(Inputs!$E$9=$P$2,P1194,""))))</f>
        <v/>
      </c>
      <c r="R1194" s="3">
        <v>0</v>
      </c>
      <c r="S1194" s="19"/>
      <c r="T1194" s="3">
        <f t="shared" si="171"/>
        <v>0</v>
      </c>
      <c r="U1194" s="8" t="str">
        <f t="shared" si="172"/>
        <v/>
      </c>
      <c r="W1194" s="11"/>
      <c r="X1194" s="11"/>
      <c r="Y1194" s="11"/>
      <c r="Z1194" s="11"/>
      <c r="AA1194" s="11"/>
      <c r="AB1194" s="11"/>
      <c r="AC1194" s="11"/>
    </row>
    <row r="1195" spans="4:29">
      <c r="D1195" s="26">
        <f>IF(SUM($D$2:D1194)&lt;&gt;0,0,IF(ROUND(U1194-L1195,2)=0,E1195,0))</f>
        <v>0</v>
      </c>
      <c r="E1195" s="3" t="str">
        <f t="shared" si="173"/>
        <v/>
      </c>
      <c r="F1195" s="3" t="str">
        <f>IF(E1195="","",IF(ISERROR(INDEX(Inputs!$A$10:$B$13,MATCH(E1195,Inputs!$A$10:$A$13,0),2)),0,INDEX(Inputs!$A$10:$B$13,MATCH(E1195,Inputs!$A$10:$A$13,0),2)))</f>
        <v/>
      </c>
      <c r="G1195" s="47">
        <f t="shared" si="167"/>
        <v>0.1095</v>
      </c>
      <c r="H1195" s="37">
        <f t="shared" si="168"/>
        <v>0.1095</v>
      </c>
      <c r="I1195" s="9" t="e">
        <f>IF(E1195="",NA(),IF(Inputs!$B$6&gt;(U1194*(1+rate/freq)),IF((U1194*(1+rate/freq))&lt;0,0,(U1194*(1+rate/freq))),Inputs!$B$6))</f>
        <v>#N/A</v>
      </c>
      <c r="J1195" s="8" t="str">
        <f t="shared" si="169"/>
        <v/>
      </c>
      <c r="K1195" s="9" t="str">
        <f t="shared" si="170"/>
        <v/>
      </c>
      <c r="L1195" s="8" t="str">
        <f t="shared" si="174"/>
        <v/>
      </c>
      <c r="M1195" s="8" t="str">
        <f t="shared" si="175"/>
        <v/>
      </c>
      <c r="N1195" s="8">
        <f>N1192+3</f>
        <v>1192</v>
      </c>
      <c r="O1195" s="8"/>
      <c r="P1195" s="8"/>
      <c r="Q1195" s="8" t="str">
        <f>IF(Inputs!$E$9=$M$2,M1195,IF(Inputs!$E$9=$N$2,N1195,IF(Inputs!$E$9=$O$2,O1195,IF(Inputs!$E$9=$P$2,P1195,""))))</f>
        <v/>
      </c>
      <c r="R1195" s="3">
        <v>0</v>
      </c>
      <c r="S1195" s="19"/>
      <c r="T1195" s="3">
        <f t="shared" si="171"/>
        <v>0</v>
      </c>
      <c r="U1195" s="8" t="str">
        <f t="shared" si="172"/>
        <v/>
      </c>
      <c r="W1195" s="11"/>
      <c r="X1195" s="11"/>
      <c r="Y1195" s="11"/>
      <c r="Z1195" s="11"/>
      <c r="AA1195" s="11"/>
      <c r="AB1195" s="11"/>
      <c r="AC1195" s="11"/>
    </row>
    <row r="1196" spans="4:29">
      <c r="D1196" s="26">
        <f>IF(SUM($D$2:D1195)&lt;&gt;0,0,IF(ROUND(U1195-L1196,2)=0,E1196,0))</f>
        <v>0</v>
      </c>
      <c r="E1196" s="3" t="str">
        <f t="shared" si="173"/>
        <v/>
      </c>
      <c r="F1196" s="3" t="str">
        <f>IF(E1196="","",IF(ISERROR(INDEX(Inputs!$A$10:$B$13,MATCH(E1196,Inputs!$A$10:$A$13,0),2)),0,INDEX(Inputs!$A$10:$B$13,MATCH(E1196,Inputs!$A$10:$A$13,0),2)))</f>
        <v/>
      </c>
      <c r="G1196" s="47">
        <f t="shared" si="167"/>
        <v>0.1095</v>
      </c>
      <c r="H1196" s="37">
        <f t="shared" si="168"/>
        <v>0.1095</v>
      </c>
      <c r="I1196" s="9" t="e">
        <f>IF(E1196="",NA(),IF(Inputs!$B$6&gt;(U1195*(1+rate/freq)),IF((U1195*(1+rate/freq))&lt;0,0,(U1195*(1+rate/freq))),Inputs!$B$6))</f>
        <v>#N/A</v>
      </c>
      <c r="J1196" s="8" t="str">
        <f t="shared" si="169"/>
        <v/>
      </c>
      <c r="K1196" s="9" t="str">
        <f t="shared" si="170"/>
        <v/>
      </c>
      <c r="L1196" s="8" t="str">
        <f t="shared" si="174"/>
        <v/>
      </c>
      <c r="M1196" s="8" t="str">
        <f t="shared" si="175"/>
        <v/>
      </c>
      <c r="N1196" s="8"/>
      <c r="O1196" s="8"/>
      <c r="P1196" s="8"/>
      <c r="Q1196" s="8" t="str">
        <f>IF(Inputs!$E$9=$M$2,M1196,IF(Inputs!$E$9=$N$2,N1196,IF(Inputs!$E$9=$O$2,O1196,IF(Inputs!$E$9=$P$2,P1196,""))))</f>
        <v/>
      </c>
      <c r="R1196" s="3">
        <v>0</v>
      </c>
      <c r="S1196" s="19"/>
      <c r="T1196" s="3">
        <f t="shared" si="171"/>
        <v>0</v>
      </c>
      <c r="U1196" s="8" t="str">
        <f t="shared" si="172"/>
        <v/>
      </c>
      <c r="W1196" s="11"/>
      <c r="X1196" s="11"/>
      <c r="Y1196" s="11"/>
      <c r="Z1196" s="11"/>
      <c r="AA1196" s="11"/>
      <c r="AB1196" s="11"/>
      <c r="AC1196" s="11"/>
    </row>
    <row r="1197" spans="4:29">
      <c r="D1197" s="26">
        <f>IF(SUM($D$2:D1196)&lt;&gt;0,0,IF(ROUND(U1196-L1197,2)=0,E1197,0))</f>
        <v>0</v>
      </c>
      <c r="E1197" s="3" t="str">
        <f t="shared" si="173"/>
        <v/>
      </c>
      <c r="F1197" s="3" t="str">
        <f>IF(E1197="","",IF(ISERROR(INDEX(Inputs!$A$10:$B$13,MATCH(E1197,Inputs!$A$10:$A$13,0),2)),0,INDEX(Inputs!$A$10:$B$13,MATCH(E1197,Inputs!$A$10:$A$13,0),2)))</f>
        <v/>
      </c>
      <c r="G1197" s="47">
        <f t="shared" si="167"/>
        <v>0.1095</v>
      </c>
      <c r="H1197" s="37">
        <f t="shared" si="168"/>
        <v>0.1095</v>
      </c>
      <c r="I1197" s="9" t="e">
        <f>IF(E1197="",NA(),IF(Inputs!$B$6&gt;(U1196*(1+rate/freq)),IF((U1196*(1+rate/freq))&lt;0,0,(U1196*(1+rate/freq))),Inputs!$B$6))</f>
        <v>#N/A</v>
      </c>
      <c r="J1197" s="8" t="str">
        <f t="shared" si="169"/>
        <v/>
      </c>
      <c r="K1197" s="9" t="str">
        <f t="shared" si="170"/>
        <v/>
      </c>
      <c r="L1197" s="8" t="str">
        <f t="shared" si="174"/>
        <v/>
      </c>
      <c r="M1197" s="8" t="str">
        <f t="shared" si="175"/>
        <v/>
      </c>
      <c r="N1197" s="8"/>
      <c r="O1197" s="8"/>
      <c r="P1197" s="8"/>
      <c r="Q1197" s="8" t="str">
        <f>IF(Inputs!$E$9=$M$2,M1197,IF(Inputs!$E$9=$N$2,N1197,IF(Inputs!$E$9=$O$2,O1197,IF(Inputs!$E$9=$P$2,P1197,""))))</f>
        <v/>
      </c>
      <c r="R1197" s="3">
        <v>0</v>
      </c>
      <c r="S1197" s="19"/>
      <c r="T1197" s="3">
        <f t="shared" si="171"/>
        <v>0</v>
      </c>
      <c r="U1197" s="8" t="str">
        <f t="shared" si="172"/>
        <v/>
      </c>
      <c r="W1197" s="11"/>
      <c r="X1197" s="11"/>
      <c r="Y1197" s="11"/>
      <c r="Z1197" s="11"/>
      <c r="AA1197" s="11"/>
      <c r="AB1197" s="11"/>
      <c r="AC1197" s="11"/>
    </row>
    <row r="1198" spans="4:29">
      <c r="D1198" s="26">
        <f>IF(SUM($D$2:D1197)&lt;&gt;0,0,IF(ROUND(U1197-L1198,2)=0,E1198,0))</f>
        <v>0</v>
      </c>
      <c r="E1198" s="3" t="str">
        <f t="shared" si="173"/>
        <v/>
      </c>
      <c r="F1198" s="3" t="str">
        <f>IF(E1198="","",IF(ISERROR(INDEX(Inputs!$A$10:$B$13,MATCH(E1198,Inputs!$A$10:$A$13,0),2)),0,INDEX(Inputs!$A$10:$B$13,MATCH(E1198,Inputs!$A$10:$A$13,0),2)))</f>
        <v/>
      </c>
      <c r="G1198" s="47">
        <f t="shared" si="167"/>
        <v>0.1095</v>
      </c>
      <c r="H1198" s="37">
        <f t="shared" si="168"/>
        <v>0.1095</v>
      </c>
      <c r="I1198" s="9" t="e">
        <f>IF(E1198="",NA(),IF(Inputs!$B$6&gt;(U1197*(1+rate/freq)),IF((U1197*(1+rate/freq))&lt;0,0,(U1197*(1+rate/freq))),Inputs!$B$6))</f>
        <v>#N/A</v>
      </c>
      <c r="J1198" s="8" t="str">
        <f t="shared" si="169"/>
        <v/>
      </c>
      <c r="K1198" s="9" t="str">
        <f t="shared" si="170"/>
        <v/>
      </c>
      <c r="L1198" s="8" t="str">
        <f t="shared" si="174"/>
        <v/>
      </c>
      <c r="M1198" s="8" t="str">
        <f t="shared" si="175"/>
        <v/>
      </c>
      <c r="N1198" s="8">
        <f>N1195+3</f>
        <v>1195</v>
      </c>
      <c r="O1198" s="8">
        <f>O1192+6</f>
        <v>1195</v>
      </c>
      <c r="P1198" s="8"/>
      <c r="Q1198" s="8" t="str">
        <f>IF(Inputs!$E$9=$M$2,M1198,IF(Inputs!$E$9=$N$2,N1198,IF(Inputs!$E$9=$O$2,O1198,IF(Inputs!$E$9=$P$2,P1198,""))))</f>
        <v/>
      </c>
      <c r="R1198" s="3">
        <v>0</v>
      </c>
      <c r="S1198" s="19"/>
      <c r="T1198" s="3">
        <f t="shared" si="171"/>
        <v>0</v>
      </c>
      <c r="U1198" s="8" t="str">
        <f t="shared" si="172"/>
        <v/>
      </c>
      <c r="W1198" s="11"/>
      <c r="X1198" s="11"/>
      <c r="Y1198" s="11"/>
      <c r="Z1198" s="11"/>
      <c r="AA1198" s="11"/>
      <c r="AB1198" s="11"/>
      <c r="AC1198" s="11"/>
    </row>
    <row r="1199" spans="4:29">
      <c r="D1199" s="26">
        <f>IF(SUM($D$2:D1198)&lt;&gt;0,0,IF(ROUND(U1198-L1199,2)=0,E1199,0))</f>
        <v>0</v>
      </c>
      <c r="E1199" s="3" t="str">
        <f t="shared" si="173"/>
        <v/>
      </c>
      <c r="F1199" s="3" t="str">
        <f>IF(E1199="","",IF(ISERROR(INDEX(Inputs!$A$10:$B$13,MATCH(E1199,Inputs!$A$10:$A$13,0),2)),0,INDEX(Inputs!$A$10:$B$13,MATCH(E1199,Inputs!$A$10:$A$13,0),2)))</f>
        <v/>
      </c>
      <c r="G1199" s="47">
        <f t="shared" si="167"/>
        <v>0.1095</v>
      </c>
      <c r="H1199" s="37">
        <f t="shared" si="168"/>
        <v>0.1095</v>
      </c>
      <c r="I1199" s="9" t="e">
        <f>IF(E1199="",NA(),IF(Inputs!$B$6&gt;(U1198*(1+rate/freq)),IF((U1198*(1+rate/freq))&lt;0,0,(U1198*(1+rate/freq))),Inputs!$B$6))</f>
        <v>#N/A</v>
      </c>
      <c r="J1199" s="8" t="str">
        <f t="shared" si="169"/>
        <v/>
      </c>
      <c r="K1199" s="9" t="str">
        <f t="shared" si="170"/>
        <v/>
      </c>
      <c r="L1199" s="8" t="str">
        <f t="shared" si="174"/>
        <v/>
      </c>
      <c r="M1199" s="8" t="str">
        <f t="shared" si="175"/>
        <v/>
      </c>
      <c r="N1199" s="8"/>
      <c r="O1199" s="8"/>
      <c r="P1199" s="8"/>
      <c r="Q1199" s="8" t="str">
        <f>IF(Inputs!$E$9=$M$2,M1199,IF(Inputs!$E$9=$N$2,N1199,IF(Inputs!$E$9=$O$2,O1199,IF(Inputs!$E$9=$P$2,P1199,""))))</f>
        <v/>
      </c>
      <c r="R1199" s="3">
        <v>0</v>
      </c>
      <c r="S1199" s="19"/>
      <c r="T1199" s="3">
        <f t="shared" si="171"/>
        <v>0</v>
      </c>
      <c r="U1199" s="8" t="str">
        <f t="shared" si="172"/>
        <v/>
      </c>
      <c r="W1199" s="11"/>
      <c r="X1199" s="11"/>
      <c r="Y1199" s="11"/>
      <c r="Z1199" s="11"/>
      <c r="AA1199" s="11"/>
      <c r="AB1199" s="11"/>
      <c r="AC1199" s="11"/>
    </row>
    <row r="1200" spans="4:29">
      <c r="D1200" s="26">
        <f>IF(SUM($D$2:D1199)&lt;&gt;0,0,IF(ROUND(U1199-L1200,2)=0,E1200,0))</f>
        <v>0</v>
      </c>
      <c r="E1200" s="3" t="str">
        <f t="shared" si="173"/>
        <v/>
      </c>
      <c r="F1200" s="3" t="str">
        <f>IF(E1200="","",IF(ISERROR(INDEX(Inputs!$A$10:$B$13,MATCH(E1200,Inputs!$A$10:$A$13,0),2)),0,INDEX(Inputs!$A$10:$B$13,MATCH(E1200,Inputs!$A$10:$A$13,0),2)))</f>
        <v/>
      </c>
      <c r="G1200" s="47">
        <f t="shared" si="167"/>
        <v>0.1095</v>
      </c>
      <c r="H1200" s="37">
        <f t="shared" si="168"/>
        <v>0.1095</v>
      </c>
      <c r="I1200" s="9" t="e">
        <f>IF(E1200="",NA(),IF(Inputs!$B$6&gt;(U1199*(1+rate/freq)),IF((U1199*(1+rate/freq))&lt;0,0,(U1199*(1+rate/freq))),Inputs!$B$6))</f>
        <v>#N/A</v>
      </c>
      <c r="J1200" s="8" t="str">
        <f t="shared" si="169"/>
        <v/>
      </c>
      <c r="K1200" s="9" t="str">
        <f t="shared" si="170"/>
        <v/>
      </c>
      <c r="L1200" s="8" t="str">
        <f t="shared" si="174"/>
        <v/>
      </c>
      <c r="M1200" s="8" t="str">
        <f t="shared" si="175"/>
        <v/>
      </c>
      <c r="N1200" s="8"/>
      <c r="O1200" s="8"/>
      <c r="P1200" s="8"/>
      <c r="Q1200" s="8" t="str">
        <f>IF(Inputs!$E$9=$M$2,M1200,IF(Inputs!$E$9=$N$2,N1200,IF(Inputs!$E$9=$O$2,O1200,IF(Inputs!$E$9=$P$2,P1200,""))))</f>
        <v/>
      </c>
      <c r="R1200" s="3">
        <v>0</v>
      </c>
      <c r="S1200" s="19"/>
      <c r="T1200" s="3">
        <f t="shared" si="171"/>
        <v>0</v>
      </c>
      <c r="U1200" s="8" t="str">
        <f t="shared" si="172"/>
        <v/>
      </c>
      <c r="W1200" s="11"/>
      <c r="X1200" s="11"/>
      <c r="Y1200" s="11"/>
      <c r="Z1200" s="11"/>
      <c r="AA1200" s="11"/>
      <c r="AB1200" s="11"/>
      <c r="AC1200" s="11"/>
    </row>
    <row r="1201" spans="4:29">
      <c r="D1201" s="26">
        <f>IF(SUM($D$2:D1200)&lt;&gt;0,0,IF(ROUND(U1200-L1201,2)=0,E1201,0))</f>
        <v>0</v>
      </c>
      <c r="E1201" s="3" t="str">
        <f t="shared" si="173"/>
        <v/>
      </c>
      <c r="F1201" s="3" t="str">
        <f>IF(E1201="","",IF(ISERROR(INDEX(Inputs!$A$10:$B$13,MATCH(E1201,Inputs!$A$10:$A$13,0),2)),0,INDEX(Inputs!$A$10:$B$13,MATCH(E1201,Inputs!$A$10:$A$13,0),2)))</f>
        <v/>
      </c>
      <c r="G1201" s="47">
        <f t="shared" si="167"/>
        <v>0.1095</v>
      </c>
      <c r="H1201" s="37">
        <f t="shared" si="168"/>
        <v>0.1095</v>
      </c>
      <c r="I1201" s="9" t="e">
        <f>IF(E1201="",NA(),IF(Inputs!$B$6&gt;(U1200*(1+rate/freq)),IF((U1200*(1+rate/freq))&lt;0,0,(U1200*(1+rate/freq))),Inputs!$B$6))</f>
        <v>#N/A</v>
      </c>
      <c r="J1201" s="8" t="str">
        <f t="shared" si="169"/>
        <v/>
      </c>
      <c r="K1201" s="9" t="str">
        <f t="shared" si="170"/>
        <v/>
      </c>
      <c r="L1201" s="8" t="str">
        <f t="shared" si="174"/>
        <v/>
      </c>
      <c r="M1201" s="8" t="str">
        <f t="shared" si="175"/>
        <v/>
      </c>
      <c r="N1201" s="8">
        <f>N1198+3</f>
        <v>1198</v>
      </c>
      <c r="O1201" s="8"/>
      <c r="P1201" s="8"/>
      <c r="Q1201" s="8" t="str">
        <f>IF(Inputs!$E$9=$M$2,M1201,IF(Inputs!$E$9=$N$2,N1201,IF(Inputs!$E$9=$O$2,O1201,IF(Inputs!$E$9=$P$2,P1201,""))))</f>
        <v/>
      </c>
      <c r="R1201" s="3">
        <v>0</v>
      </c>
      <c r="S1201" s="19"/>
      <c r="T1201" s="3">
        <f t="shared" si="171"/>
        <v>0</v>
      </c>
      <c r="U1201" s="8" t="str">
        <f t="shared" si="172"/>
        <v/>
      </c>
      <c r="W1201" s="11"/>
      <c r="X1201" s="11"/>
      <c r="Y1201" s="11"/>
      <c r="Z1201" s="11"/>
      <c r="AA1201" s="11"/>
      <c r="AB1201" s="11"/>
      <c r="AC1201" s="11"/>
    </row>
    <row r="1202" spans="4:29">
      <c r="D1202" s="26">
        <f>IF(SUM($D$2:D1201)&lt;&gt;0,0,IF(ROUND(U1201-L1202,2)=0,E1202,0))</f>
        <v>0</v>
      </c>
      <c r="E1202" s="3" t="str">
        <f t="shared" si="173"/>
        <v/>
      </c>
      <c r="F1202" s="3" t="str">
        <f>IF(E1202="","",IF(ISERROR(INDEX(Inputs!$A$10:$B$13,MATCH(E1202,Inputs!$A$10:$A$13,0),2)),0,INDEX(Inputs!$A$10:$B$13,MATCH(E1202,Inputs!$A$10:$A$13,0),2)))</f>
        <v/>
      </c>
      <c r="G1202" s="47">
        <f t="shared" si="167"/>
        <v>0.1095</v>
      </c>
      <c r="H1202" s="37">
        <f t="shared" si="168"/>
        <v>0.1095</v>
      </c>
      <c r="I1202" s="9" t="e">
        <f>IF(E1202="",NA(),IF(Inputs!$B$6&gt;(U1201*(1+rate/freq)),IF((U1201*(1+rate/freq))&lt;0,0,(U1201*(1+rate/freq))),Inputs!$B$6))</f>
        <v>#N/A</v>
      </c>
      <c r="J1202" s="8" t="str">
        <f t="shared" si="169"/>
        <v/>
      </c>
      <c r="K1202" s="9" t="str">
        <f t="shared" si="170"/>
        <v/>
      </c>
      <c r="L1202" s="8" t="str">
        <f t="shared" si="174"/>
        <v/>
      </c>
      <c r="M1202" s="8" t="str">
        <f t="shared" si="175"/>
        <v/>
      </c>
      <c r="N1202" s="8"/>
      <c r="O1202" s="8"/>
      <c r="P1202" s="8"/>
      <c r="Q1202" s="8" t="str">
        <f>IF(Inputs!$E$9=$M$2,M1202,IF(Inputs!$E$9=$N$2,N1202,IF(Inputs!$E$9=$O$2,O1202,IF(Inputs!$E$9=$P$2,P1202,""))))</f>
        <v/>
      </c>
      <c r="R1202" s="3">
        <v>0</v>
      </c>
      <c r="S1202" s="19"/>
      <c r="T1202" s="3">
        <f t="shared" si="171"/>
        <v>0</v>
      </c>
      <c r="U1202" s="8" t="str">
        <f t="shared" si="172"/>
        <v/>
      </c>
      <c r="W1202" s="11"/>
      <c r="X1202" s="11"/>
      <c r="Y1202" s="11"/>
      <c r="Z1202" s="11"/>
      <c r="AA1202" s="11"/>
      <c r="AB1202" s="11"/>
      <c r="AC1202" s="11"/>
    </row>
    <row r="1203" spans="4:29">
      <c r="D1203" s="26">
        <f>IF(SUM($D$2:D1202)&lt;&gt;0,0,IF(ROUND(U1202-L1203,2)=0,E1203,0))</f>
        <v>0</v>
      </c>
      <c r="E1203" s="3" t="str">
        <f t="shared" si="173"/>
        <v/>
      </c>
      <c r="F1203" s="3" t="str">
        <f>IF(E1203="","",IF(ISERROR(INDEX(Inputs!$A$10:$B$13,MATCH(E1203,Inputs!$A$10:$A$13,0),2)),0,INDEX(Inputs!$A$10:$B$13,MATCH(E1203,Inputs!$A$10:$A$13,0),2)))</f>
        <v/>
      </c>
      <c r="G1203" s="47">
        <f t="shared" si="167"/>
        <v>0.1095</v>
      </c>
      <c r="H1203" s="37">
        <f t="shared" si="168"/>
        <v>0.1095</v>
      </c>
      <c r="I1203" s="9" t="e">
        <f>IF(E1203="",NA(),IF(Inputs!$B$6&gt;(U1202*(1+rate/freq)),IF((U1202*(1+rate/freq))&lt;0,0,(U1202*(1+rate/freq))),Inputs!$B$6))</f>
        <v>#N/A</v>
      </c>
      <c r="J1203" s="8" t="str">
        <f t="shared" si="169"/>
        <v/>
      </c>
      <c r="K1203" s="9" t="str">
        <f t="shared" si="170"/>
        <v/>
      </c>
      <c r="L1203" s="8" t="str">
        <f t="shared" si="174"/>
        <v/>
      </c>
      <c r="M1203" s="8" t="str">
        <f t="shared" si="175"/>
        <v/>
      </c>
      <c r="N1203" s="8"/>
      <c r="O1203" s="8"/>
      <c r="P1203" s="8"/>
      <c r="Q1203" s="8" t="str">
        <f>IF(Inputs!$E$9=$M$2,M1203,IF(Inputs!$E$9=$N$2,N1203,IF(Inputs!$E$9=$O$2,O1203,IF(Inputs!$E$9=$P$2,P1203,""))))</f>
        <v/>
      </c>
      <c r="R1203" s="3">
        <v>0</v>
      </c>
      <c r="S1203" s="19"/>
      <c r="T1203" s="3">
        <f t="shared" si="171"/>
        <v>0</v>
      </c>
      <c r="U1203" s="8" t="str">
        <f t="shared" si="172"/>
        <v/>
      </c>
      <c r="W1203" s="11"/>
      <c r="X1203" s="11"/>
      <c r="Y1203" s="11"/>
      <c r="Z1203" s="11"/>
      <c r="AA1203" s="11"/>
      <c r="AB1203" s="11"/>
      <c r="AC1203" s="11"/>
    </row>
    <row r="1204" spans="4:29">
      <c r="D1204" s="26">
        <f>IF(SUM($D$2:D1203)&lt;&gt;0,0,IF(ROUND(U1203-L1204,2)=0,E1204,0))</f>
        <v>0</v>
      </c>
      <c r="E1204" s="3" t="str">
        <f t="shared" si="173"/>
        <v/>
      </c>
      <c r="F1204" s="3" t="str">
        <f>IF(E1204="","",IF(ISERROR(INDEX(Inputs!$A$10:$B$13,MATCH(E1204,Inputs!$A$10:$A$13,0),2)),0,INDEX(Inputs!$A$10:$B$13,MATCH(E1204,Inputs!$A$10:$A$13,0),2)))</f>
        <v/>
      </c>
      <c r="G1204" s="47">
        <f t="shared" si="167"/>
        <v>0.1095</v>
      </c>
      <c r="H1204" s="37">
        <f t="shared" si="168"/>
        <v>0.1095</v>
      </c>
      <c r="I1204" s="9" t="e">
        <f>IF(E1204="",NA(),IF(Inputs!$B$6&gt;(U1203*(1+rate/freq)),IF((U1203*(1+rate/freq))&lt;0,0,(U1203*(1+rate/freq))),Inputs!$B$6))</f>
        <v>#N/A</v>
      </c>
      <c r="J1204" s="8" t="str">
        <f t="shared" si="169"/>
        <v/>
      </c>
      <c r="K1204" s="9" t="str">
        <f t="shared" si="170"/>
        <v/>
      </c>
      <c r="L1204" s="8" t="str">
        <f t="shared" si="174"/>
        <v/>
      </c>
      <c r="M1204" s="8" t="str">
        <f t="shared" si="175"/>
        <v/>
      </c>
      <c r="N1204" s="8">
        <f>N1201+3</f>
        <v>1201</v>
      </c>
      <c r="O1204" s="8">
        <f>O1198+6</f>
        <v>1201</v>
      </c>
      <c r="P1204" s="8">
        <f>P1192+12</f>
        <v>1201</v>
      </c>
      <c r="Q1204" s="8" t="str">
        <f>IF(Inputs!$E$9=$M$2,M1204,IF(Inputs!$E$9=$N$2,N1204,IF(Inputs!$E$9=$O$2,O1204,IF(Inputs!$E$9=$P$2,P1204,""))))</f>
        <v/>
      </c>
      <c r="R1204" s="3">
        <v>0</v>
      </c>
      <c r="S1204" s="19"/>
      <c r="T1204" s="3">
        <f t="shared" si="171"/>
        <v>0</v>
      </c>
      <c r="U1204" s="8" t="str">
        <f t="shared" si="172"/>
        <v/>
      </c>
      <c r="W1204" s="11"/>
      <c r="X1204" s="11"/>
      <c r="Y1204" s="11"/>
      <c r="Z1204" s="11"/>
      <c r="AA1204" s="11"/>
      <c r="AB1204" s="11"/>
      <c r="AC1204" s="11"/>
    </row>
    <row r="1205" spans="4:29">
      <c r="D1205" s="26">
        <f>IF(SUM($D$2:D1204)&lt;&gt;0,0,IF(ROUND(U1204-L1205,2)=0,E1205,0))</f>
        <v>0</v>
      </c>
      <c r="E1205" s="3" t="str">
        <f t="shared" si="173"/>
        <v/>
      </c>
      <c r="F1205" s="3" t="str">
        <f>IF(E1205="","",IF(ISERROR(INDEX(Inputs!$A$10:$B$13,MATCH(E1205,Inputs!$A$10:$A$13,0),2)),0,INDEX(Inputs!$A$10:$B$13,MATCH(E1205,Inputs!$A$10:$A$13,0),2)))</f>
        <v/>
      </c>
      <c r="G1205" s="47">
        <f t="shared" si="167"/>
        <v>0.1095</v>
      </c>
      <c r="H1205" s="37">
        <f t="shared" si="168"/>
        <v>0.1095</v>
      </c>
      <c r="I1205" s="9" t="e">
        <f>IF(E1205="",NA(),IF(Inputs!$B$6&gt;(U1204*(1+rate/freq)),IF((U1204*(1+rate/freq))&lt;0,0,(U1204*(1+rate/freq))),Inputs!$B$6))</f>
        <v>#N/A</v>
      </c>
      <c r="J1205" s="8" t="str">
        <f t="shared" si="169"/>
        <v/>
      </c>
      <c r="K1205" s="9" t="str">
        <f t="shared" si="170"/>
        <v/>
      </c>
      <c r="L1205" s="8" t="str">
        <f t="shared" si="174"/>
        <v/>
      </c>
      <c r="M1205" s="8" t="str">
        <f t="shared" si="175"/>
        <v/>
      </c>
      <c r="N1205" s="8"/>
      <c r="O1205" s="8"/>
      <c r="P1205" s="8"/>
      <c r="Q1205" s="8" t="str">
        <f>IF(Inputs!$E$9=$M$2,M1205,IF(Inputs!$E$9=$N$2,N1205,IF(Inputs!$E$9=$O$2,O1205,IF(Inputs!$E$9=$P$2,P1205,""))))</f>
        <v/>
      </c>
      <c r="R1205" s="3">
        <v>0</v>
      </c>
      <c r="S1205" s="19"/>
      <c r="T1205" s="3">
        <f t="shared" si="171"/>
        <v>0</v>
      </c>
      <c r="U1205" s="8" t="str">
        <f t="shared" si="172"/>
        <v/>
      </c>
      <c r="W1205" s="11"/>
      <c r="X1205" s="11"/>
      <c r="Y1205" s="11"/>
      <c r="Z1205" s="11"/>
      <c r="AA1205" s="11"/>
      <c r="AB1205" s="11"/>
      <c r="AC1205" s="11"/>
    </row>
    <row r="1206" spans="4:29">
      <c r="D1206" s="26">
        <f>IF(SUM($D$2:D1205)&lt;&gt;0,0,IF(ROUND(U1205-L1206,2)=0,E1206,0))</f>
        <v>0</v>
      </c>
      <c r="E1206" s="3" t="str">
        <f t="shared" si="173"/>
        <v/>
      </c>
      <c r="F1206" s="3" t="str">
        <f>IF(E1206="","",IF(ISERROR(INDEX(Inputs!$A$10:$B$13,MATCH(E1206,Inputs!$A$10:$A$13,0),2)),0,INDEX(Inputs!$A$10:$B$13,MATCH(E1206,Inputs!$A$10:$A$13,0),2)))</f>
        <v/>
      </c>
      <c r="G1206" s="47">
        <f t="shared" si="167"/>
        <v>0.1095</v>
      </c>
      <c r="H1206" s="37">
        <f t="shared" si="168"/>
        <v>0.1095</v>
      </c>
      <c r="I1206" s="9" t="e">
        <f>IF(E1206="",NA(),IF(Inputs!$B$6&gt;(U1205*(1+rate/freq)),IF((U1205*(1+rate/freq))&lt;0,0,(U1205*(1+rate/freq))),Inputs!$B$6))</f>
        <v>#N/A</v>
      </c>
      <c r="J1206" s="8" t="str">
        <f t="shared" si="169"/>
        <v/>
      </c>
      <c r="K1206" s="9" t="str">
        <f t="shared" si="170"/>
        <v/>
      </c>
      <c r="L1206" s="8" t="str">
        <f t="shared" si="174"/>
        <v/>
      </c>
      <c r="M1206" s="8" t="str">
        <f t="shared" si="175"/>
        <v/>
      </c>
      <c r="N1206" s="8"/>
      <c r="O1206" s="8"/>
      <c r="P1206" s="8"/>
      <c r="Q1206" s="8" t="str">
        <f>IF(Inputs!$E$9=$M$2,M1206,IF(Inputs!$E$9=$N$2,N1206,IF(Inputs!$E$9=$O$2,O1206,IF(Inputs!$E$9=$P$2,P1206,""))))</f>
        <v/>
      </c>
      <c r="R1206" s="3">
        <v>0</v>
      </c>
      <c r="S1206" s="19"/>
      <c r="T1206" s="3">
        <f t="shared" si="171"/>
        <v>0</v>
      </c>
      <c r="U1206" s="8" t="str">
        <f t="shared" si="172"/>
        <v/>
      </c>
      <c r="W1206" s="11"/>
      <c r="X1206" s="11"/>
      <c r="Y1206" s="11"/>
      <c r="Z1206" s="11"/>
      <c r="AA1206" s="11"/>
      <c r="AB1206" s="11"/>
      <c r="AC1206" s="11"/>
    </row>
    <row r="1207" spans="4:29">
      <c r="D1207" s="26">
        <f>IF(SUM($D$2:D1206)&lt;&gt;0,0,IF(ROUND(U1206-L1207,2)=0,E1207,0))</f>
        <v>0</v>
      </c>
      <c r="E1207" s="3" t="str">
        <f t="shared" si="173"/>
        <v/>
      </c>
      <c r="F1207" s="3" t="str">
        <f>IF(E1207="","",IF(ISERROR(INDEX(Inputs!$A$10:$B$13,MATCH(E1207,Inputs!$A$10:$A$13,0),2)),0,INDEX(Inputs!$A$10:$B$13,MATCH(E1207,Inputs!$A$10:$A$13,0),2)))</f>
        <v/>
      </c>
      <c r="G1207" s="47">
        <f t="shared" si="167"/>
        <v>0.1095</v>
      </c>
      <c r="H1207" s="37">
        <f t="shared" si="168"/>
        <v>0.1095</v>
      </c>
      <c r="I1207" s="9" t="e">
        <f>IF(E1207="",NA(),IF(Inputs!$B$6&gt;(U1206*(1+rate/freq)),IF((U1206*(1+rate/freq))&lt;0,0,(U1206*(1+rate/freq))),Inputs!$B$6))</f>
        <v>#N/A</v>
      </c>
      <c r="J1207" s="8" t="str">
        <f t="shared" si="169"/>
        <v/>
      </c>
      <c r="K1207" s="9" t="str">
        <f t="shared" si="170"/>
        <v/>
      </c>
      <c r="L1207" s="8" t="str">
        <f t="shared" si="174"/>
        <v/>
      </c>
      <c r="M1207" s="8" t="str">
        <f t="shared" si="175"/>
        <v/>
      </c>
      <c r="N1207" s="8">
        <f>N1204+3</f>
        <v>1204</v>
      </c>
      <c r="O1207" s="8"/>
      <c r="P1207" s="8"/>
      <c r="Q1207" s="8" t="str">
        <f>IF(Inputs!$E$9=$M$2,M1207,IF(Inputs!$E$9=$N$2,N1207,IF(Inputs!$E$9=$O$2,O1207,IF(Inputs!$E$9=$P$2,P1207,""))))</f>
        <v/>
      </c>
      <c r="R1207" s="3">
        <v>0</v>
      </c>
      <c r="S1207" s="19"/>
      <c r="T1207" s="3">
        <f t="shared" si="171"/>
        <v>0</v>
      </c>
      <c r="U1207" s="8" t="str">
        <f t="shared" si="172"/>
        <v/>
      </c>
      <c r="W1207" s="11"/>
      <c r="X1207" s="11"/>
      <c r="Y1207" s="11"/>
      <c r="Z1207" s="11"/>
      <c r="AA1207" s="11"/>
      <c r="AB1207" s="11"/>
      <c r="AC1207" s="11"/>
    </row>
    <row r="1208" spans="4:29">
      <c r="D1208" s="26">
        <f>IF(SUM($D$2:D1207)&lt;&gt;0,0,IF(ROUND(U1207-L1208,2)=0,E1208,0))</f>
        <v>0</v>
      </c>
      <c r="E1208" s="3" t="str">
        <f t="shared" si="173"/>
        <v/>
      </c>
      <c r="F1208" s="3" t="str">
        <f>IF(E1208="","",IF(ISERROR(INDEX(Inputs!$A$10:$B$13,MATCH(E1208,Inputs!$A$10:$A$13,0),2)),0,INDEX(Inputs!$A$10:$B$13,MATCH(E1208,Inputs!$A$10:$A$13,0),2)))</f>
        <v/>
      </c>
      <c r="G1208" s="47">
        <f t="shared" si="167"/>
        <v>0.1095</v>
      </c>
      <c r="H1208" s="37">
        <f t="shared" si="168"/>
        <v>0.1095</v>
      </c>
      <c r="I1208" s="9" t="e">
        <f>IF(E1208="",NA(),IF(Inputs!$B$6&gt;(U1207*(1+rate/freq)),IF((U1207*(1+rate/freq))&lt;0,0,(U1207*(1+rate/freq))),Inputs!$B$6))</f>
        <v>#N/A</v>
      </c>
      <c r="J1208" s="8" t="str">
        <f t="shared" si="169"/>
        <v/>
      </c>
      <c r="K1208" s="9" t="str">
        <f t="shared" si="170"/>
        <v/>
      </c>
      <c r="L1208" s="8" t="str">
        <f t="shared" si="174"/>
        <v/>
      </c>
      <c r="M1208" s="8" t="str">
        <f t="shared" si="175"/>
        <v/>
      </c>
      <c r="N1208" s="8"/>
      <c r="O1208" s="8"/>
      <c r="P1208" s="8"/>
      <c r="Q1208" s="8" t="str">
        <f>IF(Inputs!$E$9=$M$2,M1208,IF(Inputs!$E$9=$N$2,N1208,IF(Inputs!$E$9=$O$2,O1208,IF(Inputs!$E$9=$P$2,P1208,""))))</f>
        <v/>
      </c>
      <c r="R1208" s="3">
        <v>0</v>
      </c>
      <c r="S1208" s="19"/>
      <c r="T1208" s="3">
        <f t="shared" si="171"/>
        <v>0</v>
      </c>
      <c r="U1208" s="8" t="str">
        <f t="shared" si="172"/>
        <v/>
      </c>
      <c r="W1208" s="11"/>
      <c r="X1208" s="11"/>
      <c r="Y1208" s="11"/>
      <c r="Z1208" s="11"/>
      <c r="AA1208" s="11"/>
      <c r="AB1208" s="11"/>
      <c r="AC1208" s="11"/>
    </row>
    <row r="1209" spans="4:29">
      <c r="D1209" s="26">
        <f>IF(SUM($D$2:D1208)&lt;&gt;0,0,IF(ROUND(U1208-L1209,2)=0,E1209,0))</f>
        <v>0</v>
      </c>
      <c r="E1209" s="3" t="str">
        <f t="shared" si="173"/>
        <v/>
      </c>
      <c r="F1209" s="3" t="str">
        <f>IF(E1209="","",IF(ISERROR(INDEX(Inputs!$A$10:$B$13,MATCH(E1209,Inputs!$A$10:$A$13,0),2)),0,INDEX(Inputs!$A$10:$B$13,MATCH(E1209,Inputs!$A$10:$A$13,0),2)))</f>
        <v/>
      </c>
      <c r="G1209" s="47">
        <f t="shared" si="167"/>
        <v>0.1095</v>
      </c>
      <c r="H1209" s="37">
        <f t="shared" si="168"/>
        <v>0.1095</v>
      </c>
      <c r="I1209" s="9" t="e">
        <f>IF(E1209="",NA(),IF(Inputs!$B$6&gt;(U1208*(1+rate/freq)),IF((U1208*(1+rate/freq))&lt;0,0,(U1208*(1+rate/freq))),Inputs!$B$6))</f>
        <v>#N/A</v>
      </c>
      <c r="J1209" s="8" t="str">
        <f t="shared" si="169"/>
        <v/>
      </c>
      <c r="K1209" s="9" t="str">
        <f t="shared" si="170"/>
        <v/>
      </c>
      <c r="L1209" s="8" t="str">
        <f t="shared" si="174"/>
        <v/>
      </c>
      <c r="M1209" s="8" t="str">
        <f t="shared" si="175"/>
        <v/>
      </c>
      <c r="N1209" s="8"/>
      <c r="O1209" s="8"/>
      <c r="P1209" s="8"/>
      <c r="Q1209" s="8" t="str">
        <f>IF(Inputs!$E$9=$M$2,M1209,IF(Inputs!$E$9=$N$2,N1209,IF(Inputs!$E$9=$O$2,O1209,IF(Inputs!$E$9=$P$2,P1209,""))))</f>
        <v/>
      </c>
      <c r="R1209" s="3">
        <v>0</v>
      </c>
      <c r="S1209" s="19"/>
      <c r="T1209" s="3">
        <f t="shared" si="171"/>
        <v>0</v>
      </c>
      <c r="U1209" s="8" t="str">
        <f t="shared" si="172"/>
        <v/>
      </c>
      <c r="W1209" s="11"/>
      <c r="X1209" s="11"/>
      <c r="Y1209" s="11"/>
      <c r="Z1209" s="11"/>
      <c r="AA1209" s="11"/>
      <c r="AB1209" s="11"/>
      <c r="AC1209" s="11"/>
    </row>
    <row r="1210" spans="4:29">
      <c r="D1210" s="26">
        <f>IF(SUM($D$2:D1209)&lt;&gt;0,0,IF(ROUND(U1209-L1210,2)=0,E1210,0))</f>
        <v>0</v>
      </c>
      <c r="E1210" s="3" t="str">
        <f t="shared" si="173"/>
        <v/>
      </c>
      <c r="F1210" s="3" t="str">
        <f>IF(E1210="","",IF(ISERROR(INDEX(Inputs!$A$10:$B$13,MATCH(E1210,Inputs!$A$10:$A$13,0),2)),0,INDEX(Inputs!$A$10:$B$13,MATCH(E1210,Inputs!$A$10:$A$13,0),2)))</f>
        <v/>
      </c>
      <c r="G1210" s="47">
        <f t="shared" si="167"/>
        <v>0.1095</v>
      </c>
      <c r="H1210" s="37">
        <f t="shared" si="168"/>
        <v>0.1095</v>
      </c>
      <c r="I1210" s="9" t="e">
        <f>IF(E1210="",NA(),IF(Inputs!$B$6&gt;(U1209*(1+rate/freq)),IF((U1209*(1+rate/freq))&lt;0,0,(U1209*(1+rate/freq))),Inputs!$B$6))</f>
        <v>#N/A</v>
      </c>
      <c r="J1210" s="8" t="str">
        <f t="shared" si="169"/>
        <v/>
      </c>
      <c r="K1210" s="9" t="str">
        <f t="shared" si="170"/>
        <v/>
      </c>
      <c r="L1210" s="8" t="str">
        <f t="shared" si="174"/>
        <v/>
      </c>
      <c r="M1210" s="8" t="str">
        <f t="shared" si="175"/>
        <v/>
      </c>
      <c r="N1210" s="8">
        <f>N1207+3</f>
        <v>1207</v>
      </c>
      <c r="O1210" s="8">
        <f>O1204+6</f>
        <v>1207</v>
      </c>
      <c r="P1210" s="8"/>
      <c r="Q1210" s="8" t="str">
        <f>IF(Inputs!$E$9=$M$2,M1210,IF(Inputs!$E$9=$N$2,N1210,IF(Inputs!$E$9=$O$2,O1210,IF(Inputs!$E$9=$P$2,P1210,""))))</f>
        <v/>
      </c>
      <c r="R1210" s="3">
        <v>0</v>
      </c>
      <c r="S1210" s="19"/>
      <c r="T1210" s="3">
        <f t="shared" si="171"/>
        <v>0</v>
      </c>
      <c r="U1210" s="8" t="str">
        <f t="shared" si="172"/>
        <v/>
      </c>
      <c r="W1210" s="11"/>
      <c r="X1210" s="11"/>
      <c r="Y1210" s="11"/>
      <c r="Z1210" s="11"/>
      <c r="AA1210" s="11"/>
      <c r="AB1210" s="11"/>
      <c r="AC1210" s="11"/>
    </row>
    <row r="1211" spans="4:29">
      <c r="D1211" s="26">
        <f>IF(SUM($D$2:D1210)&lt;&gt;0,0,IF(ROUND(U1210-L1211,2)=0,E1211,0))</f>
        <v>0</v>
      </c>
      <c r="E1211" s="3" t="str">
        <f t="shared" si="173"/>
        <v/>
      </c>
      <c r="F1211" s="3" t="str">
        <f>IF(E1211="","",IF(ISERROR(INDEX(Inputs!$A$10:$B$13,MATCH(E1211,Inputs!$A$10:$A$13,0),2)),0,INDEX(Inputs!$A$10:$B$13,MATCH(E1211,Inputs!$A$10:$A$13,0),2)))</f>
        <v/>
      </c>
      <c r="G1211" s="47">
        <f t="shared" si="167"/>
        <v>0.1095</v>
      </c>
      <c r="H1211" s="37">
        <f t="shared" si="168"/>
        <v>0.1095</v>
      </c>
      <c r="I1211" s="9" t="e">
        <f>IF(E1211="",NA(),IF(Inputs!$B$6&gt;(U1210*(1+rate/freq)),IF((U1210*(1+rate/freq))&lt;0,0,(U1210*(1+rate/freq))),Inputs!$B$6))</f>
        <v>#N/A</v>
      </c>
      <c r="J1211" s="8" t="str">
        <f t="shared" si="169"/>
        <v/>
      </c>
      <c r="K1211" s="9" t="str">
        <f t="shared" si="170"/>
        <v/>
      </c>
      <c r="L1211" s="8" t="str">
        <f t="shared" si="174"/>
        <v/>
      </c>
      <c r="M1211" s="8" t="str">
        <f t="shared" si="175"/>
        <v/>
      </c>
      <c r="N1211" s="8"/>
      <c r="O1211" s="8"/>
      <c r="P1211" s="8"/>
      <c r="Q1211" s="8" t="str">
        <f>IF(Inputs!$E$9=$M$2,M1211,IF(Inputs!$E$9=$N$2,N1211,IF(Inputs!$E$9=$O$2,O1211,IF(Inputs!$E$9=$P$2,P1211,""))))</f>
        <v/>
      </c>
      <c r="R1211" s="3">
        <v>0</v>
      </c>
      <c r="S1211" s="19"/>
      <c r="T1211" s="3">
        <f t="shared" si="171"/>
        <v>0</v>
      </c>
      <c r="U1211" s="8" t="str">
        <f t="shared" si="172"/>
        <v/>
      </c>
      <c r="W1211" s="11"/>
      <c r="X1211" s="11"/>
      <c r="Y1211" s="11"/>
      <c r="Z1211" s="11"/>
      <c r="AA1211" s="11"/>
      <c r="AB1211" s="11"/>
      <c r="AC1211" s="11"/>
    </row>
    <row r="1212" spans="4:29">
      <c r="D1212" s="26">
        <f>IF(SUM($D$2:D1211)&lt;&gt;0,0,IF(ROUND(U1211-L1212,2)=0,E1212,0))</f>
        <v>0</v>
      </c>
      <c r="E1212" s="3" t="str">
        <f t="shared" si="173"/>
        <v/>
      </c>
      <c r="F1212" s="3" t="str">
        <f>IF(E1212="","",IF(ISERROR(INDEX(Inputs!$A$10:$B$13,MATCH(E1212,Inputs!$A$10:$A$13,0),2)),0,INDEX(Inputs!$A$10:$B$13,MATCH(E1212,Inputs!$A$10:$A$13,0),2)))</f>
        <v/>
      </c>
      <c r="G1212" s="47">
        <f t="shared" si="167"/>
        <v>0.1095</v>
      </c>
      <c r="H1212" s="37">
        <f t="shared" si="168"/>
        <v>0.1095</v>
      </c>
      <c r="I1212" s="9" t="e">
        <f>IF(E1212="",NA(),IF(Inputs!$B$6&gt;(U1211*(1+rate/freq)),IF((U1211*(1+rate/freq))&lt;0,0,(U1211*(1+rate/freq))),Inputs!$B$6))</f>
        <v>#N/A</v>
      </c>
      <c r="J1212" s="8" t="str">
        <f t="shared" si="169"/>
        <v/>
      </c>
      <c r="K1212" s="9" t="str">
        <f t="shared" si="170"/>
        <v/>
      </c>
      <c r="L1212" s="8" t="str">
        <f t="shared" si="174"/>
        <v/>
      </c>
      <c r="M1212" s="8" t="str">
        <f t="shared" si="175"/>
        <v/>
      </c>
      <c r="N1212" s="8"/>
      <c r="O1212" s="8"/>
      <c r="P1212" s="8"/>
      <c r="Q1212" s="8" t="str">
        <f>IF(Inputs!$E$9=$M$2,M1212,IF(Inputs!$E$9=$N$2,N1212,IF(Inputs!$E$9=$O$2,O1212,IF(Inputs!$E$9=$P$2,P1212,""))))</f>
        <v/>
      </c>
      <c r="R1212" s="3">
        <v>0</v>
      </c>
      <c r="S1212" s="19"/>
      <c r="T1212" s="3">
        <f t="shared" si="171"/>
        <v>0</v>
      </c>
      <c r="U1212" s="8" t="str">
        <f t="shared" si="172"/>
        <v/>
      </c>
      <c r="W1212" s="11"/>
      <c r="X1212" s="11"/>
      <c r="Y1212" s="11"/>
      <c r="Z1212" s="11"/>
      <c r="AA1212" s="11"/>
      <c r="AB1212" s="11"/>
      <c r="AC1212" s="11"/>
    </row>
    <row r="1213" spans="4:29">
      <c r="D1213" s="26">
        <f>IF(SUM($D$2:D1212)&lt;&gt;0,0,IF(ROUND(U1212-L1213,2)=0,E1213,0))</f>
        <v>0</v>
      </c>
      <c r="E1213" s="3" t="str">
        <f t="shared" si="173"/>
        <v/>
      </c>
      <c r="F1213" s="3" t="str">
        <f>IF(E1213="","",IF(ISERROR(INDEX(Inputs!$A$10:$B$13,MATCH(E1213,Inputs!$A$10:$A$13,0),2)),0,INDEX(Inputs!$A$10:$B$13,MATCH(E1213,Inputs!$A$10:$A$13,0),2)))</f>
        <v/>
      </c>
      <c r="G1213" s="47">
        <f t="shared" si="167"/>
        <v>0.1095</v>
      </c>
      <c r="H1213" s="37">
        <f t="shared" si="168"/>
        <v>0.1095</v>
      </c>
      <c r="I1213" s="9" t="e">
        <f>IF(E1213="",NA(),IF(Inputs!$B$6&gt;(U1212*(1+rate/freq)),IF((U1212*(1+rate/freq))&lt;0,0,(U1212*(1+rate/freq))),Inputs!$B$6))</f>
        <v>#N/A</v>
      </c>
      <c r="J1213" s="8" t="str">
        <f t="shared" si="169"/>
        <v/>
      </c>
      <c r="K1213" s="9" t="str">
        <f t="shared" si="170"/>
        <v/>
      </c>
      <c r="L1213" s="8" t="str">
        <f t="shared" si="174"/>
        <v/>
      </c>
      <c r="M1213" s="8" t="str">
        <f t="shared" si="175"/>
        <v/>
      </c>
      <c r="N1213" s="8">
        <f>N1210+3</f>
        <v>1210</v>
      </c>
      <c r="O1213" s="8"/>
      <c r="P1213" s="8"/>
      <c r="Q1213" s="8" t="str">
        <f>IF(Inputs!$E$9=$M$2,M1213,IF(Inputs!$E$9=$N$2,N1213,IF(Inputs!$E$9=$O$2,O1213,IF(Inputs!$E$9=$P$2,P1213,""))))</f>
        <v/>
      </c>
      <c r="R1213" s="3">
        <v>0</v>
      </c>
      <c r="S1213" s="19"/>
      <c r="T1213" s="3">
        <f t="shared" si="171"/>
        <v>0</v>
      </c>
      <c r="U1213" s="8" t="str">
        <f t="shared" si="172"/>
        <v/>
      </c>
      <c r="W1213" s="11"/>
      <c r="X1213" s="11"/>
      <c r="Y1213" s="11"/>
      <c r="Z1213" s="11"/>
      <c r="AA1213" s="11"/>
      <c r="AB1213" s="11"/>
      <c r="AC1213" s="11"/>
    </row>
    <row r="1214" spans="4:29">
      <c r="D1214" s="26">
        <f>IF(SUM($D$2:D1213)&lt;&gt;0,0,IF(ROUND(U1213-L1214,2)=0,E1214,0))</f>
        <v>0</v>
      </c>
      <c r="E1214" s="3" t="str">
        <f t="shared" si="173"/>
        <v/>
      </c>
      <c r="F1214" s="3" t="str">
        <f>IF(E1214="","",IF(ISERROR(INDEX(Inputs!$A$10:$B$13,MATCH(E1214,Inputs!$A$10:$A$13,0),2)),0,INDEX(Inputs!$A$10:$B$13,MATCH(E1214,Inputs!$A$10:$A$13,0),2)))</f>
        <v/>
      </c>
      <c r="G1214" s="47">
        <f t="shared" si="167"/>
        <v>0.1095</v>
      </c>
      <c r="H1214" s="37">
        <f t="shared" si="168"/>
        <v>0.1095</v>
      </c>
      <c r="I1214" s="9" t="e">
        <f>IF(E1214="",NA(),IF(Inputs!$B$6&gt;(U1213*(1+rate/freq)),IF((U1213*(1+rate/freq))&lt;0,0,(U1213*(1+rate/freq))),Inputs!$B$6))</f>
        <v>#N/A</v>
      </c>
      <c r="J1214" s="8" t="str">
        <f t="shared" si="169"/>
        <v/>
      </c>
      <c r="K1214" s="9" t="str">
        <f t="shared" si="170"/>
        <v/>
      </c>
      <c r="L1214" s="8" t="str">
        <f t="shared" si="174"/>
        <v/>
      </c>
      <c r="M1214" s="8" t="str">
        <f t="shared" si="175"/>
        <v/>
      </c>
      <c r="N1214" s="8"/>
      <c r="O1214" s="8"/>
      <c r="P1214" s="8"/>
      <c r="Q1214" s="8" t="str">
        <f>IF(Inputs!$E$9=$M$2,M1214,IF(Inputs!$E$9=$N$2,N1214,IF(Inputs!$E$9=$O$2,O1214,IF(Inputs!$E$9=$P$2,P1214,""))))</f>
        <v/>
      </c>
      <c r="R1214" s="3">
        <v>0</v>
      </c>
      <c r="S1214" s="19"/>
      <c r="T1214" s="3">
        <f t="shared" si="171"/>
        <v>0</v>
      </c>
      <c r="U1214" s="8" t="str">
        <f t="shared" si="172"/>
        <v/>
      </c>
      <c r="W1214" s="11"/>
      <c r="X1214" s="11"/>
      <c r="Y1214" s="11"/>
      <c r="Z1214" s="11"/>
      <c r="AA1214" s="11"/>
      <c r="AB1214" s="11"/>
      <c r="AC1214" s="11"/>
    </row>
    <row r="1215" spans="4:29">
      <c r="D1215" s="26">
        <f>IF(SUM($D$2:D1214)&lt;&gt;0,0,IF(ROUND(U1214-L1215,2)=0,E1215,0))</f>
        <v>0</v>
      </c>
      <c r="E1215" s="3" t="str">
        <f t="shared" si="173"/>
        <v/>
      </c>
      <c r="F1215" s="3" t="str">
        <f>IF(E1215="","",IF(ISERROR(INDEX(Inputs!$A$10:$B$13,MATCH(E1215,Inputs!$A$10:$A$13,0),2)),0,INDEX(Inputs!$A$10:$B$13,MATCH(E1215,Inputs!$A$10:$A$13,0),2)))</f>
        <v/>
      </c>
      <c r="G1215" s="47">
        <f t="shared" si="167"/>
        <v>0.1095</v>
      </c>
      <c r="H1215" s="37">
        <f t="shared" si="168"/>
        <v>0.1095</v>
      </c>
      <c r="I1215" s="9" t="e">
        <f>IF(E1215="",NA(),IF(Inputs!$B$6&gt;(U1214*(1+rate/freq)),IF((U1214*(1+rate/freq))&lt;0,0,(U1214*(1+rate/freq))),Inputs!$B$6))</f>
        <v>#N/A</v>
      </c>
      <c r="J1215" s="8" t="str">
        <f t="shared" si="169"/>
        <v/>
      </c>
      <c r="K1215" s="9" t="str">
        <f t="shared" si="170"/>
        <v/>
      </c>
      <c r="L1215" s="8" t="str">
        <f t="shared" si="174"/>
        <v/>
      </c>
      <c r="M1215" s="8" t="str">
        <f t="shared" si="175"/>
        <v/>
      </c>
      <c r="N1215" s="8"/>
      <c r="O1215" s="8"/>
      <c r="P1215" s="8"/>
      <c r="Q1215" s="8" t="str">
        <f>IF(Inputs!$E$9=$M$2,M1215,IF(Inputs!$E$9=$N$2,N1215,IF(Inputs!$E$9=$O$2,O1215,IF(Inputs!$E$9=$P$2,P1215,""))))</f>
        <v/>
      </c>
      <c r="R1215" s="3">
        <v>0</v>
      </c>
      <c r="S1215" s="19"/>
      <c r="T1215" s="3">
        <f t="shared" si="171"/>
        <v>0</v>
      </c>
      <c r="U1215" s="8" t="str">
        <f t="shared" si="172"/>
        <v/>
      </c>
      <c r="W1215" s="11"/>
      <c r="X1215" s="11"/>
      <c r="Y1215" s="11"/>
      <c r="Z1215" s="11"/>
      <c r="AA1215" s="11"/>
      <c r="AB1215" s="11"/>
      <c r="AC1215" s="11"/>
    </row>
    <row r="1216" spans="4:29">
      <c r="D1216" s="26">
        <f>IF(SUM($D$2:D1215)&lt;&gt;0,0,IF(ROUND(U1215-L1216,2)=0,E1216,0))</f>
        <v>0</v>
      </c>
      <c r="E1216" s="3" t="str">
        <f t="shared" si="173"/>
        <v/>
      </c>
      <c r="F1216" s="3" t="str">
        <f>IF(E1216="","",IF(ISERROR(INDEX(Inputs!$A$10:$B$13,MATCH(E1216,Inputs!$A$10:$A$13,0),2)),0,INDEX(Inputs!$A$10:$B$13,MATCH(E1216,Inputs!$A$10:$A$13,0),2)))</f>
        <v/>
      </c>
      <c r="G1216" s="47">
        <f t="shared" si="167"/>
        <v>0.1095</v>
      </c>
      <c r="H1216" s="37">
        <f t="shared" si="168"/>
        <v>0.1095</v>
      </c>
      <c r="I1216" s="9" t="e">
        <f>IF(E1216="",NA(),IF(Inputs!$B$6&gt;(U1215*(1+rate/freq)),IF((U1215*(1+rate/freq))&lt;0,0,(U1215*(1+rate/freq))),Inputs!$B$6))</f>
        <v>#N/A</v>
      </c>
      <c r="J1216" s="8" t="str">
        <f t="shared" si="169"/>
        <v/>
      </c>
      <c r="K1216" s="9" t="str">
        <f t="shared" si="170"/>
        <v/>
      </c>
      <c r="L1216" s="8" t="str">
        <f t="shared" si="174"/>
        <v/>
      </c>
      <c r="M1216" s="8" t="str">
        <f t="shared" si="175"/>
        <v/>
      </c>
      <c r="N1216" s="8">
        <f>N1213+3</f>
        <v>1213</v>
      </c>
      <c r="O1216" s="8">
        <f>O1210+6</f>
        <v>1213</v>
      </c>
      <c r="P1216" s="8">
        <f>P1204+12</f>
        <v>1213</v>
      </c>
      <c r="Q1216" s="8" t="str">
        <f>IF(Inputs!$E$9=$M$2,M1216,IF(Inputs!$E$9=$N$2,N1216,IF(Inputs!$E$9=$O$2,O1216,IF(Inputs!$E$9=$P$2,P1216,""))))</f>
        <v/>
      </c>
      <c r="R1216" s="3">
        <v>0</v>
      </c>
      <c r="S1216" s="19"/>
      <c r="T1216" s="3">
        <f t="shared" si="171"/>
        <v>0</v>
      </c>
      <c r="U1216" s="8" t="str">
        <f t="shared" si="172"/>
        <v/>
      </c>
      <c r="W1216" s="11"/>
      <c r="X1216" s="11"/>
      <c r="Y1216" s="11"/>
      <c r="Z1216" s="11"/>
      <c r="AA1216" s="11"/>
      <c r="AB1216" s="11"/>
      <c r="AC1216" s="11"/>
    </row>
    <row r="1217" spans="4:29">
      <c r="D1217" s="26">
        <f>IF(SUM($D$2:D1216)&lt;&gt;0,0,IF(ROUND(U1216-L1217,2)=0,E1217,0))</f>
        <v>0</v>
      </c>
      <c r="E1217" s="3" t="str">
        <f t="shared" si="173"/>
        <v/>
      </c>
      <c r="F1217" s="3" t="str">
        <f>IF(E1217="","",IF(ISERROR(INDEX(Inputs!$A$10:$B$13,MATCH(E1217,Inputs!$A$10:$A$13,0),2)),0,INDEX(Inputs!$A$10:$B$13,MATCH(E1217,Inputs!$A$10:$A$13,0),2)))</f>
        <v/>
      </c>
      <c r="G1217" s="47">
        <f t="shared" si="167"/>
        <v>0.1095</v>
      </c>
      <c r="H1217" s="37">
        <f t="shared" si="168"/>
        <v>0.1095</v>
      </c>
      <c r="I1217" s="9" t="e">
        <f>IF(E1217="",NA(),IF(Inputs!$B$6&gt;(U1216*(1+rate/freq)),IF((U1216*(1+rate/freq))&lt;0,0,(U1216*(1+rate/freq))),Inputs!$B$6))</f>
        <v>#N/A</v>
      </c>
      <c r="J1217" s="8" t="str">
        <f t="shared" si="169"/>
        <v/>
      </c>
      <c r="K1217" s="9" t="str">
        <f t="shared" si="170"/>
        <v/>
      </c>
      <c r="L1217" s="8" t="str">
        <f t="shared" si="174"/>
        <v/>
      </c>
      <c r="M1217" s="8" t="str">
        <f t="shared" si="175"/>
        <v/>
      </c>
      <c r="N1217" s="8"/>
      <c r="O1217" s="8"/>
      <c r="P1217" s="8"/>
      <c r="Q1217" s="8" t="str">
        <f>IF(Inputs!$E$9=$M$2,M1217,IF(Inputs!$E$9=$N$2,N1217,IF(Inputs!$E$9=$O$2,O1217,IF(Inputs!$E$9=$P$2,P1217,""))))</f>
        <v/>
      </c>
      <c r="R1217" s="3">
        <v>0</v>
      </c>
      <c r="S1217" s="19"/>
      <c r="T1217" s="3">
        <f t="shared" si="171"/>
        <v>0</v>
      </c>
      <c r="U1217" s="8" t="str">
        <f t="shared" si="172"/>
        <v/>
      </c>
      <c r="W1217" s="11"/>
      <c r="X1217" s="11"/>
      <c r="Y1217" s="11"/>
      <c r="Z1217" s="11"/>
      <c r="AA1217" s="11"/>
      <c r="AB1217" s="11"/>
      <c r="AC1217" s="11"/>
    </row>
    <row r="1218" spans="4:29">
      <c r="D1218" s="26">
        <f>IF(SUM($D$2:D1217)&lt;&gt;0,0,IF(ROUND(U1217-L1218,2)=0,E1218,0))</f>
        <v>0</v>
      </c>
      <c r="E1218" s="3" t="str">
        <f t="shared" si="173"/>
        <v/>
      </c>
      <c r="F1218" s="3" t="str">
        <f>IF(E1218="","",IF(ISERROR(INDEX(Inputs!$A$10:$B$13,MATCH(E1218,Inputs!$A$10:$A$13,0),2)),0,INDEX(Inputs!$A$10:$B$13,MATCH(E1218,Inputs!$A$10:$A$13,0),2)))</f>
        <v/>
      </c>
      <c r="G1218" s="47">
        <f t="shared" si="167"/>
        <v>0.1095</v>
      </c>
      <c r="H1218" s="37">
        <f t="shared" si="168"/>
        <v>0.1095</v>
      </c>
      <c r="I1218" s="9" t="e">
        <f>IF(E1218="",NA(),IF(Inputs!$B$6&gt;(U1217*(1+rate/freq)),IF((U1217*(1+rate/freq))&lt;0,0,(U1217*(1+rate/freq))),Inputs!$B$6))</f>
        <v>#N/A</v>
      </c>
      <c r="J1218" s="8" t="str">
        <f t="shared" si="169"/>
        <v/>
      </c>
      <c r="K1218" s="9" t="str">
        <f t="shared" si="170"/>
        <v/>
      </c>
      <c r="L1218" s="8" t="str">
        <f t="shared" si="174"/>
        <v/>
      </c>
      <c r="M1218" s="8" t="str">
        <f t="shared" si="175"/>
        <v/>
      </c>
      <c r="N1218" s="8"/>
      <c r="O1218" s="8"/>
      <c r="P1218" s="8"/>
      <c r="Q1218" s="8" t="str">
        <f>IF(Inputs!$E$9=$M$2,M1218,IF(Inputs!$E$9=$N$2,N1218,IF(Inputs!$E$9=$O$2,O1218,IF(Inputs!$E$9=$P$2,P1218,""))))</f>
        <v/>
      </c>
      <c r="R1218" s="3">
        <v>0</v>
      </c>
      <c r="S1218" s="19"/>
      <c r="T1218" s="3">
        <f t="shared" si="171"/>
        <v>0</v>
      </c>
      <c r="U1218" s="8" t="str">
        <f t="shared" si="172"/>
        <v/>
      </c>
      <c r="W1218" s="11"/>
      <c r="X1218" s="11"/>
      <c r="Y1218" s="11"/>
      <c r="Z1218" s="11"/>
      <c r="AA1218" s="11"/>
      <c r="AB1218" s="11"/>
      <c r="AC1218" s="11"/>
    </row>
    <row r="1219" spans="4:29">
      <c r="D1219" s="26">
        <f>IF(SUM($D$2:D1218)&lt;&gt;0,0,IF(ROUND(U1218-L1219,2)=0,E1219,0))</f>
        <v>0</v>
      </c>
      <c r="E1219" s="3" t="str">
        <f t="shared" si="173"/>
        <v/>
      </c>
      <c r="F1219" s="3" t="str">
        <f>IF(E1219="","",IF(ISERROR(INDEX(Inputs!$A$10:$B$13,MATCH(E1219,Inputs!$A$10:$A$13,0),2)),0,INDEX(Inputs!$A$10:$B$13,MATCH(E1219,Inputs!$A$10:$A$13,0),2)))</f>
        <v/>
      </c>
      <c r="G1219" s="47">
        <f t="shared" si="167"/>
        <v>0.1095</v>
      </c>
      <c r="H1219" s="37">
        <f t="shared" si="168"/>
        <v>0.1095</v>
      </c>
      <c r="I1219" s="9" t="e">
        <f>IF(E1219="",NA(),IF(Inputs!$B$6&gt;(U1218*(1+rate/freq)),IF((U1218*(1+rate/freq))&lt;0,0,(U1218*(1+rate/freq))),Inputs!$B$6))</f>
        <v>#N/A</v>
      </c>
      <c r="J1219" s="8" t="str">
        <f t="shared" si="169"/>
        <v/>
      </c>
      <c r="K1219" s="9" t="str">
        <f t="shared" si="170"/>
        <v/>
      </c>
      <c r="L1219" s="8" t="str">
        <f t="shared" si="174"/>
        <v/>
      </c>
      <c r="M1219" s="8" t="str">
        <f t="shared" si="175"/>
        <v/>
      </c>
      <c r="N1219" s="8">
        <f>N1216+3</f>
        <v>1216</v>
      </c>
      <c r="O1219" s="8"/>
      <c r="P1219" s="8"/>
      <c r="Q1219" s="8" t="str">
        <f>IF(Inputs!$E$9=$M$2,M1219,IF(Inputs!$E$9=$N$2,N1219,IF(Inputs!$E$9=$O$2,O1219,IF(Inputs!$E$9=$P$2,P1219,""))))</f>
        <v/>
      </c>
      <c r="R1219" s="3">
        <v>0</v>
      </c>
      <c r="S1219" s="19"/>
      <c r="T1219" s="3">
        <f t="shared" si="171"/>
        <v>0</v>
      </c>
      <c r="U1219" s="8" t="str">
        <f t="shared" si="172"/>
        <v/>
      </c>
      <c r="W1219" s="11"/>
      <c r="X1219" s="11"/>
      <c r="Y1219" s="11"/>
      <c r="Z1219" s="11"/>
      <c r="AA1219" s="11"/>
      <c r="AB1219" s="11"/>
      <c r="AC1219" s="11"/>
    </row>
    <row r="1220" spans="4:29">
      <c r="D1220" s="26">
        <f>IF(SUM($D$2:D1219)&lt;&gt;0,0,IF(ROUND(U1219-L1220,2)=0,E1220,0))</f>
        <v>0</v>
      </c>
      <c r="E1220" s="3" t="str">
        <f t="shared" si="173"/>
        <v/>
      </c>
      <c r="F1220" s="3" t="str">
        <f>IF(E1220="","",IF(ISERROR(INDEX(Inputs!$A$10:$B$13,MATCH(E1220,Inputs!$A$10:$A$13,0),2)),0,INDEX(Inputs!$A$10:$B$13,MATCH(E1220,Inputs!$A$10:$A$13,0),2)))</f>
        <v/>
      </c>
      <c r="G1220" s="47">
        <f t="shared" ref="G1220:G1283" si="176">rate</f>
        <v>0.1095</v>
      </c>
      <c r="H1220" s="37">
        <f t="shared" ref="H1220:H1283" si="177">IF($AS$2="fixed",rate,G1220)</f>
        <v>0.1095</v>
      </c>
      <c r="I1220" s="9" t="e">
        <f>IF(E1220="",NA(),IF(Inputs!$B$6&gt;(U1219*(1+rate/freq)),IF((U1219*(1+rate/freq))&lt;0,0,(U1219*(1+rate/freq))),Inputs!$B$6))</f>
        <v>#N/A</v>
      </c>
      <c r="J1220" s="8" t="str">
        <f t="shared" ref="J1220:J1283" si="178">IF(E1220="","",IF(emi&gt;(U1219*(1+rate/freq)),IF((U1219*(1+rate/freq))&lt;0,0,(U1219*(1+rate/freq))),emi))</f>
        <v/>
      </c>
      <c r="K1220" s="9" t="str">
        <f t="shared" ref="K1220:K1283" si="179">IF(E1220="","",IF(U1219&lt;0,0,U1219)*H1220/freq)</f>
        <v/>
      </c>
      <c r="L1220" s="8" t="str">
        <f t="shared" si="174"/>
        <v/>
      </c>
      <c r="M1220" s="8" t="str">
        <f t="shared" si="175"/>
        <v/>
      </c>
      <c r="N1220" s="8"/>
      <c r="O1220" s="8"/>
      <c r="P1220" s="8"/>
      <c r="Q1220" s="8" t="str">
        <f>IF(Inputs!$E$9=$M$2,M1220,IF(Inputs!$E$9=$N$2,N1220,IF(Inputs!$E$9=$O$2,O1220,IF(Inputs!$E$9=$P$2,P1220,""))))</f>
        <v/>
      </c>
      <c r="R1220" s="3">
        <v>0</v>
      </c>
      <c r="S1220" s="19"/>
      <c r="T1220" s="3">
        <f t="shared" ref="T1220:T1283" si="180">IF(U1219=0,0,S1220)</f>
        <v>0</v>
      </c>
      <c r="U1220" s="8" t="str">
        <f t="shared" ref="U1220:U1283" si="181">IF(E1220="","",IF(U1219&lt;=0,0,IF(U1219+F1220-L1220-R1220-T1220&lt;0,0,U1219+F1220-L1220-R1220-T1220)))</f>
        <v/>
      </c>
      <c r="W1220" s="11"/>
      <c r="X1220" s="11"/>
      <c r="Y1220" s="11"/>
      <c r="Z1220" s="11"/>
      <c r="AA1220" s="11"/>
      <c r="AB1220" s="11"/>
      <c r="AC1220" s="11"/>
    </row>
    <row r="1221" spans="4:29">
      <c r="D1221" s="26">
        <f>IF(SUM($D$2:D1220)&lt;&gt;0,0,IF(ROUND(U1220-L1221,2)=0,E1221,0))</f>
        <v>0</v>
      </c>
      <c r="E1221" s="3" t="str">
        <f t="shared" ref="E1221:E1284" si="182">IF(E1220&lt;term,E1220+1,"")</f>
        <v/>
      </c>
      <c r="F1221" s="3" t="str">
        <f>IF(E1221="","",IF(ISERROR(INDEX(Inputs!$A$10:$B$13,MATCH(E1221,Inputs!$A$10:$A$13,0),2)),0,INDEX(Inputs!$A$10:$B$13,MATCH(E1221,Inputs!$A$10:$A$13,0),2)))</f>
        <v/>
      </c>
      <c r="G1221" s="47">
        <f t="shared" si="176"/>
        <v>0.1095</v>
      </c>
      <c r="H1221" s="37">
        <f t="shared" si="177"/>
        <v>0.1095</v>
      </c>
      <c r="I1221" s="9" t="e">
        <f>IF(E1221="",NA(),IF(Inputs!$B$6&gt;(U1220*(1+rate/freq)),IF((U1220*(1+rate/freq))&lt;0,0,(U1220*(1+rate/freq))),Inputs!$B$6))</f>
        <v>#N/A</v>
      </c>
      <c r="J1221" s="8" t="str">
        <f t="shared" si="178"/>
        <v/>
      </c>
      <c r="K1221" s="9" t="str">
        <f t="shared" si="179"/>
        <v/>
      </c>
      <c r="L1221" s="8" t="str">
        <f t="shared" ref="L1221:L1284" si="183">IF(E1221="","",I1221-K1221)</f>
        <v/>
      </c>
      <c r="M1221" s="8" t="str">
        <f t="shared" ref="M1221:M1284" si="184">E1221</f>
        <v/>
      </c>
      <c r="N1221" s="8"/>
      <c r="O1221" s="8"/>
      <c r="P1221" s="8"/>
      <c r="Q1221" s="8" t="str">
        <f>IF(Inputs!$E$9=$M$2,M1221,IF(Inputs!$E$9=$N$2,N1221,IF(Inputs!$E$9=$O$2,O1221,IF(Inputs!$E$9=$P$2,P1221,""))))</f>
        <v/>
      </c>
      <c r="R1221" s="3">
        <v>0</v>
      </c>
      <c r="S1221" s="19"/>
      <c r="T1221" s="3">
        <f t="shared" si="180"/>
        <v>0</v>
      </c>
      <c r="U1221" s="8" t="str">
        <f t="shared" si="181"/>
        <v/>
      </c>
      <c r="W1221" s="11"/>
      <c r="X1221" s="11"/>
      <c r="Y1221" s="11"/>
      <c r="Z1221" s="11"/>
      <c r="AA1221" s="11"/>
      <c r="AB1221" s="11"/>
      <c r="AC1221" s="11"/>
    </row>
    <row r="1222" spans="4:29">
      <c r="D1222" s="26">
        <f>IF(SUM($D$2:D1221)&lt;&gt;0,0,IF(ROUND(U1221-L1222,2)=0,E1222,0))</f>
        <v>0</v>
      </c>
      <c r="E1222" s="3" t="str">
        <f t="shared" si="182"/>
        <v/>
      </c>
      <c r="F1222" s="3" t="str">
        <f>IF(E1222="","",IF(ISERROR(INDEX(Inputs!$A$10:$B$13,MATCH(E1222,Inputs!$A$10:$A$13,0),2)),0,INDEX(Inputs!$A$10:$B$13,MATCH(E1222,Inputs!$A$10:$A$13,0),2)))</f>
        <v/>
      </c>
      <c r="G1222" s="47">
        <f t="shared" si="176"/>
        <v>0.1095</v>
      </c>
      <c r="H1222" s="37">
        <f t="shared" si="177"/>
        <v>0.1095</v>
      </c>
      <c r="I1222" s="9" t="e">
        <f>IF(E1222="",NA(),IF(Inputs!$B$6&gt;(U1221*(1+rate/freq)),IF((U1221*(1+rate/freq))&lt;0,0,(U1221*(1+rate/freq))),Inputs!$B$6))</f>
        <v>#N/A</v>
      </c>
      <c r="J1222" s="8" t="str">
        <f t="shared" si="178"/>
        <v/>
      </c>
      <c r="K1222" s="9" t="str">
        <f t="shared" si="179"/>
        <v/>
      </c>
      <c r="L1222" s="8" t="str">
        <f t="shared" si="183"/>
        <v/>
      </c>
      <c r="M1222" s="8" t="str">
        <f t="shared" si="184"/>
        <v/>
      </c>
      <c r="N1222" s="8">
        <f>N1219+3</f>
        <v>1219</v>
      </c>
      <c r="O1222" s="8">
        <f>O1216+6</f>
        <v>1219</v>
      </c>
      <c r="P1222" s="8"/>
      <c r="Q1222" s="8" t="str">
        <f>IF(Inputs!$E$9=$M$2,M1222,IF(Inputs!$E$9=$N$2,N1222,IF(Inputs!$E$9=$O$2,O1222,IF(Inputs!$E$9=$P$2,P1222,""))))</f>
        <v/>
      </c>
      <c r="R1222" s="3">
        <v>0</v>
      </c>
      <c r="S1222" s="19"/>
      <c r="T1222" s="3">
        <f t="shared" si="180"/>
        <v>0</v>
      </c>
      <c r="U1222" s="8" t="str">
        <f t="shared" si="181"/>
        <v/>
      </c>
      <c r="W1222" s="11"/>
      <c r="X1222" s="11"/>
      <c r="Y1222" s="11"/>
      <c r="Z1222" s="11"/>
      <c r="AA1222" s="11"/>
      <c r="AB1222" s="11"/>
      <c r="AC1222" s="11"/>
    </row>
    <row r="1223" spans="4:29">
      <c r="D1223" s="26">
        <f>IF(SUM($D$2:D1222)&lt;&gt;0,0,IF(ROUND(U1222-L1223,2)=0,E1223,0))</f>
        <v>0</v>
      </c>
      <c r="E1223" s="3" t="str">
        <f t="shared" si="182"/>
        <v/>
      </c>
      <c r="F1223" s="3" t="str">
        <f>IF(E1223="","",IF(ISERROR(INDEX(Inputs!$A$10:$B$13,MATCH(E1223,Inputs!$A$10:$A$13,0),2)),0,INDEX(Inputs!$A$10:$B$13,MATCH(E1223,Inputs!$A$10:$A$13,0),2)))</f>
        <v/>
      </c>
      <c r="G1223" s="47">
        <f t="shared" si="176"/>
        <v>0.1095</v>
      </c>
      <c r="H1223" s="37">
        <f t="shared" si="177"/>
        <v>0.1095</v>
      </c>
      <c r="I1223" s="9" t="e">
        <f>IF(E1223="",NA(),IF(Inputs!$B$6&gt;(U1222*(1+rate/freq)),IF((U1222*(1+rate/freq))&lt;0,0,(U1222*(1+rate/freq))),Inputs!$B$6))</f>
        <v>#N/A</v>
      </c>
      <c r="J1223" s="8" t="str">
        <f t="shared" si="178"/>
        <v/>
      </c>
      <c r="K1223" s="9" t="str">
        <f t="shared" si="179"/>
        <v/>
      </c>
      <c r="L1223" s="8" t="str">
        <f t="shared" si="183"/>
        <v/>
      </c>
      <c r="M1223" s="8" t="str">
        <f t="shared" si="184"/>
        <v/>
      </c>
      <c r="N1223" s="8"/>
      <c r="O1223" s="8"/>
      <c r="P1223" s="8"/>
      <c r="Q1223" s="8" t="str">
        <f>IF(Inputs!$E$9=$M$2,M1223,IF(Inputs!$E$9=$N$2,N1223,IF(Inputs!$E$9=$O$2,O1223,IF(Inputs!$E$9=$P$2,P1223,""))))</f>
        <v/>
      </c>
      <c r="R1223" s="3">
        <v>0</v>
      </c>
      <c r="S1223" s="19"/>
      <c r="T1223" s="3">
        <f t="shared" si="180"/>
        <v>0</v>
      </c>
      <c r="U1223" s="8" t="str">
        <f t="shared" si="181"/>
        <v/>
      </c>
      <c r="W1223" s="11"/>
      <c r="X1223" s="11"/>
      <c r="Y1223" s="11"/>
      <c r="Z1223" s="11"/>
      <c r="AA1223" s="11"/>
      <c r="AB1223" s="11"/>
      <c r="AC1223" s="11"/>
    </row>
    <row r="1224" spans="4:29">
      <c r="D1224" s="26">
        <f>IF(SUM($D$2:D1223)&lt;&gt;0,0,IF(ROUND(U1223-L1224,2)=0,E1224,0))</f>
        <v>0</v>
      </c>
      <c r="E1224" s="3" t="str">
        <f t="shared" si="182"/>
        <v/>
      </c>
      <c r="F1224" s="3" t="str">
        <f>IF(E1224="","",IF(ISERROR(INDEX(Inputs!$A$10:$B$13,MATCH(E1224,Inputs!$A$10:$A$13,0),2)),0,INDEX(Inputs!$A$10:$B$13,MATCH(E1224,Inputs!$A$10:$A$13,0),2)))</f>
        <v/>
      </c>
      <c r="G1224" s="47">
        <f t="shared" si="176"/>
        <v>0.1095</v>
      </c>
      <c r="H1224" s="37">
        <f t="shared" si="177"/>
        <v>0.1095</v>
      </c>
      <c r="I1224" s="9" t="e">
        <f>IF(E1224="",NA(),IF(Inputs!$B$6&gt;(U1223*(1+rate/freq)),IF((U1223*(1+rate/freq))&lt;0,0,(U1223*(1+rate/freq))),Inputs!$B$6))</f>
        <v>#N/A</v>
      </c>
      <c r="J1224" s="8" t="str">
        <f t="shared" si="178"/>
        <v/>
      </c>
      <c r="K1224" s="9" t="str">
        <f t="shared" si="179"/>
        <v/>
      </c>
      <c r="L1224" s="8" t="str">
        <f t="shared" si="183"/>
        <v/>
      </c>
      <c r="M1224" s="8" t="str">
        <f t="shared" si="184"/>
        <v/>
      </c>
      <c r="N1224" s="8"/>
      <c r="O1224" s="8"/>
      <c r="P1224" s="8"/>
      <c r="Q1224" s="8" t="str">
        <f>IF(Inputs!$E$9=$M$2,M1224,IF(Inputs!$E$9=$N$2,N1224,IF(Inputs!$E$9=$O$2,O1224,IF(Inputs!$E$9=$P$2,P1224,""))))</f>
        <v/>
      </c>
      <c r="R1224" s="3">
        <v>0</v>
      </c>
      <c r="S1224" s="19"/>
      <c r="T1224" s="3">
        <f t="shared" si="180"/>
        <v>0</v>
      </c>
      <c r="U1224" s="8" t="str">
        <f t="shared" si="181"/>
        <v/>
      </c>
      <c r="W1224" s="11"/>
      <c r="X1224" s="11"/>
      <c r="Y1224" s="11"/>
      <c r="Z1224" s="11"/>
      <c r="AA1224" s="11"/>
      <c r="AB1224" s="11"/>
      <c r="AC1224" s="11"/>
    </row>
    <row r="1225" spans="4:29">
      <c r="D1225" s="26">
        <f>IF(SUM($D$2:D1224)&lt;&gt;0,0,IF(ROUND(U1224-L1225,2)=0,E1225,0))</f>
        <v>0</v>
      </c>
      <c r="E1225" s="3" t="str">
        <f t="shared" si="182"/>
        <v/>
      </c>
      <c r="F1225" s="3" t="str">
        <f>IF(E1225="","",IF(ISERROR(INDEX(Inputs!$A$10:$B$13,MATCH(E1225,Inputs!$A$10:$A$13,0),2)),0,INDEX(Inputs!$A$10:$B$13,MATCH(E1225,Inputs!$A$10:$A$13,0),2)))</f>
        <v/>
      </c>
      <c r="G1225" s="47">
        <f t="shared" si="176"/>
        <v>0.1095</v>
      </c>
      <c r="H1225" s="37">
        <f t="shared" si="177"/>
        <v>0.1095</v>
      </c>
      <c r="I1225" s="9" t="e">
        <f>IF(E1225="",NA(),IF(Inputs!$B$6&gt;(U1224*(1+rate/freq)),IF((U1224*(1+rate/freq))&lt;0,0,(U1224*(1+rate/freq))),Inputs!$B$6))</f>
        <v>#N/A</v>
      </c>
      <c r="J1225" s="8" t="str">
        <f t="shared" si="178"/>
        <v/>
      </c>
      <c r="K1225" s="9" t="str">
        <f t="shared" si="179"/>
        <v/>
      </c>
      <c r="L1225" s="8" t="str">
        <f t="shared" si="183"/>
        <v/>
      </c>
      <c r="M1225" s="8" t="str">
        <f t="shared" si="184"/>
        <v/>
      </c>
      <c r="N1225" s="8">
        <f>N1222+3</f>
        <v>1222</v>
      </c>
      <c r="O1225" s="8"/>
      <c r="P1225" s="8"/>
      <c r="Q1225" s="8" t="str">
        <f>IF(Inputs!$E$9=$M$2,M1225,IF(Inputs!$E$9=$N$2,N1225,IF(Inputs!$E$9=$O$2,O1225,IF(Inputs!$E$9=$P$2,P1225,""))))</f>
        <v/>
      </c>
      <c r="R1225" s="3">
        <v>0</v>
      </c>
      <c r="S1225" s="19"/>
      <c r="T1225" s="3">
        <f t="shared" si="180"/>
        <v>0</v>
      </c>
      <c r="U1225" s="8" t="str">
        <f t="shared" si="181"/>
        <v/>
      </c>
      <c r="W1225" s="11"/>
      <c r="X1225" s="11"/>
      <c r="Y1225" s="11"/>
      <c r="Z1225" s="11"/>
      <c r="AA1225" s="11"/>
      <c r="AB1225" s="11"/>
      <c r="AC1225" s="11"/>
    </row>
    <row r="1226" spans="4:29">
      <c r="D1226" s="26">
        <f>IF(SUM($D$2:D1225)&lt;&gt;0,0,IF(ROUND(U1225-L1226,2)=0,E1226,0))</f>
        <v>0</v>
      </c>
      <c r="E1226" s="3" t="str">
        <f t="shared" si="182"/>
        <v/>
      </c>
      <c r="F1226" s="3" t="str">
        <f>IF(E1226="","",IF(ISERROR(INDEX(Inputs!$A$10:$B$13,MATCH(E1226,Inputs!$A$10:$A$13,0),2)),0,INDEX(Inputs!$A$10:$B$13,MATCH(E1226,Inputs!$A$10:$A$13,0),2)))</f>
        <v/>
      </c>
      <c r="G1226" s="47">
        <f t="shared" si="176"/>
        <v>0.1095</v>
      </c>
      <c r="H1226" s="37">
        <f t="shared" si="177"/>
        <v>0.1095</v>
      </c>
      <c r="I1226" s="9" t="e">
        <f>IF(E1226="",NA(),IF(Inputs!$B$6&gt;(U1225*(1+rate/freq)),IF((U1225*(1+rate/freq))&lt;0,0,(U1225*(1+rate/freq))),Inputs!$B$6))</f>
        <v>#N/A</v>
      </c>
      <c r="J1226" s="8" t="str">
        <f t="shared" si="178"/>
        <v/>
      </c>
      <c r="K1226" s="9" t="str">
        <f t="shared" si="179"/>
        <v/>
      </c>
      <c r="L1226" s="8" t="str">
        <f t="shared" si="183"/>
        <v/>
      </c>
      <c r="M1226" s="8" t="str">
        <f t="shared" si="184"/>
        <v/>
      </c>
      <c r="N1226" s="8"/>
      <c r="O1226" s="8"/>
      <c r="P1226" s="8"/>
      <c r="Q1226" s="8" t="str">
        <f>IF(Inputs!$E$9=$M$2,M1226,IF(Inputs!$E$9=$N$2,N1226,IF(Inputs!$E$9=$O$2,O1226,IF(Inputs!$E$9=$P$2,P1226,""))))</f>
        <v/>
      </c>
      <c r="R1226" s="3">
        <v>0</v>
      </c>
      <c r="S1226" s="19"/>
      <c r="T1226" s="3">
        <f t="shared" si="180"/>
        <v>0</v>
      </c>
      <c r="U1226" s="8" t="str">
        <f t="shared" si="181"/>
        <v/>
      </c>
      <c r="W1226" s="11"/>
      <c r="X1226" s="11"/>
      <c r="Y1226" s="11"/>
      <c r="Z1226" s="11"/>
      <c r="AA1226" s="11"/>
      <c r="AB1226" s="11"/>
      <c r="AC1226" s="11"/>
    </row>
    <row r="1227" spans="4:29">
      <c r="D1227" s="26">
        <f>IF(SUM($D$2:D1226)&lt;&gt;0,0,IF(ROUND(U1226-L1227,2)=0,E1227,0))</f>
        <v>0</v>
      </c>
      <c r="E1227" s="3" t="str">
        <f t="shared" si="182"/>
        <v/>
      </c>
      <c r="F1227" s="3" t="str">
        <f>IF(E1227="","",IF(ISERROR(INDEX(Inputs!$A$10:$B$13,MATCH(E1227,Inputs!$A$10:$A$13,0),2)),0,INDEX(Inputs!$A$10:$B$13,MATCH(E1227,Inputs!$A$10:$A$13,0),2)))</f>
        <v/>
      </c>
      <c r="G1227" s="47">
        <f t="shared" si="176"/>
        <v>0.1095</v>
      </c>
      <c r="H1227" s="37">
        <f t="shared" si="177"/>
        <v>0.1095</v>
      </c>
      <c r="I1227" s="9" t="e">
        <f>IF(E1227="",NA(),IF(Inputs!$B$6&gt;(U1226*(1+rate/freq)),IF((U1226*(1+rate/freq))&lt;0,0,(U1226*(1+rate/freq))),Inputs!$B$6))</f>
        <v>#N/A</v>
      </c>
      <c r="J1227" s="8" t="str">
        <f t="shared" si="178"/>
        <v/>
      </c>
      <c r="K1227" s="9" t="str">
        <f t="shared" si="179"/>
        <v/>
      </c>
      <c r="L1227" s="8" t="str">
        <f t="shared" si="183"/>
        <v/>
      </c>
      <c r="M1227" s="8" t="str">
        <f t="shared" si="184"/>
        <v/>
      </c>
      <c r="N1227" s="8"/>
      <c r="O1227" s="8"/>
      <c r="P1227" s="8"/>
      <c r="Q1227" s="8" t="str">
        <f>IF(Inputs!$E$9=$M$2,M1227,IF(Inputs!$E$9=$N$2,N1227,IF(Inputs!$E$9=$O$2,O1227,IF(Inputs!$E$9=$P$2,P1227,""))))</f>
        <v/>
      </c>
      <c r="R1227" s="3">
        <v>0</v>
      </c>
      <c r="S1227" s="19"/>
      <c r="T1227" s="3">
        <f t="shared" si="180"/>
        <v>0</v>
      </c>
      <c r="U1227" s="8" t="str">
        <f t="shared" si="181"/>
        <v/>
      </c>
      <c r="W1227" s="11"/>
      <c r="X1227" s="11"/>
      <c r="Y1227" s="11"/>
      <c r="Z1227" s="11"/>
      <c r="AA1227" s="11"/>
      <c r="AB1227" s="11"/>
      <c r="AC1227" s="11"/>
    </row>
    <row r="1228" spans="4:29">
      <c r="D1228" s="26">
        <f>IF(SUM($D$2:D1227)&lt;&gt;0,0,IF(ROUND(U1227-L1228,2)=0,E1228,0))</f>
        <v>0</v>
      </c>
      <c r="E1228" s="3" t="str">
        <f t="shared" si="182"/>
        <v/>
      </c>
      <c r="F1228" s="3" t="str">
        <f>IF(E1228="","",IF(ISERROR(INDEX(Inputs!$A$10:$B$13,MATCH(E1228,Inputs!$A$10:$A$13,0),2)),0,INDEX(Inputs!$A$10:$B$13,MATCH(E1228,Inputs!$A$10:$A$13,0),2)))</f>
        <v/>
      </c>
      <c r="G1228" s="47">
        <f t="shared" si="176"/>
        <v>0.1095</v>
      </c>
      <c r="H1228" s="37">
        <f t="shared" si="177"/>
        <v>0.1095</v>
      </c>
      <c r="I1228" s="9" t="e">
        <f>IF(E1228="",NA(),IF(Inputs!$B$6&gt;(U1227*(1+rate/freq)),IF((U1227*(1+rate/freq))&lt;0,0,(U1227*(1+rate/freq))),Inputs!$B$6))</f>
        <v>#N/A</v>
      </c>
      <c r="J1228" s="8" t="str">
        <f t="shared" si="178"/>
        <v/>
      </c>
      <c r="K1228" s="9" t="str">
        <f t="shared" si="179"/>
        <v/>
      </c>
      <c r="L1228" s="8" t="str">
        <f t="shared" si="183"/>
        <v/>
      </c>
      <c r="M1228" s="8" t="str">
        <f t="shared" si="184"/>
        <v/>
      </c>
      <c r="N1228" s="8">
        <f>N1225+3</f>
        <v>1225</v>
      </c>
      <c r="O1228" s="8">
        <f>O1222+6</f>
        <v>1225</v>
      </c>
      <c r="P1228" s="8">
        <f>P1216+12</f>
        <v>1225</v>
      </c>
      <c r="Q1228" s="8" t="str">
        <f>IF(Inputs!$E$9=$M$2,M1228,IF(Inputs!$E$9=$N$2,N1228,IF(Inputs!$E$9=$O$2,O1228,IF(Inputs!$E$9=$P$2,P1228,""))))</f>
        <v/>
      </c>
      <c r="R1228" s="3">
        <v>0</v>
      </c>
      <c r="S1228" s="19"/>
      <c r="T1228" s="3">
        <f t="shared" si="180"/>
        <v>0</v>
      </c>
      <c r="U1228" s="8" t="str">
        <f t="shared" si="181"/>
        <v/>
      </c>
      <c r="W1228" s="11"/>
      <c r="X1228" s="11"/>
      <c r="Y1228" s="11"/>
      <c r="Z1228" s="11"/>
      <c r="AA1228" s="11"/>
      <c r="AB1228" s="11"/>
      <c r="AC1228" s="11"/>
    </row>
    <row r="1229" spans="4:29">
      <c r="D1229" s="26">
        <f>IF(SUM($D$2:D1228)&lt;&gt;0,0,IF(ROUND(U1228-L1229,2)=0,E1229,0))</f>
        <v>0</v>
      </c>
      <c r="E1229" s="3" t="str">
        <f t="shared" si="182"/>
        <v/>
      </c>
      <c r="F1229" s="3" t="str">
        <f>IF(E1229="","",IF(ISERROR(INDEX(Inputs!$A$10:$B$13,MATCH(E1229,Inputs!$A$10:$A$13,0),2)),0,INDEX(Inputs!$A$10:$B$13,MATCH(E1229,Inputs!$A$10:$A$13,0),2)))</f>
        <v/>
      </c>
      <c r="G1229" s="47">
        <f t="shared" si="176"/>
        <v>0.1095</v>
      </c>
      <c r="H1229" s="37">
        <f t="shared" si="177"/>
        <v>0.1095</v>
      </c>
      <c r="I1229" s="9" t="e">
        <f>IF(E1229="",NA(),IF(Inputs!$B$6&gt;(U1228*(1+rate/freq)),IF((U1228*(1+rate/freq))&lt;0,0,(U1228*(1+rate/freq))),Inputs!$B$6))</f>
        <v>#N/A</v>
      </c>
      <c r="J1229" s="8" t="str">
        <f t="shared" si="178"/>
        <v/>
      </c>
      <c r="K1229" s="9" t="str">
        <f t="shared" si="179"/>
        <v/>
      </c>
      <c r="L1229" s="8" t="str">
        <f t="shared" si="183"/>
        <v/>
      </c>
      <c r="M1229" s="8" t="str">
        <f t="shared" si="184"/>
        <v/>
      </c>
      <c r="N1229" s="8"/>
      <c r="O1229" s="8"/>
      <c r="P1229" s="8"/>
      <c r="Q1229" s="8" t="str">
        <f>IF(Inputs!$E$9=$M$2,M1229,IF(Inputs!$E$9=$N$2,N1229,IF(Inputs!$E$9=$O$2,O1229,IF(Inputs!$E$9=$P$2,P1229,""))))</f>
        <v/>
      </c>
      <c r="R1229" s="3">
        <v>0</v>
      </c>
      <c r="S1229" s="19"/>
      <c r="T1229" s="3">
        <f t="shared" si="180"/>
        <v>0</v>
      </c>
      <c r="U1229" s="8" t="str">
        <f t="shared" si="181"/>
        <v/>
      </c>
      <c r="W1229" s="11"/>
      <c r="X1229" s="11"/>
      <c r="Y1229" s="11"/>
      <c r="Z1229" s="11"/>
      <c r="AA1229" s="11"/>
      <c r="AB1229" s="11"/>
      <c r="AC1229" s="11"/>
    </row>
    <row r="1230" spans="4:29">
      <c r="D1230" s="26">
        <f>IF(SUM($D$2:D1229)&lt;&gt;0,0,IF(ROUND(U1229-L1230,2)=0,E1230,0))</f>
        <v>0</v>
      </c>
      <c r="E1230" s="3" t="str">
        <f t="shared" si="182"/>
        <v/>
      </c>
      <c r="F1230" s="3" t="str">
        <f>IF(E1230="","",IF(ISERROR(INDEX(Inputs!$A$10:$B$13,MATCH(E1230,Inputs!$A$10:$A$13,0),2)),0,INDEX(Inputs!$A$10:$B$13,MATCH(E1230,Inputs!$A$10:$A$13,0),2)))</f>
        <v/>
      </c>
      <c r="G1230" s="47">
        <f t="shared" si="176"/>
        <v>0.1095</v>
      </c>
      <c r="H1230" s="37">
        <f t="shared" si="177"/>
        <v>0.1095</v>
      </c>
      <c r="I1230" s="9" t="e">
        <f>IF(E1230="",NA(),IF(Inputs!$B$6&gt;(U1229*(1+rate/freq)),IF((U1229*(1+rate/freq))&lt;0,0,(U1229*(1+rate/freq))),Inputs!$B$6))</f>
        <v>#N/A</v>
      </c>
      <c r="J1230" s="8" t="str">
        <f t="shared" si="178"/>
        <v/>
      </c>
      <c r="K1230" s="9" t="str">
        <f t="shared" si="179"/>
        <v/>
      </c>
      <c r="L1230" s="8" t="str">
        <f t="shared" si="183"/>
        <v/>
      </c>
      <c r="M1230" s="8" t="str">
        <f t="shared" si="184"/>
        <v/>
      </c>
      <c r="N1230" s="8"/>
      <c r="O1230" s="8"/>
      <c r="P1230" s="8"/>
      <c r="Q1230" s="8" t="str">
        <f>IF(Inputs!$E$9=$M$2,M1230,IF(Inputs!$E$9=$N$2,N1230,IF(Inputs!$E$9=$O$2,O1230,IF(Inputs!$E$9=$P$2,P1230,""))))</f>
        <v/>
      </c>
      <c r="R1230" s="3">
        <v>0</v>
      </c>
      <c r="S1230" s="19"/>
      <c r="T1230" s="3">
        <f t="shared" si="180"/>
        <v>0</v>
      </c>
      <c r="U1230" s="8" t="str">
        <f t="shared" si="181"/>
        <v/>
      </c>
      <c r="W1230" s="11"/>
      <c r="X1230" s="11"/>
      <c r="Y1230" s="11"/>
      <c r="Z1230" s="11"/>
      <c r="AA1230" s="11"/>
      <c r="AB1230" s="11"/>
      <c r="AC1230" s="11"/>
    </row>
    <row r="1231" spans="4:29">
      <c r="D1231" s="26">
        <f>IF(SUM($D$2:D1230)&lt;&gt;0,0,IF(ROUND(U1230-L1231,2)=0,E1231,0))</f>
        <v>0</v>
      </c>
      <c r="E1231" s="3" t="str">
        <f t="shared" si="182"/>
        <v/>
      </c>
      <c r="F1231" s="3" t="str">
        <f>IF(E1231="","",IF(ISERROR(INDEX(Inputs!$A$10:$B$13,MATCH(E1231,Inputs!$A$10:$A$13,0),2)),0,INDEX(Inputs!$A$10:$B$13,MATCH(E1231,Inputs!$A$10:$A$13,0),2)))</f>
        <v/>
      </c>
      <c r="G1231" s="47">
        <f t="shared" si="176"/>
        <v>0.1095</v>
      </c>
      <c r="H1231" s="37">
        <f t="shared" si="177"/>
        <v>0.1095</v>
      </c>
      <c r="I1231" s="9" t="e">
        <f>IF(E1231="",NA(),IF(Inputs!$B$6&gt;(U1230*(1+rate/freq)),IF((U1230*(1+rate/freq))&lt;0,0,(U1230*(1+rate/freq))),Inputs!$B$6))</f>
        <v>#N/A</v>
      </c>
      <c r="J1231" s="8" t="str">
        <f t="shared" si="178"/>
        <v/>
      </c>
      <c r="K1231" s="9" t="str">
        <f t="shared" si="179"/>
        <v/>
      </c>
      <c r="L1231" s="8" t="str">
        <f t="shared" si="183"/>
        <v/>
      </c>
      <c r="M1231" s="8" t="str">
        <f t="shared" si="184"/>
        <v/>
      </c>
      <c r="N1231" s="8">
        <f>N1228+3</f>
        <v>1228</v>
      </c>
      <c r="O1231" s="8"/>
      <c r="P1231" s="8"/>
      <c r="Q1231" s="8" t="str">
        <f>IF(Inputs!$E$9=$M$2,M1231,IF(Inputs!$E$9=$N$2,N1231,IF(Inputs!$E$9=$O$2,O1231,IF(Inputs!$E$9=$P$2,P1231,""))))</f>
        <v/>
      </c>
      <c r="R1231" s="3">
        <v>0</v>
      </c>
      <c r="S1231" s="19"/>
      <c r="T1231" s="3">
        <f t="shared" si="180"/>
        <v>0</v>
      </c>
      <c r="U1231" s="8" t="str">
        <f t="shared" si="181"/>
        <v/>
      </c>
      <c r="W1231" s="11"/>
      <c r="X1231" s="11"/>
      <c r="Y1231" s="11"/>
      <c r="Z1231" s="11"/>
      <c r="AA1231" s="11"/>
      <c r="AB1231" s="11"/>
      <c r="AC1231" s="11"/>
    </row>
    <row r="1232" spans="4:29">
      <c r="D1232" s="26">
        <f>IF(SUM($D$2:D1231)&lt;&gt;0,0,IF(ROUND(U1231-L1232,2)=0,E1232,0))</f>
        <v>0</v>
      </c>
      <c r="E1232" s="3" t="str">
        <f t="shared" si="182"/>
        <v/>
      </c>
      <c r="F1232" s="3" t="str">
        <f>IF(E1232="","",IF(ISERROR(INDEX(Inputs!$A$10:$B$13,MATCH(E1232,Inputs!$A$10:$A$13,0),2)),0,INDEX(Inputs!$A$10:$B$13,MATCH(E1232,Inputs!$A$10:$A$13,0),2)))</f>
        <v/>
      </c>
      <c r="G1232" s="47">
        <f t="shared" si="176"/>
        <v>0.1095</v>
      </c>
      <c r="H1232" s="37">
        <f t="shared" si="177"/>
        <v>0.1095</v>
      </c>
      <c r="I1232" s="9" t="e">
        <f>IF(E1232="",NA(),IF(Inputs!$B$6&gt;(U1231*(1+rate/freq)),IF((U1231*(1+rate/freq))&lt;0,0,(U1231*(1+rate/freq))),Inputs!$B$6))</f>
        <v>#N/A</v>
      </c>
      <c r="J1232" s="8" t="str">
        <f t="shared" si="178"/>
        <v/>
      </c>
      <c r="K1232" s="9" t="str">
        <f t="shared" si="179"/>
        <v/>
      </c>
      <c r="L1232" s="8" t="str">
        <f t="shared" si="183"/>
        <v/>
      </c>
      <c r="M1232" s="8" t="str">
        <f t="shared" si="184"/>
        <v/>
      </c>
      <c r="N1232" s="8"/>
      <c r="O1232" s="8"/>
      <c r="P1232" s="8"/>
      <c r="Q1232" s="8" t="str">
        <f>IF(Inputs!$E$9=$M$2,M1232,IF(Inputs!$E$9=$N$2,N1232,IF(Inputs!$E$9=$O$2,O1232,IF(Inputs!$E$9=$P$2,P1232,""))))</f>
        <v/>
      </c>
      <c r="R1232" s="3">
        <v>0</v>
      </c>
      <c r="S1232" s="19"/>
      <c r="T1232" s="3">
        <f t="shared" si="180"/>
        <v>0</v>
      </c>
      <c r="U1232" s="8" t="str">
        <f t="shared" si="181"/>
        <v/>
      </c>
      <c r="W1232" s="11"/>
      <c r="X1232" s="11"/>
      <c r="Y1232" s="11"/>
      <c r="Z1232" s="11"/>
      <c r="AA1232" s="11"/>
      <c r="AB1232" s="11"/>
      <c r="AC1232" s="11"/>
    </row>
    <row r="1233" spans="4:29">
      <c r="D1233" s="26">
        <f>IF(SUM($D$2:D1232)&lt;&gt;0,0,IF(ROUND(U1232-L1233,2)=0,E1233,0))</f>
        <v>0</v>
      </c>
      <c r="E1233" s="3" t="str">
        <f t="shared" si="182"/>
        <v/>
      </c>
      <c r="F1233" s="3" t="str">
        <f>IF(E1233="","",IF(ISERROR(INDEX(Inputs!$A$10:$B$13,MATCH(E1233,Inputs!$A$10:$A$13,0),2)),0,INDEX(Inputs!$A$10:$B$13,MATCH(E1233,Inputs!$A$10:$A$13,0),2)))</f>
        <v/>
      </c>
      <c r="G1233" s="47">
        <f t="shared" si="176"/>
        <v>0.1095</v>
      </c>
      <c r="H1233" s="37">
        <f t="shared" si="177"/>
        <v>0.1095</v>
      </c>
      <c r="I1233" s="9" t="e">
        <f>IF(E1233="",NA(),IF(Inputs!$B$6&gt;(U1232*(1+rate/freq)),IF((U1232*(1+rate/freq))&lt;0,0,(U1232*(1+rate/freq))),Inputs!$B$6))</f>
        <v>#N/A</v>
      </c>
      <c r="J1233" s="8" t="str">
        <f t="shared" si="178"/>
        <v/>
      </c>
      <c r="K1233" s="9" t="str">
        <f t="shared" si="179"/>
        <v/>
      </c>
      <c r="L1233" s="8" t="str">
        <f t="shared" si="183"/>
        <v/>
      </c>
      <c r="M1233" s="8" t="str">
        <f t="shared" si="184"/>
        <v/>
      </c>
      <c r="N1233" s="8"/>
      <c r="O1233" s="8"/>
      <c r="P1233" s="8"/>
      <c r="Q1233" s="8" t="str">
        <f>IF(Inputs!$E$9=$M$2,M1233,IF(Inputs!$E$9=$N$2,N1233,IF(Inputs!$E$9=$O$2,O1233,IF(Inputs!$E$9=$P$2,P1233,""))))</f>
        <v/>
      </c>
      <c r="R1233" s="3">
        <v>0</v>
      </c>
      <c r="S1233" s="19"/>
      <c r="T1233" s="3">
        <f t="shared" si="180"/>
        <v>0</v>
      </c>
      <c r="U1233" s="8" t="str">
        <f t="shared" si="181"/>
        <v/>
      </c>
      <c r="W1233" s="11"/>
      <c r="X1233" s="11"/>
      <c r="Y1233" s="11"/>
      <c r="Z1233" s="11"/>
      <c r="AA1233" s="11"/>
      <c r="AB1233" s="11"/>
      <c r="AC1233" s="11"/>
    </row>
    <row r="1234" spans="4:29">
      <c r="D1234" s="26">
        <f>IF(SUM($D$2:D1233)&lt;&gt;0,0,IF(ROUND(U1233-L1234,2)=0,E1234,0))</f>
        <v>0</v>
      </c>
      <c r="E1234" s="3" t="str">
        <f t="shared" si="182"/>
        <v/>
      </c>
      <c r="F1234" s="3" t="str">
        <f>IF(E1234="","",IF(ISERROR(INDEX(Inputs!$A$10:$B$13,MATCH(E1234,Inputs!$A$10:$A$13,0),2)),0,INDEX(Inputs!$A$10:$B$13,MATCH(E1234,Inputs!$A$10:$A$13,0),2)))</f>
        <v/>
      </c>
      <c r="G1234" s="47">
        <f t="shared" si="176"/>
        <v>0.1095</v>
      </c>
      <c r="H1234" s="37">
        <f t="shared" si="177"/>
        <v>0.1095</v>
      </c>
      <c r="I1234" s="9" t="e">
        <f>IF(E1234="",NA(),IF(Inputs!$B$6&gt;(U1233*(1+rate/freq)),IF((U1233*(1+rate/freq))&lt;0,0,(U1233*(1+rate/freq))),Inputs!$B$6))</f>
        <v>#N/A</v>
      </c>
      <c r="J1234" s="8" t="str">
        <f t="shared" si="178"/>
        <v/>
      </c>
      <c r="K1234" s="9" t="str">
        <f t="shared" si="179"/>
        <v/>
      </c>
      <c r="L1234" s="8" t="str">
        <f t="shared" si="183"/>
        <v/>
      </c>
      <c r="M1234" s="8" t="str">
        <f t="shared" si="184"/>
        <v/>
      </c>
      <c r="N1234" s="8">
        <f>N1231+3</f>
        <v>1231</v>
      </c>
      <c r="O1234" s="8">
        <f>O1228+6</f>
        <v>1231</v>
      </c>
      <c r="P1234" s="8"/>
      <c r="Q1234" s="8" t="str">
        <f>IF(Inputs!$E$9=$M$2,M1234,IF(Inputs!$E$9=$N$2,N1234,IF(Inputs!$E$9=$O$2,O1234,IF(Inputs!$E$9=$P$2,P1234,""))))</f>
        <v/>
      </c>
      <c r="R1234" s="3">
        <v>0</v>
      </c>
      <c r="S1234" s="19"/>
      <c r="T1234" s="3">
        <f t="shared" si="180"/>
        <v>0</v>
      </c>
      <c r="U1234" s="8" t="str">
        <f t="shared" si="181"/>
        <v/>
      </c>
      <c r="W1234" s="11"/>
      <c r="X1234" s="11"/>
      <c r="Y1234" s="11"/>
      <c r="Z1234" s="11"/>
      <c r="AA1234" s="11"/>
      <c r="AB1234" s="11"/>
      <c r="AC1234" s="11"/>
    </row>
    <row r="1235" spans="4:29">
      <c r="D1235" s="26">
        <f>IF(SUM($D$2:D1234)&lt;&gt;0,0,IF(ROUND(U1234-L1235,2)=0,E1235,0))</f>
        <v>0</v>
      </c>
      <c r="E1235" s="3" t="str">
        <f t="shared" si="182"/>
        <v/>
      </c>
      <c r="F1235" s="3" t="str">
        <f>IF(E1235="","",IF(ISERROR(INDEX(Inputs!$A$10:$B$13,MATCH(E1235,Inputs!$A$10:$A$13,0),2)),0,INDEX(Inputs!$A$10:$B$13,MATCH(E1235,Inputs!$A$10:$A$13,0),2)))</f>
        <v/>
      </c>
      <c r="G1235" s="47">
        <f t="shared" si="176"/>
        <v>0.1095</v>
      </c>
      <c r="H1235" s="37">
        <f t="shared" si="177"/>
        <v>0.1095</v>
      </c>
      <c r="I1235" s="9" t="e">
        <f>IF(E1235="",NA(),IF(Inputs!$B$6&gt;(U1234*(1+rate/freq)),IF((U1234*(1+rate/freq))&lt;0,0,(U1234*(1+rate/freq))),Inputs!$B$6))</f>
        <v>#N/A</v>
      </c>
      <c r="J1235" s="8" t="str">
        <f t="shared" si="178"/>
        <v/>
      </c>
      <c r="K1235" s="9" t="str">
        <f t="shared" si="179"/>
        <v/>
      </c>
      <c r="L1235" s="8" t="str">
        <f t="shared" si="183"/>
        <v/>
      </c>
      <c r="M1235" s="8" t="str">
        <f t="shared" si="184"/>
        <v/>
      </c>
      <c r="N1235" s="8"/>
      <c r="O1235" s="8"/>
      <c r="P1235" s="8"/>
      <c r="Q1235" s="8" t="str">
        <f>IF(Inputs!$E$9=$M$2,M1235,IF(Inputs!$E$9=$N$2,N1235,IF(Inputs!$E$9=$O$2,O1235,IF(Inputs!$E$9=$P$2,P1235,""))))</f>
        <v/>
      </c>
      <c r="R1235" s="3">
        <v>0</v>
      </c>
      <c r="S1235" s="19"/>
      <c r="T1235" s="3">
        <f t="shared" si="180"/>
        <v>0</v>
      </c>
      <c r="U1235" s="8" t="str">
        <f t="shared" si="181"/>
        <v/>
      </c>
      <c r="W1235" s="11"/>
      <c r="X1235" s="11"/>
      <c r="Y1235" s="11"/>
      <c r="Z1235" s="11"/>
      <c r="AA1235" s="11"/>
      <c r="AB1235" s="11"/>
      <c r="AC1235" s="11"/>
    </row>
    <row r="1236" spans="4:29">
      <c r="D1236" s="26">
        <f>IF(SUM($D$2:D1235)&lt;&gt;0,0,IF(ROUND(U1235-L1236,2)=0,E1236,0))</f>
        <v>0</v>
      </c>
      <c r="E1236" s="3" t="str">
        <f t="shared" si="182"/>
        <v/>
      </c>
      <c r="F1236" s="3" t="str">
        <f>IF(E1236="","",IF(ISERROR(INDEX(Inputs!$A$10:$B$13,MATCH(E1236,Inputs!$A$10:$A$13,0),2)),0,INDEX(Inputs!$A$10:$B$13,MATCH(E1236,Inputs!$A$10:$A$13,0),2)))</f>
        <v/>
      </c>
      <c r="G1236" s="47">
        <f t="shared" si="176"/>
        <v>0.1095</v>
      </c>
      <c r="H1236" s="37">
        <f t="shared" si="177"/>
        <v>0.1095</v>
      </c>
      <c r="I1236" s="9" t="e">
        <f>IF(E1236="",NA(),IF(Inputs!$B$6&gt;(U1235*(1+rate/freq)),IF((U1235*(1+rate/freq))&lt;0,0,(U1235*(1+rate/freq))),Inputs!$B$6))</f>
        <v>#N/A</v>
      </c>
      <c r="J1236" s="8" t="str">
        <f t="shared" si="178"/>
        <v/>
      </c>
      <c r="K1236" s="9" t="str">
        <f t="shared" si="179"/>
        <v/>
      </c>
      <c r="L1236" s="8" t="str">
        <f t="shared" si="183"/>
        <v/>
      </c>
      <c r="M1236" s="8" t="str">
        <f t="shared" si="184"/>
        <v/>
      </c>
      <c r="N1236" s="8"/>
      <c r="O1236" s="8"/>
      <c r="P1236" s="8"/>
      <c r="Q1236" s="8" t="str">
        <f>IF(Inputs!$E$9=$M$2,M1236,IF(Inputs!$E$9=$N$2,N1236,IF(Inputs!$E$9=$O$2,O1236,IF(Inputs!$E$9=$P$2,P1236,""))))</f>
        <v/>
      </c>
      <c r="R1236" s="3">
        <v>0</v>
      </c>
      <c r="S1236" s="19"/>
      <c r="T1236" s="3">
        <f t="shared" si="180"/>
        <v>0</v>
      </c>
      <c r="U1236" s="8" t="str">
        <f t="shared" si="181"/>
        <v/>
      </c>
      <c r="W1236" s="11"/>
      <c r="X1236" s="11"/>
      <c r="Y1236" s="11"/>
      <c r="Z1236" s="11"/>
      <c r="AA1236" s="11"/>
      <c r="AB1236" s="11"/>
      <c r="AC1236" s="11"/>
    </row>
    <row r="1237" spans="4:29">
      <c r="D1237" s="26">
        <f>IF(SUM($D$2:D1236)&lt;&gt;0,0,IF(ROUND(U1236-L1237,2)=0,E1237,0))</f>
        <v>0</v>
      </c>
      <c r="E1237" s="3" t="str">
        <f t="shared" si="182"/>
        <v/>
      </c>
      <c r="F1237" s="3" t="str">
        <f>IF(E1237="","",IF(ISERROR(INDEX(Inputs!$A$10:$B$13,MATCH(E1237,Inputs!$A$10:$A$13,0),2)),0,INDEX(Inputs!$A$10:$B$13,MATCH(E1237,Inputs!$A$10:$A$13,0),2)))</f>
        <v/>
      </c>
      <c r="G1237" s="47">
        <f t="shared" si="176"/>
        <v>0.1095</v>
      </c>
      <c r="H1237" s="37">
        <f t="shared" si="177"/>
        <v>0.1095</v>
      </c>
      <c r="I1237" s="9" t="e">
        <f>IF(E1237="",NA(),IF(Inputs!$B$6&gt;(U1236*(1+rate/freq)),IF((U1236*(1+rate/freq))&lt;0,0,(U1236*(1+rate/freq))),Inputs!$B$6))</f>
        <v>#N/A</v>
      </c>
      <c r="J1237" s="8" t="str">
        <f t="shared" si="178"/>
        <v/>
      </c>
      <c r="K1237" s="9" t="str">
        <f t="shared" si="179"/>
        <v/>
      </c>
      <c r="L1237" s="8" t="str">
        <f t="shared" si="183"/>
        <v/>
      </c>
      <c r="M1237" s="8" t="str">
        <f t="shared" si="184"/>
        <v/>
      </c>
      <c r="N1237" s="8">
        <f>N1234+3</f>
        <v>1234</v>
      </c>
      <c r="O1237" s="8"/>
      <c r="P1237" s="8"/>
      <c r="Q1237" s="8" t="str">
        <f>IF(Inputs!$E$9=$M$2,M1237,IF(Inputs!$E$9=$N$2,N1237,IF(Inputs!$E$9=$O$2,O1237,IF(Inputs!$E$9=$P$2,P1237,""))))</f>
        <v/>
      </c>
      <c r="R1237" s="3">
        <v>0</v>
      </c>
      <c r="S1237" s="19"/>
      <c r="T1237" s="3">
        <f t="shared" si="180"/>
        <v>0</v>
      </c>
      <c r="U1237" s="8" t="str">
        <f t="shared" si="181"/>
        <v/>
      </c>
      <c r="W1237" s="11"/>
      <c r="X1237" s="11"/>
      <c r="Y1237" s="11"/>
      <c r="Z1237" s="11"/>
      <c r="AA1237" s="11"/>
      <c r="AB1237" s="11"/>
      <c r="AC1237" s="11"/>
    </row>
    <row r="1238" spans="4:29">
      <c r="D1238" s="26">
        <f>IF(SUM($D$2:D1237)&lt;&gt;0,0,IF(ROUND(U1237-L1238,2)=0,E1238,0))</f>
        <v>0</v>
      </c>
      <c r="E1238" s="3" t="str">
        <f t="shared" si="182"/>
        <v/>
      </c>
      <c r="F1238" s="3" t="str">
        <f>IF(E1238="","",IF(ISERROR(INDEX(Inputs!$A$10:$B$13,MATCH(E1238,Inputs!$A$10:$A$13,0),2)),0,INDEX(Inputs!$A$10:$B$13,MATCH(E1238,Inputs!$A$10:$A$13,0),2)))</f>
        <v/>
      </c>
      <c r="G1238" s="47">
        <f t="shared" si="176"/>
        <v>0.1095</v>
      </c>
      <c r="H1238" s="37">
        <f t="shared" si="177"/>
        <v>0.1095</v>
      </c>
      <c r="I1238" s="9" t="e">
        <f>IF(E1238="",NA(),IF(Inputs!$B$6&gt;(U1237*(1+rate/freq)),IF((U1237*(1+rate/freq))&lt;0,0,(U1237*(1+rate/freq))),Inputs!$B$6))</f>
        <v>#N/A</v>
      </c>
      <c r="J1238" s="8" t="str">
        <f t="shared" si="178"/>
        <v/>
      </c>
      <c r="K1238" s="9" t="str">
        <f t="shared" si="179"/>
        <v/>
      </c>
      <c r="L1238" s="8" t="str">
        <f t="shared" si="183"/>
        <v/>
      </c>
      <c r="M1238" s="8" t="str">
        <f t="shared" si="184"/>
        <v/>
      </c>
      <c r="N1238" s="8"/>
      <c r="O1238" s="8"/>
      <c r="P1238" s="8"/>
      <c r="Q1238" s="8" t="str">
        <f>IF(Inputs!$E$9=$M$2,M1238,IF(Inputs!$E$9=$N$2,N1238,IF(Inputs!$E$9=$O$2,O1238,IF(Inputs!$E$9=$P$2,P1238,""))))</f>
        <v/>
      </c>
      <c r="R1238" s="3">
        <v>0</v>
      </c>
      <c r="S1238" s="19"/>
      <c r="T1238" s="3">
        <f t="shared" si="180"/>
        <v>0</v>
      </c>
      <c r="U1238" s="8" t="str">
        <f t="shared" si="181"/>
        <v/>
      </c>
      <c r="W1238" s="11"/>
      <c r="X1238" s="11"/>
      <c r="Y1238" s="11"/>
      <c r="Z1238" s="11"/>
      <c r="AA1238" s="11"/>
      <c r="AB1238" s="11"/>
      <c r="AC1238" s="11"/>
    </row>
    <row r="1239" spans="4:29">
      <c r="D1239" s="26">
        <f>IF(SUM($D$2:D1238)&lt;&gt;0,0,IF(ROUND(U1238-L1239,2)=0,E1239,0))</f>
        <v>0</v>
      </c>
      <c r="E1239" s="3" t="str">
        <f t="shared" si="182"/>
        <v/>
      </c>
      <c r="F1239" s="3" t="str">
        <f>IF(E1239="","",IF(ISERROR(INDEX(Inputs!$A$10:$B$13,MATCH(E1239,Inputs!$A$10:$A$13,0),2)),0,INDEX(Inputs!$A$10:$B$13,MATCH(E1239,Inputs!$A$10:$A$13,0),2)))</f>
        <v/>
      </c>
      <c r="G1239" s="47">
        <f t="shared" si="176"/>
        <v>0.1095</v>
      </c>
      <c r="H1239" s="37">
        <f t="shared" si="177"/>
        <v>0.1095</v>
      </c>
      <c r="I1239" s="9" t="e">
        <f>IF(E1239="",NA(),IF(Inputs!$B$6&gt;(U1238*(1+rate/freq)),IF((U1238*(1+rate/freq))&lt;0,0,(U1238*(1+rate/freq))),Inputs!$B$6))</f>
        <v>#N/A</v>
      </c>
      <c r="J1239" s="8" t="str">
        <f t="shared" si="178"/>
        <v/>
      </c>
      <c r="K1239" s="9" t="str">
        <f t="shared" si="179"/>
        <v/>
      </c>
      <c r="L1239" s="8" t="str">
        <f t="shared" si="183"/>
        <v/>
      </c>
      <c r="M1239" s="8" t="str">
        <f t="shared" si="184"/>
        <v/>
      </c>
      <c r="N1239" s="8"/>
      <c r="O1239" s="8"/>
      <c r="P1239" s="8"/>
      <c r="Q1239" s="8" t="str">
        <f>IF(Inputs!$E$9=$M$2,M1239,IF(Inputs!$E$9=$N$2,N1239,IF(Inputs!$E$9=$O$2,O1239,IF(Inputs!$E$9=$P$2,P1239,""))))</f>
        <v/>
      </c>
      <c r="R1239" s="3">
        <v>0</v>
      </c>
      <c r="S1239" s="19"/>
      <c r="T1239" s="3">
        <f t="shared" si="180"/>
        <v>0</v>
      </c>
      <c r="U1239" s="8" t="str">
        <f t="shared" si="181"/>
        <v/>
      </c>
      <c r="W1239" s="11"/>
      <c r="X1239" s="11"/>
      <c r="Y1239" s="11"/>
      <c r="Z1239" s="11"/>
      <c r="AA1239" s="11"/>
      <c r="AB1239" s="11"/>
      <c r="AC1239" s="11"/>
    </row>
    <row r="1240" spans="4:29">
      <c r="D1240" s="26">
        <f>IF(SUM($D$2:D1239)&lt;&gt;0,0,IF(ROUND(U1239-L1240,2)=0,E1240,0))</f>
        <v>0</v>
      </c>
      <c r="E1240" s="3" t="str">
        <f t="shared" si="182"/>
        <v/>
      </c>
      <c r="F1240" s="3" t="str">
        <f>IF(E1240="","",IF(ISERROR(INDEX(Inputs!$A$10:$B$13,MATCH(E1240,Inputs!$A$10:$A$13,0),2)),0,INDEX(Inputs!$A$10:$B$13,MATCH(E1240,Inputs!$A$10:$A$13,0),2)))</f>
        <v/>
      </c>
      <c r="G1240" s="47">
        <f t="shared" si="176"/>
        <v>0.1095</v>
      </c>
      <c r="H1240" s="37">
        <f t="shared" si="177"/>
        <v>0.1095</v>
      </c>
      <c r="I1240" s="9" t="e">
        <f>IF(E1240="",NA(),IF(Inputs!$B$6&gt;(U1239*(1+rate/freq)),IF((U1239*(1+rate/freq))&lt;0,0,(U1239*(1+rate/freq))),Inputs!$B$6))</f>
        <v>#N/A</v>
      </c>
      <c r="J1240" s="8" t="str">
        <f t="shared" si="178"/>
        <v/>
      </c>
      <c r="K1240" s="9" t="str">
        <f t="shared" si="179"/>
        <v/>
      </c>
      <c r="L1240" s="8" t="str">
        <f t="shared" si="183"/>
        <v/>
      </c>
      <c r="M1240" s="8" t="str">
        <f t="shared" si="184"/>
        <v/>
      </c>
      <c r="N1240" s="8">
        <f>N1237+3</f>
        <v>1237</v>
      </c>
      <c r="O1240" s="8">
        <f>O1234+6</f>
        <v>1237</v>
      </c>
      <c r="P1240" s="8">
        <f>P1228+12</f>
        <v>1237</v>
      </c>
      <c r="Q1240" s="8" t="str">
        <f>IF(Inputs!$E$9=$M$2,M1240,IF(Inputs!$E$9=$N$2,N1240,IF(Inputs!$E$9=$O$2,O1240,IF(Inputs!$E$9=$P$2,P1240,""))))</f>
        <v/>
      </c>
      <c r="R1240" s="3">
        <v>0</v>
      </c>
      <c r="S1240" s="19"/>
      <c r="T1240" s="3">
        <f t="shared" si="180"/>
        <v>0</v>
      </c>
      <c r="U1240" s="8" t="str">
        <f t="shared" si="181"/>
        <v/>
      </c>
      <c r="W1240" s="11"/>
      <c r="X1240" s="11"/>
      <c r="Y1240" s="11"/>
      <c r="Z1240" s="11"/>
      <c r="AA1240" s="11"/>
      <c r="AB1240" s="11"/>
      <c r="AC1240" s="11"/>
    </row>
    <row r="1241" spans="4:29">
      <c r="D1241" s="26">
        <f>IF(SUM($D$2:D1240)&lt;&gt;0,0,IF(ROUND(U1240-L1241,2)=0,E1241,0))</f>
        <v>0</v>
      </c>
      <c r="E1241" s="3" t="str">
        <f t="shared" si="182"/>
        <v/>
      </c>
      <c r="F1241" s="3" t="str">
        <f>IF(E1241="","",IF(ISERROR(INDEX(Inputs!$A$10:$B$13,MATCH(E1241,Inputs!$A$10:$A$13,0),2)),0,INDEX(Inputs!$A$10:$B$13,MATCH(E1241,Inputs!$A$10:$A$13,0),2)))</f>
        <v/>
      </c>
      <c r="G1241" s="47">
        <f t="shared" si="176"/>
        <v>0.1095</v>
      </c>
      <c r="H1241" s="37">
        <f t="shared" si="177"/>
        <v>0.1095</v>
      </c>
      <c r="I1241" s="9" t="e">
        <f>IF(E1241="",NA(),IF(Inputs!$B$6&gt;(U1240*(1+rate/freq)),IF((U1240*(1+rate/freq))&lt;0,0,(U1240*(1+rate/freq))),Inputs!$B$6))</f>
        <v>#N/A</v>
      </c>
      <c r="J1241" s="8" t="str">
        <f t="shared" si="178"/>
        <v/>
      </c>
      <c r="K1241" s="9" t="str">
        <f t="shared" si="179"/>
        <v/>
      </c>
      <c r="L1241" s="8" t="str">
        <f t="shared" si="183"/>
        <v/>
      </c>
      <c r="M1241" s="8" t="str">
        <f t="shared" si="184"/>
        <v/>
      </c>
      <c r="N1241" s="8"/>
      <c r="O1241" s="8"/>
      <c r="P1241" s="8"/>
      <c r="Q1241" s="8" t="str">
        <f>IF(Inputs!$E$9=$M$2,M1241,IF(Inputs!$E$9=$N$2,N1241,IF(Inputs!$E$9=$O$2,O1241,IF(Inputs!$E$9=$P$2,P1241,""))))</f>
        <v/>
      </c>
      <c r="R1241" s="3">
        <v>0</v>
      </c>
      <c r="S1241" s="19"/>
      <c r="T1241" s="3">
        <f t="shared" si="180"/>
        <v>0</v>
      </c>
      <c r="U1241" s="8" t="str">
        <f t="shared" si="181"/>
        <v/>
      </c>
      <c r="W1241" s="11"/>
      <c r="X1241" s="11"/>
      <c r="Y1241" s="11"/>
      <c r="Z1241" s="11"/>
      <c r="AA1241" s="11"/>
      <c r="AB1241" s="11"/>
      <c r="AC1241" s="11"/>
    </row>
    <row r="1242" spans="4:29">
      <c r="D1242" s="26">
        <f>IF(SUM($D$2:D1241)&lt;&gt;0,0,IF(ROUND(U1241-L1242,2)=0,E1242,0))</f>
        <v>0</v>
      </c>
      <c r="E1242" s="3" t="str">
        <f t="shared" si="182"/>
        <v/>
      </c>
      <c r="F1242" s="3" t="str">
        <f>IF(E1242="","",IF(ISERROR(INDEX(Inputs!$A$10:$B$13,MATCH(E1242,Inputs!$A$10:$A$13,0),2)),0,INDEX(Inputs!$A$10:$B$13,MATCH(E1242,Inputs!$A$10:$A$13,0),2)))</f>
        <v/>
      </c>
      <c r="G1242" s="47">
        <f t="shared" si="176"/>
        <v>0.1095</v>
      </c>
      <c r="H1242" s="37">
        <f t="shared" si="177"/>
        <v>0.1095</v>
      </c>
      <c r="I1242" s="9" t="e">
        <f>IF(E1242="",NA(),IF(Inputs!$B$6&gt;(U1241*(1+rate/freq)),IF((U1241*(1+rate/freq))&lt;0,0,(U1241*(1+rate/freq))),Inputs!$B$6))</f>
        <v>#N/A</v>
      </c>
      <c r="J1242" s="8" t="str">
        <f t="shared" si="178"/>
        <v/>
      </c>
      <c r="K1242" s="9" t="str">
        <f t="shared" si="179"/>
        <v/>
      </c>
      <c r="L1242" s="8" t="str">
        <f t="shared" si="183"/>
        <v/>
      </c>
      <c r="M1242" s="8" t="str">
        <f t="shared" si="184"/>
        <v/>
      </c>
      <c r="N1242" s="8"/>
      <c r="O1242" s="8"/>
      <c r="P1242" s="8"/>
      <c r="Q1242" s="8" t="str">
        <f>IF(Inputs!$E$9=$M$2,M1242,IF(Inputs!$E$9=$N$2,N1242,IF(Inputs!$E$9=$O$2,O1242,IF(Inputs!$E$9=$P$2,P1242,""))))</f>
        <v/>
      </c>
      <c r="R1242" s="3">
        <v>0</v>
      </c>
      <c r="S1242" s="19"/>
      <c r="T1242" s="3">
        <f t="shared" si="180"/>
        <v>0</v>
      </c>
      <c r="U1242" s="8" t="str">
        <f t="shared" si="181"/>
        <v/>
      </c>
      <c r="W1242" s="11"/>
      <c r="X1242" s="11"/>
      <c r="Y1242" s="11"/>
      <c r="Z1242" s="11"/>
      <c r="AA1242" s="11"/>
      <c r="AB1242" s="11"/>
      <c r="AC1242" s="11"/>
    </row>
    <row r="1243" spans="4:29">
      <c r="D1243" s="26">
        <f>IF(SUM($D$2:D1242)&lt;&gt;0,0,IF(ROUND(U1242-L1243,2)=0,E1243,0))</f>
        <v>0</v>
      </c>
      <c r="E1243" s="3" t="str">
        <f t="shared" si="182"/>
        <v/>
      </c>
      <c r="F1243" s="3" t="str">
        <f>IF(E1243="","",IF(ISERROR(INDEX(Inputs!$A$10:$B$13,MATCH(E1243,Inputs!$A$10:$A$13,0),2)),0,INDEX(Inputs!$A$10:$B$13,MATCH(E1243,Inputs!$A$10:$A$13,0),2)))</f>
        <v/>
      </c>
      <c r="G1243" s="47">
        <f t="shared" si="176"/>
        <v>0.1095</v>
      </c>
      <c r="H1243" s="37">
        <f t="shared" si="177"/>
        <v>0.1095</v>
      </c>
      <c r="I1243" s="9" t="e">
        <f>IF(E1243="",NA(),IF(Inputs!$B$6&gt;(U1242*(1+rate/freq)),IF((U1242*(1+rate/freq))&lt;0,0,(U1242*(1+rate/freq))),Inputs!$B$6))</f>
        <v>#N/A</v>
      </c>
      <c r="J1243" s="8" t="str">
        <f t="shared" si="178"/>
        <v/>
      </c>
      <c r="K1243" s="9" t="str">
        <f t="shared" si="179"/>
        <v/>
      </c>
      <c r="L1243" s="8" t="str">
        <f t="shared" si="183"/>
        <v/>
      </c>
      <c r="M1243" s="8" t="str">
        <f t="shared" si="184"/>
        <v/>
      </c>
      <c r="N1243" s="8">
        <f>N1240+3</f>
        <v>1240</v>
      </c>
      <c r="O1243" s="8"/>
      <c r="P1243" s="8"/>
      <c r="Q1243" s="8" t="str">
        <f>IF(Inputs!$E$9=$M$2,M1243,IF(Inputs!$E$9=$N$2,N1243,IF(Inputs!$E$9=$O$2,O1243,IF(Inputs!$E$9=$P$2,P1243,""))))</f>
        <v/>
      </c>
      <c r="R1243" s="3">
        <v>0</v>
      </c>
      <c r="S1243" s="19"/>
      <c r="T1243" s="3">
        <f t="shared" si="180"/>
        <v>0</v>
      </c>
      <c r="U1243" s="8" t="str">
        <f t="shared" si="181"/>
        <v/>
      </c>
      <c r="W1243" s="11"/>
      <c r="X1243" s="11"/>
      <c r="Y1243" s="11"/>
      <c r="Z1243" s="11"/>
      <c r="AA1243" s="11"/>
      <c r="AB1243" s="11"/>
      <c r="AC1243" s="11"/>
    </row>
    <row r="1244" spans="4:29">
      <c r="D1244" s="26">
        <f>IF(SUM($D$2:D1243)&lt;&gt;0,0,IF(ROUND(U1243-L1244,2)=0,E1244,0))</f>
        <v>0</v>
      </c>
      <c r="E1244" s="3" t="str">
        <f t="shared" si="182"/>
        <v/>
      </c>
      <c r="F1244" s="3" t="str">
        <f>IF(E1244="","",IF(ISERROR(INDEX(Inputs!$A$10:$B$13,MATCH(E1244,Inputs!$A$10:$A$13,0),2)),0,INDEX(Inputs!$A$10:$B$13,MATCH(E1244,Inputs!$A$10:$A$13,0),2)))</f>
        <v/>
      </c>
      <c r="G1244" s="47">
        <f t="shared" si="176"/>
        <v>0.1095</v>
      </c>
      <c r="H1244" s="37">
        <f t="shared" si="177"/>
        <v>0.1095</v>
      </c>
      <c r="I1244" s="9" t="e">
        <f>IF(E1244="",NA(),IF(Inputs!$B$6&gt;(U1243*(1+rate/freq)),IF((U1243*(1+rate/freq))&lt;0,0,(U1243*(1+rate/freq))),Inputs!$B$6))</f>
        <v>#N/A</v>
      </c>
      <c r="J1244" s="8" t="str">
        <f t="shared" si="178"/>
        <v/>
      </c>
      <c r="K1244" s="9" t="str">
        <f t="shared" si="179"/>
        <v/>
      </c>
      <c r="L1244" s="8" t="str">
        <f t="shared" si="183"/>
        <v/>
      </c>
      <c r="M1244" s="8" t="str">
        <f t="shared" si="184"/>
        <v/>
      </c>
      <c r="N1244" s="8"/>
      <c r="O1244" s="8"/>
      <c r="P1244" s="8"/>
      <c r="Q1244" s="8" t="str">
        <f>IF(Inputs!$E$9=$M$2,M1244,IF(Inputs!$E$9=$N$2,N1244,IF(Inputs!$E$9=$O$2,O1244,IF(Inputs!$E$9=$P$2,P1244,""))))</f>
        <v/>
      </c>
      <c r="R1244" s="3">
        <v>0</v>
      </c>
      <c r="S1244" s="19"/>
      <c r="T1244" s="3">
        <f t="shared" si="180"/>
        <v>0</v>
      </c>
      <c r="U1244" s="8" t="str">
        <f t="shared" si="181"/>
        <v/>
      </c>
      <c r="W1244" s="11"/>
      <c r="X1244" s="11"/>
      <c r="Y1244" s="11"/>
      <c r="Z1244" s="11"/>
      <c r="AA1244" s="11"/>
      <c r="AB1244" s="11"/>
      <c r="AC1244" s="11"/>
    </row>
    <row r="1245" spans="4:29">
      <c r="D1245" s="26">
        <f>IF(SUM($D$2:D1244)&lt;&gt;0,0,IF(ROUND(U1244-L1245,2)=0,E1245,0))</f>
        <v>0</v>
      </c>
      <c r="E1245" s="3" t="str">
        <f t="shared" si="182"/>
        <v/>
      </c>
      <c r="F1245" s="3" t="str">
        <f>IF(E1245="","",IF(ISERROR(INDEX(Inputs!$A$10:$B$13,MATCH(E1245,Inputs!$A$10:$A$13,0),2)),0,INDEX(Inputs!$A$10:$B$13,MATCH(E1245,Inputs!$A$10:$A$13,0),2)))</f>
        <v/>
      </c>
      <c r="G1245" s="47">
        <f t="shared" si="176"/>
        <v>0.1095</v>
      </c>
      <c r="H1245" s="37">
        <f t="shared" si="177"/>
        <v>0.1095</v>
      </c>
      <c r="I1245" s="9" t="e">
        <f>IF(E1245="",NA(),IF(Inputs!$B$6&gt;(U1244*(1+rate/freq)),IF((U1244*(1+rate/freq))&lt;0,0,(U1244*(1+rate/freq))),Inputs!$B$6))</f>
        <v>#N/A</v>
      </c>
      <c r="J1245" s="8" t="str">
        <f t="shared" si="178"/>
        <v/>
      </c>
      <c r="K1245" s="9" t="str">
        <f t="shared" si="179"/>
        <v/>
      </c>
      <c r="L1245" s="8" t="str">
        <f t="shared" si="183"/>
        <v/>
      </c>
      <c r="M1245" s="8" t="str">
        <f t="shared" si="184"/>
        <v/>
      </c>
      <c r="N1245" s="8"/>
      <c r="O1245" s="8"/>
      <c r="P1245" s="8"/>
      <c r="Q1245" s="8" t="str">
        <f>IF(Inputs!$E$9=$M$2,M1245,IF(Inputs!$E$9=$N$2,N1245,IF(Inputs!$E$9=$O$2,O1245,IF(Inputs!$E$9=$P$2,P1245,""))))</f>
        <v/>
      </c>
      <c r="R1245" s="3">
        <v>0</v>
      </c>
      <c r="S1245" s="19"/>
      <c r="T1245" s="3">
        <f t="shared" si="180"/>
        <v>0</v>
      </c>
      <c r="U1245" s="8" t="str">
        <f t="shared" si="181"/>
        <v/>
      </c>
      <c r="W1245" s="11"/>
      <c r="X1245" s="11"/>
      <c r="Y1245" s="11"/>
      <c r="Z1245" s="11"/>
      <c r="AA1245" s="11"/>
      <c r="AB1245" s="11"/>
      <c r="AC1245" s="11"/>
    </row>
    <row r="1246" spans="4:29">
      <c r="D1246" s="26">
        <f>IF(SUM($D$2:D1245)&lt;&gt;0,0,IF(ROUND(U1245-L1246,2)=0,E1246,0))</f>
        <v>0</v>
      </c>
      <c r="E1246" s="3" t="str">
        <f t="shared" si="182"/>
        <v/>
      </c>
      <c r="F1246" s="3" t="str">
        <f>IF(E1246="","",IF(ISERROR(INDEX(Inputs!$A$10:$B$13,MATCH(E1246,Inputs!$A$10:$A$13,0),2)),0,INDEX(Inputs!$A$10:$B$13,MATCH(E1246,Inputs!$A$10:$A$13,0),2)))</f>
        <v/>
      </c>
      <c r="G1246" s="47">
        <f t="shared" si="176"/>
        <v>0.1095</v>
      </c>
      <c r="H1246" s="37">
        <f t="shared" si="177"/>
        <v>0.1095</v>
      </c>
      <c r="I1246" s="9" t="e">
        <f>IF(E1246="",NA(),IF(Inputs!$B$6&gt;(U1245*(1+rate/freq)),IF((U1245*(1+rate/freq))&lt;0,0,(U1245*(1+rate/freq))),Inputs!$B$6))</f>
        <v>#N/A</v>
      </c>
      <c r="J1246" s="8" t="str">
        <f t="shared" si="178"/>
        <v/>
      </c>
      <c r="K1246" s="9" t="str">
        <f t="shared" si="179"/>
        <v/>
      </c>
      <c r="L1246" s="8" t="str">
        <f t="shared" si="183"/>
        <v/>
      </c>
      <c r="M1246" s="8" t="str">
        <f t="shared" si="184"/>
        <v/>
      </c>
      <c r="N1246" s="8">
        <f>N1243+3</f>
        <v>1243</v>
      </c>
      <c r="O1246" s="8">
        <f>O1240+6</f>
        <v>1243</v>
      </c>
      <c r="P1246" s="8"/>
      <c r="Q1246" s="8" t="str">
        <f>IF(Inputs!$E$9=$M$2,M1246,IF(Inputs!$E$9=$N$2,N1246,IF(Inputs!$E$9=$O$2,O1246,IF(Inputs!$E$9=$P$2,P1246,""))))</f>
        <v/>
      </c>
      <c r="R1246" s="3">
        <v>0</v>
      </c>
      <c r="S1246" s="19"/>
      <c r="T1246" s="3">
        <f t="shared" si="180"/>
        <v>0</v>
      </c>
      <c r="U1246" s="8" t="str">
        <f t="shared" si="181"/>
        <v/>
      </c>
      <c r="W1246" s="11"/>
      <c r="X1246" s="11"/>
      <c r="Y1246" s="11"/>
      <c r="Z1246" s="11"/>
      <c r="AA1246" s="11"/>
      <c r="AB1246" s="11"/>
      <c r="AC1246" s="11"/>
    </row>
    <row r="1247" spans="4:29">
      <c r="D1247" s="26">
        <f>IF(SUM($D$2:D1246)&lt;&gt;0,0,IF(ROUND(U1246-L1247,2)=0,E1247,0))</f>
        <v>0</v>
      </c>
      <c r="E1247" s="3" t="str">
        <f t="shared" si="182"/>
        <v/>
      </c>
      <c r="F1247" s="3" t="str">
        <f>IF(E1247="","",IF(ISERROR(INDEX(Inputs!$A$10:$B$13,MATCH(E1247,Inputs!$A$10:$A$13,0),2)),0,INDEX(Inputs!$A$10:$B$13,MATCH(E1247,Inputs!$A$10:$A$13,0),2)))</f>
        <v/>
      </c>
      <c r="G1247" s="47">
        <f t="shared" si="176"/>
        <v>0.1095</v>
      </c>
      <c r="H1247" s="37">
        <f t="shared" si="177"/>
        <v>0.1095</v>
      </c>
      <c r="I1247" s="9" t="e">
        <f>IF(E1247="",NA(),IF(Inputs!$B$6&gt;(U1246*(1+rate/freq)),IF((U1246*(1+rate/freq))&lt;0,0,(U1246*(1+rate/freq))),Inputs!$B$6))</f>
        <v>#N/A</v>
      </c>
      <c r="J1247" s="8" t="str">
        <f t="shared" si="178"/>
        <v/>
      </c>
      <c r="K1247" s="9" t="str">
        <f t="shared" si="179"/>
        <v/>
      </c>
      <c r="L1247" s="8" t="str">
        <f t="shared" si="183"/>
        <v/>
      </c>
      <c r="M1247" s="8" t="str">
        <f t="shared" si="184"/>
        <v/>
      </c>
      <c r="N1247" s="8"/>
      <c r="O1247" s="8"/>
      <c r="P1247" s="8"/>
      <c r="Q1247" s="8" t="str">
        <f>IF(Inputs!$E$9=$M$2,M1247,IF(Inputs!$E$9=$N$2,N1247,IF(Inputs!$E$9=$O$2,O1247,IF(Inputs!$E$9=$P$2,P1247,""))))</f>
        <v/>
      </c>
      <c r="R1247" s="3">
        <v>0</v>
      </c>
      <c r="S1247" s="19"/>
      <c r="T1247" s="3">
        <f t="shared" si="180"/>
        <v>0</v>
      </c>
      <c r="U1247" s="8" t="str">
        <f t="shared" si="181"/>
        <v/>
      </c>
      <c r="W1247" s="11"/>
      <c r="X1247" s="11"/>
      <c r="Y1247" s="11"/>
      <c r="Z1247" s="11"/>
      <c r="AA1247" s="11"/>
      <c r="AB1247" s="11"/>
      <c r="AC1247" s="11"/>
    </row>
    <row r="1248" spans="4:29">
      <c r="D1248" s="26">
        <f>IF(SUM($D$2:D1247)&lt;&gt;0,0,IF(ROUND(U1247-L1248,2)=0,E1248,0))</f>
        <v>0</v>
      </c>
      <c r="E1248" s="3" t="str">
        <f t="shared" si="182"/>
        <v/>
      </c>
      <c r="F1248" s="3" t="str">
        <f>IF(E1248="","",IF(ISERROR(INDEX(Inputs!$A$10:$B$13,MATCH(E1248,Inputs!$A$10:$A$13,0),2)),0,INDEX(Inputs!$A$10:$B$13,MATCH(E1248,Inputs!$A$10:$A$13,0),2)))</f>
        <v/>
      </c>
      <c r="G1248" s="47">
        <f t="shared" si="176"/>
        <v>0.1095</v>
      </c>
      <c r="H1248" s="37">
        <f t="shared" si="177"/>
        <v>0.1095</v>
      </c>
      <c r="I1248" s="9" t="e">
        <f>IF(E1248="",NA(),IF(Inputs!$B$6&gt;(U1247*(1+rate/freq)),IF((U1247*(1+rate/freq))&lt;0,0,(U1247*(1+rate/freq))),Inputs!$B$6))</f>
        <v>#N/A</v>
      </c>
      <c r="J1248" s="8" t="str">
        <f t="shared" si="178"/>
        <v/>
      </c>
      <c r="K1248" s="9" t="str">
        <f t="shared" si="179"/>
        <v/>
      </c>
      <c r="L1248" s="8" t="str">
        <f t="shared" si="183"/>
        <v/>
      </c>
      <c r="M1248" s="8" t="str">
        <f t="shared" si="184"/>
        <v/>
      </c>
      <c r="N1248" s="8"/>
      <c r="O1248" s="8"/>
      <c r="P1248" s="8"/>
      <c r="Q1248" s="8" t="str">
        <f>IF(Inputs!$E$9=$M$2,M1248,IF(Inputs!$E$9=$N$2,N1248,IF(Inputs!$E$9=$O$2,O1248,IF(Inputs!$E$9=$P$2,P1248,""))))</f>
        <v/>
      </c>
      <c r="R1248" s="3">
        <v>0</v>
      </c>
      <c r="S1248" s="19"/>
      <c r="T1248" s="3">
        <f t="shared" si="180"/>
        <v>0</v>
      </c>
      <c r="U1248" s="8" t="str">
        <f t="shared" si="181"/>
        <v/>
      </c>
      <c r="W1248" s="11"/>
      <c r="X1248" s="11"/>
      <c r="Y1248" s="11"/>
      <c r="Z1248" s="11"/>
      <c r="AA1248" s="11"/>
      <c r="AB1248" s="11"/>
      <c r="AC1248" s="11"/>
    </row>
    <row r="1249" spans="4:29">
      <c r="D1249" s="26">
        <f>IF(SUM($D$2:D1248)&lt;&gt;0,0,IF(ROUND(U1248-L1249,2)=0,E1249,0))</f>
        <v>0</v>
      </c>
      <c r="E1249" s="3" t="str">
        <f t="shared" si="182"/>
        <v/>
      </c>
      <c r="F1249" s="3" t="str">
        <f>IF(E1249="","",IF(ISERROR(INDEX(Inputs!$A$10:$B$13,MATCH(E1249,Inputs!$A$10:$A$13,0),2)),0,INDEX(Inputs!$A$10:$B$13,MATCH(E1249,Inputs!$A$10:$A$13,0),2)))</f>
        <v/>
      </c>
      <c r="G1249" s="47">
        <f t="shared" si="176"/>
        <v>0.1095</v>
      </c>
      <c r="H1249" s="37">
        <f t="shared" si="177"/>
        <v>0.1095</v>
      </c>
      <c r="I1249" s="9" t="e">
        <f>IF(E1249="",NA(),IF(Inputs!$B$6&gt;(U1248*(1+rate/freq)),IF((U1248*(1+rate/freq))&lt;0,0,(U1248*(1+rate/freq))),Inputs!$B$6))</f>
        <v>#N/A</v>
      </c>
      <c r="J1249" s="8" t="str">
        <f t="shared" si="178"/>
        <v/>
      </c>
      <c r="K1249" s="9" t="str">
        <f t="shared" si="179"/>
        <v/>
      </c>
      <c r="L1249" s="8" t="str">
        <f t="shared" si="183"/>
        <v/>
      </c>
      <c r="M1249" s="8" t="str">
        <f t="shared" si="184"/>
        <v/>
      </c>
      <c r="N1249" s="8">
        <f>N1246+3</f>
        <v>1246</v>
      </c>
      <c r="O1249" s="8"/>
      <c r="P1249" s="8"/>
      <c r="Q1249" s="8" t="str">
        <f>IF(Inputs!$E$9=$M$2,M1249,IF(Inputs!$E$9=$N$2,N1249,IF(Inputs!$E$9=$O$2,O1249,IF(Inputs!$E$9=$P$2,P1249,""))))</f>
        <v/>
      </c>
      <c r="R1249" s="3">
        <v>0</v>
      </c>
      <c r="S1249" s="19"/>
      <c r="T1249" s="3">
        <f t="shared" si="180"/>
        <v>0</v>
      </c>
      <c r="U1249" s="8" t="str">
        <f t="shared" si="181"/>
        <v/>
      </c>
      <c r="W1249" s="11"/>
      <c r="X1249" s="11"/>
      <c r="Y1249" s="11"/>
      <c r="Z1249" s="11"/>
      <c r="AA1249" s="11"/>
      <c r="AB1249" s="11"/>
      <c r="AC1249" s="11"/>
    </row>
    <row r="1250" spans="4:29">
      <c r="D1250" s="26">
        <f>IF(SUM($D$2:D1249)&lt;&gt;0,0,IF(ROUND(U1249-L1250,2)=0,E1250,0))</f>
        <v>0</v>
      </c>
      <c r="E1250" s="3" t="str">
        <f t="shared" si="182"/>
        <v/>
      </c>
      <c r="F1250" s="3" t="str">
        <f>IF(E1250="","",IF(ISERROR(INDEX(Inputs!$A$10:$B$13,MATCH(E1250,Inputs!$A$10:$A$13,0),2)),0,INDEX(Inputs!$A$10:$B$13,MATCH(E1250,Inputs!$A$10:$A$13,0),2)))</f>
        <v/>
      </c>
      <c r="G1250" s="47">
        <f t="shared" si="176"/>
        <v>0.1095</v>
      </c>
      <c r="H1250" s="37">
        <f t="shared" si="177"/>
        <v>0.1095</v>
      </c>
      <c r="I1250" s="9" t="e">
        <f>IF(E1250="",NA(),IF(Inputs!$B$6&gt;(U1249*(1+rate/freq)),IF((U1249*(1+rate/freq))&lt;0,0,(U1249*(1+rate/freq))),Inputs!$B$6))</f>
        <v>#N/A</v>
      </c>
      <c r="J1250" s="8" t="str">
        <f t="shared" si="178"/>
        <v/>
      </c>
      <c r="K1250" s="9" t="str">
        <f t="shared" si="179"/>
        <v/>
      </c>
      <c r="L1250" s="8" t="str">
        <f t="shared" si="183"/>
        <v/>
      </c>
      <c r="M1250" s="8" t="str">
        <f t="shared" si="184"/>
        <v/>
      </c>
      <c r="N1250" s="8"/>
      <c r="O1250" s="8"/>
      <c r="P1250" s="8"/>
      <c r="Q1250" s="8" t="str">
        <f>IF(Inputs!$E$9=$M$2,M1250,IF(Inputs!$E$9=$N$2,N1250,IF(Inputs!$E$9=$O$2,O1250,IF(Inputs!$E$9=$P$2,P1250,""))))</f>
        <v/>
      </c>
      <c r="R1250" s="3">
        <v>0</v>
      </c>
      <c r="S1250" s="19"/>
      <c r="T1250" s="3">
        <f t="shared" si="180"/>
        <v>0</v>
      </c>
      <c r="U1250" s="8" t="str">
        <f t="shared" si="181"/>
        <v/>
      </c>
      <c r="W1250" s="11"/>
      <c r="X1250" s="11"/>
      <c r="Y1250" s="11"/>
      <c r="Z1250" s="11"/>
      <c r="AA1250" s="11"/>
      <c r="AB1250" s="11"/>
      <c r="AC1250" s="11"/>
    </row>
    <row r="1251" spans="4:29">
      <c r="D1251" s="26">
        <f>IF(SUM($D$2:D1250)&lt;&gt;0,0,IF(ROUND(U1250-L1251,2)=0,E1251,0))</f>
        <v>0</v>
      </c>
      <c r="E1251" s="3" t="str">
        <f t="shared" si="182"/>
        <v/>
      </c>
      <c r="F1251" s="3" t="str">
        <f>IF(E1251="","",IF(ISERROR(INDEX(Inputs!$A$10:$B$13,MATCH(E1251,Inputs!$A$10:$A$13,0),2)),0,INDEX(Inputs!$A$10:$B$13,MATCH(E1251,Inputs!$A$10:$A$13,0),2)))</f>
        <v/>
      </c>
      <c r="G1251" s="47">
        <f t="shared" si="176"/>
        <v>0.1095</v>
      </c>
      <c r="H1251" s="37">
        <f t="shared" si="177"/>
        <v>0.1095</v>
      </c>
      <c r="I1251" s="9" t="e">
        <f>IF(E1251="",NA(),IF(Inputs!$B$6&gt;(U1250*(1+rate/freq)),IF((U1250*(1+rate/freq))&lt;0,0,(U1250*(1+rate/freq))),Inputs!$B$6))</f>
        <v>#N/A</v>
      </c>
      <c r="J1251" s="8" t="str">
        <f t="shared" si="178"/>
        <v/>
      </c>
      <c r="K1251" s="9" t="str">
        <f t="shared" si="179"/>
        <v/>
      </c>
      <c r="L1251" s="8" t="str">
        <f t="shared" si="183"/>
        <v/>
      </c>
      <c r="M1251" s="8" t="str">
        <f t="shared" si="184"/>
        <v/>
      </c>
      <c r="N1251" s="8"/>
      <c r="O1251" s="8"/>
      <c r="P1251" s="8"/>
      <c r="Q1251" s="8" t="str">
        <f>IF(Inputs!$E$9=$M$2,M1251,IF(Inputs!$E$9=$N$2,N1251,IF(Inputs!$E$9=$O$2,O1251,IF(Inputs!$E$9=$P$2,P1251,""))))</f>
        <v/>
      </c>
      <c r="R1251" s="3">
        <v>0</v>
      </c>
      <c r="S1251" s="19"/>
      <c r="T1251" s="3">
        <f t="shared" si="180"/>
        <v>0</v>
      </c>
      <c r="U1251" s="8" t="str">
        <f t="shared" si="181"/>
        <v/>
      </c>
      <c r="W1251" s="11"/>
      <c r="X1251" s="11"/>
      <c r="Y1251" s="11"/>
      <c r="Z1251" s="11"/>
      <c r="AA1251" s="11"/>
      <c r="AB1251" s="11"/>
      <c r="AC1251" s="11"/>
    </row>
    <row r="1252" spans="4:29">
      <c r="D1252" s="26">
        <f>IF(SUM($D$2:D1251)&lt;&gt;0,0,IF(ROUND(U1251-L1252,2)=0,E1252,0))</f>
        <v>0</v>
      </c>
      <c r="E1252" s="3" t="str">
        <f t="shared" si="182"/>
        <v/>
      </c>
      <c r="F1252" s="3" t="str">
        <f>IF(E1252="","",IF(ISERROR(INDEX(Inputs!$A$10:$B$13,MATCH(E1252,Inputs!$A$10:$A$13,0),2)),0,INDEX(Inputs!$A$10:$B$13,MATCH(E1252,Inputs!$A$10:$A$13,0),2)))</f>
        <v/>
      </c>
      <c r="G1252" s="47">
        <f t="shared" si="176"/>
        <v>0.1095</v>
      </c>
      <c r="H1252" s="37">
        <f t="shared" si="177"/>
        <v>0.1095</v>
      </c>
      <c r="I1252" s="9" t="e">
        <f>IF(E1252="",NA(),IF(Inputs!$B$6&gt;(U1251*(1+rate/freq)),IF((U1251*(1+rate/freq))&lt;0,0,(U1251*(1+rate/freq))),Inputs!$B$6))</f>
        <v>#N/A</v>
      </c>
      <c r="J1252" s="8" t="str">
        <f t="shared" si="178"/>
        <v/>
      </c>
      <c r="K1252" s="9" t="str">
        <f t="shared" si="179"/>
        <v/>
      </c>
      <c r="L1252" s="8" t="str">
        <f t="shared" si="183"/>
        <v/>
      </c>
      <c r="M1252" s="8" t="str">
        <f t="shared" si="184"/>
        <v/>
      </c>
      <c r="N1252" s="8">
        <f>N1249+3</f>
        <v>1249</v>
      </c>
      <c r="O1252" s="8">
        <f>O1246+6</f>
        <v>1249</v>
      </c>
      <c r="P1252" s="8">
        <f>P1240+12</f>
        <v>1249</v>
      </c>
      <c r="Q1252" s="8" t="str">
        <f>IF(Inputs!$E$9=$M$2,M1252,IF(Inputs!$E$9=$N$2,N1252,IF(Inputs!$E$9=$O$2,O1252,IF(Inputs!$E$9=$P$2,P1252,""))))</f>
        <v/>
      </c>
      <c r="R1252" s="3">
        <v>0</v>
      </c>
      <c r="S1252" s="19"/>
      <c r="T1252" s="3">
        <f t="shared" si="180"/>
        <v>0</v>
      </c>
      <c r="U1252" s="8" t="str">
        <f t="shared" si="181"/>
        <v/>
      </c>
      <c r="W1252" s="11"/>
      <c r="X1252" s="11"/>
      <c r="Y1252" s="11"/>
      <c r="Z1252" s="11"/>
      <c r="AA1252" s="11"/>
      <c r="AB1252" s="11"/>
      <c r="AC1252" s="11"/>
    </row>
    <row r="1253" spans="4:29">
      <c r="D1253" s="26">
        <f>IF(SUM($D$2:D1252)&lt;&gt;0,0,IF(ROUND(U1252-L1253,2)=0,E1253,0))</f>
        <v>0</v>
      </c>
      <c r="E1253" s="3" t="str">
        <f t="shared" si="182"/>
        <v/>
      </c>
      <c r="F1253" s="3" t="str">
        <f>IF(E1253="","",IF(ISERROR(INDEX(Inputs!$A$10:$B$13,MATCH(E1253,Inputs!$A$10:$A$13,0),2)),0,INDEX(Inputs!$A$10:$B$13,MATCH(E1253,Inputs!$A$10:$A$13,0),2)))</f>
        <v/>
      </c>
      <c r="G1253" s="47">
        <f t="shared" si="176"/>
        <v>0.1095</v>
      </c>
      <c r="H1253" s="37">
        <f t="shared" si="177"/>
        <v>0.1095</v>
      </c>
      <c r="I1253" s="9" t="e">
        <f>IF(E1253="",NA(),IF(Inputs!$B$6&gt;(U1252*(1+rate/freq)),IF((U1252*(1+rate/freq))&lt;0,0,(U1252*(1+rate/freq))),Inputs!$B$6))</f>
        <v>#N/A</v>
      </c>
      <c r="J1253" s="8" t="str">
        <f t="shared" si="178"/>
        <v/>
      </c>
      <c r="K1253" s="9" t="str">
        <f t="shared" si="179"/>
        <v/>
      </c>
      <c r="L1253" s="8" t="str">
        <f t="shared" si="183"/>
        <v/>
      </c>
      <c r="M1253" s="8" t="str">
        <f t="shared" si="184"/>
        <v/>
      </c>
      <c r="N1253" s="8"/>
      <c r="O1253" s="8"/>
      <c r="P1253" s="8"/>
      <c r="Q1253" s="8" t="str">
        <f>IF(Inputs!$E$9=$M$2,M1253,IF(Inputs!$E$9=$N$2,N1253,IF(Inputs!$E$9=$O$2,O1253,IF(Inputs!$E$9=$P$2,P1253,""))))</f>
        <v/>
      </c>
      <c r="R1253" s="3">
        <v>0</v>
      </c>
      <c r="S1253" s="19"/>
      <c r="T1253" s="3">
        <f t="shared" si="180"/>
        <v>0</v>
      </c>
      <c r="U1253" s="8" t="str">
        <f t="shared" si="181"/>
        <v/>
      </c>
      <c r="W1253" s="11"/>
      <c r="X1253" s="11"/>
      <c r="Y1253" s="11"/>
      <c r="Z1253" s="11"/>
      <c r="AA1253" s="11"/>
      <c r="AB1253" s="11"/>
      <c r="AC1253" s="11"/>
    </row>
    <row r="1254" spans="4:29">
      <c r="D1254" s="26">
        <f>IF(SUM($D$2:D1253)&lt;&gt;0,0,IF(ROUND(U1253-L1254,2)=0,E1254,0))</f>
        <v>0</v>
      </c>
      <c r="E1254" s="3" t="str">
        <f t="shared" si="182"/>
        <v/>
      </c>
      <c r="F1254" s="3" t="str">
        <f>IF(E1254="","",IF(ISERROR(INDEX(Inputs!$A$10:$B$13,MATCH(E1254,Inputs!$A$10:$A$13,0),2)),0,INDEX(Inputs!$A$10:$B$13,MATCH(E1254,Inputs!$A$10:$A$13,0),2)))</f>
        <v/>
      </c>
      <c r="G1254" s="47">
        <f t="shared" si="176"/>
        <v>0.1095</v>
      </c>
      <c r="H1254" s="37">
        <f t="shared" si="177"/>
        <v>0.1095</v>
      </c>
      <c r="I1254" s="9" t="e">
        <f>IF(E1254="",NA(),IF(Inputs!$B$6&gt;(U1253*(1+rate/freq)),IF((U1253*(1+rate/freq))&lt;0,0,(U1253*(1+rate/freq))),Inputs!$B$6))</f>
        <v>#N/A</v>
      </c>
      <c r="J1254" s="8" t="str">
        <f t="shared" si="178"/>
        <v/>
      </c>
      <c r="K1254" s="9" t="str">
        <f t="shared" si="179"/>
        <v/>
      </c>
      <c r="L1254" s="8" t="str">
        <f t="shared" si="183"/>
        <v/>
      </c>
      <c r="M1254" s="8" t="str">
        <f t="shared" si="184"/>
        <v/>
      </c>
      <c r="N1254" s="8"/>
      <c r="O1254" s="8"/>
      <c r="P1254" s="8"/>
      <c r="Q1254" s="8" t="str">
        <f>IF(Inputs!$E$9=$M$2,M1254,IF(Inputs!$E$9=$N$2,N1254,IF(Inputs!$E$9=$O$2,O1254,IF(Inputs!$E$9=$P$2,P1254,""))))</f>
        <v/>
      </c>
      <c r="R1254" s="3">
        <v>0</v>
      </c>
      <c r="S1254" s="19"/>
      <c r="T1254" s="3">
        <f t="shared" si="180"/>
        <v>0</v>
      </c>
      <c r="U1254" s="8" t="str">
        <f t="shared" si="181"/>
        <v/>
      </c>
      <c r="W1254" s="11"/>
      <c r="X1254" s="11"/>
      <c r="Y1254" s="11"/>
      <c r="Z1254" s="11"/>
      <c r="AA1254" s="11"/>
      <c r="AB1254" s="11"/>
      <c r="AC1254" s="11"/>
    </row>
    <row r="1255" spans="4:29">
      <c r="D1255" s="26">
        <f>IF(SUM($D$2:D1254)&lt;&gt;0,0,IF(ROUND(U1254-L1255,2)=0,E1255,0))</f>
        <v>0</v>
      </c>
      <c r="E1255" s="3" t="str">
        <f t="shared" si="182"/>
        <v/>
      </c>
      <c r="F1255" s="3" t="str">
        <f>IF(E1255="","",IF(ISERROR(INDEX(Inputs!$A$10:$B$13,MATCH(E1255,Inputs!$A$10:$A$13,0),2)),0,INDEX(Inputs!$A$10:$B$13,MATCH(E1255,Inputs!$A$10:$A$13,0),2)))</f>
        <v/>
      </c>
      <c r="G1255" s="47">
        <f t="shared" si="176"/>
        <v>0.1095</v>
      </c>
      <c r="H1255" s="37">
        <f t="shared" si="177"/>
        <v>0.1095</v>
      </c>
      <c r="I1255" s="9" t="e">
        <f>IF(E1255="",NA(),IF(Inputs!$B$6&gt;(U1254*(1+rate/freq)),IF((U1254*(1+rate/freq))&lt;0,0,(U1254*(1+rate/freq))),Inputs!$B$6))</f>
        <v>#N/A</v>
      </c>
      <c r="J1255" s="8" t="str">
        <f t="shared" si="178"/>
        <v/>
      </c>
      <c r="K1255" s="9" t="str">
        <f t="shared" si="179"/>
        <v/>
      </c>
      <c r="L1255" s="8" t="str">
        <f t="shared" si="183"/>
        <v/>
      </c>
      <c r="M1255" s="8" t="str">
        <f t="shared" si="184"/>
        <v/>
      </c>
      <c r="N1255" s="8">
        <f>N1252+3</f>
        <v>1252</v>
      </c>
      <c r="O1255" s="8"/>
      <c r="P1255" s="8"/>
      <c r="Q1255" s="8" t="str">
        <f>IF(Inputs!$E$9=$M$2,M1255,IF(Inputs!$E$9=$N$2,N1255,IF(Inputs!$E$9=$O$2,O1255,IF(Inputs!$E$9=$P$2,P1255,""))))</f>
        <v/>
      </c>
      <c r="R1255" s="3">
        <v>0</v>
      </c>
      <c r="S1255" s="19"/>
      <c r="T1255" s="3">
        <f t="shared" si="180"/>
        <v>0</v>
      </c>
      <c r="U1255" s="8" t="str">
        <f t="shared" si="181"/>
        <v/>
      </c>
      <c r="W1255" s="11"/>
      <c r="X1255" s="11"/>
      <c r="Y1255" s="11"/>
      <c r="Z1255" s="11"/>
      <c r="AA1255" s="11"/>
      <c r="AB1255" s="11"/>
      <c r="AC1255" s="11"/>
    </row>
    <row r="1256" spans="4:29">
      <c r="D1256" s="26">
        <f>IF(SUM($D$2:D1255)&lt;&gt;0,0,IF(ROUND(U1255-L1256,2)=0,E1256,0))</f>
        <v>0</v>
      </c>
      <c r="E1256" s="3" t="str">
        <f t="shared" si="182"/>
        <v/>
      </c>
      <c r="F1256" s="3" t="str">
        <f>IF(E1256="","",IF(ISERROR(INDEX(Inputs!$A$10:$B$13,MATCH(E1256,Inputs!$A$10:$A$13,0),2)),0,INDEX(Inputs!$A$10:$B$13,MATCH(E1256,Inputs!$A$10:$A$13,0),2)))</f>
        <v/>
      </c>
      <c r="G1256" s="47">
        <f t="shared" si="176"/>
        <v>0.1095</v>
      </c>
      <c r="H1256" s="37">
        <f t="shared" si="177"/>
        <v>0.1095</v>
      </c>
      <c r="I1256" s="9" t="e">
        <f>IF(E1256="",NA(),IF(Inputs!$B$6&gt;(U1255*(1+rate/freq)),IF((U1255*(1+rate/freq))&lt;0,0,(U1255*(1+rate/freq))),Inputs!$B$6))</f>
        <v>#N/A</v>
      </c>
      <c r="J1256" s="8" t="str">
        <f t="shared" si="178"/>
        <v/>
      </c>
      <c r="K1256" s="9" t="str">
        <f t="shared" si="179"/>
        <v/>
      </c>
      <c r="L1256" s="8" t="str">
        <f t="shared" si="183"/>
        <v/>
      </c>
      <c r="M1256" s="8" t="str">
        <f t="shared" si="184"/>
        <v/>
      </c>
      <c r="N1256" s="8"/>
      <c r="O1256" s="8"/>
      <c r="P1256" s="8"/>
      <c r="Q1256" s="8" t="str">
        <f>IF(Inputs!$E$9=$M$2,M1256,IF(Inputs!$E$9=$N$2,N1256,IF(Inputs!$E$9=$O$2,O1256,IF(Inputs!$E$9=$P$2,P1256,""))))</f>
        <v/>
      </c>
      <c r="R1256" s="3">
        <v>0</v>
      </c>
      <c r="S1256" s="19"/>
      <c r="T1256" s="3">
        <f t="shared" si="180"/>
        <v>0</v>
      </c>
      <c r="U1256" s="8" t="str">
        <f t="shared" si="181"/>
        <v/>
      </c>
      <c r="W1256" s="11"/>
      <c r="X1256" s="11"/>
      <c r="Y1256" s="11"/>
      <c r="Z1256" s="11"/>
      <c r="AA1256" s="11"/>
      <c r="AB1256" s="11"/>
      <c r="AC1256" s="11"/>
    </row>
    <row r="1257" spans="4:29">
      <c r="D1257" s="26">
        <f>IF(SUM($D$2:D1256)&lt;&gt;0,0,IF(ROUND(U1256-L1257,2)=0,E1257,0))</f>
        <v>0</v>
      </c>
      <c r="E1257" s="3" t="str">
        <f t="shared" si="182"/>
        <v/>
      </c>
      <c r="F1257" s="3" t="str">
        <f>IF(E1257="","",IF(ISERROR(INDEX(Inputs!$A$10:$B$13,MATCH(E1257,Inputs!$A$10:$A$13,0),2)),0,INDEX(Inputs!$A$10:$B$13,MATCH(E1257,Inputs!$A$10:$A$13,0),2)))</f>
        <v/>
      </c>
      <c r="G1257" s="47">
        <f t="shared" si="176"/>
        <v>0.1095</v>
      </c>
      <c r="H1257" s="37">
        <f t="shared" si="177"/>
        <v>0.1095</v>
      </c>
      <c r="I1257" s="9" t="e">
        <f>IF(E1257="",NA(),IF(Inputs!$B$6&gt;(U1256*(1+rate/freq)),IF((U1256*(1+rate/freq))&lt;0,0,(U1256*(1+rate/freq))),Inputs!$B$6))</f>
        <v>#N/A</v>
      </c>
      <c r="J1257" s="8" t="str">
        <f t="shared" si="178"/>
        <v/>
      </c>
      <c r="K1257" s="9" t="str">
        <f t="shared" si="179"/>
        <v/>
      </c>
      <c r="L1257" s="8" t="str">
        <f t="shared" si="183"/>
        <v/>
      </c>
      <c r="M1257" s="8" t="str">
        <f t="shared" si="184"/>
        <v/>
      </c>
      <c r="N1257" s="8"/>
      <c r="O1257" s="8"/>
      <c r="P1257" s="8"/>
      <c r="Q1257" s="8" t="str">
        <f>IF(Inputs!$E$9=$M$2,M1257,IF(Inputs!$E$9=$N$2,N1257,IF(Inputs!$E$9=$O$2,O1257,IF(Inputs!$E$9=$P$2,P1257,""))))</f>
        <v/>
      </c>
      <c r="R1257" s="3">
        <v>0</v>
      </c>
      <c r="S1257" s="19"/>
      <c r="T1257" s="3">
        <f t="shared" si="180"/>
        <v>0</v>
      </c>
      <c r="U1257" s="8" t="str">
        <f t="shared" si="181"/>
        <v/>
      </c>
      <c r="W1257" s="11"/>
      <c r="X1257" s="11"/>
      <c r="Y1257" s="11"/>
      <c r="Z1257" s="11"/>
      <c r="AA1257" s="11"/>
      <c r="AB1257" s="11"/>
      <c r="AC1257" s="11"/>
    </row>
    <row r="1258" spans="4:29">
      <c r="D1258" s="26">
        <f>IF(SUM($D$2:D1257)&lt;&gt;0,0,IF(ROUND(U1257-L1258,2)=0,E1258,0))</f>
        <v>0</v>
      </c>
      <c r="E1258" s="3" t="str">
        <f t="shared" si="182"/>
        <v/>
      </c>
      <c r="F1258" s="3" t="str">
        <f>IF(E1258="","",IF(ISERROR(INDEX(Inputs!$A$10:$B$13,MATCH(E1258,Inputs!$A$10:$A$13,0),2)),0,INDEX(Inputs!$A$10:$B$13,MATCH(E1258,Inputs!$A$10:$A$13,0),2)))</f>
        <v/>
      </c>
      <c r="G1258" s="47">
        <f t="shared" si="176"/>
        <v>0.1095</v>
      </c>
      <c r="H1258" s="37">
        <f t="shared" si="177"/>
        <v>0.1095</v>
      </c>
      <c r="I1258" s="9" t="e">
        <f>IF(E1258="",NA(),IF(Inputs!$B$6&gt;(U1257*(1+rate/freq)),IF((U1257*(1+rate/freq))&lt;0,0,(U1257*(1+rate/freq))),Inputs!$B$6))</f>
        <v>#N/A</v>
      </c>
      <c r="J1258" s="8" t="str">
        <f t="shared" si="178"/>
        <v/>
      </c>
      <c r="K1258" s="9" t="str">
        <f t="shared" si="179"/>
        <v/>
      </c>
      <c r="L1258" s="8" t="str">
        <f t="shared" si="183"/>
        <v/>
      </c>
      <c r="M1258" s="8" t="str">
        <f t="shared" si="184"/>
        <v/>
      </c>
      <c r="N1258" s="8">
        <f>N1255+3</f>
        <v>1255</v>
      </c>
      <c r="O1258" s="8">
        <f>O1252+6</f>
        <v>1255</v>
      </c>
      <c r="P1258" s="8"/>
      <c r="Q1258" s="8" t="str">
        <f>IF(Inputs!$E$9=$M$2,M1258,IF(Inputs!$E$9=$N$2,N1258,IF(Inputs!$E$9=$O$2,O1258,IF(Inputs!$E$9=$P$2,P1258,""))))</f>
        <v/>
      </c>
      <c r="R1258" s="3">
        <v>0</v>
      </c>
      <c r="S1258" s="19"/>
      <c r="T1258" s="3">
        <f t="shared" si="180"/>
        <v>0</v>
      </c>
      <c r="U1258" s="8" t="str">
        <f t="shared" si="181"/>
        <v/>
      </c>
      <c r="W1258" s="11"/>
      <c r="X1258" s="11"/>
      <c r="Y1258" s="11"/>
      <c r="Z1258" s="11"/>
      <c r="AA1258" s="11"/>
      <c r="AB1258" s="11"/>
      <c r="AC1258" s="11"/>
    </row>
    <row r="1259" spans="4:29">
      <c r="D1259" s="26">
        <f>IF(SUM($D$2:D1258)&lt;&gt;0,0,IF(ROUND(U1258-L1259,2)=0,E1259,0))</f>
        <v>0</v>
      </c>
      <c r="E1259" s="3" t="str">
        <f t="shared" si="182"/>
        <v/>
      </c>
      <c r="F1259" s="3" t="str">
        <f>IF(E1259="","",IF(ISERROR(INDEX(Inputs!$A$10:$B$13,MATCH(E1259,Inputs!$A$10:$A$13,0),2)),0,INDEX(Inputs!$A$10:$B$13,MATCH(E1259,Inputs!$A$10:$A$13,0),2)))</f>
        <v/>
      </c>
      <c r="G1259" s="47">
        <f t="shared" si="176"/>
        <v>0.1095</v>
      </c>
      <c r="H1259" s="37">
        <f t="shared" si="177"/>
        <v>0.1095</v>
      </c>
      <c r="I1259" s="9" t="e">
        <f>IF(E1259="",NA(),IF(Inputs!$B$6&gt;(U1258*(1+rate/freq)),IF((U1258*(1+rate/freq))&lt;0,0,(U1258*(1+rate/freq))),Inputs!$B$6))</f>
        <v>#N/A</v>
      </c>
      <c r="J1259" s="8" t="str">
        <f t="shared" si="178"/>
        <v/>
      </c>
      <c r="K1259" s="9" t="str">
        <f t="shared" si="179"/>
        <v/>
      </c>
      <c r="L1259" s="8" t="str">
        <f t="shared" si="183"/>
        <v/>
      </c>
      <c r="M1259" s="8" t="str">
        <f t="shared" si="184"/>
        <v/>
      </c>
      <c r="N1259" s="8"/>
      <c r="O1259" s="8"/>
      <c r="P1259" s="8"/>
      <c r="Q1259" s="8" t="str">
        <f>IF(Inputs!$E$9=$M$2,M1259,IF(Inputs!$E$9=$N$2,N1259,IF(Inputs!$E$9=$O$2,O1259,IF(Inputs!$E$9=$P$2,P1259,""))))</f>
        <v/>
      </c>
      <c r="R1259" s="3">
        <v>0</v>
      </c>
      <c r="S1259" s="19"/>
      <c r="T1259" s="3">
        <f t="shared" si="180"/>
        <v>0</v>
      </c>
      <c r="U1259" s="8" t="str">
        <f t="shared" si="181"/>
        <v/>
      </c>
      <c r="W1259" s="11"/>
      <c r="X1259" s="11"/>
      <c r="Y1259" s="11"/>
      <c r="Z1259" s="11"/>
      <c r="AA1259" s="11"/>
      <c r="AB1259" s="11"/>
      <c r="AC1259" s="11"/>
    </row>
    <row r="1260" spans="4:29">
      <c r="D1260" s="26">
        <f>IF(SUM($D$2:D1259)&lt;&gt;0,0,IF(ROUND(U1259-L1260,2)=0,E1260,0))</f>
        <v>0</v>
      </c>
      <c r="E1260" s="3" t="str">
        <f t="shared" si="182"/>
        <v/>
      </c>
      <c r="F1260" s="3" t="str">
        <f>IF(E1260="","",IF(ISERROR(INDEX(Inputs!$A$10:$B$13,MATCH(E1260,Inputs!$A$10:$A$13,0),2)),0,INDEX(Inputs!$A$10:$B$13,MATCH(E1260,Inputs!$A$10:$A$13,0),2)))</f>
        <v/>
      </c>
      <c r="G1260" s="47">
        <f t="shared" si="176"/>
        <v>0.1095</v>
      </c>
      <c r="H1260" s="37">
        <f t="shared" si="177"/>
        <v>0.1095</v>
      </c>
      <c r="I1260" s="9" t="e">
        <f>IF(E1260="",NA(),IF(Inputs!$B$6&gt;(U1259*(1+rate/freq)),IF((U1259*(1+rate/freq))&lt;0,0,(U1259*(1+rate/freq))),Inputs!$B$6))</f>
        <v>#N/A</v>
      </c>
      <c r="J1260" s="8" t="str">
        <f t="shared" si="178"/>
        <v/>
      </c>
      <c r="K1260" s="9" t="str">
        <f t="shared" si="179"/>
        <v/>
      </c>
      <c r="L1260" s="8" t="str">
        <f t="shared" si="183"/>
        <v/>
      </c>
      <c r="M1260" s="8" t="str">
        <f t="shared" si="184"/>
        <v/>
      </c>
      <c r="N1260" s="8"/>
      <c r="O1260" s="8"/>
      <c r="P1260" s="8"/>
      <c r="Q1260" s="8" t="str">
        <f>IF(Inputs!$E$9=$M$2,M1260,IF(Inputs!$E$9=$N$2,N1260,IF(Inputs!$E$9=$O$2,O1260,IF(Inputs!$E$9=$P$2,P1260,""))))</f>
        <v/>
      </c>
      <c r="R1260" s="3">
        <v>0</v>
      </c>
      <c r="S1260" s="19"/>
      <c r="T1260" s="3">
        <f t="shared" si="180"/>
        <v>0</v>
      </c>
      <c r="U1260" s="8" t="str">
        <f t="shared" si="181"/>
        <v/>
      </c>
      <c r="W1260" s="11"/>
      <c r="X1260" s="11"/>
      <c r="Y1260" s="11"/>
      <c r="Z1260" s="11"/>
      <c r="AA1260" s="11"/>
      <c r="AB1260" s="11"/>
      <c r="AC1260" s="11"/>
    </row>
    <row r="1261" spans="4:29">
      <c r="D1261" s="26">
        <f>IF(SUM($D$2:D1260)&lt;&gt;0,0,IF(ROUND(U1260-L1261,2)=0,E1261,0))</f>
        <v>0</v>
      </c>
      <c r="E1261" s="3" t="str">
        <f t="shared" si="182"/>
        <v/>
      </c>
      <c r="F1261" s="3" t="str">
        <f>IF(E1261="","",IF(ISERROR(INDEX(Inputs!$A$10:$B$13,MATCH(E1261,Inputs!$A$10:$A$13,0),2)),0,INDEX(Inputs!$A$10:$B$13,MATCH(E1261,Inputs!$A$10:$A$13,0),2)))</f>
        <v/>
      </c>
      <c r="G1261" s="47">
        <f t="shared" si="176"/>
        <v>0.1095</v>
      </c>
      <c r="H1261" s="37">
        <f t="shared" si="177"/>
        <v>0.1095</v>
      </c>
      <c r="I1261" s="9" t="e">
        <f>IF(E1261="",NA(),IF(Inputs!$B$6&gt;(U1260*(1+rate/freq)),IF((U1260*(1+rate/freq))&lt;0,0,(U1260*(1+rate/freq))),Inputs!$B$6))</f>
        <v>#N/A</v>
      </c>
      <c r="J1261" s="8" t="str">
        <f t="shared" si="178"/>
        <v/>
      </c>
      <c r="K1261" s="9" t="str">
        <f t="shared" si="179"/>
        <v/>
      </c>
      <c r="L1261" s="8" t="str">
        <f t="shared" si="183"/>
        <v/>
      </c>
      <c r="M1261" s="8" t="str">
        <f t="shared" si="184"/>
        <v/>
      </c>
      <c r="N1261" s="8">
        <f>N1258+3</f>
        <v>1258</v>
      </c>
      <c r="O1261" s="8"/>
      <c r="P1261" s="8"/>
      <c r="Q1261" s="8" t="str">
        <f>IF(Inputs!$E$9=$M$2,M1261,IF(Inputs!$E$9=$N$2,N1261,IF(Inputs!$E$9=$O$2,O1261,IF(Inputs!$E$9=$P$2,P1261,""))))</f>
        <v/>
      </c>
      <c r="R1261" s="3">
        <v>0</v>
      </c>
      <c r="S1261" s="19"/>
      <c r="T1261" s="3">
        <f t="shared" si="180"/>
        <v>0</v>
      </c>
      <c r="U1261" s="8" t="str">
        <f t="shared" si="181"/>
        <v/>
      </c>
      <c r="W1261" s="11"/>
      <c r="X1261" s="11"/>
      <c r="Y1261" s="11"/>
      <c r="Z1261" s="11"/>
      <c r="AA1261" s="11"/>
      <c r="AB1261" s="11"/>
      <c r="AC1261" s="11"/>
    </row>
    <row r="1262" spans="4:29">
      <c r="D1262" s="26">
        <f>IF(SUM($D$2:D1261)&lt;&gt;0,0,IF(ROUND(U1261-L1262,2)=0,E1262,0))</f>
        <v>0</v>
      </c>
      <c r="E1262" s="3" t="str">
        <f t="shared" si="182"/>
        <v/>
      </c>
      <c r="F1262" s="3" t="str">
        <f>IF(E1262="","",IF(ISERROR(INDEX(Inputs!$A$10:$B$13,MATCH(E1262,Inputs!$A$10:$A$13,0),2)),0,INDEX(Inputs!$A$10:$B$13,MATCH(E1262,Inputs!$A$10:$A$13,0),2)))</f>
        <v/>
      </c>
      <c r="G1262" s="47">
        <f t="shared" si="176"/>
        <v>0.1095</v>
      </c>
      <c r="H1262" s="37">
        <f t="shared" si="177"/>
        <v>0.1095</v>
      </c>
      <c r="I1262" s="9" t="e">
        <f>IF(E1262="",NA(),IF(Inputs!$B$6&gt;(U1261*(1+rate/freq)),IF((U1261*(1+rate/freq))&lt;0,0,(U1261*(1+rate/freq))),Inputs!$B$6))</f>
        <v>#N/A</v>
      </c>
      <c r="J1262" s="8" t="str">
        <f t="shared" si="178"/>
        <v/>
      </c>
      <c r="K1262" s="9" t="str">
        <f t="shared" si="179"/>
        <v/>
      </c>
      <c r="L1262" s="8" t="str">
        <f t="shared" si="183"/>
        <v/>
      </c>
      <c r="M1262" s="8" t="str">
        <f t="shared" si="184"/>
        <v/>
      </c>
      <c r="N1262" s="8"/>
      <c r="O1262" s="8"/>
      <c r="P1262" s="8"/>
      <c r="Q1262" s="8" t="str">
        <f>IF(Inputs!$E$9=$M$2,M1262,IF(Inputs!$E$9=$N$2,N1262,IF(Inputs!$E$9=$O$2,O1262,IF(Inputs!$E$9=$P$2,P1262,""))))</f>
        <v/>
      </c>
      <c r="R1262" s="3">
        <v>0</v>
      </c>
      <c r="S1262" s="19"/>
      <c r="T1262" s="3">
        <f t="shared" si="180"/>
        <v>0</v>
      </c>
      <c r="U1262" s="8" t="str">
        <f t="shared" si="181"/>
        <v/>
      </c>
      <c r="W1262" s="11"/>
      <c r="X1262" s="11"/>
      <c r="Y1262" s="11"/>
      <c r="Z1262" s="11"/>
      <c r="AA1262" s="11"/>
      <c r="AB1262" s="11"/>
      <c r="AC1262" s="11"/>
    </row>
    <row r="1263" spans="4:29">
      <c r="D1263" s="26">
        <f>IF(SUM($D$2:D1262)&lt;&gt;0,0,IF(ROUND(U1262-L1263,2)=0,E1263,0))</f>
        <v>0</v>
      </c>
      <c r="E1263" s="3" t="str">
        <f t="shared" si="182"/>
        <v/>
      </c>
      <c r="F1263" s="3" t="str">
        <f>IF(E1263="","",IF(ISERROR(INDEX(Inputs!$A$10:$B$13,MATCH(E1263,Inputs!$A$10:$A$13,0),2)),0,INDEX(Inputs!$A$10:$B$13,MATCH(E1263,Inputs!$A$10:$A$13,0),2)))</f>
        <v/>
      </c>
      <c r="G1263" s="47">
        <f t="shared" si="176"/>
        <v>0.1095</v>
      </c>
      <c r="H1263" s="37">
        <f t="shared" si="177"/>
        <v>0.1095</v>
      </c>
      <c r="I1263" s="9" t="e">
        <f>IF(E1263="",NA(),IF(Inputs!$B$6&gt;(U1262*(1+rate/freq)),IF((U1262*(1+rate/freq))&lt;0,0,(U1262*(1+rate/freq))),Inputs!$B$6))</f>
        <v>#N/A</v>
      </c>
      <c r="J1263" s="8" t="str">
        <f t="shared" si="178"/>
        <v/>
      </c>
      <c r="K1263" s="9" t="str">
        <f t="shared" si="179"/>
        <v/>
      </c>
      <c r="L1263" s="8" t="str">
        <f t="shared" si="183"/>
        <v/>
      </c>
      <c r="M1263" s="8" t="str">
        <f t="shared" si="184"/>
        <v/>
      </c>
      <c r="N1263" s="8"/>
      <c r="O1263" s="8"/>
      <c r="P1263" s="8"/>
      <c r="Q1263" s="8" t="str">
        <f>IF(Inputs!$E$9=$M$2,M1263,IF(Inputs!$E$9=$N$2,N1263,IF(Inputs!$E$9=$O$2,O1263,IF(Inputs!$E$9=$P$2,P1263,""))))</f>
        <v/>
      </c>
      <c r="R1263" s="3">
        <v>0</v>
      </c>
      <c r="S1263" s="19"/>
      <c r="T1263" s="3">
        <f t="shared" si="180"/>
        <v>0</v>
      </c>
      <c r="U1263" s="8" t="str">
        <f t="shared" si="181"/>
        <v/>
      </c>
      <c r="W1263" s="11"/>
      <c r="X1263" s="11"/>
      <c r="Y1263" s="11"/>
      <c r="Z1263" s="11"/>
      <c r="AA1263" s="11"/>
      <c r="AB1263" s="11"/>
      <c r="AC1263" s="11"/>
    </row>
    <row r="1264" spans="4:29">
      <c r="D1264" s="26">
        <f>IF(SUM($D$2:D1263)&lt;&gt;0,0,IF(ROUND(U1263-L1264,2)=0,E1264,0))</f>
        <v>0</v>
      </c>
      <c r="E1264" s="3" t="str">
        <f t="shared" si="182"/>
        <v/>
      </c>
      <c r="F1264" s="3" t="str">
        <f>IF(E1264="","",IF(ISERROR(INDEX(Inputs!$A$10:$B$13,MATCH(E1264,Inputs!$A$10:$A$13,0),2)),0,INDEX(Inputs!$A$10:$B$13,MATCH(E1264,Inputs!$A$10:$A$13,0),2)))</f>
        <v/>
      </c>
      <c r="G1264" s="47">
        <f t="shared" si="176"/>
        <v>0.1095</v>
      </c>
      <c r="H1264" s="37">
        <f t="shared" si="177"/>
        <v>0.1095</v>
      </c>
      <c r="I1264" s="9" t="e">
        <f>IF(E1264="",NA(),IF(Inputs!$B$6&gt;(U1263*(1+rate/freq)),IF((U1263*(1+rate/freq))&lt;0,0,(U1263*(1+rate/freq))),Inputs!$B$6))</f>
        <v>#N/A</v>
      </c>
      <c r="J1264" s="8" t="str">
        <f t="shared" si="178"/>
        <v/>
      </c>
      <c r="K1264" s="9" t="str">
        <f t="shared" si="179"/>
        <v/>
      </c>
      <c r="L1264" s="8" t="str">
        <f t="shared" si="183"/>
        <v/>
      </c>
      <c r="M1264" s="8" t="str">
        <f t="shared" si="184"/>
        <v/>
      </c>
      <c r="N1264" s="8">
        <f>N1261+3</f>
        <v>1261</v>
      </c>
      <c r="O1264" s="8">
        <f>O1258+6</f>
        <v>1261</v>
      </c>
      <c r="P1264" s="8">
        <f>P1252+12</f>
        <v>1261</v>
      </c>
      <c r="Q1264" s="8" t="str">
        <f>IF(Inputs!$E$9=$M$2,M1264,IF(Inputs!$E$9=$N$2,N1264,IF(Inputs!$E$9=$O$2,O1264,IF(Inputs!$E$9=$P$2,P1264,""))))</f>
        <v/>
      </c>
      <c r="R1264" s="3">
        <v>0</v>
      </c>
      <c r="S1264" s="19"/>
      <c r="T1264" s="3">
        <f t="shared" si="180"/>
        <v>0</v>
      </c>
      <c r="U1264" s="8" t="str">
        <f t="shared" si="181"/>
        <v/>
      </c>
      <c r="W1264" s="11"/>
      <c r="X1264" s="11"/>
      <c r="Y1264" s="11"/>
      <c r="Z1264" s="11"/>
      <c r="AA1264" s="11"/>
      <c r="AB1264" s="11"/>
      <c r="AC1264" s="11"/>
    </row>
    <row r="1265" spans="4:29">
      <c r="D1265" s="26">
        <f>IF(SUM($D$2:D1264)&lt;&gt;0,0,IF(ROUND(U1264-L1265,2)=0,E1265,0))</f>
        <v>0</v>
      </c>
      <c r="E1265" s="3" t="str">
        <f t="shared" si="182"/>
        <v/>
      </c>
      <c r="F1265" s="3" t="str">
        <f>IF(E1265="","",IF(ISERROR(INDEX(Inputs!$A$10:$B$13,MATCH(E1265,Inputs!$A$10:$A$13,0),2)),0,INDEX(Inputs!$A$10:$B$13,MATCH(E1265,Inputs!$A$10:$A$13,0),2)))</f>
        <v/>
      </c>
      <c r="G1265" s="47">
        <f t="shared" si="176"/>
        <v>0.1095</v>
      </c>
      <c r="H1265" s="37">
        <f t="shared" si="177"/>
        <v>0.1095</v>
      </c>
      <c r="I1265" s="9" t="e">
        <f>IF(E1265="",NA(),IF(Inputs!$B$6&gt;(U1264*(1+rate/freq)),IF((U1264*(1+rate/freq))&lt;0,0,(U1264*(1+rate/freq))),Inputs!$B$6))</f>
        <v>#N/A</v>
      </c>
      <c r="J1265" s="8" t="str">
        <f t="shared" si="178"/>
        <v/>
      </c>
      <c r="K1265" s="9" t="str">
        <f t="shared" si="179"/>
        <v/>
      </c>
      <c r="L1265" s="8" t="str">
        <f t="shared" si="183"/>
        <v/>
      </c>
      <c r="M1265" s="8" t="str">
        <f t="shared" si="184"/>
        <v/>
      </c>
      <c r="N1265" s="8"/>
      <c r="O1265" s="8"/>
      <c r="P1265" s="8"/>
      <c r="Q1265" s="8" t="str">
        <f>IF(Inputs!$E$9=$M$2,M1265,IF(Inputs!$E$9=$N$2,N1265,IF(Inputs!$E$9=$O$2,O1265,IF(Inputs!$E$9=$P$2,P1265,""))))</f>
        <v/>
      </c>
      <c r="R1265" s="3">
        <v>0</v>
      </c>
      <c r="S1265" s="19"/>
      <c r="T1265" s="3">
        <f t="shared" si="180"/>
        <v>0</v>
      </c>
      <c r="U1265" s="8" t="str">
        <f t="shared" si="181"/>
        <v/>
      </c>
      <c r="W1265" s="11"/>
      <c r="X1265" s="11"/>
      <c r="Y1265" s="11"/>
      <c r="Z1265" s="11"/>
      <c r="AA1265" s="11"/>
      <c r="AB1265" s="11"/>
      <c r="AC1265" s="11"/>
    </row>
    <row r="1266" spans="4:29">
      <c r="D1266" s="26">
        <f>IF(SUM($D$2:D1265)&lt;&gt;0,0,IF(ROUND(U1265-L1266,2)=0,E1266,0))</f>
        <v>0</v>
      </c>
      <c r="E1266" s="3" t="str">
        <f t="shared" si="182"/>
        <v/>
      </c>
      <c r="F1266" s="3" t="str">
        <f>IF(E1266="","",IF(ISERROR(INDEX(Inputs!$A$10:$B$13,MATCH(E1266,Inputs!$A$10:$A$13,0),2)),0,INDEX(Inputs!$A$10:$B$13,MATCH(E1266,Inputs!$A$10:$A$13,0),2)))</f>
        <v/>
      </c>
      <c r="G1266" s="47">
        <f t="shared" si="176"/>
        <v>0.1095</v>
      </c>
      <c r="H1266" s="37">
        <f t="shared" si="177"/>
        <v>0.1095</v>
      </c>
      <c r="I1266" s="9" t="e">
        <f>IF(E1266="",NA(),IF(Inputs!$B$6&gt;(U1265*(1+rate/freq)),IF((U1265*(1+rate/freq))&lt;0,0,(U1265*(1+rate/freq))),Inputs!$B$6))</f>
        <v>#N/A</v>
      </c>
      <c r="J1266" s="8" t="str">
        <f t="shared" si="178"/>
        <v/>
      </c>
      <c r="K1266" s="9" t="str">
        <f t="shared" si="179"/>
        <v/>
      </c>
      <c r="L1266" s="8" t="str">
        <f t="shared" si="183"/>
        <v/>
      </c>
      <c r="M1266" s="8" t="str">
        <f t="shared" si="184"/>
        <v/>
      </c>
      <c r="N1266" s="8"/>
      <c r="O1266" s="8"/>
      <c r="P1266" s="8"/>
      <c r="Q1266" s="8" t="str">
        <f>IF(Inputs!$E$9=$M$2,M1266,IF(Inputs!$E$9=$N$2,N1266,IF(Inputs!$E$9=$O$2,O1266,IF(Inputs!$E$9=$P$2,P1266,""))))</f>
        <v/>
      </c>
      <c r="R1266" s="3">
        <v>0</v>
      </c>
      <c r="S1266" s="19"/>
      <c r="T1266" s="3">
        <f t="shared" si="180"/>
        <v>0</v>
      </c>
      <c r="U1266" s="8" t="str">
        <f t="shared" si="181"/>
        <v/>
      </c>
      <c r="W1266" s="11"/>
      <c r="X1266" s="11"/>
      <c r="Y1266" s="11"/>
      <c r="Z1266" s="11"/>
      <c r="AA1266" s="11"/>
      <c r="AB1266" s="11"/>
      <c r="AC1266" s="11"/>
    </row>
    <row r="1267" spans="4:29">
      <c r="D1267" s="26">
        <f>IF(SUM($D$2:D1266)&lt;&gt;0,0,IF(ROUND(U1266-L1267,2)=0,E1267,0))</f>
        <v>0</v>
      </c>
      <c r="E1267" s="3" t="str">
        <f t="shared" si="182"/>
        <v/>
      </c>
      <c r="F1267" s="3" t="str">
        <f>IF(E1267="","",IF(ISERROR(INDEX(Inputs!$A$10:$B$13,MATCH(E1267,Inputs!$A$10:$A$13,0),2)),0,INDEX(Inputs!$A$10:$B$13,MATCH(E1267,Inputs!$A$10:$A$13,0),2)))</f>
        <v/>
      </c>
      <c r="G1267" s="47">
        <f t="shared" si="176"/>
        <v>0.1095</v>
      </c>
      <c r="H1267" s="37">
        <f t="shared" si="177"/>
        <v>0.1095</v>
      </c>
      <c r="I1267" s="9" t="e">
        <f>IF(E1267="",NA(),IF(Inputs!$B$6&gt;(U1266*(1+rate/freq)),IF((U1266*(1+rate/freq))&lt;0,0,(U1266*(1+rate/freq))),Inputs!$B$6))</f>
        <v>#N/A</v>
      </c>
      <c r="J1267" s="8" t="str">
        <f t="shared" si="178"/>
        <v/>
      </c>
      <c r="K1267" s="9" t="str">
        <f t="shared" si="179"/>
        <v/>
      </c>
      <c r="L1267" s="8" t="str">
        <f t="shared" si="183"/>
        <v/>
      </c>
      <c r="M1267" s="8" t="str">
        <f t="shared" si="184"/>
        <v/>
      </c>
      <c r="N1267" s="8">
        <f>N1264+3</f>
        <v>1264</v>
      </c>
      <c r="O1267" s="8"/>
      <c r="P1267" s="8"/>
      <c r="Q1267" s="8" t="str">
        <f>IF(Inputs!$E$9=$M$2,M1267,IF(Inputs!$E$9=$N$2,N1267,IF(Inputs!$E$9=$O$2,O1267,IF(Inputs!$E$9=$P$2,P1267,""))))</f>
        <v/>
      </c>
      <c r="R1267" s="3">
        <v>0</v>
      </c>
      <c r="S1267" s="19"/>
      <c r="T1267" s="3">
        <f t="shared" si="180"/>
        <v>0</v>
      </c>
      <c r="U1267" s="8" t="str">
        <f t="shared" si="181"/>
        <v/>
      </c>
      <c r="W1267" s="11"/>
      <c r="X1267" s="11"/>
      <c r="Y1267" s="11"/>
      <c r="Z1267" s="11"/>
      <c r="AA1267" s="11"/>
      <c r="AB1267" s="11"/>
      <c r="AC1267" s="11"/>
    </row>
    <row r="1268" spans="4:29">
      <c r="D1268" s="26">
        <f>IF(SUM($D$2:D1267)&lt;&gt;0,0,IF(ROUND(U1267-L1268,2)=0,E1268,0))</f>
        <v>0</v>
      </c>
      <c r="E1268" s="3" t="str">
        <f t="shared" si="182"/>
        <v/>
      </c>
      <c r="F1268" s="3" t="str">
        <f>IF(E1268="","",IF(ISERROR(INDEX(Inputs!$A$10:$B$13,MATCH(E1268,Inputs!$A$10:$A$13,0),2)),0,INDEX(Inputs!$A$10:$B$13,MATCH(E1268,Inputs!$A$10:$A$13,0),2)))</f>
        <v/>
      </c>
      <c r="G1268" s="47">
        <f t="shared" si="176"/>
        <v>0.1095</v>
      </c>
      <c r="H1268" s="37">
        <f t="shared" si="177"/>
        <v>0.1095</v>
      </c>
      <c r="I1268" s="9" t="e">
        <f>IF(E1268="",NA(),IF(Inputs!$B$6&gt;(U1267*(1+rate/freq)),IF((U1267*(1+rate/freq))&lt;0,0,(U1267*(1+rate/freq))),Inputs!$B$6))</f>
        <v>#N/A</v>
      </c>
      <c r="J1268" s="8" t="str">
        <f t="shared" si="178"/>
        <v/>
      </c>
      <c r="K1268" s="9" t="str">
        <f t="shared" si="179"/>
        <v/>
      </c>
      <c r="L1268" s="8" t="str">
        <f t="shared" si="183"/>
        <v/>
      </c>
      <c r="M1268" s="8" t="str">
        <f t="shared" si="184"/>
        <v/>
      </c>
      <c r="N1268" s="8"/>
      <c r="O1268" s="8"/>
      <c r="P1268" s="8"/>
      <c r="Q1268" s="8" t="str">
        <f>IF(Inputs!$E$9=$M$2,M1268,IF(Inputs!$E$9=$N$2,N1268,IF(Inputs!$E$9=$O$2,O1268,IF(Inputs!$E$9=$P$2,P1268,""))))</f>
        <v/>
      </c>
      <c r="R1268" s="3">
        <v>0</v>
      </c>
      <c r="S1268" s="19"/>
      <c r="T1268" s="3">
        <f t="shared" si="180"/>
        <v>0</v>
      </c>
      <c r="U1268" s="8" t="str">
        <f t="shared" si="181"/>
        <v/>
      </c>
      <c r="W1268" s="11"/>
      <c r="X1268" s="11"/>
      <c r="Y1268" s="11"/>
      <c r="Z1268" s="11"/>
      <c r="AA1268" s="11"/>
      <c r="AB1268" s="11"/>
      <c r="AC1268" s="11"/>
    </row>
    <row r="1269" spans="4:29">
      <c r="D1269" s="26">
        <f>IF(SUM($D$2:D1268)&lt;&gt;0,0,IF(ROUND(U1268-L1269,2)=0,E1269,0))</f>
        <v>0</v>
      </c>
      <c r="E1269" s="3" t="str">
        <f t="shared" si="182"/>
        <v/>
      </c>
      <c r="F1269" s="3" t="str">
        <f>IF(E1269="","",IF(ISERROR(INDEX(Inputs!$A$10:$B$13,MATCH(E1269,Inputs!$A$10:$A$13,0),2)),0,INDEX(Inputs!$A$10:$B$13,MATCH(E1269,Inputs!$A$10:$A$13,0),2)))</f>
        <v/>
      </c>
      <c r="G1269" s="47">
        <f t="shared" si="176"/>
        <v>0.1095</v>
      </c>
      <c r="H1269" s="37">
        <f t="shared" si="177"/>
        <v>0.1095</v>
      </c>
      <c r="I1269" s="9" t="e">
        <f>IF(E1269="",NA(),IF(Inputs!$B$6&gt;(U1268*(1+rate/freq)),IF((U1268*(1+rate/freq))&lt;0,0,(U1268*(1+rate/freq))),Inputs!$B$6))</f>
        <v>#N/A</v>
      </c>
      <c r="J1269" s="8" t="str">
        <f t="shared" si="178"/>
        <v/>
      </c>
      <c r="K1269" s="9" t="str">
        <f t="shared" si="179"/>
        <v/>
      </c>
      <c r="L1269" s="8" t="str">
        <f t="shared" si="183"/>
        <v/>
      </c>
      <c r="M1269" s="8" t="str">
        <f t="shared" si="184"/>
        <v/>
      </c>
      <c r="N1269" s="8"/>
      <c r="O1269" s="8"/>
      <c r="P1269" s="8"/>
      <c r="Q1269" s="8" t="str">
        <f>IF(Inputs!$E$9=$M$2,M1269,IF(Inputs!$E$9=$N$2,N1269,IF(Inputs!$E$9=$O$2,O1269,IF(Inputs!$E$9=$P$2,P1269,""))))</f>
        <v/>
      </c>
      <c r="R1269" s="3">
        <v>0</v>
      </c>
      <c r="S1269" s="19"/>
      <c r="T1269" s="3">
        <f t="shared" si="180"/>
        <v>0</v>
      </c>
      <c r="U1269" s="8" t="str">
        <f t="shared" si="181"/>
        <v/>
      </c>
      <c r="W1269" s="11"/>
      <c r="X1269" s="11"/>
      <c r="Y1269" s="11"/>
      <c r="Z1269" s="11"/>
      <c r="AA1269" s="11"/>
      <c r="AB1269" s="11"/>
      <c r="AC1269" s="11"/>
    </row>
    <row r="1270" spans="4:29">
      <c r="D1270" s="26">
        <f>IF(SUM($D$2:D1269)&lt;&gt;0,0,IF(ROUND(U1269-L1270,2)=0,E1270,0))</f>
        <v>0</v>
      </c>
      <c r="E1270" s="3" t="str">
        <f t="shared" si="182"/>
        <v/>
      </c>
      <c r="F1270" s="3" t="str">
        <f>IF(E1270="","",IF(ISERROR(INDEX(Inputs!$A$10:$B$13,MATCH(E1270,Inputs!$A$10:$A$13,0),2)),0,INDEX(Inputs!$A$10:$B$13,MATCH(E1270,Inputs!$A$10:$A$13,0),2)))</f>
        <v/>
      </c>
      <c r="G1270" s="47">
        <f t="shared" si="176"/>
        <v>0.1095</v>
      </c>
      <c r="H1270" s="37">
        <f t="shared" si="177"/>
        <v>0.1095</v>
      </c>
      <c r="I1270" s="9" t="e">
        <f>IF(E1270="",NA(),IF(Inputs!$B$6&gt;(U1269*(1+rate/freq)),IF((U1269*(1+rate/freq))&lt;0,0,(U1269*(1+rate/freq))),Inputs!$B$6))</f>
        <v>#N/A</v>
      </c>
      <c r="J1270" s="8" t="str">
        <f t="shared" si="178"/>
        <v/>
      </c>
      <c r="K1270" s="9" t="str">
        <f t="shared" si="179"/>
        <v/>
      </c>
      <c r="L1270" s="8" t="str">
        <f t="shared" si="183"/>
        <v/>
      </c>
      <c r="M1270" s="8" t="str">
        <f t="shared" si="184"/>
        <v/>
      </c>
      <c r="N1270" s="8">
        <f>N1267+3</f>
        <v>1267</v>
      </c>
      <c r="O1270" s="8">
        <f>O1264+6</f>
        <v>1267</v>
      </c>
      <c r="P1270" s="8"/>
      <c r="Q1270" s="8" t="str">
        <f>IF(Inputs!$E$9=$M$2,M1270,IF(Inputs!$E$9=$N$2,N1270,IF(Inputs!$E$9=$O$2,O1270,IF(Inputs!$E$9=$P$2,P1270,""))))</f>
        <v/>
      </c>
      <c r="R1270" s="3">
        <v>0</v>
      </c>
      <c r="S1270" s="19"/>
      <c r="T1270" s="3">
        <f t="shared" si="180"/>
        <v>0</v>
      </c>
      <c r="U1270" s="8" t="str">
        <f t="shared" si="181"/>
        <v/>
      </c>
      <c r="W1270" s="11"/>
      <c r="X1270" s="11"/>
      <c r="Y1270" s="11"/>
      <c r="Z1270" s="11"/>
      <c r="AA1270" s="11"/>
      <c r="AB1270" s="11"/>
      <c r="AC1270" s="11"/>
    </row>
    <row r="1271" spans="4:29">
      <c r="D1271" s="26">
        <f>IF(SUM($D$2:D1270)&lt;&gt;0,0,IF(ROUND(U1270-L1271,2)=0,E1271,0))</f>
        <v>0</v>
      </c>
      <c r="E1271" s="3" t="str">
        <f t="shared" si="182"/>
        <v/>
      </c>
      <c r="F1271" s="3" t="str">
        <f>IF(E1271="","",IF(ISERROR(INDEX(Inputs!$A$10:$B$13,MATCH(E1271,Inputs!$A$10:$A$13,0),2)),0,INDEX(Inputs!$A$10:$B$13,MATCH(E1271,Inputs!$A$10:$A$13,0),2)))</f>
        <v/>
      </c>
      <c r="G1271" s="47">
        <f t="shared" si="176"/>
        <v>0.1095</v>
      </c>
      <c r="H1271" s="37">
        <f t="shared" si="177"/>
        <v>0.1095</v>
      </c>
      <c r="I1271" s="9" t="e">
        <f>IF(E1271="",NA(),IF(Inputs!$B$6&gt;(U1270*(1+rate/freq)),IF((U1270*(1+rate/freq))&lt;0,0,(U1270*(1+rate/freq))),Inputs!$B$6))</f>
        <v>#N/A</v>
      </c>
      <c r="J1271" s="8" t="str">
        <f t="shared" si="178"/>
        <v/>
      </c>
      <c r="K1271" s="9" t="str">
        <f t="shared" si="179"/>
        <v/>
      </c>
      <c r="L1271" s="8" t="str">
        <f t="shared" si="183"/>
        <v/>
      </c>
      <c r="M1271" s="8" t="str">
        <f t="shared" si="184"/>
        <v/>
      </c>
      <c r="N1271" s="8"/>
      <c r="O1271" s="8"/>
      <c r="P1271" s="8"/>
      <c r="Q1271" s="8" t="str">
        <f>IF(Inputs!$E$9=$M$2,M1271,IF(Inputs!$E$9=$N$2,N1271,IF(Inputs!$E$9=$O$2,O1271,IF(Inputs!$E$9=$P$2,P1271,""))))</f>
        <v/>
      </c>
      <c r="R1271" s="3">
        <v>0</v>
      </c>
      <c r="S1271" s="19"/>
      <c r="T1271" s="3">
        <f t="shared" si="180"/>
        <v>0</v>
      </c>
      <c r="U1271" s="8" t="str">
        <f t="shared" si="181"/>
        <v/>
      </c>
      <c r="W1271" s="11"/>
      <c r="X1271" s="11"/>
      <c r="Y1271" s="11"/>
      <c r="Z1271" s="11"/>
      <c r="AA1271" s="11"/>
      <c r="AB1271" s="11"/>
      <c r="AC1271" s="11"/>
    </row>
    <row r="1272" spans="4:29">
      <c r="D1272" s="26">
        <f>IF(SUM($D$2:D1271)&lt;&gt;0,0,IF(ROUND(U1271-L1272,2)=0,E1272,0))</f>
        <v>0</v>
      </c>
      <c r="E1272" s="3" t="str">
        <f t="shared" si="182"/>
        <v/>
      </c>
      <c r="F1272" s="3" t="str">
        <f>IF(E1272="","",IF(ISERROR(INDEX(Inputs!$A$10:$B$13,MATCH(E1272,Inputs!$A$10:$A$13,0),2)),0,INDEX(Inputs!$A$10:$B$13,MATCH(E1272,Inputs!$A$10:$A$13,0),2)))</f>
        <v/>
      </c>
      <c r="G1272" s="47">
        <f t="shared" si="176"/>
        <v>0.1095</v>
      </c>
      <c r="H1272" s="37">
        <f t="shared" si="177"/>
        <v>0.1095</v>
      </c>
      <c r="I1272" s="9" t="e">
        <f>IF(E1272="",NA(),IF(Inputs!$B$6&gt;(U1271*(1+rate/freq)),IF((U1271*(1+rate/freq))&lt;0,0,(U1271*(1+rate/freq))),Inputs!$B$6))</f>
        <v>#N/A</v>
      </c>
      <c r="J1272" s="8" t="str">
        <f t="shared" si="178"/>
        <v/>
      </c>
      <c r="K1272" s="9" t="str">
        <f t="shared" si="179"/>
        <v/>
      </c>
      <c r="L1272" s="8" t="str">
        <f t="shared" si="183"/>
        <v/>
      </c>
      <c r="M1272" s="8" t="str">
        <f t="shared" si="184"/>
        <v/>
      </c>
      <c r="N1272" s="8"/>
      <c r="O1272" s="8"/>
      <c r="P1272" s="8"/>
      <c r="Q1272" s="8" t="str">
        <f>IF(Inputs!$E$9=$M$2,M1272,IF(Inputs!$E$9=$N$2,N1272,IF(Inputs!$E$9=$O$2,O1272,IF(Inputs!$E$9=$P$2,P1272,""))))</f>
        <v/>
      </c>
      <c r="R1272" s="3">
        <v>0</v>
      </c>
      <c r="S1272" s="19"/>
      <c r="T1272" s="3">
        <f t="shared" si="180"/>
        <v>0</v>
      </c>
      <c r="U1272" s="8" t="str">
        <f t="shared" si="181"/>
        <v/>
      </c>
      <c r="W1272" s="11"/>
      <c r="X1272" s="11"/>
      <c r="Y1272" s="11"/>
      <c r="Z1272" s="11"/>
      <c r="AA1272" s="11"/>
      <c r="AB1272" s="11"/>
      <c r="AC1272" s="11"/>
    </row>
    <row r="1273" spans="4:29">
      <c r="D1273" s="26">
        <f>IF(SUM($D$2:D1272)&lt;&gt;0,0,IF(ROUND(U1272-L1273,2)=0,E1273,0))</f>
        <v>0</v>
      </c>
      <c r="E1273" s="3" t="str">
        <f t="shared" si="182"/>
        <v/>
      </c>
      <c r="F1273" s="3" t="str">
        <f>IF(E1273="","",IF(ISERROR(INDEX(Inputs!$A$10:$B$13,MATCH(E1273,Inputs!$A$10:$A$13,0),2)),0,INDEX(Inputs!$A$10:$B$13,MATCH(E1273,Inputs!$A$10:$A$13,0),2)))</f>
        <v/>
      </c>
      <c r="G1273" s="47">
        <f t="shared" si="176"/>
        <v>0.1095</v>
      </c>
      <c r="H1273" s="37">
        <f t="shared" si="177"/>
        <v>0.1095</v>
      </c>
      <c r="I1273" s="9" t="e">
        <f>IF(E1273="",NA(),IF(Inputs!$B$6&gt;(U1272*(1+rate/freq)),IF((U1272*(1+rate/freq))&lt;0,0,(U1272*(1+rate/freq))),Inputs!$B$6))</f>
        <v>#N/A</v>
      </c>
      <c r="J1273" s="8" t="str">
        <f t="shared" si="178"/>
        <v/>
      </c>
      <c r="K1273" s="9" t="str">
        <f t="shared" si="179"/>
        <v/>
      </c>
      <c r="L1273" s="8" t="str">
        <f t="shared" si="183"/>
        <v/>
      </c>
      <c r="M1273" s="8" t="str">
        <f t="shared" si="184"/>
        <v/>
      </c>
      <c r="N1273" s="8">
        <f>N1270+3</f>
        <v>1270</v>
      </c>
      <c r="O1273" s="8"/>
      <c r="P1273" s="8"/>
      <c r="Q1273" s="8" t="str">
        <f>IF(Inputs!$E$9=$M$2,M1273,IF(Inputs!$E$9=$N$2,N1273,IF(Inputs!$E$9=$O$2,O1273,IF(Inputs!$E$9=$P$2,P1273,""))))</f>
        <v/>
      </c>
      <c r="R1273" s="3">
        <v>0</v>
      </c>
      <c r="S1273" s="19"/>
      <c r="T1273" s="3">
        <f t="shared" si="180"/>
        <v>0</v>
      </c>
      <c r="U1273" s="8" t="str">
        <f t="shared" si="181"/>
        <v/>
      </c>
      <c r="W1273" s="11"/>
      <c r="X1273" s="11"/>
      <c r="Y1273" s="11"/>
      <c r="Z1273" s="11"/>
      <c r="AA1273" s="11"/>
      <c r="AB1273" s="11"/>
      <c r="AC1273" s="11"/>
    </row>
    <row r="1274" spans="4:29">
      <c r="D1274" s="26">
        <f>IF(SUM($D$2:D1273)&lt;&gt;0,0,IF(ROUND(U1273-L1274,2)=0,E1274,0))</f>
        <v>0</v>
      </c>
      <c r="E1274" s="3" t="str">
        <f t="shared" si="182"/>
        <v/>
      </c>
      <c r="F1274" s="3" t="str">
        <f>IF(E1274="","",IF(ISERROR(INDEX(Inputs!$A$10:$B$13,MATCH(E1274,Inputs!$A$10:$A$13,0),2)),0,INDEX(Inputs!$A$10:$B$13,MATCH(E1274,Inputs!$A$10:$A$13,0),2)))</f>
        <v/>
      </c>
      <c r="G1274" s="47">
        <f t="shared" si="176"/>
        <v>0.1095</v>
      </c>
      <c r="H1274" s="37">
        <f t="shared" si="177"/>
        <v>0.1095</v>
      </c>
      <c r="I1274" s="9" t="e">
        <f>IF(E1274="",NA(),IF(Inputs!$B$6&gt;(U1273*(1+rate/freq)),IF((U1273*(1+rate/freq))&lt;0,0,(U1273*(1+rate/freq))),Inputs!$B$6))</f>
        <v>#N/A</v>
      </c>
      <c r="J1274" s="8" t="str">
        <f t="shared" si="178"/>
        <v/>
      </c>
      <c r="K1274" s="9" t="str">
        <f t="shared" si="179"/>
        <v/>
      </c>
      <c r="L1274" s="8" t="str">
        <f t="shared" si="183"/>
        <v/>
      </c>
      <c r="M1274" s="8" t="str">
        <f t="shared" si="184"/>
        <v/>
      </c>
      <c r="N1274" s="8"/>
      <c r="O1274" s="8"/>
      <c r="P1274" s="8"/>
      <c r="Q1274" s="8" t="str">
        <f>IF(Inputs!$E$9=$M$2,M1274,IF(Inputs!$E$9=$N$2,N1274,IF(Inputs!$E$9=$O$2,O1274,IF(Inputs!$E$9=$P$2,P1274,""))))</f>
        <v/>
      </c>
      <c r="R1274" s="3">
        <v>0</v>
      </c>
      <c r="S1274" s="19"/>
      <c r="T1274" s="3">
        <f t="shared" si="180"/>
        <v>0</v>
      </c>
      <c r="U1274" s="8" t="str">
        <f t="shared" si="181"/>
        <v/>
      </c>
      <c r="W1274" s="11"/>
      <c r="X1274" s="11"/>
      <c r="Y1274" s="11"/>
      <c r="Z1274" s="11"/>
      <c r="AA1274" s="11"/>
      <c r="AB1274" s="11"/>
      <c r="AC1274" s="11"/>
    </row>
    <row r="1275" spans="4:29">
      <c r="D1275" s="26">
        <f>IF(SUM($D$2:D1274)&lt;&gt;0,0,IF(ROUND(U1274-L1275,2)=0,E1275,0))</f>
        <v>0</v>
      </c>
      <c r="E1275" s="3" t="str">
        <f t="shared" si="182"/>
        <v/>
      </c>
      <c r="F1275" s="3" t="str">
        <f>IF(E1275="","",IF(ISERROR(INDEX(Inputs!$A$10:$B$13,MATCH(E1275,Inputs!$A$10:$A$13,0),2)),0,INDEX(Inputs!$A$10:$B$13,MATCH(E1275,Inputs!$A$10:$A$13,0),2)))</f>
        <v/>
      </c>
      <c r="G1275" s="47">
        <f t="shared" si="176"/>
        <v>0.1095</v>
      </c>
      <c r="H1275" s="37">
        <f t="shared" si="177"/>
        <v>0.1095</v>
      </c>
      <c r="I1275" s="9" t="e">
        <f>IF(E1275="",NA(),IF(Inputs!$B$6&gt;(U1274*(1+rate/freq)),IF((U1274*(1+rate/freq))&lt;0,0,(U1274*(1+rate/freq))),Inputs!$B$6))</f>
        <v>#N/A</v>
      </c>
      <c r="J1275" s="8" t="str">
        <f t="shared" si="178"/>
        <v/>
      </c>
      <c r="K1275" s="9" t="str">
        <f t="shared" si="179"/>
        <v/>
      </c>
      <c r="L1275" s="8" t="str">
        <f t="shared" si="183"/>
        <v/>
      </c>
      <c r="M1275" s="8" t="str">
        <f t="shared" si="184"/>
        <v/>
      </c>
      <c r="N1275" s="8"/>
      <c r="O1275" s="8"/>
      <c r="P1275" s="8"/>
      <c r="Q1275" s="8" t="str">
        <f>IF(Inputs!$E$9=$M$2,M1275,IF(Inputs!$E$9=$N$2,N1275,IF(Inputs!$E$9=$O$2,O1275,IF(Inputs!$E$9=$P$2,P1275,""))))</f>
        <v/>
      </c>
      <c r="R1275" s="3">
        <v>0</v>
      </c>
      <c r="S1275" s="19"/>
      <c r="T1275" s="3">
        <f t="shared" si="180"/>
        <v>0</v>
      </c>
      <c r="U1275" s="8" t="str">
        <f t="shared" si="181"/>
        <v/>
      </c>
      <c r="W1275" s="11"/>
      <c r="X1275" s="11"/>
      <c r="Y1275" s="11"/>
      <c r="Z1275" s="11"/>
      <c r="AA1275" s="11"/>
      <c r="AB1275" s="11"/>
      <c r="AC1275" s="11"/>
    </row>
    <row r="1276" spans="4:29">
      <c r="D1276" s="26">
        <f>IF(SUM($D$2:D1275)&lt;&gt;0,0,IF(ROUND(U1275-L1276,2)=0,E1276,0))</f>
        <v>0</v>
      </c>
      <c r="E1276" s="3" t="str">
        <f t="shared" si="182"/>
        <v/>
      </c>
      <c r="F1276" s="3" t="str">
        <f>IF(E1276="","",IF(ISERROR(INDEX(Inputs!$A$10:$B$13,MATCH(E1276,Inputs!$A$10:$A$13,0),2)),0,INDEX(Inputs!$A$10:$B$13,MATCH(E1276,Inputs!$A$10:$A$13,0),2)))</f>
        <v/>
      </c>
      <c r="G1276" s="47">
        <f t="shared" si="176"/>
        <v>0.1095</v>
      </c>
      <c r="H1276" s="37">
        <f t="shared" si="177"/>
        <v>0.1095</v>
      </c>
      <c r="I1276" s="9" t="e">
        <f>IF(E1276="",NA(),IF(Inputs!$B$6&gt;(U1275*(1+rate/freq)),IF((U1275*(1+rate/freq))&lt;0,0,(U1275*(1+rate/freq))),Inputs!$B$6))</f>
        <v>#N/A</v>
      </c>
      <c r="J1276" s="8" t="str">
        <f t="shared" si="178"/>
        <v/>
      </c>
      <c r="K1276" s="9" t="str">
        <f t="shared" si="179"/>
        <v/>
      </c>
      <c r="L1276" s="8" t="str">
        <f t="shared" si="183"/>
        <v/>
      </c>
      <c r="M1276" s="8" t="str">
        <f t="shared" si="184"/>
        <v/>
      </c>
      <c r="N1276" s="8">
        <f>N1273+3</f>
        <v>1273</v>
      </c>
      <c r="O1276" s="8">
        <f>O1270+6</f>
        <v>1273</v>
      </c>
      <c r="P1276" s="8">
        <f>P1264+12</f>
        <v>1273</v>
      </c>
      <c r="Q1276" s="8" t="str">
        <f>IF(Inputs!$E$9=$M$2,M1276,IF(Inputs!$E$9=$N$2,N1276,IF(Inputs!$E$9=$O$2,O1276,IF(Inputs!$E$9=$P$2,P1276,""))))</f>
        <v/>
      </c>
      <c r="R1276" s="3">
        <v>0</v>
      </c>
      <c r="S1276" s="19"/>
      <c r="T1276" s="3">
        <f t="shared" si="180"/>
        <v>0</v>
      </c>
      <c r="U1276" s="8" t="str">
        <f t="shared" si="181"/>
        <v/>
      </c>
      <c r="W1276" s="11"/>
      <c r="X1276" s="11"/>
      <c r="Y1276" s="11"/>
      <c r="Z1276" s="11"/>
      <c r="AA1276" s="11"/>
      <c r="AB1276" s="11"/>
      <c r="AC1276" s="11"/>
    </row>
    <row r="1277" spans="4:29">
      <c r="D1277" s="26">
        <f>IF(SUM($D$2:D1276)&lt;&gt;0,0,IF(ROUND(U1276-L1277,2)=0,E1277,0))</f>
        <v>0</v>
      </c>
      <c r="E1277" s="3" t="str">
        <f t="shared" si="182"/>
        <v/>
      </c>
      <c r="F1277" s="3" t="str">
        <f>IF(E1277="","",IF(ISERROR(INDEX(Inputs!$A$10:$B$13,MATCH(E1277,Inputs!$A$10:$A$13,0),2)),0,INDEX(Inputs!$A$10:$B$13,MATCH(E1277,Inputs!$A$10:$A$13,0),2)))</f>
        <v/>
      </c>
      <c r="G1277" s="47">
        <f t="shared" si="176"/>
        <v>0.1095</v>
      </c>
      <c r="H1277" s="37">
        <f t="shared" si="177"/>
        <v>0.1095</v>
      </c>
      <c r="I1277" s="9" t="e">
        <f>IF(E1277="",NA(),IF(Inputs!$B$6&gt;(U1276*(1+rate/freq)),IF((U1276*(1+rate/freq))&lt;0,0,(U1276*(1+rate/freq))),Inputs!$B$6))</f>
        <v>#N/A</v>
      </c>
      <c r="J1277" s="8" t="str">
        <f t="shared" si="178"/>
        <v/>
      </c>
      <c r="K1277" s="9" t="str">
        <f t="shared" si="179"/>
        <v/>
      </c>
      <c r="L1277" s="8" t="str">
        <f t="shared" si="183"/>
        <v/>
      </c>
      <c r="M1277" s="8" t="str">
        <f t="shared" si="184"/>
        <v/>
      </c>
      <c r="N1277" s="8"/>
      <c r="O1277" s="8"/>
      <c r="P1277" s="8"/>
      <c r="Q1277" s="8" t="str">
        <f>IF(Inputs!$E$9=$M$2,M1277,IF(Inputs!$E$9=$N$2,N1277,IF(Inputs!$E$9=$O$2,O1277,IF(Inputs!$E$9=$P$2,P1277,""))))</f>
        <v/>
      </c>
      <c r="R1277" s="3">
        <v>0</v>
      </c>
      <c r="S1277" s="19"/>
      <c r="T1277" s="3">
        <f t="shared" si="180"/>
        <v>0</v>
      </c>
      <c r="U1277" s="8" t="str">
        <f t="shared" si="181"/>
        <v/>
      </c>
      <c r="W1277" s="11"/>
      <c r="X1277" s="11"/>
      <c r="Y1277" s="11"/>
      <c r="Z1277" s="11"/>
      <c r="AA1277" s="11"/>
      <c r="AB1277" s="11"/>
      <c r="AC1277" s="11"/>
    </row>
    <row r="1278" spans="4:29">
      <c r="D1278" s="26">
        <f>IF(SUM($D$2:D1277)&lt;&gt;0,0,IF(ROUND(U1277-L1278,2)=0,E1278,0))</f>
        <v>0</v>
      </c>
      <c r="E1278" s="3" t="str">
        <f t="shared" si="182"/>
        <v/>
      </c>
      <c r="F1278" s="3" t="str">
        <f>IF(E1278="","",IF(ISERROR(INDEX(Inputs!$A$10:$B$13,MATCH(E1278,Inputs!$A$10:$A$13,0),2)),0,INDEX(Inputs!$A$10:$B$13,MATCH(E1278,Inputs!$A$10:$A$13,0),2)))</f>
        <v/>
      </c>
      <c r="G1278" s="47">
        <f t="shared" si="176"/>
        <v>0.1095</v>
      </c>
      <c r="H1278" s="37">
        <f t="shared" si="177"/>
        <v>0.1095</v>
      </c>
      <c r="I1278" s="9" t="e">
        <f>IF(E1278="",NA(),IF(Inputs!$B$6&gt;(U1277*(1+rate/freq)),IF((U1277*(1+rate/freq))&lt;0,0,(U1277*(1+rate/freq))),Inputs!$B$6))</f>
        <v>#N/A</v>
      </c>
      <c r="J1278" s="8" t="str">
        <f t="shared" si="178"/>
        <v/>
      </c>
      <c r="K1278" s="9" t="str">
        <f t="shared" si="179"/>
        <v/>
      </c>
      <c r="L1278" s="8" t="str">
        <f t="shared" si="183"/>
        <v/>
      </c>
      <c r="M1278" s="8" t="str">
        <f t="shared" si="184"/>
        <v/>
      </c>
      <c r="N1278" s="8"/>
      <c r="O1278" s="8"/>
      <c r="P1278" s="8"/>
      <c r="Q1278" s="8" t="str">
        <f>IF(Inputs!$E$9=$M$2,M1278,IF(Inputs!$E$9=$N$2,N1278,IF(Inputs!$E$9=$O$2,O1278,IF(Inputs!$E$9=$P$2,P1278,""))))</f>
        <v/>
      </c>
      <c r="R1278" s="3">
        <v>0</v>
      </c>
      <c r="S1278" s="19"/>
      <c r="T1278" s="3">
        <f t="shared" si="180"/>
        <v>0</v>
      </c>
      <c r="U1278" s="8" t="str">
        <f t="shared" si="181"/>
        <v/>
      </c>
      <c r="W1278" s="11"/>
      <c r="X1278" s="11"/>
      <c r="Y1278" s="11"/>
      <c r="Z1278" s="11"/>
      <c r="AA1278" s="11"/>
      <c r="AB1278" s="11"/>
      <c r="AC1278" s="11"/>
    </row>
    <row r="1279" spans="4:29">
      <c r="D1279" s="26">
        <f>IF(SUM($D$2:D1278)&lt;&gt;0,0,IF(ROUND(U1278-L1279,2)=0,E1279,0))</f>
        <v>0</v>
      </c>
      <c r="E1279" s="3" t="str">
        <f t="shared" si="182"/>
        <v/>
      </c>
      <c r="F1279" s="3" t="str">
        <f>IF(E1279="","",IF(ISERROR(INDEX(Inputs!$A$10:$B$13,MATCH(E1279,Inputs!$A$10:$A$13,0),2)),0,INDEX(Inputs!$A$10:$B$13,MATCH(E1279,Inputs!$A$10:$A$13,0),2)))</f>
        <v/>
      </c>
      <c r="G1279" s="47">
        <f t="shared" si="176"/>
        <v>0.1095</v>
      </c>
      <c r="H1279" s="37">
        <f t="shared" si="177"/>
        <v>0.1095</v>
      </c>
      <c r="I1279" s="9" t="e">
        <f>IF(E1279="",NA(),IF(Inputs!$B$6&gt;(U1278*(1+rate/freq)),IF((U1278*(1+rate/freq))&lt;0,0,(U1278*(1+rate/freq))),Inputs!$B$6))</f>
        <v>#N/A</v>
      </c>
      <c r="J1279" s="8" t="str">
        <f t="shared" si="178"/>
        <v/>
      </c>
      <c r="K1279" s="9" t="str">
        <f t="shared" si="179"/>
        <v/>
      </c>
      <c r="L1279" s="8" t="str">
        <f t="shared" si="183"/>
        <v/>
      </c>
      <c r="M1279" s="8" t="str">
        <f t="shared" si="184"/>
        <v/>
      </c>
      <c r="N1279" s="8">
        <f>N1276+3</f>
        <v>1276</v>
      </c>
      <c r="O1279" s="8"/>
      <c r="P1279" s="8"/>
      <c r="Q1279" s="8" t="str">
        <f>IF(Inputs!$E$9=$M$2,M1279,IF(Inputs!$E$9=$N$2,N1279,IF(Inputs!$E$9=$O$2,O1279,IF(Inputs!$E$9=$P$2,P1279,""))))</f>
        <v/>
      </c>
      <c r="R1279" s="3">
        <v>0</v>
      </c>
      <c r="S1279" s="19"/>
      <c r="T1279" s="3">
        <f t="shared" si="180"/>
        <v>0</v>
      </c>
      <c r="U1279" s="8" t="str">
        <f t="shared" si="181"/>
        <v/>
      </c>
      <c r="W1279" s="11"/>
      <c r="X1279" s="11"/>
      <c r="Y1279" s="11"/>
      <c r="Z1279" s="11"/>
      <c r="AA1279" s="11"/>
      <c r="AB1279" s="11"/>
      <c r="AC1279" s="11"/>
    </row>
    <row r="1280" spans="4:29">
      <c r="D1280" s="26">
        <f>IF(SUM($D$2:D1279)&lt;&gt;0,0,IF(ROUND(U1279-L1280,2)=0,E1280,0))</f>
        <v>0</v>
      </c>
      <c r="E1280" s="3" t="str">
        <f t="shared" si="182"/>
        <v/>
      </c>
      <c r="F1280" s="3" t="str">
        <f>IF(E1280="","",IF(ISERROR(INDEX(Inputs!$A$10:$B$13,MATCH(E1280,Inputs!$A$10:$A$13,0),2)),0,INDEX(Inputs!$A$10:$B$13,MATCH(E1280,Inputs!$A$10:$A$13,0),2)))</f>
        <v/>
      </c>
      <c r="G1280" s="47">
        <f t="shared" si="176"/>
        <v>0.1095</v>
      </c>
      <c r="H1280" s="37">
        <f t="shared" si="177"/>
        <v>0.1095</v>
      </c>
      <c r="I1280" s="9" t="e">
        <f>IF(E1280="",NA(),IF(Inputs!$B$6&gt;(U1279*(1+rate/freq)),IF((U1279*(1+rate/freq))&lt;0,0,(U1279*(1+rate/freq))),Inputs!$B$6))</f>
        <v>#N/A</v>
      </c>
      <c r="J1280" s="8" t="str">
        <f t="shared" si="178"/>
        <v/>
      </c>
      <c r="K1280" s="9" t="str">
        <f t="shared" si="179"/>
        <v/>
      </c>
      <c r="L1280" s="8" t="str">
        <f t="shared" si="183"/>
        <v/>
      </c>
      <c r="M1280" s="8" t="str">
        <f t="shared" si="184"/>
        <v/>
      </c>
      <c r="N1280" s="8"/>
      <c r="O1280" s="8"/>
      <c r="P1280" s="8"/>
      <c r="Q1280" s="8" t="str">
        <f>IF(Inputs!$E$9=$M$2,M1280,IF(Inputs!$E$9=$N$2,N1280,IF(Inputs!$E$9=$O$2,O1280,IF(Inputs!$E$9=$P$2,P1280,""))))</f>
        <v/>
      </c>
      <c r="R1280" s="3">
        <v>0</v>
      </c>
      <c r="S1280" s="19"/>
      <c r="T1280" s="3">
        <f t="shared" si="180"/>
        <v>0</v>
      </c>
      <c r="U1280" s="8" t="str">
        <f t="shared" si="181"/>
        <v/>
      </c>
      <c r="W1280" s="11"/>
      <c r="X1280" s="11"/>
      <c r="Y1280" s="11"/>
      <c r="Z1280" s="11"/>
      <c r="AA1280" s="11"/>
      <c r="AB1280" s="11"/>
      <c r="AC1280" s="11"/>
    </row>
    <row r="1281" spans="4:29">
      <c r="D1281" s="26">
        <f>IF(SUM($D$2:D1280)&lt;&gt;0,0,IF(ROUND(U1280-L1281,2)=0,E1281,0))</f>
        <v>0</v>
      </c>
      <c r="E1281" s="3" t="str">
        <f t="shared" si="182"/>
        <v/>
      </c>
      <c r="F1281" s="3" t="str">
        <f>IF(E1281="","",IF(ISERROR(INDEX(Inputs!$A$10:$B$13,MATCH(E1281,Inputs!$A$10:$A$13,0),2)),0,INDEX(Inputs!$A$10:$B$13,MATCH(E1281,Inputs!$A$10:$A$13,0),2)))</f>
        <v/>
      </c>
      <c r="G1281" s="47">
        <f t="shared" si="176"/>
        <v>0.1095</v>
      </c>
      <c r="H1281" s="37">
        <f t="shared" si="177"/>
        <v>0.1095</v>
      </c>
      <c r="I1281" s="9" t="e">
        <f>IF(E1281="",NA(),IF(Inputs!$B$6&gt;(U1280*(1+rate/freq)),IF((U1280*(1+rate/freq))&lt;0,0,(U1280*(1+rate/freq))),Inputs!$B$6))</f>
        <v>#N/A</v>
      </c>
      <c r="J1281" s="8" t="str">
        <f t="shared" si="178"/>
        <v/>
      </c>
      <c r="K1281" s="9" t="str">
        <f t="shared" si="179"/>
        <v/>
      </c>
      <c r="L1281" s="8" t="str">
        <f t="shared" si="183"/>
        <v/>
      </c>
      <c r="M1281" s="8" t="str">
        <f t="shared" si="184"/>
        <v/>
      </c>
      <c r="N1281" s="8"/>
      <c r="O1281" s="8"/>
      <c r="P1281" s="8"/>
      <c r="Q1281" s="8" t="str">
        <f>IF(Inputs!$E$9=$M$2,M1281,IF(Inputs!$E$9=$N$2,N1281,IF(Inputs!$E$9=$O$2,O1281,IF(Inputs!$E$9=$P$2,P1281,""))))</f>
        <v/>
      </c>
      <c r="R1281" s="3">
        <v>0</v>
      </c>
      <c r="S1281" s="19"/>
      <c r="T1281" s="3">
        <f t="shared" si="180"/>
        <v>0</v>
      </c>
      <c r="U1281" s="8" t="str">
        <f t="shared" si="181"/>
        <v/>
      </c>
      <c r="W1281" s="11"/>
      <c r="X1281" s="11"/>
      <c r="Y1281" s="11"/>
      <c r="Z1281" s="11"/>
      <c r="AA1281" s="11"/>
      <c r="AB1281" s="11"/>
      <c r="AC1281" s="11"/>
    </row>
    <row r="1282" spans="4:29">
      <c r="D1282" s="26">
        <f>IF(SUM($D$2:D1281)&lt;&gt;0,0,IF(ROUND(U1281-L1282,2)=0,E1282,0))</f>
        <v>0</v>
      </c>
      <c r="E1282" s="3" t="str">
        <f t="shared" si="182"/>
        <v/>
      </c>
      <c r="F1282" s="3" t="str">
        <f>IF(E1282="","",IF(ISERROR(INDEX(Inputs!$A$10:$B$13,MATCH(E1282,Inputs!$A$10:$A$13,0),2)),0,INDEX(Inputs!$A$10:$B$13,MATCH(E1282,Inputs!$A$10:$A$13,0),2)))</f>
        <v/>
      </c>
      <c r="G1282" s="47">
        <f t="shared" si="176"/>
        <v>0.1095</v>
      </c>
      <c r="H1282" s="37">
        <f t="shared" si="177"/>
        <v>0.1095</v>
      </c>
      <c r="I1282" s="9" t="e">
        <f>IF(E1282="",NA(),IF(Inputs!$B$6&gt;(U1281*(1+rate/freq)),IF((U1281*(1+rate/freq))&lt;0,0,(U1281*(1+rate/freq))),Inputs!$B$6))</f>
        <v>#N/A</v>
      </c>
      <c r="J1282" s="8" t="str">
        <f t="shared" si="178"/>
        <v/>
      </c>
      <c r="K1282" s="9" t="str">
        <f t="shared" si="179"/>
        <v/>
      </c>
      <c r="L1282" s="8" t="str">
        <f t="shared" si="183"/>
        <v/>
      </c>
      <c r="M1282" s="8" t="str">
        <f t="shared" si="184"/>
        <v/>
      </c>
      <c r="N1282" s="8">
        <f>N1279+3</f>
        <v>1279</v>
      </c>
      <c r="O1282" s="8">
        <f>O1276+6</f>
        <v>1279</v>
      </c>
      <c r="P1282" s="8"/>
      <c r="Q1282" s="8" t="str">
        <f>IF(Inputs!$E$9=$M$2,M1282,IF(Inputs!$E$9=$N$2,N1282,IF(Inputs!$E$9=$O$2,O1282,IF(Inputs!$E$9=$P$2,P1282,""))))</f>
        <v/>
      </c>
      <c r="R1282" s="3">
        <v>0</v>
      </c>
      <c r="S1282" s="19"/>
      <c r="T1282" s="3">
        <f t="shared" si="180"/>
        <v>0</v>
      </c>
      <c r="U1282" s="8" t="str">
        <f t="shared" si="181"/>
        <v/>
      </c>
      <c r="W1282" s="11"/>
      <c r="X1282" s="11"/>
      <c r="Y1282" s="11"/>
      <c r="Z1282" s="11"/>
      <c r="AA1282" s="11"/>
      <c r="AB1282" s="11"/>
      <c r="AC1282" s="11"/>
    </row>
    <row r="1283" spans="4:29">
      <c r="D1283" s="26">
        <f>IF(SUM($D$2:D1282)&lt;&gt;0,0,IF(ROUND(U1282-L1283,2)=0,E1283,0))</f>
        <v>0</v>
      </c>
      <c r="E1283" s="3" t="str">
        <f t="shared" si="182"/>
        <v/>
      </c>
      <c r="F1283" s="3" t="str">
        <f>IF(E1283="","",IF(ISERROR(INDEX(Inputs!$A$10:$B$13,MATCH(E1283,Inputs!$A$10:$A$13,0),2)),0,INDEX(Inputs!$A$10:$B$13,MATCH(E1283,Inputs!$A$10:$A$13,0),2)))</f>
        <v/>
      </c>
      <c r="G1283" s="47">
        <f t="shared" si="176"/>
        <v>0.1095</v>
      </c>
      <c r="H1283" s="37">
        <f t="shared" si="177"/>
        <v>0.1095</v>
      </c>
      <c r="I1283" s="9" t="e">
        <f>IF(E1283="",NA(),IF(Inputs!$B$6&gt;(U1282*(1+rate/freq)),IF((U1282*(1+rate/freq))&lt;0,0,(U1282*(1+rate/freq))),Inputs!$B$6))</f>
        <v>#N/A</v>
      </c>
      <c r="J1283" s="8" t="str">
        <f t="shared" si="178"/>
        <v/>
      </c>
      <c r="K1283" s="9" t="str">
        <f t="shared" si="179"/>
        <v/>
      </c>
      <c r="L1283" s="8" t="str">
        <f t="shared" si="183"/>
        <v/>
      </c>
      <c r="M1283" s="8" t="str">
        <f t="shared" si="184"/>
        <v/>
      </c>
      <c r="N1283" s="8"/>
      <c r="O1283" s="8"/>
      <c r="P1283" s="8"/>
      <c r="Q1283" s="8" t="str">
        <f>IF(Inputs!$E$9=$M$2,M1283,IF(Inputs!$E$9=$N$2,N1283,IF(Inputs!$E$9=$O$2,O1283,IF(Inputs!$E$9=$P$2,P1283,""))))</f>
        <v/>
      </c>
      <c r="R1283" s="3">
        <v>0</v>
      </c>
      <c r="S1283" s="19"/>
      <c r="T1283" s="3">
        <f t="shared" si="180"/>
        <v>0</v>
      </c>
      <c r="U1283" s="8" t="str">
        <f t="shared" si="181"/>
        <v/>
      </c>
      <c r="W1283" s="11"/>
      <c r="X1283" s="11"/>
      <c r="Y1283" s="11"/>
      <c r="Z1283" s="11"/>
      <c r="AA1283" s="11"/>
      <c r="AB1283" s="11"/>
      <c r="AC1283" s="11"/>
    </row>
    <row r="1284" spans="4:29">
      <c r="D1284" s="26">
        <f>IF(SUM($D$2:D1283)&lt;&gt;0,0,IF(ROUND(U1283-L1284,2)=0,E1284,0))</f>
        <v>0</v>
      </c>
      <c r="E1284" s="3" t="str">
        <f t="shared" si="182"/>
        <v/>
      </c>
      <c r="F1284" s="3" t="str">
        <f>IF(E1284="","",IF(ISERROR(INDEX(Inputs!$A$10:$B$13,MATCH(E1284,Inputs!$A$10:$A$13,0),2)),0,INDEX(Inputs!$A$10:$B$13,MATCH(E1284,Inputs!$A$10:$A$13,0),2)))</f>
        <v/>
      </c>
      <c r="G1284" s="47">
        <f t="shared" ref="G1284:G1334" si="185">rate</f>
        <v>0.1095</v>
      </c>
      <c r="H1284" s="37">
        <f t="shared" ref="H1284:H1334" si="186">IF($AS$2="fixed",rate,G1284)</f>
        <v>0.1095</v>
      </c>
      <c r="I1284" s="9" t="e">
        <f>IF(E1284="",NA(),IF(Inputs!$B$6&gt;(U1283*(1+rate/freq)),IF((U1283*(1+rate/freq))&lt;0,0,(U1283*(1+rate/freq))),Inputs!$B$6))</f>
        <v>#N/A</v>
      </c>
      <c r="J1284" s="8" t="str">
        <f t="shared" ref="J1284:J1334" si="187">IF(E1284="","",IF(emi&gt;(U1283*(1+rate/freq)),IF((U1283*(1+rate/freq))&lt;0,0,(U1283*(1+rate/freq))),emi))</f>
        <v/>
      </c>
      <c r="K1284" s="9" t="str">
        <f t="shared" ref="K1284:K1334" si="188">IF(E1284="","",IF(U1283&lt;0,0,U1283)*H1284/freq)</f>
        <v/>
      </c>
      <c r="L1284" s="8" t="str">
        <f t="shared" si="183"/>
        <v/>
      </c>
      <c r="M1284" s="8" t="str">
        <f t="shared" si="184"/>
        <v/>
      </c>
      <c r="N1284" s="8"/>
      <c r="O1284" s="8"/>
      <c r="P1284" s="8"/>
      <c r="Q1284" s="8" t="str">
        <f>IF(Inputs!$E$9=$M$2,M1284,IF(Inputs!$E$9=$N$2,N1284,IF(Inputs!$E$9=$O$2,O1284,IF(Inputs!$E$9=$P$2,P1284,""))))</f>
        <v/>
      </c>
      <c r="R1284" s="3">
        <v>0</v>
      </c>
      <c r="S1284" s="19"/>
      <c r="T1284" s="3">
        <f t="shared" ref="T1284:T1334" si="189">IF(U1283=0,0,S1284)</f>
        <v>0</v>
      </c>
      <c r="U1284" s="8" t="str">
        <f t="shared" ref="U1284:U1334" si="190">IF(E1284="","",IF(U1283&lt;=0,0,IF(U1283+F1284-L1284-R1284-T1284&lt;0,0,U1283+F1284-L1284-R1284-T1284)))</f>
        <v/>
      </c>
      <c r="W1284" s="11"/>
      <c r="X1284" s="11"/>
      <c r="Y1284" s="11"/>
      <c r="Z1284" s="11"/>
      <c r="AA1284" s="11"/>
      <c r="AB1284" s="11"/>
      <c r="AC1284" s="11"/>
    </row>
    <row r="1285" spans="4:29">
      <c r="D1285" s="26">
        <f>IF(SUM($D$2:D1284)&lt;&gt;0,0,IF(ROUND(U1284-L1285,2)=0,E1285,0))</f>
        <v>0</v>
      </c>
      <c r="E1285" s="3" t="str">
        <f t="shared" ref="E1285:E1335" si="191">IF(E1284&lt;term,E1284+1,"")</f>
        <v/>
      </c>
      <c r="F1285" s="3" t="str">
        <f>IF(E1285="","",IF(ISERROR(INDEX(Inputs!$A$10:$B$13,MATCH(E1285,Inputs!$A$10:$A$13,0),2)),0,INDEX(Inputs!$A$10:$B$13,MATCH(E1285,Inputs!$A$10:$A$13,0),2)))</f>
        <v/>
      </c>
      <c r="G1285" s="47">
        <f t="shared" si="185"/>
        <v>0.1095</v>
      </c>
      <c r="H1285" s="37">
        <f t="shared" si="186"/>
        <v>0.1095</v>
      </c>
      <c r="I1285" s="9" t="e">
        <f>IF(E1285="",NA(),IF(Inputs!$B$6&gt;(U1284*(1+rate/freq)),IF((U1284*(1+rate/freq))&lt;0,0,(U1284*(1+rate/freq))),Inputs!$B$6))</f>
        <v>#N/A</v>
      </c>
      <c r="J1285" s="8" t="str">
        <f t="shared" si="187"/>
        <v/>
      </c>
      <c r="K1285" s="9" t="str">
        <f t="shared" si="188"/>
        <v/>
      </c>
      <c r="L1285" s="8" t="str">
        <f t="shared" ref="L1285:L1334" si="192">IF(E1285="","",I1285-K1285)</f>
        <v/>
      </c>
      <c r="M1285" s="8" t="str">
        <f t="shared" ref="M1285:M1334" si="193">E1285</f>
        <v/>
      </c>
      <c r="N1285" s="8">
        <f>N1282+3</f>
        <v>1282</v>
      </c>
      <c r="O1285" s="8"/>
      <c r="P1285" s="8"/>
      <c r="Q1285" s="8" t="str">
        <f>IF(Inputs!$E$9=$M$2,M1285,IF(Inputs!$E$9=$N$2,N1285,IF(Inputs!$E$9=$O$2,O1285,IF(Inputs!$E$9=$P$2,P1285,""))))</f>
        <v/>
      </c>
      <c r="R1285" s="3">
        <v>0</v>
      </c>
      <c r="S1285" s="19"/>
      <c r="T1285" s="3">
        <f t="shared" si="189"/>
        <v>0</v>
      </c>
      <c r="U1285" s="8" t="str">
        <f t="shared" si="190"/>
        <v/>
      </c>
      <c r="W1285" s="11"/>
      <c r="X1285" s="11"/>
      <c r="Y1285" s="11"/>
      <c r="Z1285" s="11"/>
      <c r="AA1285" s="11"/>
      <c r="AB1285" s="11"/>
      <c r="AC1285" s="11"/>
    </row>
    <row r="1286" spans="4:29">
      <c r="D1286" s="26">
        <f>IF(SUM($D$2:D1285)&lt;&gt;0,0,IF(ROUND(U1285-L1286,2)=0,E1286,0))</f>
        <v>0</v>
      </c>
      <c r="E1286" s="3" t="str">
        <f t="shared" si="191"/>
        <v/>
      </c>
      <c r="F1286" s="3" t="str">
        <f>IF(E1286="","",IF(ISERROR(INDEX(Inputs!$A$10:$B$13,MATCH(E1286,Inputs!$A$10:$A$13,0),2)),0,INDEX(Inputs!$A$10:$B$13,MATCH(E1286,Inputs!$A$10:$A$13,0),2)))</f>
        <v/>
      </c>
      <c r="G1286" s="47">
        <f t="shared" si="185"/>
        <v>0.1095</v>
      </c>
      <c r="H1286" s="37">
        <f t="shared" si="186"/>
        <v>0.1095</v>
      </c>
      <c r="I1286" s="9" t="e">
        <f>IF(E1286="",NA(),IF(Inputs!$B$6&gt;(U1285*(1+rate/freq)),IF((U1285*(1+rate/freq))&lt;0,0,(U1285*(1+rate/freq))),Inputs!$B$6))</f>
        <v>#N/A</v>
      </c>
      <c r="J1286" s="8" t="str">
        <f t="shared" si="187"/>
        <v/>
      </c>
      <c r="K1286" s="9" t="str">
        <f t="shared" si="188"/>
        <v/>
      </c>
      <c r="L1286" s="8" t="str">
        <f t="shared" si="192"/>
        <v/>
      </c>
      <c r="M1286" s="8" t="str">
        <f t="shared" si="193"/>
        <v/>
      </c>
      <c r="N1286" s="8"/>
      <c r="O1286" s="8"/>
      <c r="P1286" s="8"/>
      <c r="Q1286" s="8" t="str">
        <f>IF(Inputs!$E$9=$M$2,M1286,IF(Inputs!$E$9=$N$2,N1286,IF(Inputs!$E$9=$O$2,O1286,IF(Inputs!$E$9=$P$2,P1286,""))))</f>
        <v/>
      </c>
      <c r="R1286" s="3">
        <v>0</v>
      </c>
      <c r="S1286" s="19"/>
      <c r="T1286" s="3">
        <f t="shared" si="189"/>
        <v>0</v>
      </c>
      <c r="U1286" s="8" t="str">
        <f t="shared" si="190"/>
        <v/>
      </c>
      <c r="W1286" s="11"/>
      <c r="X1286" s="11"/>
      <c r="Y1286" s="11"/>
      <c r="Z1286" s="11"/>
      <c r="AA1286" s="11"/>
      <c r="AB1286" s="11"/>
      <c r="AC1286" s="11"/>
    </row>
    <row r="1287" spans="4:29">
      <c r="D1287" s="26">
        <f>IF(SUM($D$2:D1286)&lt;&gt;0,0,IF(ROUND(U1286-L1287,2)=0,E1287,0))</f>
        <v>0</v>
      </c>
      <c r="E1287" s="3" t="str">
        <f t="shared" si="191"/>
        <v/>
      </c>
      <c r="F1287" s="3" t="str">
        <f>IF(E1287="","",IF(ISERROR(INDEX(Inputs!$A$10:$B$13,MATCH(E1287,Inputs!$A$10:$A$13,0),2)),0,INDEX(Inputs!$A$10:$B$13,MATCH(E1287,Inputs!$A$10:$A$13,0),2)))</f>
        <v/>
      </c>
      <c r="G1287" s="47">
        <f t="shared" si="185"/>
        <v>0.1095</v>
      </c>
      <c r="H1287" s="37">
        <f t="shared" si="186"/>
        <v>0.1095</v>
      </c>
      <c r="I1287" s="9" t="e">
        <f>IF(E1287="",NA(),IF(Inputs!$B$6&gt;(U1286*(1+rate/freq)),IF((U1286*(1+rate/freq))&lt;0,0,(U1286*(1+rate/freq))),Inputs!$B$6))</f>
        <v>#N/A</v>
      </c>
      <c r="J1287" s="8" t="str">
        <f t="shared" si="187"/>
        <v/>
      </c>
      <c r="K1287" s="9" t="str">
        <f t="shared" si="188"/>
        <v/>
      </c>
      <c r="L1287" s="8" t="str">
        <f t="shared" si="192"/>
        <v/>
      </c>
      <c r="M1287" s="8" t="str">
        <f t="shared" si="193"/>
        <v/>
      </c>
      <c r="N1287" s="8"/>
      <c r="O1287" s="8"/>
      <c r="P1287" s="8"/>
      <c r="Q1287" s="8" t="str">
        <f>IF(Inputs!$E$9=$M$2,M1287,IF(Inputs!$E$9=$N$2,N1287,IF(Inputs!$E$9=$O$2,O1287,IF(Inputs!$E$9=$P$2,P1287,""))))</f>
        <v/>
      </c>
      <c r="R1287" s="3">
        <v>0</v>
      </c>
      <c r="S1287" s="19"/>
      <c r="T1287" s="3">
        <f t="shared" si="189"/>
        <v>0</v>
      </c>
      <c r="U1287" s="8" t="str">
        <f t="shared" si="190"/>
        <v/>
      </c>
      <c r="W1287" s="11"/>
      <c r="X1287" s="11"/>
      <c r="Y1287" s="11"/>
      <c r="Z1287" s="11"/>
      <c r="AA1287" s="11"/>
      <c r="AB1287" s="11"/>
      <c r="AC1287" s="11"/>
    </row>
    <row r="1288" spans="4:29">
      <c r="D1288" s="26">
        <f>IF(SUM($D$2:D1287)&lt;&gt;0,0,IF(ROUND(U1287-L1288,2)=0,E1288,0))</f>
        <v>0</v>
      </c>
      <c r="E1288" s="3" t="str">
        <f t="shared" si="191"/>
        <v/>
      </c>
      <c r="F1288" s="3" t="str">
        <f>IF(E1288="","",IF(ISERROR(INDEX(Inputs!$A$10:$B$13,MATCH(E1288,Inputs!$A$10:$A$13,0),2)),0,INDEX(Inputs!$A$10:$B$13,MATCH(E1288,Inputs!$A$10:$A$13,0),2)))</f>
        <v/>
      </c>
      <c r="G1288" s="47">
        <f t="shared" si="185"/>
        <v>0.1095</v>
      </c>
      <c r="H1288" s="37">
        <f t="shared" si="186"/>
        <v>0.1095</v>
      </c>
      <c r="I1288" s="9" t="e">
        <f>IF(E1288="",NA(),IF(Inputs!$B$6&gt;(U1287*(1+rate/freq)),IF((U1287*(1+rate/freq))&lt;0,0,(U1287*(1+rate/freq))),Inputs!$B$6))</f>
        <v>#N/A</v>
      </c>
      <c r="J1288" s="8" t="str">
        <f t="shared" si="187"/>
        <v/>
      </c>
      <c r="K1288" s="9" t="str">
        <f t="shared" si="188"/>
        <v/>
      </c>
      <c r="L1288" s="8" t="str">
        <f t="shared" si="192"/>
        <v/>
      </c>
      <c r="M1288" s="8" t="str">
        <f t="shared" si="193"/>
        <v/>
      </c>
      <c r="N1288" s="8">
        <f>N1285+3</f>
        <v>1285</v>
      </c>
      <c r="O1288" s="8">
        <f>O1282+6</f>
        <v>1285</v>
      </c>
      <c r="P1288" s="8">
        <f>P1276+12</f>
        <v>1285</v>
      </c>
      <c r="Q1288" s="8" t="str">
        <f>IF(Inputs!$E$9=$M$2,M1288,IF(Inputs!$E$9=$N$2,N1288,IF(Inputs!$E$9=$O$2,O1288,IF(Inputs!$E$9=$P$2,P1288,""))))</f>
        <v/>
      </c>
      <c r="R1288" s="3">
        <v>0</v>
      </c>
      <c r="S1288" s="19"/>
      <c r="T1288" s="3">
        <f t="shared" si="189"/>
        <v>0</v>
      </c>
      <c r="U1288" s="8" t="str">
        <f t="shared" si="190"/>
        <v/>
      </c>
      <c r="W1288" s="11"/>
      <c r="X1288" s="11"/>
      <c r="Y1288" s="11"/>
      <c r="Z1288" s="11"/>
      <c r="AA1288" s="11"/>
      <c r="AB1288" s="11"/>
      <c r="AC1288" s="11"/>
    </row>
    <row r="1289" spans="4:29">
      <c r="D1289" s="26">
        <f>IF(SUM($D$2:D1288)&lt;&gt;0,0,IF(ROUND(U1288-L1289,2)=0,E1289,0))</f>
        <v>0</v>
      </c>
      <c r="E1289" s="3" t="str">
        <f t="shared" si="191"/>
        <v/>
      </c>
      <c r="F1289" s="3" t="str">
        <f>IF(E1289="","",IF(ISERROR(INDEX(Inputs!$A$10:$B$13,MATCH(E1289,Inputs!$A$10:$A$13,0),2)),0,INDEX(Inputs!$A$10:$B$13,MATCH(E1289,Inputs!$A$10:$A$13,0),2)))</f>
        <v/>
      </c>
      <c r="G1289" s="47">
        <f t="shared" si="185"/>
        <v>0.1095</v>
      </c>
      <c r="H1289" s="37">
        <f t="shared" si="186"/>
        <v>0.1095</v>
      </c>
      <c r="I1289" s="9" t="e">
        <f>IF(E1289="",NA(),IF(Inputs!$B$6&gt;(U1288*(1+rate/freq)),IF((U1288*(1+rate/freq))&lt;0,0,(U1288*(1+rate/freq))),Inputs!$B$6))</f>
        <v>#N/A</v>
      </c>
      <c r="J1289" s="8" t="str">
        <f t="shared" si="187"/>
        <v/>
      </c>
      <c r="K1289" s="9" t="str">
        <f t="shared" si="188"/>
        <v/>
      </c>
      <c r="L1289" s="8" t="str">
        <f t="shared" si="192"/>
        <v/>
      </c>
      <c r="M1289" s="8" t="str">
        <f t="shared" si="193"/>
        <v/>
      </c>
      <c r="N1289" s="8"/>
      <c r="O1289" s="8"/>
      <c r="P1289" s="8"/>
      <c r="Q1289" s="8" t="str">
        <f>IF(Inputs!$E$9=$M$2,M1289,IF(Inputs!$E$9=$N$2,N1289,IF(Inputs!$E$9=$O$2,O1289,IF(Inputs!$E$9=$P$2,P1289,""))))</f>
        <v/>
      </c>
      <c r="R1289" s="3">
        <v>0</v>
      </c>
      <c r="S1289" s="19"/>
      <c r="T1289" s="3">
        <f t="shared" si="189"/>
        <v>0</v>
      </c>
      <c r="U1289" s="8" t="str">
        <f t="shared" si="190"/>
        <v/>
      </c>
      <c r="W1289" s="11"/>
      <c r="X1289" s="11"/>
      <c r="Y1289" s="11"/>
      <c r="Z1289" s="11"/>
      <c r="AA1289" s="11"/>
      <c r="AB1289" s="11"/>
      <c r="AC1289" s="11"/>
    </row>
    <row r="1290" spans="4:29">
      <c r="D1290" s="26">
        <f>IF(SUM($D$2:D1289)&lt;&gt;0,0,IF(ROUND(U1289-L1290,2)=0,E1290,0))</f>
        <v>0</v>
      </c>
      <c r="E1290" s="3" t="str">
        <f t="shared" si="191"/>
        <v/>
      </c>
      <c r="F1290" s="3" t="str">
        <f>IF(E1290="","",IF(ISERROR(INDEX(Inputs!$A$10:$B$13,MATCH(E1290,Inputs!$A$10:$A$13,0),2)),0,INDEX(Inputs!$A$10:$B$13,MATCH(E1290,Inputs!$A$10:$A$13,0),2)))</f>
        <v/>
      </c>
      <c r="G1290" s="47">
        <f t="shared" si="185"/>
        <v>0.1095</v>
      </c>
      <c r="H1290" s="37">
        <f t="shared" si="186"/>
        <v>0.1095</v>
      </c>
      <c r="I1290" s="9" t="e">
        <f>IF(E1290="",NA(),IF(Inputs!$B$6&gt;(U1289*(1+rate/freq)),IF((U1289*(1+rate/freq))&lt;0,0,(U1289*(1+rate/freq))),Inputs!$B$6))</f>
        <v>#N/A</v>
      </c>
      <c r="J1290" s="8" t="str">
        <f t="shared" si="187"/>
        <v/>
      </c>
      <c r="K1290" s="9" t="str">
        <f t="shared" si="188"/>
        <v/>
      </c>
      <c r="L1290" s="8" t="str">
        <f t="shared" si="192"/>
        <v/>
      </c>
      <c r="M1290" s="8" t="str">
        <f t="shared" si="193"/>
        <v/>
      </c>
      <c r="N1290" s="8"/>
      <c r="O1290" s="8"/>
      <c r="P1290" s="8"/>
      <c r="Q1290" s="8" t="str">
        <f>IF(Inputs!$E$9=$M$2,M1290,IF(Inputs!$E$9=$N$2,N1290,IF(Inputs!$E$9=$O$2,O1290,IF(Inputs!$E$9=$P$2,P1290,""))))</f>
        <v/>
      </c>
      <c r="R1290" s="3">
        <v>0</v>
      </c>
      <c r="S1290" s="19"/>
      <c r="T1290" s="3">
        <f t="shared" si="189"/>
        <v>0</v>
      </c>
      <c r="U1290" s="8" t="str">
        <f t="shared" si="190"/>
        <v/>
      </c>
      <c r="W1290" s="11"/>
      <c r="X1290" s="11"/>
      <c r="Y1290" s="11"/>
      <c r="Z1290" s="11"/>
      <c r="AA1290" s="11"/>
      <c r="AB1290" s="11"/>
      <c r="AC1290" s="11"/>
    </row>
    <row r="1291" spans="4:29">
      <c r="D1291" s="26">
        <f>IF(SUM($D$2:D1290)&lt;&gt;0,0,IF(ROUND(U1290-L1291,2)=0,E1291,0))</f>
        <v>0</v>
      </c>
      <c r="E1291" s="3" t="str">
        <f t="shared" si="191"/>
        <v/>
      </c>
      <c r="F1291" s="3" t="str">
        <f>IF(E1291="","",IF(ISERROR(INDEX(Inputs!$A$10:$B$13,MATCH(E1291,Inputs!$A$10:$A$13,0),2)),0,INDEX(Inputs!$A$10:$B$13,MATCH(E1291,Inputs!$A$10:$A$13,0),2)))</f>
        <v/>
      </c>
      <c r="G1291" s="47">
        <f t="shared" si="185"/>
        <v>0.1095</v>
      </c>
      <c r="H1291" s="37">
        <f t="shared" si="186"/>
        <v>0.1095</v>
      </c>
      <c r="I1291" s="9" t="e">
        <f>IF(E1291="",NA(),IF(Inputs!$B$6&gt;(U1290*(1+rate/freq)),IF((U1290*(1+rate/freq))&lt;0,0,(U1290*(1+rate/freq))),Inputs!$B$6))</f>
        <v>#N/A</v>
      </c>
      <c r="J1291" s="8" t="str">
        <f t="shared" si="187"/>
        <v/>
      </c>
      <c r="K1291" s="9" t="str">
        <f t="shared" si="188"/>
        <v/>
      </c>
      <c r="L1291" s="8" t="str">
        <f t="shared" si="192"/>
        <v/>
      </c>
      <c r="M1291" s="8" t="str">
        <f t="shared" si="193"/>
        <v/>
      </c>
      <c r="N1291" s="8">
        <f>N1288+3</f>
        <v>1288</v>
      </c>
      <c r="O1291" s="8"/>
      <c r="P1291" s="8"/>
      <c r="Q1291" s="8" t="str">
        <f>IF(Inputs!$E$9=$M$2,M1291,IF(Inputs!$E$9=$N$2,N1291,IF(Inputs!$E$9=$O$2,O1291,IF(Inputs!$E$9=$P$2,P1291,""))))</f>
        <v/>
      </c>
      <c r="R1291" s="3">
        <v>0</v>
      </c>
      <c r="S1291" s="19"/>
      <c r="T1291" s="3">
        <f t="shared" si="189"/>
        <v>0</v>
      </c>
      <c r="U1291" s="8" t="str">
        <f t="shared" si="190"/>
        <v/>
      </c>
      <c r="W1291" s="11"/>
      <c r="X1291" s="11"/>
      <c r="Y1291" s="11"/>
      <c r="Z1291" s="11"/>
      <c r="AA1291" s="11"/>
      <c r="AB1291" s="11"/>
      <c r="AC1291" s="11"/>
    </row>
    <row r="1292" spans="4:29">
      <c r="D1292" s="26">
        <f>IF(SUM($D$2:D1291)&lt;&gt;0,0,IF(ROUND(U1291-L1292,2)=0,E1292,0))</f>
        <v>0</v>
      </c>
      <c r="E1292" s="3" t="str">
        <f t="shared" si="191"/>
        <v/>
      </c>
      <c r="F1292" s="3" t="str">
        <f>IF(E1292="","",IF(ISERROR(INDEX(Inputs!$A$10:$B$13,MATCH(E1292,Inputs!$A$10:$A$13,0),2)),0,INDEX(Inputs!$A$10:$B$13,MATCH(E1292,Inputs!$A$10:$A$13,0),2)))</f>
        <v/>
      </c>
      <c r="G1292" s="47">
        <f t="shared" si="185"/>
        <v>0.1095</v>
      </c>
      <c r="H1292" s="37">
        <f t="shared" si="186"/>
        <v>0.1095</v>
      </c>
      <c r="I1292" s="9" t="e">
        <f>IF(E1292="",NA(),IF(Inputs!$B$6&gt;(U1291*(1+rate/freq)),IF((U1291*(1+rate/freq))&lt;0,0,(U1291*(1+rate/freq))),Inputs!$B$6))</f>
        <v>#N/A</v>
      </c>
      <c r="J1292" s="8" t="str">
        <f t="shared" si="187"/>
        <v/>
      </c>
      <c r="K1292" s="9" t="str">
        <f t="shared" si="188"/>
        <v/>
      </c>
      <c r="L1292" s="8" t="str">
        <f t="shared" si="192"/>
        <v/>
      </c>
      <c r="M1292" s="8" t="str">
        <f t="shared" si="193"/>
        <v/>
      </c>
      <c r="N1292" s="8"/>
      <c r="O1292" s="8"/>
      <c r="P1292" s="8"/>
      <c r="Q1292" s="8" t="str">
        <f>IF(Inputs!$E$9=$M$2,M1292,IF(Inputs!$E$9=$N$2,N1292,IF(Inputs!$E$9=$O$2,O1292,IF(Inputs!$E$9=$P$2,P1292,""))))</f>
        <v/>
      </c>
      <c r="R1292" s="3">
        <v>0</v>
      </c>
      <c r="S1292" s="19"/>
      <c r="T1292" s="3">
        <f t="shared" si="189"/>
        <v>0</v>
      </c>
      <c r="U1292" s="8" t="str">
        <f t="shared" si="190"/>
        <v/>
      </c>
      <c r="W1292" s="11"/>
      <c r="X1292" s="11"/>
      <c r="Y1292" s="11"/>
      <c r="Z1292" s="11"/>
      <c r="AA1292" s="11"/>
      <c r="AB1292" s="11"/>
      <c r="AC1292" s="11"/>
    </row>
    <row r="1293" spans="4:29">
      <c r="D1293" s="26">
        <f>IF(SUM($D$2:D1292)&lt;&gt;0,0,IF(ROUND(U1292-L1293,2)=0,E1293,0))</f>
        <v>0</v>
      </c>
      <c r="E1293" s="3" t="str">
        <f t="shared" si="191"/>
        <v/>
      </c>
      <c r="F1293" s="3" t="str">
        <f>IF(E1293="","",IF(ISERROR(INDEX(Inputs!$A$10:$B$13,MATCH(E1293,Inputs!$A$10:$A$13,0),2)),0,INDEX(Inputs!$A$10:$B$13,MATCH(E1293,Inputs!$A$10:$A$13,0),2)))</f>
        <v/>
      </c>
      <c r="G1293" s="47">
        <f t="shared" si="185"/>
        <v>0.1095</v>
      </c>
      <c r="H1293" s="37">
        <f t="shared" si="186"/>
        <v>0.1095</v>
      </c>
      <c r="I1293" s="9" t="e">
        <f>IF(E1293="",NA(),IF(Inputs!$B$6&gt;(U1292*(1+rate/freq)),IF((U1292*(1+rate/freq))&lt;0,0,(U1292*(1+rate/freq))),Inputs!$B$6))</f>
        <v>#N/A</v>
      </c>
      <c r="J1293" s="8" t="str">
        <f t="shared" si="187"/>
        <v/>
      </c>
      <c r="K1293" s="9" t="str">
        <f t="shared" si="188"/>
        <v/>
      </c>
      <c r="L1293" s="8" t="str">
        <f t="shared" si="192"/>
        <v/>
      </c>
      <c r="M1293" s="8" t="str">
        <f t="shared" si="193"/>
        <v/>
      </c>
      <c r="N1293" s="8"/>
      <c r="O1293" s="8"/>
      <c r="P1293" s="8"/>
      <c r="Q1293" s="8" t="str">
        <f>IF(Inputs!$E$9=$M$2,M1293,IF(Inputs!$E$9=$N$2,N1293,IF(Inputs!$E$9=$O$2,O1293,IF(Inputs!$E$9=$P$2,P1293,""))))</f>
        <v/>
      </c>
      <c r="R1293" s="3">
        <v>0</v>
      </c>
      <c r="S1293" s="19"/>
      <c r="T1293" s="3">
        <f t="shared" si="189"/>
        <v>0</v>
      </c>
      <c r="U1293" s="8" t="str">
        <f t="shared" si="190"/>
        <v/>
      </c>
      <c r="W1293" s="11"/>
      <c r="X1293" s="11"/>
      <c r="Y1293" s="11"/>
      <c r="Z1293" s="11"/>
      <c r="AA1293" s="11"/>
      <c r="AB1293" s="11"/>
      <c r="AC1293" s="11"/>
    </row>
    <row r="1294" spans="4:29">
      <c r="D1294" s="26">
        <f>IF(SUM($D$2:D1293)&lt;&gt;0,0,IF(ROUND(U1293-L1294,2)=0,E1294,0))</f>
        <v>0</v>
      </c>
      <c r="E1294" s="3" t="str">
        <f t="shared" si="191"/>
        <v/>
      </c>
      <c r="F1294" s="3" t="str">
        <f>IF(E1294="","",IF(ISERROR(INDEX(Inputs!$A$10:$B$13,MATCH(E1294,Inputs!$A$10:$A$13,0),2)),0,INDEX(Inputs!$A$10:$B$13,MATCH(E1294,Inputs!$A$10:$A$13,0),2)))</f>
        <v/>
      </c>
      <c r="G1294" s="47">
        <f t="shared" si="185"/>
        <v>0.1095</v>
      </c>
      <c r="H1294" s="37">
        <f t="shared" si="186"/>
        <v>0.1095</v>
      </c>
      <c r="I1294" s="9" t="e">
        <f>IF(E1294="",NA(),IF(Inputs!$B$6&gt;(U1293*(1+rate/freq)),IF((U1293*(1+rate/freq))&lt;0,0,(U1293*(1+rate/freq))),Inputs!$B$6))</f>
        <v>#N/A</v>
      </c>
      <c r="J1294" s="8" t="str">
        <f t="shared" si="187"/>
        <v/>
      </c>
      <c r="K1294" s="9" t="str">
        <f t="shared" si="188"/>
        <v/>
      </c>
      <c r="L1294" s="8" t="str">
        <f t="shared" si="192"/>
        <v/>
      </c>
      <c r="M1294" s="8" t="str">
        <f t="shared" si="193"/>
        <v/>
      </c>
      <c r="N1294" s="8">
        <f>N1291+3</f>
        <v>1291</v>
      </c>
      <c r="O1294" s="8">
        <f>O1288+6</f>
        <v>1291</v>
      </c>
      <c r="P1294" s="8"/>
      <c r="Q1294" s="8" t="str">
        <f>IF(Inputs!$E$9=$M$2,M1294,IF(Inputs!$E$9=$N$2,N1294,IF(Inputs!$E$9=$O$2,O1294,IF(Inputs!$E$9=$P$2,P1294,""))))</f>
        <v/>
      </c>
      <c r="R1294" s="3">
        <v>0</v>
      </c>
      <c r="S1294" s="19"/>
      <c r="T1294" s="3">
        <f t="shared" si="189"/>
        <v>0</v>
      </c>
      <c r="U1294" s="8" t="str">
        <f t="shared" si="190"/>
        <v/>
      </c>
      <c r="W1294" s="11"/>
      <c r="X1294" s="11"/>
      <c r="Y1294" s="11"/>
      <c r="Z1294" s="11"/>
      <c r="AA1294" s="11"/>
      <c r="AB1294" s="11"/>
      <c r="AC1294" s="11"/>
    </row>
    <row r="1295" spans="4:29">
      <c r="D1295" s="26">
        <f>IF(SUM($D$2:D1294)&lt;&gt;0,0,IF(ROUND(U1294-L1295,2)=0,E1295,0))</f>
        <v>0</v>
      </c>
      <c r="E1295" s="3" t="str">
        <f t="shared" si="191"/>
        <v/>
      </c>
      <c r="F1295" s="3" t="str">
        <f>IF(E1295="","",IF(ISERROR(INDEX(Inputs!$A$10:$B$13,MATCH(E1295,Inputs!$A$10:$A$13,0),2)),0,INDEX(Inputs!$A$10:$B$13,MATCH(E1295,Inputs!$A$10:$A$13,0),2)))</f>
        <v/>
      </c>
      <c r="G1295" s="47">
        <f t="shared" si="185"/>
        <v>0.1095</v>
      </c>
      <c r="H1295" s="37">
        <f t="shared" si="186"/>
        <v>0.1095</v>
      </c>
      <c r="I1295" s="9" t="e">
        <f>IF(E1295="",NA(),IF(Inputs!$B$6&gt;(U1294*(1+rate/freq)),IF((U1294*(1+rate/freq))&lt;0,0,(U1294*(1+rate/freq))),Inputs!$B$6))</f>
        <v>#N/A</v>
      </c>
      <c r="J1295" s="8" t="str">
        <f t="shared" si="187"/>
        <v/>
      </c>
      <c r="K1295" s="9" t="str">
        <f t="shared" si="188"/>
        <v/>
      </c>
      <c r="L1295" s="8" t="str">
        <f t="shared" si="192"/>
        <v/>
      </c>
      <c r="M1295" s="8" t="str">
        <f t="shared" si="193"/>
        <v/>
      </c>
      <c r="N1295" s="8"/>
      <c r="O1295" s="8"/>
      <c r="P1295" s="8"/>
      <c r="Q1295" s="8" t="str">
        <f>IF(Inputs!$E$9=$M$2,M1295,IF(Inputs!$E$9=$N$2,N1295,IF(Inputs!$E$9=$O$2,O1295,IF(Inputs!$E$9=$P$2,P1295,""))))</f>
        <v/>
      </c>
      <c r="R1295" s="3">
        <v>0</v>
      </c>
      <c r="S1295" s="19"/>
      <c r="T1295" s="3">
        <f t="shared" si="189"/>
        <v>0</v>
      </c>
      <c r="U1295" s="8" t="str">
        <f t="shared" si="190"/>
        <v/>
      </c>
      <c r="W1295" s="11"/>
      <c r="X1295" s="11"/>
      <c r="Y1295" s="11"/>
      <c r="Z1295" s="11"/>
      <c r="AA1295" s="11"/>
      <c r="AB1295" s="11"/>
      <c r="AC1295" s="11"/>
    </row>
    <row r="1296" spans="4:29">
      <c r="D1296" s="26">
        <f>IF(SUM($D$2:D1295)&lt;&gt;0,0,IF(ROUND(U1295-L1296,2)=0,E1296,0))</f>
        <v>0</v>
      </c>
      <c r="E1296" s="3" t="str">
        <f t="shared" si="191"/>
        <v/>
      </c>
      <c r="F1296" s="3" t="str">
        <f>IF(E1296="","",IF(ISERROR(INDEX(Inputs!$A$10:$B$13,MATCH(E1296,Inputs!$A$10:$A$13,0),2)),0,INDEX(Inputs!$A$10:$B$13,MATCH(E1296,Inputs!$A$10:$A$13,0),2)))</f>
        <v/>
      </c>
      <c r="G1296" s="47">
        <f t="shared" si="185"/>
        <v>0.1095</v>
      </c>
      <c r="H1296" s="37">
        <f t="shared" si="186"/>
        <v>0.1095</v>
      </c>
      <c r="I1296" s="9" t="e">
        <f>IF(E1296="",NA(),IF(Inputs!$B$6&gt;(U1295*(1+rate/freq)),IF((U1295*(1+rate/freq))&lt;0,0,(U1295*(1+rate/freq))),Inputs!$B$6))</f>
        <v>#N/A</v>
      </c>
      <c r="J1296" s="8" t="str">
        <f t="shared" si="187"/>
        <v/>
      </c>
      <c r="K1296" s="9" t="str">
        <f t="shared" si="188"/>
        <v/>
      </c>
      <c r="L1296" s="8" t="str">
        <f t="shared" si="192"/>
        <v/>
      </c>
      <c r="M1296" s="8" t="str">
        <f t="shared" si="193"/>
        <v/>
      </c>
      <c r="N1296" s="8"/>
      <c r="O1296" s="8"/>
      <c r="P1296" s="8"/>
      <c r="Q1296" s="8" t="str">
        <f>IF(Inputs!$E$9=$M$2,M1296,IF(Inputs!$E$9=$N$2,N1296,IF(Inputs!$E$9=$O$2,O1296,IF(Inputs!$E$9=$P$2,P1296,""))))</f>
        <v/>
      </c>
      <c r="R1296" s="3">
        <v>0</v>
      </c>
      <c r="S1296" s="19"/>
      <c r="T1296" s="3">
        <f t="shared" si="189"/>
        <v>0</v>
      </c>
      <c r="U1296" s="8" t="str">
        <f t="shared" si="190"/>
        <v/>
      </c>
      <c r="W1296" s="11"/>
      <c r="X1296" s="11"/>
      <c r="Y1296" s="11"/>
      <c r="Z1296" s="11"/>
      <c r="AA1296" s="11"/>
      <c r="AB1296" s="11"/>
      <c r="AC1296" s="11"/>
    </row>
    <row r="1297" spans="4:29">
      <c r="D1297" s="26">
        <f>IF(SUM($D$2:D1296)&lt;&gt;0,0,IF(ROUND(U1296-L1297,2)=0,E1297,0))</f>
        <v>0</v>
      </c>
      <c r="E1297" s="3" t="str">
        <f t="shared" si="191"/>
        <v/>
      </c>
      <c r="F1297" s="3" t="str">
        <f>IF(E1297="","",IF(ISERROR(INDEX(Inputs!$A$10:$B$13,MATCH(E1297,Inputs!$A$10:$A$13,0),2)),0,INDEX(Inputs!$A$10:$B$13,MATCH(E1297,Inputs!$A$10:$A$13,0),2)))</f>
        <v/>
      </c>
      <c r="G1297" s="47">
        <f t="shared" si="185"/>
        <v>0.1095</v>
      </c>
      <c r="H1297" s="37">
        <f t="shared" si="186"/>
        <v>0.1095</v>
      </c>
      <c r="I1297" s="9" t="e">
        <f>IF(E1297="",NA(),IF(Inputs!$B$6&gt;(U1296*(1+rate/freq)),IF((U1296*(1+rate/freq))&lt;0,0,(U1296*(1+rate/freq))),Inputs!$B$6))</f>
        <v>#N/A</v>
      </c>
      <c r="J1297" s="8" t="str">
        <f t="shared" si="187"/>
        <v/>
      </c>
      <c r="K1297" s="9" t="str">
        <f t="shared" si="188"/>
        <v/>
      </c>
      <c r="L1297" s="8" t="str">
        <f t="shared" si="192"/>
        <v/>
      </c>
      <c r="M1297" s="8" t="str">
        <f t="shared" si="193"/>
        <v/>
      </c>
      <c r="N1297" s="8">
        <f>N1294+3</f>
        <v>1294</v>
      </c>
      <c r="O1297" s="8"/>
      <c r="P1297" s="8"/>
      <c r="Q1297" s="8" t="str">
        <f>IF(Inputs!$E$9=$M$2,M1297,IF(Inputs!$E$9=$N$2,N1297,IF(Inputs!$E$9=$O$2,O1297,IF(Inputs!$E$9=$P$2,P1297,""))))</f>
        <v/>
      </c>
      <c r="R1297" s="3">
        <v>0</v>
      </c>
      <c r="S1297" s="19"/>
      <c r="T1297" s="3">
        <f t="shared" si="189"/>
        <v>0</v>
      </c>
      <c r="U1297" s="8" t="str">
        <f t="shared" si="190"/>
        <v/>
      </c>
      <c r="W1297" s="11"/>
      <c r="X1297" s="11"/>
      <c r="Y1297" s="11"/>
      <c r="Z1297" s="11"/>
      <c r="AA1297" s="11"/>
      <c r="AB1297" s="11"/>
      <c r="AC1297" s="11"/>
    </row>
    <row r="1298" spans="4:29">
      <c r="D1298" s="26">
        <f>IF(SUM($D$2:D1297)&lt;&gt;0,0,IF(ROUND(U1297-L1298,2)=0,E1298,0))</f>
        <v>0</v>
      </c>
      <c r="E1298" s="3" t="str">
        <f t="shared" si="191"/>
        <v/>
      </c>
      <c r="F1298" s="3" t="str">
        <f>IF(E1298="","",IF(ISERROR(INDEX(Inputs!$A$10:$B$13,MATCH(E1298,Inputs!$A$10:$A$13,0),2)),0,INDEX(Inputs!$A$10:$B$13,MATCH(E1298,Inputs!$A$10:$A$13,0),2)))</f>
        <v/>
      </c>
      <c r="G1298" s="47">
        <f t="shared" si="185"/>
        <v>0.1095</v>
      </c>
      <c r="H1298" s="37">
        <f t="shared" si="186"/>
        <v>0.1095</v>
      </c>
      <c r="I1298" s="9" t="e">
        <f>IF(E1298="",NA(),IF(Inputs!$B$6&gt;(U1297*(1+rate/freq)),IF((U1297*(1+rate/freq))&lt;0,0,(U1297*(1+rate/freq))),Inputs!$B$6))</f>
        <v>#N/A</v>
      </c>
      <c r="J1298" s="8" t="str">
        <f t="shared" si="187"/>
        <v/>
      </c>
      <c r="K1298" s="9" t="str">
        <f t="shared" si="188"/>
        <v/>
      </c>
      <c r="L1298" s="8" t="str">
        <f t="shared" si="192"/>
        <v/>
      </c>
      <c r="M1298" s="8" t="str">
        <f t="shared" si="193"/>
        <v/>
      </c>
      <c r="N1298" s="8"/>
      <c r="O1298" s="8"/>
      <c r="P1298" s="8"/>
      <c r="Q1298" s="8" t="str">
        <f>IF(Inputs!$E$9=$M$2,M1298,IF(Inputs!$E$9=$N$2,N1298,IF(Inputs!$E$9=$O$2,O1298,IF(Inputs!$E$9=$P$2,P1298,""))))</f>
        <v/>
      </c>
      <c r="R1298" s="3">
        <v>0</v>
      </c>
      <c r="S1298" s="19"/>
      <c r="T1298" s="3">
        <f t="shared" si="189"/>
        <v>0</v>
      </c>
      <c r="U1298" s="8" t="str">
        <f t="shared" si="190"/>
        <v/>
      </c>
      <c r="W1298" s="11"/>
      <c r="X1298" s="11"/>
      <c r="Y1298" s="11"/>
      <c r="Z1298" s="11"/>
      <c r="AA1298" s="11"/>
      <c r="AB1298" s="11"/>
      <c r="AC1298" s="11"/>
    </row>
    <row r="1299" spans="4:29">
      <c r="D1299" s="26">
        <f>IF(SUM($D$2:D1298)&lt;&gt;0,0,IF(ROUND(U1298-L1299,2)=0,E1299,0))</f>
        <v>0</v>
      </c>
      <c r="E1299" s="3" t="str">
        <f t="shared" si="191"/>
        <v/>
      </c>
      <c r="F1299" s="3" t="str">
        <f>IF(E1299="","",IF(ISERROR(INDEX(Inputs!$A$10:$B$13,MATCH(E1299,Inputs!$A$10:$A$13,0),2)),0,INDEX(Inputs!$A$10:$B$13,MATCH(E1299,Inputs!$A$10:$A$13,0),2)))</f>
        <v/>
      </c>
      <c r="G1299" s="47">
        <f t="shared" si="185"/>
        <v>0.1095</v>
      </c>
      <c r="H1299" s="37">
        <f t="shared" si="186"/>
        <v>0.1095</v>
      </c>
      <c r="I1299" s="9" t="e">
        <f>IF(E1299="",NA(),IF(Inputs!$B$6&gt;(U1298*(1+rate/freq)),IF((U1298*(1+rate/freq))&lt;0,0,(U1298*(1+rate/freq))),Inputs!$B$6))</f>
        <v>#N/A</v>
      </c>
      <c r="J1299" s="8" t="str">
        <f t="shared" si="187"/>
        <v/>
      </c>
      <c r="K1299" s="9" t="str">
        <f t="shared" si="188"/>
        <v/>
      </c>
      <c r="L1299" s="8" t="str">
        <f t="shared" si="192"/>
        <v/>
      </c>
      <c r="M1299" s="8" t="str">
        <f t="shared" si="193"/>
        <v/>
      </c>
      <c r="N1299" s="8"/>
      <c r="O1299" s="8"/>
      <c r="P1299" s="8"/>
      <c r="Q1299" s="8" t="str">
        <f>IF(Inputs!$E$9=$M$2,M1299,IF(Inputs!$E$9=$N$2,N1299,IF(Inputs!$E$9=$O$2,O1299,IF(Inputs!$E$9=$P$2,P1299,""))))</f>
        <v/>
      </c>
      <c r="R1299" s="3">
        <v>0</v>
      </c>
      <c r="S1299" s="19"/>
      <c r="T1299" s="3">
        <f t="shared" si="189"/>
        <v>0</v>
      </c>
      <c r="U1299" s="8" t="str">
        <f t="shared" si="190"/>
        <v/>
      </c>
      <c r="W1299" s="11"/>
      <c r="X1299" s="11"/>
      <c r="Y1299" s="11"/>
      <c r="Z1299" s="11"/>
      <c r="AA1299" s="11"/>
      <c r="AB1299" s="11"/>
      <c r="AC1299" s="11"/>
    </row>
    <row r="1300" spans="4:29">
      <c r="D1300" s="26">
        <f>IF(SUM($D$2:D1299)&lt;&gt;0,0,IF(ROUND(U1299-L1300,2)=0,E1300,0))</f>
        <v>0</v>
      </c>
      <c r="E1300" s="3" t="str">
        <f t="shared" si="191"/>
        <v/>
      </c>
      <c r="F1300" s="3" t="str">
        <f>IF(E1300="","",IF(ISERROR(INDEX(Inputs!$A$10:$B$13,MATCH(E1300,Inputs!$A$10:$A$13,0),2)),0,INDEX(Inputs!$A$10:$B$13,MATCH(E1300,Inputs!$A$10:$A$13,0),2)))</f>
        <v/>
      </c>
      <c r="G1300" s="47">
        <f t="shared" si="185"/>
        <v>0.1095</v>
      </c>
      <c r="H1300" s="37">
        <f t="shared" si="186"/>
        <v>0.1095</v>
      </c>
      <c r="I1300" s="9" t="e">
        <f>IF(E1300="",NA(),IF(Inputs!$B$6&gt;(U1299*(1+rate/freq)),IF((U1299*(1+rate/freq))&lt;0,0,(U1299*(1+rate/freq))),Inputs!$B$6))</f>
        <v>#N/A</v>
      </c>
      <c r="J1300" s="8" t="str">
        <f t="shared" si="187"/>
        <v/>
      </c>
      <c r="K1300" s="9" t="str">
        <f t="shared" si="188"/>
        <v/>
      </c>
      <c r="L1300" s="8" t="str">
        <f t="shared" si="192"/>
        <v/>
      </c>
      <c r="M1300" s="8" t="str">
        <f t="shared" si="193"/>
        <v/>
      </c>
      <c r="N1300" s="8">
        <f>N1297+3</f>
        <v>1297</v>
      </c>
      <c r="O1300" s="8">
        <f>O1294+6</f>
        <v>1297</v>
      </c>
      <c r="P1300" s="8">
        <f>P1288+12</f>
        <v>1297</v>
      </c>
      <c r="Q1300" s="8" t="str">
        <f>IF(Inputs!$E$9=$M$2,M1300,IF(Inputs!$E$9=$N$2,N1300,IF(Inputs!$E$9=$O$2,O1300,IF(Inputs!$E$9=$P$2,P1300,""))))</f>
        <v/>
      </c>
      <c r="R1300" s="3">
        <v>0</v>
      </c>
      <c r="S1300" s="19"/>
      <c r="T1300" s="3">
        <f t="shared" si="189"/>
        <v>0</v>
      </c>
      <c r="U1300" s="8" t="str">
        <f t="shared" si="190"/>
        <v/>
      </c>
      <c r="W1300" s="11"/>
      <c r="X1300" s="11"/>
      <c r="Y1300" s="11"/>
      <c r="Z1300" s="11"/>
      <c r="AA1300" s="11"/>
      <c r="AB1300" s="11"/>
      <c r="AC1300" s="11"/>
    </row>
    <row r="1301" spans="4:29">
      <c r="D1301" s="26">
        <f>IF(SUM($D$2:D1300)&lt;&gt;0,0,IF(ROUND(U1300-L1301,2)=0,E1301,0))</f>
        <v>0</v>
      </c>
      <c r="E1301" s="3" t="str">
        <f t="shared" si="191"/>
        <v/>
      </c>
      <c r="F1301" s="3" t="str">
        <f>IF(E1301="","",IF(ISERROR(INDEX(Inputs!$A$10:$B$13,MATCH(E1301,Inputs!$A$10:$A$13,0),2)),0,INDEX(Inputs!$A$10:$B$13,MATCH(E1301,Inputs!$A$10:$A$13,0),2)))</f>
        <v/>
      </c>
      <c r="G1301" s="47">
        <f t="shared" si="185"/>
        <v>0.1095</v>
      </c>
      <c r="H1301" s="37">
        <f t="shared" si="186"/>
        <v>0.1095</v>
      </c>
      <c r="I1301" s="9" t="e">
        <f>IF(E1301="",NA(),IF(Inputs!$B$6&gt;(U1300*(1+rate/freq)),IF((U1300*(1+rate/freq))&lt;0,0,(U1300*(1+rate/freq))),Inputs!$B$6))</f>
        <v>#N/A</v>
      </c>
      <c r="J1301" s="8" t="str">
        <f t="shared" si="187"/>
        <v/>
      </c>
      <c r="K1301" s="9" t="str">
        <f t="shared" si="188"/>
        <v/>
      </c>
      <c r="L1301" s="8" t="str">
        <f t="shared" si="192"/>
        <v/>
      </c>
      <c r="M1301" s="8" t="str">
        <f t="shared" si="193"/>
        <v/>
      </c>
      <c r="N1301" s="8"/>
      <c r="O1301" s="8"/>
      <c r="P1301" s="8"/>
      <c r="Q1301" s="8" t="str">
        <f>IF(Inputs!$E$9=$M$2,M1301,IF(Inputs!$E$9=$N$2,N1301,IF(Inputs!$E$9=$O$2,O1301,IF(Inputs!$E$9=$P$2,P1301,""))))</f>
        <v/>
      </c>
      <c r="R1301" s="3">
        <v>0</v>
      </c>
      <c r="S1301" s="19"/>
      <c r="T1301" s="3">
        <f t="shared" si="189"/>
        <v>0</v>
      </c>
      <c r="U1301" s="8" t="str">
        <f t="shared" si="190"/>
        <v/>
      </c>
      <c r="W1301" s="11"/>
      <c r="X1301" s="11"/>
      <c r="Y1301" s="11"/>
      <c r="Z1301" s="11"/>
      <c r="AA1301" s="11"/>
      <c r="AB1301" s="11"/>
      <c r="AC1301" s="11"/>
    </row>
    <row r="1302" spans="4:29">
      <c r="D1302" s="26">
        <f>IF(SUM($D$2:D1301)&lt;&gt;0,0,IF(ROUND(U1301-L1302,2)=0,E1302,0))</f>
        <v>0</v>
      </c>
      <c r="E1302" s="3" t="str">
        <f t="shared" si="191"/>
        <v/>
      </c>
      <c r="F1302" s="3" t="str">
        <f>IF(E1302="","",IF(ISERROR(INDEX(Inputs!$A$10:$B$13,MATCH(E1302,Inputs!$A$10:$A$13,0),2)),0,INDEX(Inputs!$A$10:$B$13,MATCH(E1302,Inputs!$A$10:$A$13,0),2)))</f>
        <v/>
      </c>
      <c r="G1302" s="47">
        <f t="shared" si="185"/>
        <v>0.1095</v>
      </c>
      <c r="H1302" s="37">
        <f t="shared" si="186"/>
        <v>0.1095</v>
      </c>
      <c r="I1302" s="9" t="e">
        <f>IF(E1302="",NA(),IF(Inputs!$B$6&gt;(U1301*(1+rate/freq)),IF((U1301*(1+rate/freq))&lt;0,0,(U1301*(1+rate/freq))),Inputs!$B$6))</f>
        <v>#N/A</v>
      </c>
      <c r="J1302" s="8" t="str">
        <f t="shared" si="187"/>
        <v/>
      </c>
      <c r="K1302" s="9" t="str">
        <f t="shared" si="188"/>
        <v/>
      </c>
      <c r="L1302" s="8" t="str">
        <f t="shared" si="192"/>
        <v/>
      </c>
      <c r="M1302" s="8" t="str">
        <f t="shared" si="193"/>
        <v/>
      </c>
      <c r="N1302" s="8"/>
      <c r="O1302" s="8"/>
      <c r="P1302" s="8"/>
      <c r="Q1302" s="8" t="str">
        <f>IF(Inputs!$E$9=$M$2,M1302,IF(Inputs!$E$9=$N$2,N1302,IF(Inputs!$E$9=$O$2,O1302,IF(Inputs!$E$9=$P$2,P1302,""))))</f>
        <v/>
      </c>
      <c r="R1302" s="3">
        <v>0</v>
      </c>
      <c r="S1302" s="19"/>
      <c r="T1302" s="3">
        <f t="shared" si="189"/>
        <v>0</v>
      </c>
      <c r="U1302" s="8" t="str">
        <f t="shared" si="190"/>
        <v/>
      </c>
      <c r="W1302" s="11"/>
      <c r="X1302" s="11"/>
      <c r="Y1302" s="11"/>
      <c r="Z1302" s="11"/>
      <c r="AA1302" s="11"/>
      <c r="AB1302" s="11"/>
      <c r="AC1302" s="11"/>
    </row>
    <row r="1303" spans="4:29">
      <c r="D1303" s="26">
        <f>IF(SUM($D$2:D1302)&lt;&gt;0,0,IF(ROUND(U1302-L1303,2)=0,E1303,0))</f>
        <v>0</v>
      </c>
      <c r="E1303" s="3" t="str">
        <f t="shared" si="191"/>
        <v/>
      </c>
      <c r="F1303" s="3" t="str">
        <f>IF(E1303="","",IF(ISERROR(INDEX(Inputs!$A$10:$B$13,MATCH(E1303,Inputs!$A$10:$A$13,0),2)),0,INDEX(Inputs!$A$10:$B$13,MATCH(E1303,Inputs!$A$10:$A$13,0),2)))</f>
        <v/>
      </c>
      <c r="G1303" s="47">
        <f t="shared" si="185"/>
        <v>0.1095</v>
      </c>
      <c r="H1303" s="37">
        <f t="shared" si="186"/>
        <v>0.1095</v>
      </c>
      <c r="I1303" s="9" t="e">
        <f>IF(E1303="",NA(),IF(Inputs!$B$6&gt;(U1302*(1+rate/freq)),IF((U1302*(1+rate/freq))&lt;0,0,(U1302*(1+rate/freq))),Inputs!$B$6))</f>
        <v>#N/A</v>
      </c>
      <c r="J1303" s="8" t="str">
        <f t="shared" si="187"/>
        <v/>
      </c>
      <c r="K1303" s="9" t="str">
        <f t="shared" si="188"/>
        <v/>
      </c>
      <c r="L1303" s="8" t="str">
        <f t="shared" si="192"/>
        <v/>
      </c>
      <c r="M1303" s="8" t="str">
        <f t="shared" si="193"/>
        <v/>
      </c>
      <c r="N1303" s="8">
        <f>N1300+3</f>
        <v>1300</v>
      </c>
      <c r="O1303" s="8"/>
      <c r="P1303" s="8"/>
      <c r="Q1303" s="8" t="str">
        <f>IF(Inputs!$E$9=$M$2,M1303,IF(Inputs!$E$9=$N$2,N1303,IF(Inputs!$E$9=$O$2,O1303,IF(Inputs!$E$9=$P$2,P1303,""))))</f>
        <v/>
      </c>
      <c r="R1303" s="3">
        <v>0</v>
      </c>
      <c r="S1303" s="19"/>
      <c r="T1303" s="3">
        <f t="shared" si="189"/>
        <v>0</v>
      </c>
      <c r="U1303" s="8" t="str">
        <f t="shared" si="190"/>
        <v/>
      </c>
      <c r="W1303" s="11"/>
      <c r="X1303" s="11"/>
      <c r="Y1303" s="11"/>
      <c r="Z1303" s="11"/>
      <c r="AA1303" s="11"/>
      <c r="AB1303" s="11"/>
      <c r="AC1303" s="11"/>
    </row>
    <row r="1304" spans="4:29">
      <c r="D1304" s="26">
        <f>IF(SUM($D$2:D1303)&lt;&gt;0,0,IF(ROUND(U1303-L1304,2)=0,E1304,0))</f>
        <v>0</v>
      </c>
      <c r="E1304" s="3" t="str">
        <f t="shared" si="191"/>
        <v/>
      </c>
      <c r="F1304" s="3" t="str">
        <f>IF(E1304="","",IF(ISERROR(INDEX(Inputs!$A$10:$B$13,MATCH(E1304,Inputs!$A$10:$A$13,0),2)),0,INDEX(Inputs!$A$10:$B$13,MATCH(E1304,Inputs!$A$10:$A$13,0),2)))</f>
        <v/>
      </c>
      <c r="G1304" s="47">
        <f t="shared" si="185"/>
        <v>0.1095</v>
      </c>
      <c r="H1304" s="37">
        <f t="shared" si="186"/>
        <v>0.1095</v>
      </c>
      <c r="I1304" s="9" t="e">
        <f>IF(E1304="",NA(),IF(Inputs!$B$6&gt;(U1303*(1+rate/freq)),IF((U1303*(1+rate/freq))&lt;0,0,(U1303*(1+rate/freq))),Inputs!$B$6))</f>
        <v>#N/A</v>
      </c>
      <c r="J1304" s="8" t="str">
        <f t="shared" si="187"/>
        <v/>
      </c>
      <c r="K1304" s="9" t="str">
        <f t="shared" si="188"/>
        <v/>
      </c>
      <c r="L1304" s="8" t="str">
        <f t="shared" si="192"/>
        <v/>
      </c>
      <c r="M1304" s="8" t="str">
        <f t="shared" si="193"/>
        <v/>
      </c>
      <c r="N1304" s="8"/>
      <c r="O1304" s="8"/>
      <c r="P1304" s="8"/>
      <c r="Q1304" s="8" t="str">
        <f>IF(Inputs!$E$9=$M$2,M1304,IF(Inputs!$E$9=$N$2,N1304,IF(Inputs!$E$9=$O$2,O1304,IF(Inputs!$E$9=$P$2,P1304,""))))</f>
        <v/>
      </c>
      <c r="R1304" s="3">
        <v>0</v>
      </c>
      <c r="S1304" s="19"/>
      <c r="T1304" s="3">
        <f t="shared" si="189"/>
        <v>0</v>
      </c>
      <c r="U1304" s="8" t="str">
        <f t="shared" si="190"/>
        <v/>
      </c>
      <c r="W1304" s="11"/>
      <c r="X1304" s="11"/>
      <c r="Y1304" s="11"/>
      <c r="Z1304" s="11"/>
      <c r="AA1304" s="11"/>
      <c r="AB1304" s="11"/>
      <c r="AC1304" s="11"/>
    </row>
    <row r="1305" spans="4:29">
      <c r="D1305" s="26">
        <f>IF(SUM($D$2:D1304)&lt;&gt;0,0,IF(ROUND(U1304-L1305,2)=0,E1305,0))</f>
        <v>0</v>
      </c>
      <c r="E1305" s="3" t="str">
        <f t="shared" si="191"/>
        <v/>
      </c>
      <c r="F1305" s="3" t="str">
        <f>IF(E1305="","",IF(ISERROR(INDEX(Inputs!$A$10:$B$13,MATCH(E1305,Inputs!$A$10:$A$13,0),2)),0,INDEX(Inputs!$A$10:$B$13,MATCH(E1305,Inputs!$A$10:$A$13,0),2)))</f>
        <v/>
      </c>
      <c r="G1305" s="47">
        <f t="shared" si="185"/>
        <v>0.1095</v>
      </c>
      <c r="H1305" s="37">
        <f t="shared" si="186"/>
        <v>0.1095</v>
      </c>
      <c r="I1305" s="9" t="e">
        <f>IF(E1305="",NA(),IF(Inputs!$B$6&gt;(U1304*(1+rate/freq)),IF((U1304*(1+rate/freq))&lt;0,0,(U1304*(1+rate/freq))),Inputs!$B$6))</f>
        <v>#N/A</v>
      </c>
      <c r="J1305" s="8" t="str">
        <f t="shared" si="187"/>
        <v/>
      </c>
      <c r="K1305" s="9" t="str">
        <f t="shared" si="188"/>
        <v/>
      </c>
      <c r="L1305" s="8" t="str">
        <f t="shared" si="192"/>
        <v/>
      </c>
      <c r="M1305" s="8" t="str">
        <f t="shared" si="193"/>
        <v/>
      </c>
      <c r="N1305" s="8"/>
      <c r="O1305" s="8"/>
      <c r="P1305" s="8"/>
      <c r="Q1305" s="8" t="str">
        <f>IF(Inputs!$E$9=$M$2,M1305,IF(Inputs!$E$9=$N$2,N1305,IF(Inputs!$E$9=$O$2,O1305,IF(Inputs!$E$9=$P$2,P1305,""))))</f>
        <v/>
      </c>
      <c r="R1305" s="3">
        <v>0</v>
      </c>
      <c r="S1305" s="19"/>
      <c r="T1305" s="3">
        <f t="shared" si="189"/>
        <v>0</v>
      </c>
      <c r="U1305" s="8" t="str">
        <f t="shared" si="190"/>
        <v/>
      </c>
      <c r="W1305" s="11"/>
      <c r="X1305" s="11"/>
      <c r="Y1305" s="11"/>
      <c r="Z1305" s="11"/>
      <c r="AA1305" s="11"/>
      <c r="AB1305" s="11"/>
      <c r="AC1305" s="11"/>
    </row>
    <row r="1306" spans="4:29">
      <c r="D1306" s="26">
        <f>IF(SUM($D$2:D1305)&lt;&gt;0,0,IF(ROUND(U1305-L1306,2)=0,E1306,0))</f>
        <v>0</v>
      </c>
      <c r="E1306" s="3" t="str">
        <f t="shared" si="191"/>
        <v/>
      </c>
      <c r="F1306" s="3" t="str">
        <f>IF(E1306="","",IF(ISERROR(INDEX(Inputs!$A$10:$B$13,MATCH(E1306,Inputs!$A$10:$A$13,0),2)),0,INDEX(Inputs!$A$10:$B$13,MATCH(E1306,Inputs!$A$10:$A$13,0),2)))</f>
        <v/>
      </c>
      <c r="G1306" s="47">
        <f t="shared" si="185"/>
        <v>0.1095</v>
      </c>
      <c r="H1306" s="37">
        <f t="shared" si="186"/>
        <v>0.1095</v>
      </c>
      <c r="I1306" s="9" t="e">
        <f>IF(E1306="",NA(),IF(Inputs!$B$6&gt;(U1305*(1+rate/freq)),IF((U1305*(1+rate/freq))&lt;0,0,(U1305*(1+rate/freq))),Inputs!$B$6))</f>
        <v>#N/A</v>
      </c>
      <c r="J1306" s="8" t="str">
        <f t="shared" si="187"/>
        <v/>
      </c>
      <c r="K1306" s="9" t="str">
        <f t="shared" si="188"/>
        <v/>
      </c>
      <c r="L1306" s="8" t="str">
        <f t="shared" si="192"/>
        <v/>
      </c>
      <c r="M1306" s="8" t="str">
        <f t="shared" si="193"/>
        <v/>
      </c>
      <c r="N1306" s="8">
        <f>N1303+3</f>
        <v>1303</v>
      </c>
      <c r="O1306" s="8">
        <f>O1300+6</f>
        <v>1303</v>
      </c>
      <c r="P1306" s="8"/>
      <c r="Q1306" s="8" t="str">
        <f>IF(Inputs!$E$9=$M$2,M1306,IF(Inputs!$E$9=$N$2,N1306,IF(Inputs!$E$9=$O$2,O1306,IF(Inputs!$E$9=$P$2,P1306,""))))</f>
        <v/>
      </c>
      <c r="R1306" s="3">
        <v>0</v>
      </c>
      <c r="S1306" s="19"/>
      <c r="T1306" s="3">
        <f t="shared" si="189"/>
        <v>0</v>
      </c>
      <c r="U1306" s="8" t="str">
        <f t="shared" si="190"/>
        <v/>
      </c>
      <c r="W1306" s="11"/>
      <c r="X1306" s="11"/>
      <c r="Y1306" s="11"/>
      <c r="Z1306" s="11"/>
      <c r="AA1306" s="11"/>
      <c r="AB1306" s="11"/>
      <c r="AC1306" s="11"/>
    </row>
    <row r="1307" spans="4:29">
      <c r="D1307" s="26">
        <f>IF(SUM($D$2:D1306)&lt;&gt;0,0,IF(ROUND(U1306-L1307,2)=0,E1307,0))</f>
        <v>0</v>
      </c>
      <c r="E1307" s="3" t="str">
        <f t="shared" si="191"/>
        <v/>
      </c>
      <c r="F1307" s="3" t="str">
        <f>IF(E1307="","",IF(ISERROR(INDEX(Inputs!$A$10:$B$13,MATCH(E1307,Inputs!$A$10:$A$13,0),2)),0,INDEX(Inputs!$A$10:$B$13,MATCH(E1307,Inputs!$A$10:$A$13,0),2)))</f>
        <v/>
      </c>
      <c r="G1307" s="47">
        <f t="shared" si="185"/>
        <v>0.1095</v>
      </c>
      <c r="H1307" s="37">
        <f t="shared" si="186"/>
        <v>0.1095</v>
      </c>
      <c r="I1307" s="9" t="e">
        <f>IF(E1307="",NA(),IF(Inputs!$B$6&gt;(U1306*(1+rate/freq)),IF((U1306*(1+rate/freq))&lt;0,0,(U1306*(1+rate/freq))),Inputs!$B$6))</f>
        <v>#N/A</v>
      </c>
      <c r="J1307" s="8" t="str">
        <f t="shared" si="187"/>
        <v/>
      </c>
      <c r="K1307" s="9" t="str">
        <f t="shared" si="188"/>
        <v/>
      </c>
      <c r="L1307" s="8" t="str">
        <f t="shared" si="192"/>
        <v/>
      </c>
      <c r="M1307" s="8" t="str">
        <f t="shared" si="193"/>
        <v/>
      </c>
      <c r="N1307" s="8"/>
      <c r="O1307" s="8"/>
      <c r="P1307" s="8"/>
      <c r="Q1307" s="8" t="str">
        <f>IF(Inputs!$E$9=$M$2,M1307,IF(Inputs!$E$9=$N$2,N1307,IF(Inputs!$E$9=$O$2,O1307,IF(Inputs!$E$9=$P$2,P1307,""))))</f>
        <v/>
      </c>
      <c r="R1307" s="3">
        <v>0</v>
      </c>
      <c r="S1307" s="19"/>
      <c r="T1307" s="3">
        <f t="shared" si="189"/>
        <v>0</v>
      </c>
      <c r="U1307" s="8" t="str">
        <f t="shared" si="190"/>
        <v/>
      </c>
      <c r="W1307" s="11"/>
      <c r="X1307" s="11"/>
      <c r="Y1307" s="11"/>
      <c r="Z1307" s="11"/>
      <c r="AA1307" s="11"/>
      <c r="AB1307" s="11"/>
      <c r="AC1307" s="11"/>
    </row>
    <row r="1308" spans="4:29">
      <c r="D1308" s="26">
        <f>IF(SUM($D$2:D1307)&lt;&gt;0,0,IF(ROUND(U1307-L1308,2)=0,E1308,0))</f>
        <v>0</v>
      </c>
      <c r="E1308" s="3" t="str">
        <f t="shared" si="191"/>
        <v/>
      </c>
      <c r="F1308" s="3" t="str">
        <f>IF(E1308="","",IF(ISERROR(INDEX(Inputs!$A$10:$B$13,MATCH(E1308,Inputs!$A$10:$A$13,0),2)),0,INDEX(Inputs!$A$10:$B$13,MATCH(E1308,Inputs!$A$10:$A$13,0),2)))</f>
        <v/>
      </c>
      <c r="G1308" s="47">
        <f t="shared" si="185"/>
        <v>0.1095</v>
      </c>
      <c r="H1308" s="37">
        <f t="shared" si="186"/>
        <v>0.1095</v>
      </c>
      <c r="I1308" s="9" t="e">
        <f>IF(E1308="",NA(),IF(Inputs!$B$6&gt;(U1307*(1+rate/freq)),IF((U1307*(1+rate/freq))&lt;0,0,(U1307*(1+rate/freq))),Inputs!$B$6))</f>
        <v>#N/A</v>
      </c>
      <c r="J1308" s="8" t="str">
        <f t="shared" si="187"/>
        <v/>
      </c>
      <c r="K1308" s="9" t="str">
        <f t="shared" si="188"/>
        <v/>
      </c>
      <c r="L1308" s="8" t="str">
        <f t="shared" si="192"/>
        <v/>
      </c>
      <c r="M1308" s="8" t="str">
        <f t="shared" si="193"/>
        <v/>
      </c>
      <c r="N1308" s="8"/>
      <c r="O1308" s="8"/>
      <c r="P1308" s="8"/>
      <c r="Q1308" s="8" t="str">
        <f>IF(Inputs!$E$9=$M$2,M1308,IF(Inputs!$E$9=$N$2,N1308,IF(Inputs!$E$9=$O$2,O1308,IF(Inputs!$E$9=$P$2,P1308,""))))</f>
        <v/>
      </c>
      <c r="R1308" s="3">
        <v>0</v>
      </c>
      <c r="S1308" s="19"/>
      <c r="T1308" s="3">
        <f t="shared" si="189"/>
        <v>0</v>
      </c>
      <c r="U1308" s="8" t="str">
        <f t="shared" si="190"/>
        <v/>
      </c>
      <c r="W1308" s="11"/>
      <c r="X1308" s="11"/>
      <c r="Y1308" s="11"/>
      <c r="Z1308" s="11"/>
      <c r="AA1308" s="11"/>
      <c r="AB1308" s="11"/>
      <c r="AC1308" s="11"/>
    </row>
    <row r="1309" spans="4:29">
      <c r="D1309" s="26">
        <f>IF(SUM($D$2:D1308)&lt;&gt;0,0,IF(ROUND(U1308-L1309,2)=0,E1309,0))</f>
        <v>0</v>
      </c>
      <c r="E1309" s="3" t="str">
        <f t="shared" si="191"/>
        <v/>
      </c>
      <c r="F1309" s="3" t="str">
        <f>IF(E1309="","",IF(ISERROR(INDEX(Inputs!$A$10:$B$13,MATCH(E1309,Inputs!$A$10:$A$13,0),2)),0,INDEX(Inputs!$A$10:$B$13,MATCH(E1309,Inputs!$A$10:$A$13,0),2)))</f>
        <v/>
      </c>
      <c r="G1309" s="47">
        <f t="shared" si="185"/>
        <v>0.1095</v>
      </c>
      <c r="H1309" s="37">
        <f t="shared" si="186"/>
        <v>0.1095</v>
      </c>
      <c r="I1309" s="9" t="e">
        <f>IF(E1309="",NA(),IF(Inputs!$B$6&gt;(U1308*(1+rate/freq)),IF((U1308*(1+rate/freq))&lt;0,0,(U1308*(1+rate/freq))),Inputs!$B$6))</f>
        <v>#N/A</v>
      </c>
      <c r="J1309" s="8" t="str">
        <f t="shared" si="187"/>
        <v/>
      </c>
      <c r="K1309" s="9" t="str">
        <f t="shared" si="188"/>
        <v/>
      </c>
      <c r="L1309" s="8" t="str">
        <f t="shared" si="192"/>
        <v/>
      </c>
      <c r="M1309" s="8" t="str">
        <f t="shared" si="193"/>
        <v/>
      </c>
      <c r="N1309" s="8">
        <f>N1306+3</f>
        <v>1306</v>
      </c>
      <c r="O1309" s="8"/>
      <c r="P1309" s="8"/>
      <c r="Q1309" s="8" t="str">
        <f>IF(Inputs!$E$9=$M$2,M1309,IF(Inputs!$E$9=$N$2,N1309,IF(Inputs!$E$9=$O$2,O1309,IF(Inputs!$E$9=$P$2,P1309,""))))</f>
        <v/>
      </c>
      <c r="R1309" s="3">
        <v>0</v>
      </c>
      <c r="S1309" s="19"/>
      <c r="T1309" s="3">
        <f t="shared" si="189"/>
        <v>0</v>
      </c>
      <c r="U1309" s="8" t="str">
        <f t="shared" si="190"/>
        <v/>
      </c>
      <c r="W1309" s="11"/>
      <c r="X1309" s="11"/>
      <c r="Y1309" s="11"/>
      <c r="Z1309" s="11"/>
      <c r="AA1309" s="11"/>
      <c r="AB1309" s="11"/>
      <c r="AC1309" s="11"/>
    </row>
    <row r="1310" spans="4:29">
      <c r="D1310" s="26">
        <f>IF(SUM($D$2:D1309)&lt;&gt;0,0,IF(ROUND(U1309-L1310,2)=0,E1310,0))</f>
        <v>0</v>
      </c>
      <c r="E1310" s="3" t="str">
        <f t="shared" si="191"/>
        <v/>
      </c>
      <c r="F1310" s="3" t="str">
        <f>IF(E1310="","",IF(ISERROR(INDEX(Inputs!$A$10:$B$13,MATCH(E1310,Inputs!$A$10:$A$13,0),2)),0,INDEX(Inputs!$A$10:$B$13,MATCH(E1310,Inputs!$A$10:$A$13,0),2)))</f>
        <v/>
      </c>
      <c r="G1310" s="47">
        <f t="shared" si="185"/>
        <v>0.1095</v>
      </c>
      <c r="H1310" s="37">
        <f t="shared" si="186"/>
        <v>0.1095</v>
      </c>
      <c r="I1310" s="9" t="e">
        <f>IF(E1310="",NA(),IF(Inputs!$B$6&gt;(U1309*(1+rate/freq)),IF((U1309*(1+rate/freq))&lt;0,0,(U1309*(1+rate/freq))),Inputs!$B$6))</f>
        <v>#N/A</v>
      </c>
      <c r="J1310" s="8" t="str">
        <f t="shared" si="187"/>
        <v/>
      </c>
      <c r="K1310" s="9" t="str">
        <f t="shared" si="188"/>
        <v/>
      </c>
      <c r="L1310" s="8" t="str">
        <f t="shared" si="192"/>
        <v/>
      </c>
      <c r="M1310" s="8" t="str">
        <f t="shared" si="193"/>
        <v/>
      </c>
      <c r="N1310" s="8"/>
      <c r="O1310" s="8"/>
      <c r="P1310" s="8"/>
      <c r="Q1310" s="8" t="str">
        <f>IF(Inputs!$E$9=$M$2,M1310,IF(Inputs!$E$9=$N$2,N1310,IF(Inputs!$E$9=$O$2,O1310,IF(Inputs!$E$9=$P$2,P1310,""))))</f>
        <v/>
      </c>
      <c r="R1310" s="3">
        <v>0</v>
      </c>
      <c r="S1310" s="19"/>
      <c r="T1310" s="3">
        <f t="shared" si="189"/>
        <v>0</v>
      </c>
      <c r="U1310" s="8" t="str">
        <f t="shared" si="190"/>
        <v/>
      </c>
      <c r="W1310" s="11"/>
      <c r="X1310" s="11"/>
      <c r="Y1310" s="11"/>
      <c r="Z1310" s="11"/>
      <c r="AA1310" s="11"/>
      <c r="AB1310" s="11"/>
      <c r="AC1310" s="11"/>
    </row>
    <row r="1311" spans="4:29">
      <c r="D1311" s="26">
        <f>IF(SUM($D$2:D1310)&lt;&gt;0,0,IF(ROUND(U1310-L1311,2)=0,E1311,0))</f>
        <v>0</v>
      </c>
      <c r="E1311" s="3" t="str">
        <f t="shared" si="191"/>
        <v/>
      </c>
      <c r="F1311" s="3" t="str">
        <f>IF(E1311="","",IF(ISERROR(INDEX(Inputs!$A$10:$B$13,MATCH(E1311,Inputs!$A$10:$A$13,0),2)),0,INDEX(Inputs!$A$10:$B$13,MATCH(E1311,Inputs!$A$10:$A$13,0),2)))</f>
        <v/>
      </c>
      <c r="G1311" s="47">
        <f t="shared" si="185"/>
        <v>0.1095</v>
      </c>
      <c r="H1311" s="37">
        <f t="shared" si="186"/>
        <v>0.1095</v>
      </c>
      <c r="I1311" s="9" t="e">
        <f>IF(E1311="",NA(),IF(Inputs!$B$6&gt;(U1310*(1+rate/freq)),IF((U1310*(1+rate/freq))&lt;0,0,(U1310*(1+rate/freq))),Inputs!$B$6))</f>
        <v>#N/A</v>
      </c>
      <c r="J1311" s="8" t="str">
        <f t="shared" si="187"/>
        <v/>
      </c>
      <c r="K1311" s="9" t="str">
        <f t="shared" si="188"/>
        <v/>
      </c>
      <c r="L1311" s="8" t="str">
        <f t="shared" si="192"/>
        <v/>
      </c>
      <c r="M1311" s="8" t="str">
        <f t="shared" si="193"/>
        <v/>
      </c>
      <c r="N1311" s="8"/>
      <c r="O1311" s="8"/>
      <c r="P1311" s="8"/>
      <c r="Q1311" s="8" t="str">
        <f>IF(Inputs!$E$9=$M$2,M1311,IF(Inputs!$E$9=$N$2,N1311,IF(Inputs!$E$9=$O$2,O1311,IF(Inputs!$E$9=$P$2,P1311,""))))</f>
        <v/>
      </c>
      <c r="R1311" s="3">
        <v>0</v>
      </c>
      <c r="S1311" s="19"/>
      <c r="T1311" s="3">
        <f t="shared" si="189"/>
        <v>0</v>
      </c>
      <c r="U1311" s="8" t="str">
        <f t="shared" si="190"/>
        <v/>
      </c>
      <c r="W1311" s="11"/>
      <c r="X1311" s="11"/>
      <c r="Y1311" s="11"/>
      <c r="Z1311" s="11"/>
      <c r="AA1311" s="11"/>
      <c r="AB1311" s="11"/>
      <c r="AC1311" s="11"/>
    </row>
    <row r="1312" spans="4:29">
      <c r="D1312" s="26">
        <f>IF(SUM($D$2:D1311)&lt;&gt;0,0,IF(ROUND(U1311-L1312,2)=0,E1312,0))</f>
        <v>0</v>
      </c>
      <c r="E1312" s="3" t="str">
        <f t="shared" si="191"/>
        <v/>
      </c>
      <c r="F1312" s="3" t="str">
        <f>IF(E1312="","",IF(ISERROR(INDEX(Inputs!$A$10:$B$13,MATCH(E1312,Inputs!$A$10:$A$13,0),2)),0,INDEX(Inputs!$A$10:$B$13,MATCH(E1312,Inputs!$A$10:$A$13,0),2)))</f>
        <v/>
      </c>
      <c r="G1312" s="47">
        <f t="shared" si="185"/>
        <v>0.1095</v>
      </c>
      <c r="H1312" s="37">
        <f t="shared" si="186"/>
        <v>0.1095</v>
      </c>
      <c r="I1312" s="9" t="e">
        <f>IF(E1312="",NA(),IF(Inputs!$B$6&gt;(U1311*(1+rate/freq)),IF((U1311*(1+rate/freq))&lt;0,0,(U1311*(1+rate/freq))),Inputs!$B$6))</f>
        <v>#N/A</v>
      </c>
      <c r="J1312" s="8" t="str">
        <f t="shared" si="187"/>
        <v/>
      </c>
      <c r="K1312" s="9" t="str">
        <f t="shared" si="188"/>
        <v/>
      </c>
      <c r="L1312" s="8" t="str">
        <f t="shared" si="192"/>
        <v/>
      </c>
      <c r="M1312" s="8" t="str">
        <f t="shared" si="193"/>
        <v/>
      </c>
      <c r="N1312" s="8">
        <f>N1309+3</f>
        <v>1309</v>
      </c>
      <c r="O1312" s="8">
        <f>O1306+6</f>
        <v>1309</v>
      </c>
      <c r="P1312" s="8">
        <f>P1300+12</f>
        <v>1309</v>
      </c>
      <c r="Q1312" s="8" t="str">
        <f>IF(Inputs!$E$9=$M$2,M1312,IF(Inputs!$E$9=$N$2,N1312,IF(Inputs!$E$9=$O$2,O1312,IF(Inputs!$E$9=$P$2,P1312,""))))</f>
        <v/>
      </c>
      <c r="R1312" s="3">
        <v>0</v>
      </c>
      <c r="S1312" s="19"/>
      <c r="T1312" s="3">
        <f t="shared" si="189"/>
        <v>0</v>
      </c>
      <c r="U1312" s="8" t="str">
        <f t="shared" si="190"/>
        <v/>
      </c>
      <c r="W1312" s="11"/>
      <c r="X1312" s="11"/>
      <c r="Y1312" s="11"/>
      <c r="Z1312" s="11"/>
      <c r="AA1312" s="11"/>
      <c r="AB1312" s="11"/>
      <c r="AC1312" s="11"/>
    </row>
    <row r="1313" spans="4:29">
      <c r="D1313" s="26">
        <f>IF(SUM($D$2:D1312)&lt;&gt;0,0,IF(ROUND(U1312-L1313,2)=0,E1313,0))</f>
        <v>0</v>
      </c>
      <c r="E1313" s="3" t="str">
        <f t="shared" si="191"/>
        <v/>
      </c>
      <c r="F1313" s="3" t="str">
        <f>IF(E1313="","",IF(ISERROR(INDEX(Inputs!$A$10:$B$13,MATCH(E1313,Inputs!$A$10:$A$13,0),2)),0,INDEX(Inputs!$A$10:$B$13,MATCH(E1313,Inputs!$A$10:$A$13,0),2)))</f>
        <v/>
      </c>
      <c r="G1313" s="47">
        <f t="shared" si="185"/>
        <v>0.1095</v>
      </c>
      <c r="H1313" s="37">
        <f t="shared" si="186"/>
        <v>0.1095</v>
      </c>
      <c r="I1313" s="9" t="e">
        <f>IF(E1313="",NA(),IF(Inputs!$B$6&gt;(U1312*(1+rate/freq)),IF((U1312*(1+rate/freq))&lt;0,0,(U1312*(1+rate/freq))),Inputs!$B$6))</f>
        <v>#N/A</v>
      </c>
      <c r="J1313" s="8" t="str">
        <f t="shared" si="187"/>
        <v/>
      </c>
      <c r="K1313" s="9" t="str">
        <f t="shared" si="188"/>
        <v/>
      </c>
      <c r="L1313" s="8" t="str">
        <f t="shared" si="192"/>
        <v/>
      </c>
      <c r="M1313" s="8" t="str">
        <f t="shared" si="193"/>
        <v/>
      </c>
      <c r="N1313" s="8"/>
      <c r="O1313" s="8"/>
      <c r="P1313" s="8"/>
      <c r="Q1313" s="8" t="str">
        <f>IF(Inputs!$E$9=$M$2,M1313,IF(Inputs!$E$9=$N$2,N1313,IF(Inputs!$E$9=$O$2,O1313,IF(Inputs!$E$9=$P$2,P1313,""))))</f>
        <v/>
      </c>
      <c r="R1313" s="3">
        <v>0</v>
      </c>
      <c r="S1313" s="19"/>
      <c r="T1313" s="3">
        <f t="shared" si="189"/>
        <v>0</v>
      </c>
      <c r="U1313" s="8" t="str">
        <f t="shared" si="190"/>
        <v/>
      </c>
      <c r="W1313" s="11"/>
      <c r="X1313" s="11"/>
      <c r="Y1313" s="11"/>
      <c r="Z1313" s="11"/>
      <c r="AA1313" s="11"/>
      <c r="AB1313" s="11"/>
      <c r="AC1313" s="11"/>
    </row>
    <row r="1314" spans="4:29">
      <c r="D1314" s="26">
        <f>IF(SUM($D$2:D1313)&lt;&gt;0,0,IF(ROUND(U1313-L1314,2)=0,E1314,0))</f>
        <v>0</v>
      </c>
      <c r="E1314" s="3" t="str">
        <f t="shared" si="191"/>
        <v/>
      </c>
      <c r="F1314" s="3" t="str">
        <f>IF(E1314="","",IF(ISERROR(INDEX(Inputs!$A$10:$B$13,MATCH(E1314,Inputs!$A$10:$A$13,0),2)),0,INDEX(Inputs!$A$10:$B$13,MATCH(E1314,Inputs!$A$10:$A$13,0),2)))</f>
        <v/>
      </c>
      <c r="G1314" s="47">
        <f t="shared" si="185"/>
        <v>0.1095</v>
      </c>
      <c r="H1314" s="37">
        <f t="shared" si="186"/>
        <v>0.1095</v>
      </c>
      <c r="I1314" s="9" t="e">
        <f>IF(E1314="",NA(),IF(Inputs!$B$6&gt;(U1313*(1+rate/freq)),IF((U1313*(1+rate/freq))&lt;0,0,(U1313*(1+rate/freq))),Inputs!$B$6))</f>
        <v>#N/A</v>
      </c>
      <c r="J1314" s="8" t="str">
        <f t="shared" si="187"/>
        <v/>
      </c>
      <c r="K1314" s="9" t="str">
        <f t="shared" si="188"/>
        <v/>
      </c>
      <c r="L1314" s="8" t="str">
        <f t="shared" si="192"/>
        <v/>
      </c>
      <c r="M1314" s="8" t="str">
        <f t="shared" si="193"/>
        <v/>
      </c>
      <c r="N1314" s="8"/>
      <c r="O1314" s="8"/>
      <c r="P1314" s="8"/>
      <c r="Q1314" s="8" t="str">
        <f>IF(Inputs!$E$9=$M$2,M1314,IF(Inputs!$E$9=$N$2,N1314,IF(Inputs!$E$9=$O$2,O1314,IF(Inputs!$E$9=$P$2,P1314,""))))</f>
        <v/>
      </c>
      <c r="R1314" s="3">
        <v>0</v>
      </c>
      <c r="S1314" s="19"/>
      <c r="T1314" s="3">
        <f t="shared" si="189"/>
        <v>0</v>
      </c>
      <c r="U1314" s="8" t="str">
        <f t="shared" si="190"/>
        <v/>
      </c>
      <c r="W1314" s="11"/>
      <c r="X1314" s="11"/>
      <c r="Y1314" s="11"/>
      <c r="Z1314" s="11"/>
      <c r="AA1314" s="11"/>
      <c r="AB1314" s="11"/>
      <c r="AC1314" s="11"/>
    </row>
    <row r="1315" spans="4:29">
      <c r="D1315" s="26">
        <f>IF(SUM($D$2:D1314)&lt;&gt;0,0,IF(ROUND(U1314-L1315,2)=0,E1315,0))</f>
        <v>0</v>
      </c>
      <c r="E1315" s="3" t="str">
        <f t="shared" si="191"/>
        <v/>
      </c>
      <c r="F1315" s="3" t="str">
        <f>IF(E1315="","",IF(ISERROR(INDEX(Inputs!$A$10:$B$13,MATCH(E1315,Inputs!$A$10:$A$13,0),2)),0,INDEX(Inputs!$A$10:$B$13,MATCH(E1315,Inputs!$A$10:$A$13,0),2)))</f>
        <v/>
      </c>
      <c r="G1315" s="47">
        <f t="shared" si="185"/>
        <v>0.1095</v>
      </c>
      <c r="H1315" s="37">
        <f t="shared" si="186"/>
        <v>0.1095</v>
      </c>
      <c r="I1315" s="9" t="e">
        <f>IF(E1315="",NA(),IF(Inputs!$B$6&gt;(U1314*(1+rate/freq)),IF((U1314*(1+rate/freq))&lt;0,0,(U1314*(1+rate/freq))),Inputs!$B$6))</f>
        <v>#N/A</v>
      </c>
      <c r="J1315" s="8" t="str">
        <f t="shared" si="187"/>
        <v/>
      </c>
      <c r="K1315" s="9" t="str">
        <f t="shared" si="188"/>
        <v/>
      </c>
      <c r="L1315" s="8" t="str">
        <f t="shared" si="192"/>
        <v/>
      </c>
      <c r="M1315" s="8" t="str">
        <f t="shared" si="193"/>
        <v/>
      </c>
      <c r="N1315" s="8">
        <f>N1312+3</f>
        <v>1312</v>
      </c>
      <c r="O1315" s="8"/>
      <c r="P1315" s="8"/>
      <c r="Q1315" s="8" t="str">
        <f>IF(Inputs!$E$9=$M$2,M1315,IF(Inputs!$E$9=$N$2,N1315,IF(Inputs!$E$9=$O$2,O1315,IF(Inputs!$E$9=$P$2,P1315,""))))</f>
        <v/>
      </c>
      <c r="R1315" s="3">
        <v>0</v>
      </c>
      <c r="S1315" s="19"/>
      <c r="T1315" s="3">
        <f t="shared" si="189"/>
        <v>0</v>
      </c>
      <c r="U1315" s="8" t="str">
        <f t="shared" si="190"/>
        <v/>
      </c>
      <c r="W1315" s="11"/>
      <c r="X1315" s="11"/>
      <c r="Y1315" s="11"/>
      <c r="Z1315" s="11"/>
      <c r="AA1315" s="11"/>
      <c r="AB1315" s="11"/>
      <c r="AC1315" s="11"/>
    </row>
    <row r="1316" spans="4:29">
      <c r="D1316" s="26">
        <f>IF(SUM($D$2:D1315)&lt;&gt;0,0,IF(ROUND(U1315-L1316,2)=0,E1316,0))</f>
        <v>0</v>
      </c>
      <c r="E1316" s="3" t="str">
        <f t="shared" si="191"/>
        <v/>
      </c>
      <c r="F1316" s="3" t="str">
        <f>IF(E1316="","",IF(ISERROR(INDEX(Inputs!$A$10:$B$13,MATCH(E1316,Inputs!$A$10:$A$13,0),2)),0,INDEX(Inputs!$A$10:$B$13,MATCH(E1316,Inputs!$A$10:$A$13,0),2)))</f>
        <v/>
      </c>
      <c r="G1316" s="47">
        <f t="shared" si="185"/>
        <v>0.1095</v>
      </c>
      <c r="H1316" s="37">
        <f t="shared" si="186"/>
        <v>0.1095</v>
      </c>
      <c r="I1316" s="9" t="e">
        <f>IF(E1316="",NA(),IF(Inputs!$B$6&gt;(U1315*(1+rate/freq)),IF((U1315*(1+rate/freq))&lt;0,0,(U1315*(1+rate/freq))),Inputs!$B$6))</f>
        <v>#N/A</v>
      </c>
      <c r="J1316" s="8" t="str">
        <f t="shared" si="187"/>
        <v/>
      </c>
      <c r="K1316" s="9" t="str">
        <f t="shared" si="188"/>
        <v/>
      </c>
      <c r="L1316" s="8" t="str">
        <f t="shared" si="192"/>
        <v/>
      </c>
      <c r="M1316" s="8" t="str">
        <f t="shared" si="193"/>
        <v/>
      </c>
      <c r="N1316" s="8"/>
      <c r="O1316" s="8"/>
      <c r="P1316" s="8"/>
      <c r="Q1316" s="8" t="str">
        <f>IF(Inputs!$E$9=$M$2,M1316,IF(Inputs!$E$9=$N$2,N1316,IF(Inputs!$E$9=$O$2,O1316,IF(Inputs!$E$9=$P$2,P1316,""))))</f>
        <v/>
      </c>
      <c r="R1316" s="3">
        <v>0</v>
      </c>
      <c r="S1316" s="19"/>
      <c r="T1316" s="3">
        <f t="shared" si="189"/>
        <v>0</v>
      </c>
      <c r="U1316" s="8" t="str">
        <f t="shared" si="190"/>
        <v/>
      </c>
      <c r="W1316" s="11"/>
      <c r="X1316" s="11"/>
      <c r="Y1316" s="11"/>
      <c r="Z1316" s="11"/>
      <c r="AA1316" s="11"/>
      <c r="AB1316" s="11"/>
      <c r="AC1316" s="11"/>
    </row>
    <row r="1317" spans="4:29">
      <c r="D1317" s="26">
        <f>IF(SUM($D$2:D1316)&lt;&gt;0,0,IF(ROUND(U1316-L1317,2)=0,E1317,0))</f>
        <v>0</v>
      </c>
      <c r="E1317" s="3" t="str">
        <f t="shared" si="191"/>
        <v/>
      </c>
      <c r="F1317" s="3" t="str">
        <f>IF(E1317="","",IF(ISERROR(INDEX(Inputs!$A$10:$B$13,MATCH(E1317,Inputs!$A$10:$A$13,0),2)),0,INDEX(Inputs!$A$10:$B$13,MATCH(E1317,Inputs!$A$10:$A$13,0),2)))</f>
        <v/>
      </c>
      <c r="G1317" s="47">
        <f t="shared" si="185"/>
        <v>0.1095</v>
      </c>
      <c r="H1317" s="37">
        <f t="shared" si="186"/>
        <v>0.1095</v>
      </c>
      <c r="I1317" s="9" t="e">
        <f>IF(E1317="",NA(),IF(Inputs!$B$6&gt;(U1316*(1+rate/freq)),IF((U1316*(1+rate/freq))&lt;0,0,(U1316*(1+rate/freq))),Inputs!$B$6))</f>
        <v>#N/A</v>
      </c>
      <c r="J1317" s="8" t="str">
        <f t="shared" si="187"/>
        <v/>
      </c>
      <c r="K1317" s="9" t="str">
        <f t="shared" si="188"/>
        <v/>
      </c>
      <c r="L1317" s="8" t="str">
        <f t="shared" si="192"/>
        <v/>
      </c>
      <c r="M1317" s="8" t="str">
        <f t="shared" si="193"/>
        <v/>
      </c>
      <c r="N1317" s="8"/>
      <c r="O1317" s="8"/>
      <c r="P1317" s="8"/>
      <c r="Q1317" s="8" t="str">
        <f>IF(Inputs!$E$9=$M$2,M1317,IF(Inputs!$E$9=$N$2,N1317,IF(Inputs!$E$9=$O$2,O1317,IF(Inputs!$E$9=$P$2,P1317,""))))</f>
        <v/>
      </c>
      <c r="R1317" s="3">
        <v>0</v>
      </c>
      <c r="S1317" s="19"/>
      <c r="T1317" s="3">
        <f t="shared" si="189"/>
        <v>0</v>
      </c>
      <c r="U1317" s="8" t="str">
        <f t="shared" si="190"/>
        <v/>
      </c>
      <c r="W1317" s="11"/>
      <c r="X1317" s="11"/>
      <c r="Y1317" s="11"/>
      <c r="Z1317" s="11"/>
      <c r="AA1317" s="11"/>
      <c r="AB1317" s="11"/>
      <c r="AC1317" s="11"/>
    </row>
    <row r="1318" spans="4:29">
      <c r="D1318" s="26">
        <f>IF(SUM($D$2:D1317)&lt;&gt;0,0,IF(ROUND(U1317-L1318,2)=0,E1318,0))</f>
        <v>0</v>
      </c>
      <c r="E1318" s="3" t="str">
        <f t="shared" si="191"/>
        <v/>
      </c>
      <c r="F1318" s="3" t="str">
        <f>IF(E1318="","",IF(ISERROR(INDEX(Inputs!$A$10:$B$13,MATCH(E1318,Inputs!$A$10:$A$13,0),2)),0,INDEX(Inputs!$A$10:$B$13,MATCH(E1318,Inputs!$A$10:$A$13,0),2)))</f>
        <v/>
      </c>
      <c r="G1318" s="47">
        <f t="shared" si="185"/>
        <v>0.1095</v>
      </c>
      <c r="H1318" s="37">
        <f t="shared" si="186"/>
        <v>0.1095</v>
      </c>
      <c r="I1318" s="9" t="e">
        <f>IF(E1318="",NA(),IF(Inputs!$B$6&gt;(U1317*(1+rate/freq)),IF((U1317*(1+rate/freq))&lt;0,0,(U1317*(1+rate/freq))),Inputs!$B$6))</f>
        <v>#N/A</v>
      </c>
      <c r="J1318" s="8" t="str">
        <f t="shared" si="187"/>
        <v/>
      </c>
      <c r="K1318" s="9" t="str">
        <f t="shared" si="188"/>
        <v/>
      </c>
      <c r="L1318" s="8" t="str">
        <f t="shared" si="192"/>
        <v/>
      </c>
      <c r="M1318" s="8" t="str">
        <f t="shared" si="193"/>
        <v/>
      </c>
      <c r="N1318" s="8">
        <f>N1315+3</f>
        <v>1315</v>
      </c>
      <c r="O1318" s="8">
        <f>O1312+6</f>
        <v>1315</v>
      </c>
      <c r="P1318" s="8"/>
      <c r="Q1318" s="8" t="str">
        <f>IF(Inputs!$E$9=$M$2,M1318,IF(Inputs!$E$9=$N$2,N1318,IF(Inputs!$E$9=$O$2,O1318,IF(Inputs!$E$9=$P$2,P1318,""))))</f>
        <v/>
      </c>
      <c r="R1318" s="3">
        <v>0</v>
      </c>
      <c r="S1318" s="19"/>
      <c r="T1318" s="3">
        <f t="shared" si="189"/>
        <v>0</v>
      </c>
      <c r="U1318" s="8" t="str">
        <f t="shared" si="190"/>
        <v/>
      </c>
      <c r="W1318" s="11"/>
      <c r="X1318" s="11"/>
      <c r="Y1318" s="11"/>
      <c r="Z1318" s="11"/>
      <c r="AA1318" s="11"/>
      <c r="AB1318" s="11"/>
      <c r="AC1318" s="11"/>
    </row>
    <row r="1319" spans="4:29">
      <c r="D1319" s="26">
        <f>IF(SUM($D$2:D1318)&lt;&gt;0,0,IF(ROUND(U1318-L1319,2)=0,E1319,0))</f>
        <v>0</v>
      </c>
      <c r="E1319" s="3" t="str">
        <f t="shared" si="191"/>
        <v/>
      </c>
      <c r="F1319" s="3" t="str">
        <f>IF(E1319="","",IF(ISERROR(INDEX(Inputs!$A$10:$B$13,MATCH(E1319,Inputs!$A$10:$A$13,0),2)),0,INDEX(Inputs!$A$10:$B$13,MATCH(E1319,Inputs!$A$10:$A$13,0),2)))</f>
        <v/>
      </c>
      <c r="G1319" s="47">
        <f t="shared" si="185"/>
        <v>0.1095</v>
      </c>
      <c r="H1319" s="37">
        <f t="shared" si="186"/>
        <v>0.1095</v>
      </c>
      <c r="I1319" s="9" t="e">
        <f>IF(E1319="",NA(),IF(Inputs!$B$6&gt;(U1318*(1+rate/freq)),IF((U1318*(1+rate/freq))&lt;0,0,(U1318*(1+rate/freq))),Inputs!$B$6))</f>
        <v>#N/A</v>
      </c>
      <c r="J1319" s="8" t="str">
        <f t="shared" si="187"/>
        <v/>
      </c>
      <c r="K1319" s="9" t="str">
        <f t="shared" si="188"/>
        <v/>
      </c>
      <c r="L1319" s="8" t="str">
        <f t="shared" si="192"/>
        <v/>
      </c>
      <c r="M1319" s="8" t="str">
        <f t="shared" si="193"/>
        <v/>
      </c>
      <c r="N1319" s="8"/>
      <c r="O1319" s="8"/>
      <c r="P1319" s="8"/>
      <c r="Q1319" s="8" t="str">
        <f>IF(Inputs!$E$9=$M$2,M1319,IF(Inputs!$E$9=$N$2,N1319,IF(Inputs!$E$9=$O$2,O1319,IF(Inputs!$E$9=$P$2,P1319,""))))</f>
        <v/>
      </c>
      <c r="R1319" s="3">
        <v>0</v>
      </c>
      <c r="S1319" s="19"/>
      <c r="T1319" s="3">
        <f t="shared" si="189"/>
        <v>0</v>
      </c>
      <c r="U1319" s="8" t="str">
        <f t="shared" si="190"/>
        <v/>
      </c>
      <c r="W1319" s="11"/>
      <c r="X1319" s="11"/>
      <c r="Y1319" s="11"/>
      <c r="Z1319" s="11"/>
      <c r="AA1319" s="11"/>
      <c r="AB1319" s="11"/>
      <c r="AC1319" s="11"/>
    </row>
    <row r="1320" spans="4:29">
      <c r="D1320" s="26">
        <f>IF(SUM($D$2:D1319)&lt;&gt;0,0,IF(ROUND(U1319-L1320,2)=0,E1320,0))</f>
        <v>0</v>
      </c>
      <c r="E1320" s="3" t="str">
        <f t="shared" si="191"/>
        <v/>
      </c>
      <c r="F1320" s="3" t="str">
        <f>IF(E1320="","",IF(ISERROR(INDEX(Inputs!$A$10:$B$13,MATCH(E1320,Inputs!$A$10:$A$13,0),2)),0,INDEX(Inputs!$A$10:$B$13,MATCH(E1320,Inputs!$A$10:$A$13,0),2)))</f>
        <v/>
      </c>
      <c r="G1320" s="47">
        <f t="shared" si="185"/>
        <v>0.1095</v>
      </c>
      <c r="H1320" s="37">
        <f t="shared" si="186"/>
        <v>0.1095</v>
      </c>
      <c r="I1320" s="9" t="e">
        <f>IF(E1320="",NA(),IF(Inputs!$B$6&gt;(U1319*(1+rate/freq)),IF((U1319*(1+rate/freq))&lt;0,0,(U1319*(1+rate/freq))),Inputs!$B$6))</f>
        <v>#N/A</v>
      </c>
      <c r="J1320" s="8" t="str">
        <f t="shared" si="187"/>
        <v/>
      </c>
      <c r="K1320" s="9" t="str">
        <f t="shared" si="188"/>
        <v/>
      </c>
      <c r="L1320" s="8" t="str">
        <f t="shared" si="192"/>
        <v/>
      </c>
      <c r="M1320" s="8" t="str">
        <f t="shared" si="193"/>
        <v/>
      </c>
      <c r="N1320" s="8"/>
      <c r="O1320" s="8"/>
      <c r="P1320" s="8"/>
      <c r="Q1320" s="8" t="str">
        <f>IF(Inputs!$E$9=$M$2,M1320,IF(Inputs!$E$9=$N$2,N1320,IF(Inputs!$E$9=$O$2,O1320,IF(Inputs!$E$9=$P$2,P1320,""))))</f>
        <v/>
      </c>
      <c r="R1320" s="3">
        <v>0</v>
      </c>
      <c r="S1320" s="19"/>
      <c r="T1320" s="3">
        <f t="shared" si="189"/>
        <v>0</v>
      </c>
      <c r="U1320" s="8" t="str">
        <f t="shared" si="190"/>
        <v/>
      </c>
      <c r="W1320" s="11"/>
      <c r="X1320" s="11"/>
      <c r="Y1320" s="11"/>
      <c r="Z1320" s="11"/>
      <c r="AA1320" s="11"/>
      <c r="AB1320" s="11"/>
      <c r="AC1320" s="11"/>
    </row>
    <row r="1321" spans="4:29">
      <c r="D1321" s="26">
        <f>IF(SUM($D$2:D1320)&lt;&gt;0,0,IF(ROUND(U1320-L1321,2)=0,E1321,0))</f>
        <v>0</v>
      </c>
      <c r="E1321" s="3" t="str">
        <f t="shared" si="191"/>
        <v/>
      </c>
      <c r="F1321" s="3" t="str">
        <f>IF(E1321="","",IF(ISERROR(INDEX(Inputs!$A$10:$B$13,MATCH(E1321,Inputs!$A$10:$A$13,0),2)),0,INDEX(Inputs!$A$10:$B$13,MATCH(E1321,Inputs!$A$10:$A$13,0),2)))</f>
        <v/>
      </c>
      <c r="G1321" s="47">
        <f t="shared" si="185"/>
        <v>0.1095</v>
      </c>
      <c r="H1321" s="37">
        <f t="shared" si="186"/>
        <v>0.1095</v>
      </c>
      <c r="I1321" s="9" t="e">
        <f>IF(E1321="",NA(),IF(Inputs!$B$6&gt;(U1320*(1+rate/freq)),IF((U1320*(1+rate/freq))&lt;0,0,(U1320*(1+rate/freq))),Inputs!$B$6))</f>
        <v>#N/A</v>
      </c>
      <c r="J1321" s="8" t="str">
        <f t="shared" si="187"/>
        <v/>
      </c>
      <c r="K1321" s="9" t="str">
        <f t="shared" si="188"/>
        <v/>
      </c>
      <c r="L1321" s="8" t="str">
        <f t="shared" si="192"/>
        <v/>
      </c>
      <c r="M1321" s="8" t="str">
        <f t="shared" si="193"/>
        <v/>
      </c>
      <c r="N1321" s="8">
        <f>N1318+3</f>
        <v>1318</v>
      </c>
      <c r="O1321" s="8"/>
      <c r="P1321" s="8"/>
      <c r="Q1321" s="8" t="str">
        <f>IF(Inputs!$E$9=$M$2,M1321,IF(Inputs!$E$9=$N$2,N1321,IF(Inputs!$E$9=$O$2,O1321,IF(Inputs!$E$9=$P$2,P1321,""))))</f>
        <v/>
      </c>
      <c r="R1321" s="3">
        <v>0</v>
      </c>
      <c r="S1321" s="19"/>
      <c r="T1321" s="3">
        <f t="shared" si="189"/>
        <v>0</v>
      </c>
      <c r="U1321" s="8" t="str">
        <f t="shared" si="190"/>
        <v/>
      </c>
      <c r="W1321" s="11"/>
      <c r="X1321" s="11"/>
      <c r="Y1321" s="11"/>
      <c r="Z1321" s="11"/>
      <c r="AA1321" s="11"/>
      <c r="AB1321" s="11"/>
      <c r="AC1321" s="11"/>
    </row>
    <row r="1322" spans="4:29">
      <c r="D1322" s="26">
        <f>IF(SUM($D$2:D1321)&lt;&gt;0,0,IF(ROUND(U1321-L1322,2)=0,E1322,0))</f>
        <v>0</v>
      </c>
      <c r="E1322" s="3" t="str">
        <f t="shared" si="191"/>
        <v/>
      </c>
      <c r="F1322" s="3" t="str">
        <f>IF(E1322="","",IF(ISERROR(INDEX(Inputs!$A$10:$B$13,MATCH(E1322,Inputs!$A$10:$A$13,0),2)),0,INDEX(Inputs!$A$10:$B$13,MATCH(E1322,Inputs!$A$10:$A$13,0),2)))</f>
        <v/>
      </c>
      <c r="G1322" s="47">
        <f t="shared" si="185"/>
        <v>0.1095</v>
      </c>
      <c r="H1322" s="37">
        <f t="shared" si="186"/>
        <v>0.1095</v>
      </c>
      <c r="I1322" s="9" t="e">
        <f>IF(E1322="",NA(),IF(Inputs!$B$6&gt;(U1321*(1+rate/freq)),IF((U1321*(1+rate/freq))&lt;0,0,(U1321*(1+rate/freq))),Inputs!$B$6))</f>
        <v>#N/A</v>
      </c>
      <c r="J1322" s="8" t="str">
        <f t="shared" si="187"/>
        <v/>
      </c>
      <c r="K1322" s="9" t="str">
        <f t="shared" si="188"/>
        <v/>
      </c>
      <c r="L1322" s="8" t="str">
        <f t="shared" si="192"/>
        <v/>
      </c>
      <c r="M1322" s="8" t="str">
        <f t="shared" si="193"/>
        <v/>
      </c>
      <c r="N1322" s="8"/>
      <c r="O1322" s="8"/>
      <c r="P1322" s="8"/>
      <c r="Q1322" s="8" t="str">
        <f>IF(Inputs!$E$9=$M$2,M1322,IF(Inputs!$E$9=$N$2,N1322,IF(Inputs!$E$9=$O$2,O1322,IF(Inputs!$E$9=$P$2,P1322,""))))</f>
        <v/>
      </c>
      <c r="R1322" s="3">
        <v>0</v>
      </c>
      <c r="S1322" s="19"/>
      <c r="T1322" s="3">
        <f t="shared" si="189"/>
        <v>0</v>
      </c>
      <c r="U1322" s="8" t="str">
        <f t="shared" si="190"/>
        <v/>
      </c>
      <c r="W1322" s="11"/>
      <c r="X1322" s="11"/>
      <c r="Y1322" s="11"/>
      <c r="Z1322" s="11"/>
      <c r="AA1322" s="11"/>
      <c r="AB1322" s="11"/>
      <c r="AC1322" s="11"/>
    </row>
    <row r="1323" spans="4:29">
      <c r="D1323" s="26">
        <f>IF(SUM($D$2:D1322)&lt;&gt;0,0,IF(ROUND(U1322-L1323,2)=0,E1323,0))</f>
        <v>0</v>
      </c>
      <c r="E1323" s="3" t="str">
        <f t="shared" si="191"/>
        <v/>
      </c>
      <c r="F1323" s="3" t="str">
        <f>IF(E1323="","",IF(ISERROR(INDEX(Inputs!$A$10:$B$13,MATCH(E1323,Inputs!$A$10:$A$13,0),2)),0,INDEX(Inputs!$A$10:$B$13,MATCH(E1323,Inputs!$A$10:$A$13,0),2)))</f>
        <v/>
      </c>
      <c r="G1323" s="47">
        <f t="shared" si="185"/>
        <v>0.1095</v>
      </c>
      <c r="H1323" s="37">
        <f t="shared" si="186"/>
        <v>0.1095</v>
      </c>
      <c r="I1323" s="9" t="e">
        <f>IF(E1323="",NA(),IF(Inputs!$B$6&gt;(U1322*(1+rate/freq)),IF((U1322*(1+rate/freq))&lt;0,0,(U1322*(1+rate/freq))),Inputs!$B$6))</f>
        <v>#N/A</v>
      </c>
      <c r="J1323" s="8" t="str">
        <f t="shared" si="187"/>
        <v/>
      </c>
      <c r="K1323" s="9" t="str">
        <f t="shared" si="188"/>
        <v/>
      </c>
      <c r="L1323" s="8" t="str">
        <f t="shared" si="192"/>
        <v/>
      </c>
      <c r="M1323" s="8" t="str">
        <f t="shared" si="193"/>
        <v/>
      </c>
      <c r="N1323" s="8"/>
      <c r="O1323" s="8"/>
      <c r="P1323" s="8"/>
      <c r="Q1323" s="8" t="str">
        <f>IF(Inputs!$E$9=$M$2,M1323,IF(Inputs!$E$9=$N$2,N1323,IF(Inputs!$E$9=$O$2,O1323,IF(Inputs!$E$9=$P$2,P1323,""))))</f>
        <v/>
      </c>
      <c r="R1323" s="3">
        <v>0</v>
      </c>
      <c r="S1323" s="19"/>
      <c r="T1323" s="3">
        <f t="shared" si="189"/>
        <v>0</v>
      </c>
      <c r="U1323" s="8" t="str">
        <f t="shared" si="190"/>
        <v/>
      </c>
      <c r="W1323" s="11"/>
      <c r="X1323" s="11"/>
      <c r="Y1323" s="11"/>
      <c r="Z1323" s="11"/>
      <c r="AA1323" s="11"/>
      <c r="AB1323" s="11"/>
      <c r="AC1323" s="11"/>
    </row>
    <row r="1324" spans="4:29">
      <c r="D1324" s="26">
        <f>IF(SUM($D$2:D1323)&lt;&gt;0,0,IF(ROUND(U1323-L1324,2)=0,E1324,0))</f>
        <v>0</v>
      </c>
      <c r="E1324" s="3" t="str">
        <f t="shared" si="191"/>
        <v/>
      </c>
      <c r="F1324" s="3" t="str">
        <f>IF(E1324="","",IF(ISERROR(INDEX(Inputs!$A$10:$B$13,MATCH(E1324,Inputs!$A$10:$A$13,0),2)),0,INDEX(Inputs!$A$10:$B$13,MATCH(E1324,Inputs!$A$10:$A$13,0),2)))</f>
        <v/>
      </c>
      <c r="G1324" s="47">
        <f t="shared" si="185"/>
        <v>0.1095</v>
      </c>
      <c r="H1324" s="37">
        <f t="shared" si="186"/>
        <v>0.1095</v>
      </c>
      <c r="I1324" s="9" t="e">
        <f>IF(E1324="",NA(),IF(Inputs!$B$6&gt;(U1323*(1+rate/freq)),IF((U1323*(1+rate/freq))&lt;0,0,(U1323*(1+rate/freq))),Inputs!$B$6))</f>
        <v>#N/A</v>
      </c>
      <c r="J1324" s="8" t="str">
        <f t="shared" si="187"/>
        <v/>
      </c>
      <c r="K1324" s="9" t="str">
        <f t="shared" si="188"/>
        <v/>
      </c>
      <c r="L1324" s="8" t="str">
        <f t="shared" si="192"/>
        <v/>
      </c>
      <c r="M1324" s="8" t="str">
        <f t="shared" si="193"/>
        <v/>
      </c>
      <c r="N1324" s="8">
        <f>N1321+3</f>
        <v>1321</v>
      </c>
      <c r="O1324" s="8">
        <f>O1318+6</f>
        <v>1321</v>
      </c>
      <c r="P1324" s="8">
        <f>P1312+12</f>
        <v>1321</v>
      </c>
      <c r="Q1324" s="8" t="str">
        <f>IF(Inputs!$E$9=$M$2,M1324,IF(Inputs!$E$9=$N$2,N1324,IF(Inputs!$E$9=$O$2,O1324,IF(Inputs!$E$9=$P$2,P1324,""))))</f>
        <v/>
      </c>
      <c r="R1324" s="3">
        <v>0</v>
      </c>
      <c r="S1324" s="19"/>
      <c r="T1324" s="3">
        <f t="shared" si="189"/>
        <v>0</v>
      </c>
      <c r="U1324" s="8" t="str">
        <f t="shared" si="190"/>
        <v/>
      </c>
      <c r="W1324" s="11"/>
      <c r="X1324" s="11"/>
      <c r="Y1324" s="11"/>
      <c r="Z1324" s="11"/>
      <c r="AA1324" s="11"/>
      <c r="AB1324" s="11"/>
      <c r="AC1324" s="11"/>
    </row>
    <row r="1325" spans="4:29">
      <c r="D1325" s="26">
        <f>IF(SUM($D$2:D1324)&lt;&gt;0,0,IF(ROUND(U1324-L1325,2)=0,E1325,0))</f>
        <v>0</v>
      </c>
      <c r="E1325" s="3" t="str">
        <f t="shared" si="191"/>
        <v/>
      </c>
      <c r="F1325" s="3" t="str">
        <f>IF(E1325="","",IF(ISERROR(INDEX(Inputs!$A$10:$B$13,MATCH(E1325,Inputs!$A$10:$A$13,0),2)),0,INDEX(Inputs!$A$10:$B$13,MATCH(E1325,Inputs!$A$10:$A$13,0),2)))</f>
        <v/>
      </c>
      <c r="G1325" s="47">
        <f t="shared" si="185"/>
        <v>0.1095</v>
      </c>
      <c r="H1325" s="37">
        <f t="shared" si="186"/>
        <v>0.1095</v>
      </c>
      <c r="I1325" s="9" t="e">
        <f>IF(E1325="",NA(),IF(Inputs!$B$6&gt;(U1324*(1+rate/freq)),IF((U1324*(1+rate/freq))&lt;0,0,(U1324*(1+rate/freq))),Inputs!$B$6))</f>
        <v>#N/A</v>
      </c>
      <c r="J1325" s="8" t="str">
        <f t="shared" si="187"/>
        <v/>
      </c>
      <c r="K1325" s="9" t="str">
        <f t="shared" si="188"/>
        <v/>
      </c>
      <c r="L1325" s="8" t="str">
        <f t="shared" si="192"/>
        <v/>
      </c>
      <c r="M1325" s="8" t="str">
        <f t="shared" si="193"/>
        <v/>
      </c>
      <c r="N1325" s="8"/>
      <c r="O1325" s="8"/>
      <c r="P1325" s="8"/>
      <c r="Q1325" s="8" t="str">
        <f>IF(Inputs!$E$9=$M$2,M1325,IF(Inputs!$E$9=$N$2,N1325,IF(Inputs!$E$9=$O$2,O1325,IF(Inputs!$E$9=$P$2,P1325,""))))</f>
        <v/>
      </c>
      <c r="R1325" s="3">
        <v>0</v>
      </c>
      <c r="S1325" s="19"/>
      <c r="T1325" s="3">
        <f t="shared" si="189"/>
        <v>0</v>
      </c>
      <c r="U1325" s="8" t="str">
        <f t="shared" si="190"/>
        <v/>
      </c>
      <c r="W1325" s="11"/>
      <c r="X1325" s="11"/>
      <c r="Y1325" s="11"/>
      <c r="Z1325" s="11"/>
      <c r="AA1325" s="11"/>
      <c r="AB1325" s="11"/>
      <c r="AC1325" s="11"/>
    </row>
    <row r="1326" spans="4:29">
      <c r="D1326" s="26">
        <f>IF(SUM($D$2:D1325)&lt;&gt;0,0,IF(ROUND(U1325-L1326,2)=0,E1326,0))</f>
        <v>0</v>
      </c>
      <c r="E1326" s="3" t="str">
        <f t="shared" si="191"/>
        <v/>
      </c>
      <c r="F1326" s="3" t="str">
        <f>IF(E1326="","",IF(ISERROR(INDEX(Inputs!$A$10:$B$13,MATCH(E1326,Inputs!$A$10:$A$13,0),2)),0,INDEX(Inputs!$A$10:$B$13,MATCH(E1326,Inputs!$A$10:$A$13,0),2)))</f>
        <v/>
      </c>
      <c r="G1326" s="47">
        <f t="shared" si="185"/>
        <v>0.1095</v>
      </c>
      <c r="H1326" s="37">
        <f t="shared" si="186"/>
        <v>0.1095</v>
      </c>
      <c r="I1326" s="9" t="e">
        <f>IF(E1326="",NA(),IF(Inputs!$B$6&gt;(U1325*(1+rate/freq)),IF((U1325*(1+rate/freq))&lt;0,0,(U1325*(1+rate/freq))),Inputs!$B$6))</f>
        <v>#N/A</v>
      </c>
      <c r="J1326" s="8" t="str">
        <f t="shared" si="187"/>
        <v/>
      </c>
      <c r="K1326" s="9" t="str">
        <f t="shared" si="188"/>
        <v/>
      </c>
      <c r="L1326" s="8" t="str">
        <f t="shared" si="192"/>
        <v/>
      </c>
      <c r="M1326" s="8" t="str">
        <f t="shared" si="193"/>
        <v/>
      </c>
      <c r="N1326" s="8"/>
      <c r="O1326" s="8"/>
      <c r="P1326" s="8"/>
      <c r="Q1326" s="8" t="str">
        <f>IF(Inputs!$E$9=$M$2,M1326,IF(Inputs!$E$9=$N$2,N1326,IF(Inputs!$E$9=$O$2,O1326,IF(Inputs!$E$9=$P$2,P1326,""))))</f>
        <v/>
      </c>
      <c r="R1326" s="3">
        <v>0</v>
      </c>
      <c r="S1326" s="19"/>
      <c r="T1326" s="3">
        <f t="shared" si="189"/>
        <v>0</v>
      </c>
      <c r="U1326" s="8" t="str">
        <f t="shared" si="190"/>
        <v/>
      </c>
      <c r="W1326" s="11"/>
      <c r="X1326" s="11"/>
      <c r="Y1326" s="11"/>
      <c r="Z1326" s="11"/>
      <c r="AA1326" s="11"/>
      <c r="AB1326" s="11"/>
      <c r="AC1326" s="11"/>
    </row>
    <row r="1327" spans="4:29">
      <c r="D1327" s="26">
        <f>IF(SUM($D$2:D1326)&lt;&gt;0,0,IF(ROUND(U1326-L1327,2)=0,E1327,0))</f>
        <v>0</v>
      </c>
      <c r="E1327" s="3" t="str">
        <f t="shared" si="191"/>
        <v/>
      </c>
      <c r="F1327" s="3" t="str">
        <f>IF(E1327="","",IF(ISERROR(INDEX(Inputs!$A$10:$B$13,MATCH(E1327,Inputs!$A$10:$A$13,0),2)),0,INDEX(Inputs!$A$10:$B$13,MATCH(E1327,Inputs!$A$10:$A$13,0),2)))</f>
        <v/>
      </c>
      <c r="G1327" s="47">
        <f t="shared" si="185"/>
        <v>0.1095</v>
      </c>
      <c r="H1327" s="37">
        <f t="shared" si="186"/>
        <v>0.1095</v>
      </c>
      <c r="I1327" s="9" t="e">
        <f>IF(E1327="",NA(),IF(Inputs!$B$6&gt;(U1326*(1+rate/freq)),IF((U1326*(1+rate/freq))&lt;0,0,(U1326*(1+rate/freq))),Inputs!$B$6))</f>
        <v>#N/A</v>
      </c>
      <c r="J1327" s="8" t="str">
        <f t="shared" si="187"/>
        <v/>
      </c>
      <c r="K1327" s="9" t="str">
        <f t="shared" si="188"/>
        <v/>
      </c>
      <c r="L1327" s="8" t="str">
        <f t="shared" si="192"/>
        <v/>
      </c>
      <c r="M1327" s="8" t="str">
        <f t="shared" si="193"/>
        <v/>
      </c>
      <c r="N1327" s="8">
        <f>N1324+3</f>
        <v>1324</v>
      </c>
      <c r="O1327" s="8"/>
      <c r="P1327" s="8"/>
      <c r="Q1327" s="8" t="str">
        <f>IF(Inputs!$E$9=$M$2,M1327,IF(Inputs!$E$9=$N$2,N1327,IF(Inputs!$E$9=$O$2,O1327,IF(Inputs!$E$9=$P$2,P1327,""))))</f>
        <v/>
      </c>
      <c r="R1327" s="3">
        <v>0</v>
      </c>
      <c r="S1327" s="19"/>
      <c r="T1327" s="3">
        <f t="shared" si="189"/>
        <v>0</v>
      </c>
      <c r="U1327" s="8" t="str">
        <f t="shared" si="190"/>
        <v/>
      </c>
      <c r="W1327" s="11"/>
      <c r="X1327" s="11"/>
      <c r="Y1327" s="11"/>
      <c r="Z1327" s="11"/>
      <c r="AA1327" s="11"/>
      <c r="AB1327" s="11"/>
      <c r="AC1327" s="11"/>
    </row>
    <row r="1328" spans="4:29">
      <c r="D1328" s="26">
        <f>IF(SUM($D$2:D1327)&lt;&gt;0,0,IF(ROUND(U1327-L1328,2)=0,E1328,0))</f>
        <v>0</v>
      </c>
      <c r="E1328" s="3" t="str">
        <f t="shared" si="191"/>
        <v/>
      </c>
      <c r="F1328" s="3" t="str">
        <f>IF(E1328="","",IF(ISERROR(INDEX(Inputs!$A$10:$B$13,MATCH(E1328,Inputs!$A$10:$A$13,0),2)),0,INDEX(Inputs!$A$10:$B$13,MATCH(E1328,Inputs!$A$10:$A$13,0),2)))</f>
        <v/>
      </c>
      <c r="G1328" s="47">
        <f t="shared" si="185"/>
        <v>0.1095</v>
      </c>
      <c r="H1328" s="37">
        <f t="shared" si="186"/>
        <v>0.1095</v>
      </c>
      <c r="I1328" s="9" t="e">
        <f>IF(E1328="",NA(),IF(Inputs!$B$6&gt;(U1327*(1+rate/freq)),IF((U1327*(1+rate/freq))&lt;0,0,(U1327*(1+rate/freq))),Inputs!$B$6))</f>
        <v>#N/A</v>
      </c>
      <c r="J1328" s="8" t="str">
        <f t="shared" si="187"/>
        <v/>
      </c>
      <c r="K1328" s="9" t="str">
        <f t="shared" si="188"/>
        <v/>
      </c>
      <c r="L1328" s="8" t="str">
        <f t="shared" si="192"/>
        <v/>
      </c>
      <c r="M1328" s="8" t="str">
        <f t="shared" si="193"/>
        <v/>
      </c>
      <c r="N1328" s="8"/>
      <c r="O1328" s="8"/>
      <c r="P1328" s="8"/>
      <c r="Q1328" s="8" t="str">
        <f>IF(Inputs!$E$9=$M$2,M1328,IF(Inputs!$E$9=$N$2,N1328,IF(Inputs!$E$9=$O$2,O1328,IF(Inputs!$E$9=$P$2,P1328,""))))</f>
        <v/>
      </c>
      <c r="R1328" s="3">
        <v>0</v>
      </c>
      <c r="S1328" s="19"/>
      <c r="T1328" s="3">
        <f t="shared" si="189"/>
        <v>0</v>
      </c>
      <c r="U1328" s="8" t="str">
        <f t="shared" si="190"/>
        <v/>
      </c>
      <c r="W1328" s="11"/>
      <c r="X1328" s="11"/>
      <c r="Y1328" s="11"/>
      <c r="Z1328" s="11"/>
      <c r="AA1328" s="11"/>
      <c r="AB1328" s="11"/>
      <c r="AC1328" s="11"/>
    </row>
    <row r="1329" spans="4:29">
      <c r="D1329" s="26">
        <f>IF(SUM($D$2:D1328)&lt;&gt;0,0,IF(ROUND(U1328-L1329,2)=0,E1329,0))</f>
        <v>0</v>
      </c>
      <c r="E1329" s="3" t="str">
        <f t="shared" si="191"/>
        <v/>
      </c>
      <c r="F1329" s="3" t="str">
        <f>IF(E1329="","",IF(ISERROR(INDEX(Inputs!$A$10:$B$13,MATCH(E1329,Inputs!$A$10:$A$13,0),2)),0,INDEX(Inputs!$A$10:$B$13,MATCH(E1329,Inputs!$A$10:$A$13,0),2)))</f>
        <v/>
      </c>
      <c r="G1329" s="47">
        <f t="shared" si="185"/>
        <v>0.1095</v>
      </c>
      <c r="H1329" s="37">
        <f t="shared" si="186"/>
        <v>0.1095</v>
      </c>
      <c r="I1329" s="9" t="e">
        <f>IF(E1329="",NA(),IF(Inputs!$B$6&gt;(U1328*(1+rate/freq)),IF((U1328*(1+rate/freq))&lt;0,0,(U1328*(1+rate/freq))),Inputs!$B$6))</f>
        <v>#N/A</v>
      </c>
      <c r="J1329" s="8" t="str">
        <f t="shared" si="187"/>
        <v/>
      </c>
      <c r="K1329" s="9" t="str">
        <f t="shared" si="188"/>
        <v/>
      </c>
      <c r="L1329" s="8" t="str">
        <f t="shared" si="192"/>
        <v/>
      </c>
      <c r="M1329" s="8" t="str">
        <f t="shared" si="193"/>
        <v/>
      </c>
      <c r="N1329" s="8"/>
      <c r="O1329" s="8"/>
      <c r="P1329" s="8"/>
      <c r="Q1329" s="8" t="str">
        <f>IF(Inputs!$E$9=$M$2,M1329,IF(Inputs!$E$9=$N$2,N1329,IF(Inputs!$E$9=$O$2,O1329,IF(Inputs!$E$9=$P$2,P1329,""))))</f>
        <v/>
      </c>
      <c r="R1329" s="3">
        <v>0</v>
      </c>
      <c r="S1329" s="19"/>
      <c r="T1329" s="3">
        <f t="shared" si="189"/>
        <v>0</v>
      </c>
      <c r="U1329" s="8" t="str">
        <f t="shared" si="190"/>
        <v/>
      </c>
      <c r="W1329" s="11"/>
      <c r="X1329" s="11"/>
      <c r="Y1329" s="11"/>
      <c r="Z1329" s="11"/>
      <c r="AA1329" s="11"/>
      <c r="AB1329" s="11"/>
      <c r="AC1329" s="11"/>
    </row>
    <row r="1330" spans="4:29">
      <c r="D1330" s="26">
        <f>IF(SUM($D$2:D1329)&lt;&gt;0,0,IF(ROUND(U1329-L1330,2)=0,E1330,0))</f>
        <v>0</v>
      </c>
      <c r="E1330" s="3" t="str">
        <f t="shared" si="191"/>
        <v/>
      </c>
      <c r="F1330" s="3" t="str">
        <f>IF(E1330="","",IF(ISERROR(INDEX(Inputs!$A$10:$B$13,MATCH(E1330,Inputs!$A$10:$A$13,0),2)),0,INDEX(Inputs!$A$10:$B$13,MATCH(E1330,Inputs!$A$10:$A$13,0),2)))</f>
        <v/>
      </c>
      <c r="G1330" s="47">
        <f t="shared" si="185"/>
        <v>0.1095</v>
      </c>
      <c r="H1330" s="37">
        <f t="shared" si="186"/>
        <v>0.1095</v>
      </c>
      <c r="I1330" s="9" t="e">
        <f>IF(E1330="",NA(),IF(Inputs!$B$6&gt;(U1329*(1+rate/freq)),IF((U1329*(1+rate/freq))&lt;0,0,(U1329*(1+rate/freq))),Inputs!$B$6))</f>
        <v>#N/A</v>
      </c>
      <c r="J1330" s="8" t="str">
        <f t="shared" si="187"/>
        <v/>
      </c>
      <c r="K1330" s="9" t="str">
        <f t="shared" si="188"/>
        <v/>
      </c>
      <c r="L1330" s="8" t="str">
        <f t="shared" si="192"/>
        <v/>
      </c>
      <c r="M1330" s="8" t="str">
        <f t="shared" si="193"/>
        <v/>
      </c>
      <c r="N1330" s="8">
        <f>N1327+3</f>
        <v>1327</v>
      </c>
      <c r="O1330" s="8">
        <f>O1324+6</f>
        <v>1327</v>
      </c>
      <c r="P1330" s="8"/>
      <c r="Q1330" s="8" t="str">
        <f>IF(Inputs!$E$9=$M$2,M1330,IF(Inputs!$E$9=$N$2,N1330,IF(Inputs!$E$9=$O$2,O1330,IF(Inputs!$E$9=$P$2,P1330,""))))</f>
        <v/>
      </c>
      <c r="R1330" s="3">
        <v>0</v>
      </c>
      <c r="S1330" s="19"/>
      <c r="T1330" s="3">
        <f t="shared" si="189"/>
        <v>0</v>
      </c>
      <c r="U1330" s="8" t="str">
        <f t="shared" si="190"/>
        <v/>
      </c>
      <c r="W1330" s="11"/>
      <c r="X1330" s="11"/>
      <c r="Y1330" s="11"/>
      <c r="Z1330" s="11"/>
      <c r="AA1330" s="11"/>
      <c r="AB1330" s="11"/>
      <c r="AC1330" s="11"/>
    </row>
    <row r="1331" spans="4:29">
      <c r="D1331" s="26">
        <f>IF(SUM($D$2:D1330)&lt;&gt;0,0,IF(ROUND(U1330-L1331,2)=0,E1331,0))</f>
        <v>0</v>
      </c>
      <c r="E1331" s="3" t="str">
        <f t="shared" si="191"/>
        <v/>
      </c>
      <c r="F1331" s="3" t="str">
        <f>IF(E1331="","",IF(ISERROR(INDEX(Inputs!$A$10:$B$13,MATCH(E1331,Inputs!$A$10:$A$13,0),2)),0,INDEX(Inputs!$A$10:$B$13,MATCH(E1331,Inputs!$A$10:$A$13,0),2)))</f>
        <v/>
      </c>
      <c r="G1331" s="47">
        <f t="shared" si="185"/>
        <v>0.1095</v>
      </c>
      <c r="H1331" s="37">
        <f t="shared" si="186"/>
        <v>0.1095</v>
      </c>
      <c r="I1331" s="9" t="e">
        <f>IF(E1331="",NA(),IF(Inputs!$B$6&gt;(U1330*(1+rate/freq)),IF((U1330*(1+rate/freq))&lt;0,0,(U1330*(1+rate/freq))),Inputs!$B$6))</f>
        <v>#N/A</v>
      </c>
      <c r="J1331" s="8" t="str">
        <f t="shared" si="187"/>
        <v/>
      </c>
      <c r="K1331" s="9" t="str">
        <f t="shared" si="188"/>
        <v/>
      </c>
      <c r="L1331" s="8" t="str">
        <f t="shared" si="192"/>
        <v/>
      </c>
      <c r="M1331" s="8" t="str">
        <f t="shared" si="193"/>
        <v/>
      </c>
      <c r="N1331" s="8"/>
      <c r="O1331" s="8"/>
      <c r="P1331" s="8"/>
      <c r="Q1331" s="8" t="str">
        <f>IF(Inputs!$E$9=$M$2,M1331,IF(Inputs!$E$9=$N$2,N1331,IF(Inputs!$E$9=$O$2,O1331,IF(Inputs!$E$9=$P$2,P1331,""))))</f>
        <v/>
      </c>
      <c r="R1331" s="3">
        <v>0</v>
      </c>
      <c r="S1331" s="19"/>
      <c r="T1331" s="3">
        <f t="shared" si="189"/>
        <v>0</v>
      </c>
      <c r="U1331" s="8" t="str">
        <f t="shared" si="190"/>
        <v/>
      </c>
      <c r="W1331" s="11"/>
      <c r="X1331" s="11"/>
      <c r="Y1331" s="11"/>
      <c r="Z1331" s="11"/>
      <c r="AA1331" s="11"/>
      <c r="AB1331" s="11"/>
      <c r="AC1331" s="11"/>
    </row>
    <row r="1332" spans="4:29">
      <c r="D1332" s="26">
        <f>IF(SUM($D$2:D1331)&lt;&gt;0,0,IF(ROUND(U1331-L1332,2)=0,E1332,0))</f>
        <v>0</v>
      </c>
      <c r="E1332" s="3" t="str">
        <f t="shared" si="191"/>
        <v/>
      </c>
      <c r="F1332" s="3" t="str">
        <f>IF(E1332="","",IF(ISERROR(INDEX(Inputs!$A$10:$B$13,MATCH(E1332,Inputs!$A$10:$A$13,0),2)),0,INDEX(Inputs!$A$10:$B$13,MATCH(E1332,Inputs!$A$10:$A$13,0),2)))</f>
        <v/>
      </c>
      <c r="G1332" s="47">
        <f t="shared" si="185"/>
        <v>0.1095</v>
      </c>
      <c r="H1332" s="37">
        <f t="shared" si="186"/>
        <v>0.1095</v>
      </c>
      <c r="I1332" s="9" t="e">
        <f>IF(E1332="",NA(),IF(Inputs!$B$6&gt;(U1331*(1+rate/freq)),IF((U1331*(1+rate/freq))&lt;0,0,(U1331*(1+rate/freq))),Inputs!$B$6))</f>
        <v>#N/A</v>
      </c>
      <c r="J1332" s="8" t="str">
        <f t="shared" si="187"/>
        <v/>
      </c>
      <c r="K1332" s="9" t="str">
        <f t="shared" si="188"/>
        <v/>
      </c>
      <c r="L1332" s="8" t="str">
        <f t="shared" si="192"/>
        <v/>
      </c>
      <c r="M1332" s="8" t="str">
        <f t="shared" si="193"/>
        <v/>
      </c>
      <c r="N1332" s="8"/>
      <c r="O1332" s="8"/>
      <c r="P1332" s="8"/>
      <c r="Q1332" s="8" t="str">
        <f>IF(Inputs!$E$9=$M$2,M1332,IF(Inputs!$E$9=$N$2,N1332,IF(Inputs!$E$9=$O$2,O1332,IF(Inputs!$E$9=$P$2,P1332,""))))</f>
        <v/>
      </c>
      <c r="R1332" s="3">
        <v>0</v>
      </c>
      <c r="S1332" s="19"/>
      <c r="T1332" s="3">
        <f t="shared" si="189"/>
        <v>0</v>
      </c>
      <c r="U1332" s="8" t="str">
        <f t="shared" si="190"/>
        <v/>
      </c>
      <c r="W1332" s="11"/>
      <c r="X1332" s="11"/>
      <c r="Y1332" s="11"/>
      <c r="Z1332" s="11"/>
      <c r="AA1332" s="11"/>
      <c r="AB1332" s="11"/>
      <c r="AC1332" s="11"/>
    </row>
    <row r="1333" spans="4:29">
      <c r="D1333" s="26">
        <f>IF(SUM($D$2:D1332)&lt;&gt;0,0,IF(ROUND(U1332-L1333,2)=0,E1333,0))</f>
        <v>0</v>
      </c>
      <c r="E1333" s="3" t="str">
        <f t="shared" si="191"/>
        <v/>
      </c>
      <c r="F1333" s="21" t="str">
        <f>IF(E1333="","",IF(ISERROR(INDEX(Inputs!$A$10:$B$13,MATCH(E1333,Inputs!$A$10:$A$13,0),2)),0,INDEX(Inputs!$A$10:$B$13,MATCH(E1333,Inputs!$A$10:$A$13,0),2)))</f>
        <v/>
      </c>
      <c r="G1333" s="47">
        <f t="shared" si="185"/>
        <v>0.1095</v>
      </c>
      <c r="H1333" s="37">
        <f t="shared" si="186"/>
        <v>0.1095</v>
      </c>
      <c r="I1333" s="9" t="e">
        <f>IF(E1333="",NA(),IF(Inputs!$B$6&gt;(U1332*(1+rate/freq)),IF((U1332*(1+rate/freq))&lt;0,0,(U1332*(1+rate/freq))),Inputs!$B$6))</f>
        <v>#N/A</v>
      </c>
      <c r="J1333" s="22" t="str">
        <f t="shared" si="187"/>
        <v/>
      </c>
      <c r="K1333" s="9" t="str">
        <f t="shared" si="188"/>
        <v/>
      </c>
      <c r="L1333" s="8" t="str">
        <f t="shared" si="192"/>
        <v/>
      </c>
      <c r="M1333" s="8" t="str">
        <f t="shared" si="193"/>
        <v/>
      </c>
      <c r="N1333" s="8">
        <f>N1330+3</f>
        <v>1330</v>
      </c>
      <c r="O1333" s="22"/>
      <c r="P1333" s="8"/>
      <c r="Q1333" s="8" t="str">
        <f>IF(Inputs!$E$9=$M$2,M1333,IF(Inputs!$E$9=$N$2,N1333,IF(Inputs!$E$9=$O$2,O1333,IF(Inputs!$E$9=$P$2,P1333,""))))</f>
        <v/>
      </c>
      <c r="R1333" s="3">
        <v>0</v>
      </c>
      <c r="S1333" s="36"/>
      <c r="T1333" s="3">
        <f t="shared" si="189"/>
        <v>0</v>
      </c>
      <c r="U1333" s="8" t="str">
        <f t="shared" si="190"/>
        <v/>
      </c>
      <c r="W1333" s="11"/>
      <c r="X1333" s="11"/>
      <c r="Y1333" s="11"/>
      <c r="Z1333" s="11"/>
      <c r="AA1333" s="11"/>
      <c r="AB1333" s="11"/>
      <c r="AC1333" s="11"/>
    </row>
    <row r="1334" spans="4:29">
      <c r="D1334" s="26">
        <f>IF(SUM($D$2:D1333)&lt;&gt;0,0,IF(ROUND(U1333-L1334,2)=0,E1334,0))</f>
        <v>0</v>
      </c>
      <c r="E1334" s="3" t="str">
        <f t="shared" si="191"/>
        <v/>
      </c>
      <c r="F1334" s="21" t="str">
        <f>IF(E1334="","",IF(ISERROR(INDEX(Inputs!$A$10:$B$13,MATCH(E1334,Inputs!$A$10:$A$13,0),2)),0,INDEX(Inputs!$A$10:$B$13,MATCH(E1334,Inputs!$A$10:$A$13,0),2)))</f>
        <v/>
      </c>
      <c r="G1334" s="47">
        <f t="shared" si="185"/>
        <v>0.1095</v>
      </c>
      <c r="H1334" s="37">
        <f t="shared" si="186"/>
        <v>0.1095</v>
      </c>
      <c r="I1334" s="9" t="e">
        <f>IF(E1334="",NA(),IF(Inputs!$B$6&gt;(U1333*(1+rate/freq)),IF((U1333*(1+rate/freq))&lt;0,0,(U1333*(1+rate/freq))),Inputs!$B$6))</f>
        <v>#N/A</v>
      </c>
      <c r="J1334" s="22" t="str">
        <f t="shared" si="187"/>
        <v/>
      </c>
      <c r="K1334" s="9" t="str">
        <f t="shared" si="188"/>
        <v/>
      </c>
      <c r="L1334" s="8" t="str">
        <f t="shared" si="192"/>
        <v/>
      </c>
      <c r="M1334" s="8" t="str">
        <f t="shared" si="193"/>
        <v/>
      </c>
      <c r="N1334" s="8"/>
      <c r="O1334" s="22"/>
      <c r="P1334" s="8"/>
      <c r="Q1334" s="8" t="str">
        <f>IF(Inputs!$E$9=$M$2,M1334,IF(Inputs!$E$9=$N$2,N1334,IF(Inputs!$E$9=$O$2,O1334,IF(Inputs!$E$9=$P$2,P1334,""))))</f>
        <v/>
      </c>
      <c r="R1334" s="3">
        <v>0</v>
      </c>
      <c r="S1334" s="36"/>
      <c r="T1334" s="3">
        <f t="shared" si="189"/>
        <v>0</v>
      </c>
      <c r="U1334" s="8" t="str">
        <f t="shared" si="190"/>
        <v/>
      </c>
      <c r="W1334"/>
      <c r="X1334"/>
      <c r="Y1334"/>
      <c r="Z1334"/>
      <c r="AA1334"/>
      <c r="AB1334"/>
      <c r="AC1334"/>
    </row>
    <row r="1335" spans="4:29">
      <c r="E1335" s="3" t="str">
        <f t="shared" si="191"/>
        <v/>
      </c>
      <c r="F1335" s="21" t="str">
        <f>IF(E1335="","",IF(ISERROR(INDEX(Inputs!$A$10:$B$13,MATCH(E1335,Inputs!$A$10:$A$13,0),2)),0,INDEX(Inputs!$A$10:$B$13,MATCH(E1335,Inputs!$A$10:$A$13,0),2)))</f>
        <v/>
      </c>
      <c r="G1335" s="21"/>
      <c r="H1335" s="21"/>
      <c r="I1335" s="21"/>
      <c r="J1335" s="22"/>
      <c r="K1335" s="9"/>
      <c r="L1335" s="8"/>
      <c r="M1335" s="22"/>
      <c r="N1335" s="22"/>
      <c r="O1335" s="22"/>
      <c r="P1335" s="8"/>
      <c r="Q1335" s="8"/>
      <c r="R1335" s="3"/>
      <c r="S1335" s="36"/>
      <c r="T1335" s="3"/>
      <c r="U1335" s="8"/>
      <c r="W1335"/>
      <c r="X1335"/>
      <c r="Y1335"/>
      <c r="Z1335"/>
      <c r="AA1335"/>
      <c r="AB1335"/>
      <c r="AC1335"/>
    </row>
    <row r="1336" spans="4:29">
      <c r="N1336" s="24"/>
      <c r="O1336" s="24"/>
      <c r="P1336" s="22">
        <f>P1324+12</f>
        <v>1333</v>
      </c>
      <c r="Q1336" s="24"/>
      <c r="T1336" s="1"/>
      <c r="U1336" s="1"/>
      <c r="W1336"/>
      <c r="X1336"/>
      <c r="Y1336"/>
      <c r="Z1336"/>
      <c r="AA1336"/>
      <c r="AB1336"/>
      <c r="AC1336"/>
    </row>
    <row r="1337" spans="4:29">
      <c r="N1337" s="24"/>
      <c r="O1337" s="24"/>
      <c r="P1337" s="24"/>
      <c r="Q1337" s="24"/>
    </row>
    <row r="1338" spans="4:29">
      <c r="N1338" s="24"/>
      <c r="O1338" s="24"/>
      <c r="P1338" s="24"/>
      <c r="Q1338" s="24"/>
    </row>
    <row r="1339" spans="4:29">
      <c r="N1339" s="24"/>
      <c r="O1339" s="24"/>
      <c r="P1339" s="24"/>
      <c r="Q1339" s="24"/>
    </row>
    <row r="1340" spans="4:29">
      <c r="N1340" s="24"/>
      <c r="O1340" s="24"/>
      <c r="P1340" s="24"/>
      <c r="Q1340" s="24"/>
    </row>
    <row r="1341" spans="4:29">
      <c r="N1341" s="24"/>
      <c r="O1341" s="24"/>
      <c r="P1341" s="24"/>
      <c r="Q1341" s="24"/>
    </row>
    <row r="1342" spans="4:29">
      <c r="N1342" s="24"/>
      <c r="O1342" s="24"/>
      <c r="P1342" s="24"/>
      <c r="Q1342" s="24"/>
    </row>
    <row r="1343" spans="4:29">
      <c r="N1343" s="24"/>
      <c r="O1343" s="24"/>
      <c r="P1343" s="24"/>
      <c r="Q1343" s="24"/>
    </row>
    <row r="1344" spans="4:29">
      <c r="N1344" s="24"/>
      <c r="O1344" s="24"/>
      <c r="P1344" s="24"/>
      <c r="Q1344" s="24"/>
    </row>
    <row r="1345" spans="1:33" s="23" customFormat="1">
      <c r="A1345" s="1"/>
      <c r="B1345" s="1"/>
      <c r="C1345" s="18"/>
      <c r="D1345" s="26"/>
      <c r="N1345" s="24"/>
      <c r="O1345" s="24"/>
      <c r="P1345" s="24"/>
      <c r="Q1345" s="24"/>
      <c r="S1345" s="25"/>
      <c r="V1345" s="18"/>
      <c r="W1345" s="2"/>
      <c r="X1345" s="2"/>
      <c r="Y1345" s="2"/>
      <c r="Z1345" s="2"/>
      <c r="AA1345" s="2"/>
      <c r="AB1345" s="2"/>
      <c r="AC1345" s="2"/>
      <c r="AD1345" s="2"/>
      <c r="AE1345" s="2"/>
      <c r="AF1345" s="2"/>
      <c r="AG1345" s="18"/>
    </row>
    <row r="1346" spans="1:33" s="23" customFormat="1">
      <c r="A1346" s="1"/>
      <c r="B1346" s="1"/>
      <c r="C1346" s="18"/>
      <c r="D1346" s="26"/>
      <c r="N1346" s="24"/>
      <c r="O1346" s="24"/>
      <c r="P1346" s="24"/>
      <c r="Q1346" s="24"/>
      <c r="S1346" s="25"/>
      <c r="V1346" s="18"/>
      <c r="W1346" s="2"/>
      <c r="X1346" s="2"/>
      <c r="Y1346" s="2"/>
      <c r="Z1346" s="2"/>
      <c r="AA1346" s="2"/>
      <c r="AB1346" s="2"/>
      <c r="AC1346" s="2"/>
      <c r="AD1346" s="2"/>
      <c r="AE1346" s="2"/>
      <c r="AF1346" s="2"/>
      <c r="AG1346" s="18"/>
    </row>
    <row r="1347" spans="1:33" s="23" customFormat="1">
      <c r="A1347" s="1"/>
      <c r="B1347" s="1"/>
      <c r="C1347" s="18"/>
      <c r="D1347" s="26"/>
      <c r="N1347" s="24"/>
      <c r="O1347" s="24"/>
      <c r="P1347" s="24"/>
      <c r="Q1347" s="24"/>
      <c r="S1347" s="25"/>
      <c r="V1347" s="18"/>
      <c r="W1347" s="2"/>
      <c r="X1347" s="2"/>
      <c r="Y1347" s="2"/>
      <c r="Z1347" s="2"/>
      <c r="AA1347" s="2"/>
      <c r="AB1347" s="2"/>
      <c r="AC1347" s="2"/>
      <c r="AD1347" s="2"/>
      <c r="AE1347" s="2"/>
      <c r="AF1347" s="2"/>
      <c r="AG1347" s="18"/>
    </row>
    <row r="1348" spans="1:33" s="23" customFormat="1">
      <c r="A1348" s="1"/>
      <c r="B1348" s="1"/>
      <c r="C1348" s="18"/>
      <c r="D1348" s="26"/>
      <c r="N1348" s="24"/>
      <c r="O1348" s="24"/>
      <c r="P1348" s="24"/>
      <c r="Q1348" s="24"/>
      <c r="S1348" s="25"/>
      <c r="V1348" s="18"/>
      <c r="W1348" s="2"/>
      <c r="X1348" s="2"/>
      <c r="Y1348" s="2"/>
      <c r="Z1348" s="2"/>
      <c r="AA1348" s="2"/>
      <c r="AB1348" s="2"/>
      <c r="AC1348" s="2"/>
      <c r="AD1348" s="2"/>
      <c r="AE1348" s="2"/>
      <c r="AF1348" s="2"/>
      <c r="AG1348" s="18"/>
    </row>
    <row r="1349" spans="1:33" s="23" customFormat="1">
      <c r="A1349" s="1"/>
      <c r="B1349" s="1"/>
      <c r="C1349" s="18"/>
      <c r="D1349" s="26"/>
      <c r="N1349" s="24"/>
      <c r="O1349" s="24"/>
      <c r="P1349" s="24"/>
      <c r="Q1349" s="24"/>
      <c r="S1349" s="25"/>
      <c r="V1349" s="18"/>
      <c r="W1349" s="2"/>
      <c r="X1349" s="2"/>
      <c r="Y1349" s="2"/>
      <c r="Z1349" s="2"/>
      <c r="AA1349" s="2"/>
      <c r="AB1349" s="2"/>
      <c r="AC1349" s="2"/>
      <c r="AD1349" s="2"/>
      <c r="AE1349" s="2"/>
      <c r="AF1349" s="2"/>
      <c r="AG1349" s="18"/>
    </row>
    <row r="1350" spans="1:33" s="23" customFormat="1">
      <c r="A1350" s="1"/>
      <c r="B1350" s="1"/>
      <c r="C1350" s="18"/>
      <c r="D1350" s="26"/>
      <c r="N1350" s="24"/>
      <c r="O1350" s="24"/>
      <c r="P1350" s="24"/>
      <c r="Q1350" s="24"/>
      <c r="S1350" s="25"/>
      <c r="V1350" s="18"/>
      <c r="W1350" s="2"/>
      <c r="X1350" s="2"/>
      <c r="Y1350" s="2"/>
      <c r="Z1350" s="2"/>
      <c r="AA1350" s="2"/>
      <c r="AB1350" s="2"/>
      <c r="AC1350" s="2"/>
      <c r="AD1350" s="2"/>
      <c r="AE1350" s="2"/>
      <c r="AF1350" s="2"/>
      <c r="AG1350" s="18"/>
    </row>
    <row r="1351" spans="1:33" s="23" customFormat="1">
      <c r="A1351" s="1"/>
      <c r="B1351" s="1"/>
      <c r="C1351" s="18"/>
      <c r="D1351" s="26"/>
      <c r="N1351" s="24"/>
      <c r="O1351" s="24"/>
      <c r="P1351" s="24"/>
      <c r="Q1351" s="24"/>
      <c r="S1351" s="25"/>
      <c r="V1351" s="18"/>
      <c r="W1351" s="2"/>
      <c r="X1351" s="2"/>
      <c r="Y1351" s="2"/>
      <c r="Z1351" s="2"/>
      <c r="AA1351" s="2"/>
      <c r="AB1351" s="2"/>
      <c r="AC1351" s="2"/>
      <c r="AD1351" s="2"/>
      <c r="AE1351" s="2"/>
      <c r="AF1351" s="2"/>
      <c r="AG1351" s="18"/>
    </row>
    <row r="1352" spans="1:33" s="23" customFormat="1">
      <c r="A1352" s="1"/>
      <c r="B1352" s="1"/>
      <c r="C1352" s="18"/>
      <c r="D1352" s="26"/>
      <c r="N1352" s="24"/>
      <c r="O1352" s="24"/>
      <c r="P1352" s="24"/>
      <c r="Q1352" s="24"/>
      <c r="S1352" s="25"/>
      <c r="V1352" s="18"/>
      <c r="W1352" s="2"/>
      <c r="X1352" s="2"/>
      <c r="Y1352" s="2"/>
      <c r="Z1352" s="2"/>
      <c r="AA1352" s="2"/>
      <c r="AB1352" s="2"/>
      <c r="AC1352" s="2"/>
      <c r="AD1352" s="2"/>
      <c r="AE1352" s="2"/>
      <c r="AF1352" s="2"/>
      <c r="AG1352" s="18"/>
    </row>
    <row r="1353" spans="1:33" s="23" customFormat="1">
      <c r="A1353" s="1"/>
      <c r="B1353" s="1"/>
      <c r="C1353" s="18"/>
      <c r="D1353" s="26"/>
      <c r="N1353" s="24"/>
      <c r="O1353" s="24"/>
      <c r="P1353" s="24"/>
      <c r="Q1353" s="24"/>
      <c r="S1353" s="25"/>
      <c r="V1353" s="18"/>
      <c r="W1353" s="2"/>
      <c r="X1353" s="2"/>
      <c r="Y1353" s="2"/>
      <c r="Z1353" s="2"/>
      <c r="AA1353" s="2"/>
      <c r="AB1353" s="2"/>
      <c r="AC1353" s="2"/>
      <c r="AD1353" s="2"/>
      <c r="AE1353" s="2"/>
      <c r="AF1353" s="2"/>
      <c r="AG1353" s="18"/>
    </row>
    <row r="1354" spans="1:33" s="23" customFormat="1">
      <c r="A1354" s="1"/>
      <c r="B1354" s="1"/>
      <c r="C1354" s="18"/>
      <c r="D1354" s="26"/>
      <c r="N1354" s="24"/>
      <c r="O1354" s="24"/>
      <c r="P1354" s="24"/>
      <c r="Q1354" s="24"/>
      <c r="S1354" s="25"/>
      <c r="V1354" s="18"/>
      <c r="W1354" s="2"/>
      <c r="X1354" s="2"/>
      <c r="Y1354" s="2"/>
      <c r="Z1354" s="2"/>
      <c r="AA1354" s="2"/>
      <c r="AB1354" s="2"/>
      <c r="AC1354" s="2"/>
      <c r="AD1354" s="2"/>
      <c r="AE1354" s="2"/>
      <c r="AF1354" s="2"/>
      <c r="AG1354" s="18"/>
    </row>
    <row r="1355" spans="1:33" s="23" customFormat="1">
      <c r="A1355" s="1"/>
      <c r="B1355" s="1"/>
      <c r="C1355" s="18"/>
      <c r="D1355" s="26"/>
      <c r="N1355" s="24"/>
      <c r="O1355" s="24"/>
      <c r="P1355" s="24"/>
      <c r="Q1355" s="24"/>
      <c r="S1355" s="25"/>
      <c r="V1355" s="18"/>
      <c r="W1355" s="2"/>
      <c r="X1355" s="2"/>
      <c r="Y1355" s="2"/>
      <c r="Z1355" s="2"/>
      <c r="AA1355" s="2"/>
      <c r="AB1355" s="2"/>
      <c r="AC1355" s="2"/>
      <c r="AD1355" s="2"/>
      <c r="AE1355" s="2"/>
      <c r="AF1355" s="2"/>
      <c r="AG1355" s="18"/>
    </row>
    <row r="1356" spans="1:33" s="23" customFormat="1">
      <c r="A1356" s="1"/>
      <c r="B1356" s="1"/>
      <c r="C1356" s="18"/>
      <c r="D1356" s="26"/>
      <c r="N1356" s="24"/>
      <c r="O1356" s="24"/>
      <c r="P1356" s="24"/>
      <c r="Q1356" s="24"/>
      <c r="S1356" s="25"/>
      <c r="V1356" s="18"/>
      <c r="W1356" s="2"/>
      <c r="X1356" s="2"/>
      <c r="Y1356" s="2"/>
      <c r="Z1356" s="2"/>
      <c r="AA1356" s="2"/>
      <c r="AB1356" s="2"/>
      <c r="AC1356" s="2"/>
      <c r="AD1356" s="2"/>
      <c r="AE1356" s="2"/>
      <c r="AF1356" s="2"/>
      <c r="AG1356" s="18"/>
    </row>
    <row r="1357" spans="1:33" s="23" customFormat="1">
      <c r="A1357" s="1"/>
      <c r="B1357" s="1"/>
      <c r="C1357" s="18"/>
      <c r="D1357" s="26"/>
      <c r="N1357" s="24"/>
      <c r="O1357" s="24"/>
      <c r="P1357" s="24"/>
      <c r="Q1357" s="24"/>
      <c r="S1357" s="25"/>
      <c r="V1357" s="18"/>
      <c r="W1357" s="2"/>
      <c r="X1357" s="2"/>
      <c r="Y1357" s="2"/>
      <c r="Z1357" s="2"/>
      <c r="AA1357" s="2"/>
      <c r="AB1357" s="2"/>
      <c r="AC1357" s="2"/>
      <c r="AD1357" s="2"/>
      <c r="AE1357" s="2"/>
      <c r="AF1357" s="2"/>
      <c r="AG1357" s="18"/>
    </row>
    <row r="1358" spans="1:33" s="23" customFormat="1">
      <c r="A1358" s="1"/>
      <c r="B1358" s="1"/>
      <c r="C1358" s="18"/>
      <c r="D1358" s="26"/>
      <c r="N1358" s="24"/>
      <c r="O1358" s="24"/>
      <c r="P1358" s="24"/>
      <c r="Q1358" s="24"/>
      <c r="S1358" s="25"/>
      <c r="V1358" s="18"/>
      <c r="W1358" s="2"/>
      <c r="X1358" s="2"/>
      <c r="Y1358" s="2"/>
      <c r="Z1358" s="2"/>
      <c r="AA1358" s="2"/>
      <c r="AB1358" s="2"/>
      <c r="AC1358" s="2"/>
      <c r="AD1358" s="2"/>
      <c r="AE1358" s="2"/>
      <c r="AF1358" s="2"/>
      <c r="AG1358" s="18"/>
    </row>
    <row r="1359" spans="1:33" s="23" customFormat="1">
      <c r="A1359" s="1"/>
      <c r="B1359" s="1"/>
      <c r="C1359" s="18"/>
      <c r="D1359" s="26"/>
      <c r="N1359" s="24"/>
      <c r="O1359" s="24"/>
      <c r="P1359" s="24"/>
      <c r="Q1359" s="24"/>
      <c r="S1359" s="25"/>
      <c r="V1359" s="18"/>
      <c r="W1359" s="2"/>
      <c r="X1359" s="2"/>
      <c r="Y1359" s="2"/>
      <c r="Z1359" s="2"/>
      <c r="AA1359" s="2"/>
      <c r="AB1359" s="2"/>
      <c r="AC1359" s="2"/>
      <c r="AD1359" s="2"/>
      <c r="AE1359" s="2"/>
      <c r="AF1359" s="2"/>
      <c r="AG1359" s="18"/>
    </row>
    <row r="1360" spans="1:33" s="23" customFormat="1">
      <c r="A1360" s="1"/>
      <c r="B1360" s="1"/>
      <c r="C1360" s="18"/>
      <c r="D1360" s="26"/>
      <c r="N1360" s="24"/>
      <c r="O1360" s="24"/>
      <c r="P1360" s="24"/>
      <c r="Q1360" s="24"/>
      <c r="S1360" s="25"/>
      <c r="V1360" s="18"/>
      <c r="W1360" s="2"/>
      <c r="X1360" s="2"/>
      <c r="Y1360" s="2"/>
      <c r="Z1360" s="2"/>
      <c r="AA1360" s="2"/>
      <c r="AB1360" s="2"/>
      <c r="AC1360" s="2"/>
      <c r="AD1360" s="2"/>
      <c r="AE1360" s="2"/>
      <c r="AF1360" s="2"/>
      <c r="AG1360" s="18"/>
    </row>
    <row r="1361" spans="1:33" s="23" customFormat="1">
      <c r="A1361" s="1"/>
      <c r="B1361" s="1"/>
      <c r="C1361" s="18"/>
      <c r="D1361" s="26"/>
      <c r="N1361" s="24"/>
      <c r="O1361" s="24"/>
      <c r="P1361" s="24"/>
      <c r="Q1361" s="24"/>
      <c r="S1361" s="25"/>
      <c r="V1361" s="18"/>
      <c r="W1361" s="2"/>
      <c r="X1361" s="2"/>
      <c r="Y1361" s="2"/>
      <c r="Z1361" s="2"/>
      <c r="AA1361" s="2"/>
      <c r="AB1361" s="2"/>
      <c r="AC1361" s="2"/>
      <c r="AD1361" s="2"/>
      <c r="AE1361" s="2"/>
      <c r="AF1361" s="2"/>
      <c r="AG1361" s="18"/>
    </row>
    <row r="1362" spans="1:33" s="23" customFormat="1">
      <c r="A1362" s="1"/>
      <c r="B1362" s="1"/>
      <c r="C1362" s="18"/>
      <c r="D1362" s="26"/>
      <c r="N1362" s="24"/>
      <c r="O1362" s="24"/>
      <c r="P1362" s="24"/>
      <c r="Q1362" s="24"/>
      <c r="S1362" s="25"/>
      <c r="V1362" s="18"/>
      <c r="W1362" s="2"/>
      <c r="X1362" s="2"/>
      <c r="Y1362" s="2"/>
      <c r="Z1362" s="2"/>
      <c r="AA1362" s="2"/>
      <c r="AB1362" s="2"/>
      <c r="AC1362" s="2"/>
      <c r="AD1362" s="2"/>
      <c r="AE1362" s="2"/>
      <c r="AF1362" s="2"/>
      <c r="AG1362" s="18"/>
    </row>
    <row r="1363" spans="1:33" s="23" customFormat="1">
      <c r="A1363" s="1"/>
      <c r="B1363" s="1"/>
      <c r="C1363" s="18"/>
      <c r="D1363" s="26"/>
      <c r="N1363" s="24"/>
      <c r="O1363" s="24"/>
      <c r="P1363" s="24"/>
      <c r="Q1363" s="24"/>
      <c r="S1363" s="25"/>
      <c r="V1363" s="18"/>
      <c r="W1363" s="2"/>
      <c r="X1363" s="2"/>
      <c r="Y1363" s="2"/>
      <c r="Z1363" s="2"/>
      <c r="AA1363" s="2"/>
      <c r="AB1363" s="2"/>
      <c r="AC1363" s="2"/>
      <c r="AD1363" s="2"/>
      <c r="AE1363" s="2"/>
      <c r="AF1363" s="2"/>
      <c r="AG1363" s="18"/>
    </row>
    <row r="1364" spans="1:33" s="23" customFormat="1">
      <c r="A1364" s="1"/>
      <c r="B1364" s="1"/>
      <c r="C1364" s="18"/>
      <c r="D1364" s="26"/>
      <c r="N1364" s="24"/>
      <c r="O1364" s="24"/>
      <c r="P1364" s="24"/>
      <c r="Q1364" s="24"/>
      <c r="S1364" s="25"/>
      <c r="V1364" s="18"/>
      <c r="W1364" s="2"/>
      <c r="X1364" s="2"/>
      <c r="Y1364" s="2"/>
      <c r="Z1364" s="2"/>
      <c r="AA1364" s="2"/>
      <c r="AB1364" s="2"/>
      <c r="AC1364" s="2"/>
      <c r="AD1364" s="2"/>
      <c r="AE1364" s="2"/>
      <c r="AF1364" s="2"/>
      <c r="AG1364" s="18"/>
    </row>
    <row r="1365" spans="1:33" s="23" customFormat="1">
      <c r="A1365" s="1"/>
      <c r="B1365" s="1"/>
      <c r="C1365" s="18"/>
      <c r="D1365" s="26"/>
      <c r="N1365" s="24"/>
      <c r="O1365" s="24"/>
      <c r="P1365" s="24"/>
      <c r="Q1365" s="24"/>
      <c r="S1365" s="25"/>
      <c r="V1365" s="18"/>
      <c r="W1365" s="2"/>
      <c r="X1365" s="2"/>
      <c r="Y1365" s="2"/>
      <c r="Z1365" s="2"/>
      <c r="AA1365" s="2"/>
      <c r="AB1365" s="2"/>
      <c r="AC1365" s="2"/>
      <c r="AD1365" s="2"/>
      <c r="AE1365" s="2"/>
      <c r="AF1365" s="2"/>
      <c r="AG1365" s="18"/>
    </row>
    <row r="1366" spans="1:33" s="23" customFormat="1">
      <c r="A1366" s="1"/>
      <c r="B1366" s="1"/>
      <c r="C1366" s="18"/>
      <c r="D1366" s="26"/>
      <c r="N1366" s="24"/>
      <c r="O1366" s="24"/>
      <c r="P1366" s="24"/>
      <c r="Q1366" s="24"/>
      <c r="S1366" s="25"/>
      <c r="V1366" s="18"/>
      <c r="W1366" s="2"/>
      <c r="X1366" s="2"/>
      <c r="Y1366" s="2"/>
      <c r="Z1366" s="2"/>
      <c r="AA1366" s="2"/>
      <c r="AB1366" s="2"/>
      <c r="AC1366" s="2"/>
      <c r="AD1366" s="2"/>
      <c r="AE1366" s="2"/>
      <c r="AF1366" s="2"/>
      <c r="AG1366" s="18"/>
    </row>
    <row r="1367" spans="1:33" s="23" customFormat="1">
      <c r="A1367" s="1"/>
      <c r="B1367" s="1"/>
      <c r="C1367" s="18"/>
      <c r="D1367" s="26"/>
      <c r="N1367" s="24"/>
      <c r="O1367" s="24"/>
      <c r="P1367" s="24"/>
      <c r="Q1367" s="24"/>
      <c r="S1367" s="25"/>
      <c r="V1367" s="18"/>
      <c r="W1367" s="2"/>
      <c r="X1367" s="2"/>
      <c r="Y1367" s="2"/>
      <c r="Z1367" s="2"/>
      <c r="AA1367" s="2"/>
      <c r="AB1367" s="2"/>
      <c r="AC1367" s="2"/>
      <c r="AD1367" s="2"/>
      <c r="AE1367" s="2"/>
      <c r="AF1367" s="2"/>
      <c r="AG1367" s="18"/>
    </row>
    <row r="1368" spans="1:33" s="23" customFormat="1">
      <c r="A1368" s="1"/>
      <c r="B1368" s="1"/>
      <c r="C1368" s="18"/>
      <c r="D1368" s="26"/>
      <c r="N1368" s="24"/>
      <c r="O1368" s="24"/>
      <c r="P1368" s="24"/>
      <c r="Q1368" s="24"/>
      <c r="S1368" s="25"/>
      <c r="V1368" s="18"/>
      <c r="W1368" s="2"/>
      <c r="X1368" s="2"/>
      <c r="Y1368" s="2"/>
      <c r="Z1368" s="2"/>
      <c r="AA1368" s="2"/>
      <c r="AB1368" s="2"/>
      <c r="AC1368" s="2"/>
      <c r="AD1368" s="2"/>
      <c r="AE1368" s="2"/>
      <c r="AF1368" s="2"/>
      <c r="AG1368" s="18"/>
    </row>
    <row r="1369" spans="1:33" s="23" customFormat="1">
      <c r="A1369" s="1"/>
      <c r="B1369" s="1"/>
      <c r="C1369" s="18"/>
      <c r="D1369" s="26"/>
      <c r="N1369" s="24"/>
      <c r="O1369" s="24"/>
      <c r="P1369" s="24"/>
      <c r="Q1369" s="24"/>
      <c r="S1369" s="25"/>
      <c r="V1369" s="18"/>
      <c r="W1369" s="2"/>
      <c r="X1369" s="2"/>
      <c r="Y1369" s="2"/>
      <c r="Z1369" s="2"/>
      <c r="AA1369" s="2"/>
      <c r="AB1369" s="2"/>
      <c r="AC1369" s="2"/>
      <c r="AD1369" s="2"/>
      <c r="AE1369" s="2"/>
      <c r="AF1369" s="2"/>
      <c r="AG1369" s="18"/>
    </row>
    <row r="1370" spans="1:33" s="23" customFormat="1">
      <c r="A1370" s="1"/>
      <c r="B1370" s="1"/>
      <c r="C1370" s="18"/>
      <c r="D1370" s="26"/>
      <c r="N1370" s="24"/>
      <c r="O1370" s="24"/>
      <c r="P1370" s="24"/>
      <c r="Q1370" s="24"/>
      <c r="S1370" s="25"/>
      <c r="V1370" s="18"/>
      <c r="W1370" s="2"/>
      <c r="X1370" s="2"/>
      <c r="Y1370" s="2"/>
      <c r="Z1370" s="2"/>
      <c r="AA1370" s="2"/>
      <c r="AB1370" s="2"/>
      <c r="AC1370" s="2"/>
      <c r="AD1370" s="2"/>
      <c r="AE1370" s="2"/>
      <c r="AF1370" s="2"/>
      <c r="AG1370" s="18"/>
    </row>
    <row r="1371" spans="1:33" s="23" customFormat="1">
      <c r="A1371" s="1"/>
      <c r="B1371" s="1"/>
      <c r="C1371" s="18"/>
      <c r="D1371" s="26"/>
      <c r="N1371" s="24"/>
      <c r="O1371" s="24"/>
      <c r="P1371" s="24"/>
      <c r="Q1371" s="24"/>
      <c r="S1371" s="25"/>
      <c r="V1371" s="18"/>
      <c r="W1371" s="2"/>
      <c r="X1371" s="2"/>
      <c r="Y1371" s="2"/>
      <c r="Z1371" s="2"/>
      <c r="AA1371" s="2"/>
      <c r="AB1371" s="2"/>
      <c r="AC1371" s="2"/>
      <c r="AD1371" s="2"/>
      <c r="AE1371" s="2"/>
      <c r="AF1371" s="2"/>
      <c r="AG1371" s="18"/>
    </row>
    <row r="1372" spans="1:33" s="23" customFormat="1">
      <c r="A1372" s="1"/>
      <c r="B1372" s="1"/>
      <c r="C1372" s="18"/>
      <c r="D1372" s="26"/>
      <c r="N1372" s="24"/>
      <c r="O1372" s="24"/>
      <c r="P1372" s="24"/>
      <c r="Q1372" s="24"/>
      <c r="S1372" s="25"/>
      <c r="V1372" s="18"/>
      <c r="W1372" s="2"/>
      <c r="X1372" s="2"/>
      <c r="Y1372" s="2"/>
      <c r="Z1372" s="2"/>
      <c r="AA1372" s="2"/>
      <c r="AB1372" s="2"/>
      <c r="AC1372" s="2"/>
      <c r="AD1372" s="2"/>
      <c r="AE1372" s="2"/>
      <c r="AF1372" s="2"/>
      <c r="AG1372" s="18"/>
    </row>
    <row r="1373" spans="1:33" s="23" customFormat="1">
      <c r="A1373" s="1"/>
      <c r="B1373" s="1"/>
      <c r="C1373" s="18"/>
      <c r="D1373" s="26"/>
      <c r="N1373" s="24"/>
      <c r="O1373" s="24"/>
      <c r="P1373" s="24"/>
      <c r="Q1373" s="24"/>
      <c r="S1373" s="25"/>
      <c r="V1373" s="18"/>
      <c r="W1373" s="2"/>
      <c r="X1373" s="2"/>
      <c r="Y1373" s="2"/>
      <c r="Z1373" s="2"/>
      <c r="AA1373" s="2"/>
      <c r="AB1373" s="2"/>
      <c r="AC1373" s="2"/>
      <c r="AD1373" s="2"/>
      <c r="AE1373" s="2"/>
      <c r="AF1373" s="2"/>
      <c r="AG1373" s="18"/>
    </row>
    <row r="1374" spans="1:33" s="23" customFormat="1">
      <c r="A1374" s="1"/>
      <c r="B1374" s="1"/>
      <c r="C1374" s="18"/>
      <c r="D1374" s="26"/>
      <c r="N1374" s="24"/>
      <c r="O1374" s="24"/>
      <c r="P1374" s="24"/>
      <c r="Q1374" s="24"/>
      <c r="S1374" s="25"/>
      <c r="V1374" s="18"/>
      <c r="W1374" s="2"/>
      <c r="X1374" s="2"/>
      <c r="Y1374" s="2"/>
      <c r="Z1374" s="2"/>
      <c r="AA1374" s="2"/>
      <c r="AB1374" s="2"/>
      <c r="AC1374" s="2"/>
      <c r="AD1374" s="2"/>
      <c r="AE1374" s="2"/>
      <c r="AF1374" s="2"/>
      <c r="AG1374" s="18"/>
    </row>
    <row r="1375" spans="1:33" s="23" customFormat="1">
      <c r="A1375" s="1"/>
      <c r="B1375" s="1"/>
      <c r="C1375" s="18"/>
      <c r="D1375" s="26"/>
      <c r="N1375" s="24"/>
      <c r="O1375" s="24"/>
      <c r="P1375" s="24"/>
      <c r="Q1375" s="24"/>
      <c r="S1375" s="25"/>
      <c r="V1375" s="18"/>
      <c r="W1375" s="2"/>
      <c r="X1375" s="2"/>
      <c r="Y1375" s="2"/>
      <c r="Z1375" s="2"/>
      <c r="AA1375" s="2"/>
      <c r="AB1375" s="2"/>
      <c r="AC1375" s="2"/>
      <c r="AD1375" s="2"/>
      <c r="AE1375" s="2"/>
      <c r="AF1375" s="2"/>
      <c r="AG1375" s="18"/>
    </row>
    <row r="1376" spans="1:33" s="23" customFormat="1">
      <c r="A1376" s="1"/>
      <c r="B1376" s="1"/>
      <c r="C1376" s="18"/>
      <c r="D1376" s="26"/>
      <c r="N1376" s="24"/>
      <c r="O1376" s="24"/>
      <c r="P1376" s="24"/>
      <c r="Q1376" s="24"/>
      <c r="S1376" s="25"/>
      <c r="V1376" s="18"/>
      <c r="W1376" s="2"/>
      <c r="X1376" s="2"/>
      <c r="Y1376" s="2"/>
      <c r="Z1376" s="2"/>
      <c r="AA1376" s="2"/>
      <c r="AB1376" s="2"/>
      <c r="AC1376" s="2"/>
      <c r="AD1376" s="2"/>
      <c r="AE1376" s="2"/>
      <c r="AF1376" s="2"/>
      <c r="AG1376" s="18"/>
    </row>
    <row r="1377" spans="1:33" s="23" customFormat="1">
      <c r="A1377" s="1"/>
      <c r="B1377" s="1"/>
      <c r="C1377" s="18"/>
      <c r="D1377" s="26"/>
      <c r="N1377" s="24"/>
      <c r="O1377" s="24"/>
      <c r="P1377" s="24"/>
      <c r="Q1377" s="24"/>
      <c r="S1377" s="25"/>
      <c r="V1377" s="18"/>
      <c r="W1377" s="2"/>
      <c r="X1377" s="2"/>
      <c r="Y1377" s="2"/>
      <c r="Z1377" s="2"/>
      <c r="AA1377" s="2"/>
      <c r="AB1377" s="2"/>
      <c r="AC1377" s="2"/>
      <c r="AD1377" s="2"/>
      <c r="AE1377" s="2"/>
      <c r="AF1377" s="2"/>
      <c r="AG1377" s="18"/>
    </row>
    <row r="1378" spans="1:33" s="23" customFormat="1">
      <c r="A1378" s="1"/>
      <c r="B1378" s="1"/>
      <c r="C1378" s="18"/>
      <c r="D1378" s="26"/>
      <c r="N1378" s="24"/>
      <c r="O1378" s="24"/>
      <c r="P1378" s="24"/>
      <c r="Q1378" s="24"/>
      <c r="S1378" s="25"/>
      <c r="V1378" s="18"/>
      <c r="W1378" s="2"/>
      <c r="X1378" s="2"/>
      <c r="Y1378" s="2"/>
      <c r="Z1378" s="2"/>
      <c r="AA1378" s="2"/>
      <c r="AB1378" s="2"/>
      <c r="AC1378" s="2"/>
      <c r="AD1378" s="2"/>
      <c r="AE1378" s="2"/>
      <c r="AF1378" s="2"/>
      <c r="AG1378" s="18"/>
    </row>
    <row r="1379" spans="1:33" s="23" customFormat="1">
      <c r="A1379" s="1"/>
      <c r="B1379" s="1"/>
      <c r="C1379" s="18"/>
      <c r="D1379" s="26"/>
      <c r="N1379" s="24"/>
      <c r="O1379" s="24"/>
      <c r="P1379" s="24"/>
      <c r="Q1379" s="24"/>
      <c r="S1379" s="25"/>
      <c r="V1379" s="18"/>
      <c r="W1379" s="2"/>
      <c r="X1379" s="2"/>
      <c r="Y1379" s="2"/>
      <c r="Z1379" s="2"/>
      <c r="AA1379" s="2"/>
      <c r="AB1379" s="2"/>
      <c r="AC1379" s="2"/>
      <c r="AD1379" s="2"/>
      <c r="AE1379" s="2"/>
      <c r="AF1379" s="2"/>
      <c r="AG1379" s="18"/>
    </row>
    <row r="1380" spans="1:33" s="23" customFormat="1">
      <c r="A1380" s="1"/>
      <c r="B1380" s="1"/>
      <c r="C1380" s="18"/>
      <c r="D1380" s="26"/>
      <c r="N1380" s="24"/>
      <c r="O1380" s="24"/>
      <c r="P1380" s="24"/>
      <c r="Q1380" s="24"/>
      <c r="S1380" s="25"/>
      <c r="V1380" s="18"/>
      <c r="W1380" s="2"/>
      <c r="X1380" s="2"/>
      <c r="Y1380" s="2"/>
      <c r="Z1380" s="2"/>
      <c r="AA1380" s="2"/>
      <c r="AB1380" s="2"/>
      <c r="AC1380" s="2"/>
      <c r="AD1380" s="2"/>
      <c r="AE1380" s="2"/>
      <c r="AF1380" s="2"/>
      <c r="AG1380" s="18"/>
    </row>
    <row r="1381" spans="1:33" s="23" customFormat="1">
      <c r="A1381" s="1"/>
      <c r="B1381" s="1"/>
      <c r="C1381" s="18"/>
      <c r="D1381" s="26"/>
      <c r="N1381" s="24"/>
      <c r="O1381" s="24"/>
      <c r="P1381" s="24"/>
      <c r="Q1381" s="24"/>
      <c r="S1381" s="25"/>
      <c r="V1381" s="18"/>
      <c r="W1381" s="2"/>
      <c r="X1381" s="2"/>
      <c r="Y1381" s="2"/>
      <c r="Z1381" s="2"/>
      <c r="AA1381" s="2"/>
      <c r="AB1381" s="2"/>
      <c r="AC1381" s="2"/>
      <c r="AD1381" s="2"/>
      <c r="AE1381" s="2"/>
      <c r="AF1381" s="2"/>
      <c r="AG1381" s="18"/>
    </row>
    <row r="1382" spans="1:33" s="23" customFormat="1">
      <c r="A1382" s="1"/>
      <c r="B1382" s="1"/>
      <c r="C1382" s="18"/>
      <c r="D1382" s="26"/>
      <c r="N1382" s="24"/>
      <c r="O1382" s="24"/>
      <c r="P1382" s="24"/>
      <c r="Q1382" s="24"/>
      <c r="S1382" s="25"/>
      <c r="V1382" s="18"/>
      <c r="W1382" s="2"/>
      <c r="X1382" s="2"/>
      <c r="Y1382" s="2"/>
      <c r="Z1382" s="2"/>
      <c r="AA1382" s="2"/>
      <c r="AB1382" s="2"/>
      <c r="AC1382" s="2"/>
      <c r="AD1382" s="2"/>
      <c r="AE1382" s="2"/>
      <c r="AF1382" s="2"/>
      <c r="AG1382" s="18"/>
    </row>
    <row r="1383" spans="1:33" s="23" customFormat="1">
      <c r="A1383" s="1"/>
      <c r="B1383" s="1"/>
      <c r="C1383" s="18"/>
      <c r="D1383" s="26"/>
      <c r="N1383" s="24"/>
      <c r="O1383" s="24"/>
      <c r="P1383" s="24"/>
      <c r="Q1383" s="24"/>
      <c r="S1383" s="25"/>
      <c r="V1383" s="18"/>
      <c r="W1383" s="2"/>
      <c r="X1383" s="2"/>
      <c r="Y1383" s="2"/>
      <c r="Z1383" s="2"/>
      <c r="AA1383" s="2"/>
      <c r="AB1383" s="2"/>
      <c r="AC1383" s="2"/>
      <c r="AD1383" s="2"/>
      <c r="AE1383" s="2"/>
      <c r="AF1383" s="2"/>
      <c r="AG1383" s="18"/>
    </row>
    <row r="1384" spans="1:33" s="23" customFormat="1">
      <c r="A1384" s="1"/>
      <c r="B1384" s="1"/>
      <c r="C1384" s="18"/>
      <c r="D1384" s="26"/>
      <c r="N1384" s="24"/>
      <c r="O1384" s="24"/>
      <c r="P1384" s="24"/>
      <c r="Q1384" s="24"/>
      <c r="S1384" s="25"/>
      <c r="V1384" s="18"/>
      <c r="W1384" s="2"/>
      <c r="X1384" s="2"/>
      <c r="Y1384" s="2"/>
      <c r="Z1384" s="2"/>
      <c r="AA1384" s="2"/>
      <c r="AB1384" s="2"/>
      <c r="AC1384" s="2"/>
      <c r="AD1384" s="2"/>
      <c r="AE1384" s="2"/>
      <c r="AF1384" s="2"/>
      <c r="AG1384" s="18"/>
    </row>
    <row r="1385" spans="1:33" s="23" customFormat="1">
      <c r="A1385" s="1"/>
      <c r="B1385" s="1"/>
      <c r="C1385" s="18"/>
      <c r="D1385" s="26"/>
      <c r="N1385" s="24"/>
      <c r="O1385" s="24"/>
      <c r="P1385" s="24"/>
      <c r="Q1385" s="24"/>
      <c r="S1385" s="25"/>
      <c r="V1385" s="18"/>
      <c r="W1385" s="2"/>
      <c r="X1385" s="2"/>
      <c r="Y1385" s="2"/>
      <c r="Z1385" s="2"/>
      <c r="AA1385" s="2"/>
      <c r="AB1385" s="2"/>
      <c r="AC1385" s="2"/>
      <c r="AD1385" s="2"/>
      <c r="AE1385" s="2"/>
      <c r="AF1385" s="2"/>
      <c r="AG1385" s="18"/>
    </row>
    <row r="1386" spans="1:33" s="23" customFormat="1">
      <c r="A1386" s="1"/>
      <c r="B1386" s="1"/>
      <c r="C1386" s="18"/>
      <c r="D1386" s="26"/>
      <c r="N1386" s="24"/>
      <c r="O1386" s="24"/>
      <c r="P1386" s="24"/>
      <c r="Q1386" s="24"/>
      <c r="S1386" s="25"/>
      <c r="V1386" s="18"/>
      <c r="W1386" s="2"/>
      <c r="X1386" s="2"/>
      <c r="Y1386" s="2"/>
      <c r="Z1386" s="2"/>
      <c r="AA1386" s="2"/>
      <c r="AB1386" s="2"/>
      <c r="AC1386" s="2"/>
      <c r="AD1386" s="2"/>
      <c r="AE1386" s="2"/>
      <c r="AF1386" s="2"/>
      <c r="AG1386" s="18"/>
    </row>
    <row r="1387" spans="1:33" s="23" customFormat="1">
      <c r="A1387" s="1"/>
      <c r="B1387" s="1"/>
      <c r="C1387" s="18"/>
      <c r="D1387" s="26"/>
      <c r="N1387" s="24"/>
      <c r="O1387" s="24"/>
      <c r="P1387" s="24"/>
      <c r="Q1387" s="24"/>
      <c r="S1387" s="25"/>
      <c r="V1387" s="18"/>
      <c r="W1387" s="2"/>
      <c r="X1387" s="2"/>
      <c r="Y1387" s="2"/>
      <c r="Z1387" s="2"/>
      <c r="AA1387" s="2"/>
      <c r="AB1387" s="2"/>
      <c r="AC1387" s="2"/>
      <c r="AD1387" s="2"/>
      <c r="AE1387" s="2"/>
      <c r="AF1387" s="2"/>
      <c r="AG1387" s="18"/>
    </row>
    <row r="1388" spans="1:33" s="23" customFormat="1">
      <c r="A1388" s="1"/>
      <c r="B1388" s="1"/>
      <c r="C1388" s="18"/>
      <c r="D1388" s="26"/>
      <c r="N1388" s="24"/>
      <c r="O1388" s="24"/>
      <c r="P1388" s="24"/>
      <c r="Q1388" s="24"/>
      <c r="S1388" s="25"/>
      <c r="V1388" s="18"/>
      <c r="W1388" s="2"/>
      <c r="X1388" s="2"/>
      <c r="Y1388" s="2"/>
      <c r="Z1388" s="2"/>
      <c r="AA1388" s="2"/>
      <c r="AB1388" s="2"/>
      <c r="AC1388" s="2"/>
      <c r="AD1388" s="2"/>
      <c r="AE1388" s="2"/>
      <c r="AF1388" s="2"/>
      <c r="AG1388" s="18"/>
    </row>
    <row r="1389" spans="1:33" s="23" customFormat="1">
      <c r="A1389" s="1"/>
      <c r="B1389" s="1"/>
      <c r="C1389" s="18"/>
      <c r="D1389" s="26"/>
      <c r="N1389" s="24"/>
      <c r="O1389" s="24"/>
      <c r="P1389" s="24"/>
      <c r="Q1389" s="24"/>
      <c r="S1389" s="25"/>
      <c r="V1389" s="18"/>
      <c r="W1389" s="2"/>
      <c r="X1389" s="2"/>
      <c r="Y1389" s="2"/>
      <c r="Z1389" s="2"/>
      <c r="AA1389" s="2"/>
      <c r="AB1389" s="2"/>
      <c r="AC1389" s="2"/>
      <c r="AD1389" s="2"/>
      <c r="AE1389" s="2"/>
      <c r="AF1389" s="2"/>
      <c r="AG1389" s="18"/>
    </row>
    <row r="1390" spans="1:33" s="23" customFormat="1">
      <c r="A1390" s="1"/>
      <c r="B1390" s="1"/>
      <c r="C1390" s="18"/>
      <c r="D1390" s="26"/>
      <c r="N1390" s="24"/>
      <c r="O1390" s="24"/>
      <c r="P1390" s="24"/>
      <c r="Q1390" s="24"/>
      <c r="S1390" s="25"/>
      <c r="V1390" s="18"/>
      <c r="W1390" s="2"/>
      <c r="X1390" s="2"/>
      <c r="Y1390" s="2"/>
      <c r="Z1390" s="2"/>
      <c r="AA1390" s="2"/>
      <c r="AB1390" s="2"/>
      <c r="AC1390" s="2"/>
      <c r="AD1390" s="2"/>
      <c r="AE1390" s="2"/>
      <c r="AF1390" s="2"/>
      <c r="AG1390" s="18"/>
    </row>
    <row r="1391" spans="1:33" s="23" customFormat="1">
      <c r="A1391" s="1"/>
      <c r="B1391" s="1"/>
      <c r="C1391" s="18"/>
      <c r="D1391" s="26"/>
      <c r="N1391" s="24"/>
      <c r="O1391" s="24"/>
      <c r="P1391" s="24"/>
      <c r="Q1391" s="24"/>
      <c r="S1391" s="25"/>
      <c r="V1391" s="18"/>
      <c r="W1391" s="2"/>
      <c r="X1391" s="2"/>
      <c r="Y1391" s="2"/>
      <c r="Z1391" s="2"/>
      <c r="AA1391" s="2"/>
      <c r="AB1391" s="2"/>
      <c r="AC1391" s="2"/>
      <c r="AD1391" s="2"/>
      <c r="AE1391" s="2"/>
      <c r="AF1391" s="2"/>
      <c r="AG1391" s="18"/>
    </row>
    <row r="1392" spans="1:33" s="23" customFormat="1">
      <c r="A1392" s="1"/>
      <c r="B1392" s="1"/>
      <c r="C1392" s="18"/>
      <c r="D1392" s="26"/>
      <c r="N1392" s="24"/>
      <c r="O1392" s="24"/>
      <c r="P1392" s="24"/>
      <c r="Q1392" s="24"/>
      <c r="S1392" s="25"/>
      <c r="V1392" s="18"/>
      <c r="W1392" s="2"/>
      <c r="X1392" s="2"/>
      <c r="Y1392" s="2"/>
      <c r="Z1392" s="2"/>
      <c r="AA1392" s="2"/>
      <c r="AB1392" s="2"/>
      <c r="AC1392" s="2"/>
      <c r="AD1392" s="2"/>
      <c r="AE1392" s="2"/>
      <c r="AF1392" s="2"/>
      <c r="AG1392" s="18"/>
    </row>
    <row r="1393" spans="1:33" s="23" customFormat="1">
      <c r="A1393" s="1"/>
      <c r="B1393" s="1"/>
      <c r="C1393" s="18"/>
      <c r="D1393" s="26"/>
      <c r="N1393" s="24"/>
      <c r="O1393" s="24"/>
      <c r="P1393" s="24"/>
      <c r="Q1393" s="24"/>
      <c r="S1393" s="25"/>
      <c r="V1393" s="18"/>
      <c r="W1393" s="2"/>
      <c r="X1393" s="2"/>
      <c r="Y1393" s="2"/>
      <c r="Z1393" s="2"/>
      <c r="AA1393" s="2"/>
      <c r="AB1393" s="2"/>
      <c r="AC1393" s="2"/>
      <c r="AD1393" s="2"/>
      <c r="AE1393" s="2"/>
      <c r="AF1393" s="2"/>
      <c r="AG1393" s="18"/>
    </row>
    <row r="1394" spans="1:33" s="23" customFormat="1">
      <c r="A1394" s="1"/>
      <c r="B1394" s="1"/>
      <c r="C1394" s="18"/>
      <c r="D1394" s="26"/>
      <c r="N1394" s="24"/>
      <c r="O1394" s="24"/>
      <c r="P1394" s="24"/>
      <c r="Q1394" s="24"/>
      <c r="S1394" s="25"/>
      <c r="V1394" s="18"/>
      <c r="W1394" s="2"/>
      <c r="X1394" s="2"/>
      <c r="Y1394" s="2"/>
      <c r="Z1394" s="2"/>
      <c r="AA1394" s="2"/>
      <c r="AB1394" s="2"/>
      <c r="AC1394" s="2"/>
      <c r="AD1394" s="2"/>
      <c r="AE1394" s="2"/>
      <c r="AF1394" s="2"/>
      <c r="AG1394" s="18"/>
    </row>
    <row r="1395" spans="1:33" s="23" customFormat="1">
      <c r="A1395" s="1"/>
      <c r="B1395" s="1"/>
      <c r="C1395" s="18"/>
      <c r="D1395" s="26"/>
      <c r="N1395" s="24"/>
      <c r="O1395" s="24"/>
      <c r="P1395" s="24"/>
      <c r="Q1395" s="24"/>
      <c r="S1395" s="25"/>
      <c r="V1395" s="18"/>
      <c r="W1395" s="2"/>
      <c r="X1395" s="2"/>
      <c r="Y1395" s="2"/>
      <c r="Z1395" s="2"/>
      <c r="AA1395" s="2"/>
      <c r="AB1395" s="2"/>
      <c r="AC1395" s="2"/>
      <c r="AD1395" s="2"/>
      <c r="AE1395" s="2"/>
      <c r="AF1395" s="2"/>
      <c r="AG1395" s="18"/>
    </row>
    <row r="1396" spans="1:33" s="23" customFormat="1">
      <c r="A1396" s="1"/>
      <c r="B1396" s="1"/>
      <c r="C1396" s="18"/>
      <c r="D1396" s="26"/>
      <c r="N1396" s="24"/>
      <c r="O1396" s="24"/>
      <c r="P1396" s="24"/>
      <c r="Q1396" s="24"/>
      <c r="S1396" s="25"/>
      <c r="V1396" s="18"/>
      <c r="W1396" s="2"/>
      <c r="X1396" s="2"/>
      <c r="Y1396" s="2"/>
      <c r="Z1396" s="2"/>
      <c r="AA1396" s="2"/>
      <c r="AB1396" s="2"/>
      <c r="AC1396" s="2"/>
      <c r="AD1396" s="2"/>
      <c r="AE1396" s="2"/>
      <c r="AF1396" s="2"/>
      <c r="AG1396" s="18"/>
    </row>
    <row r="1397" spans="1:33" s="23" customFormat="1">
      <c r="A1397" s="1"/>
      <c r="B1397" s="1"/>
      <c r="C1397" s="18"/>
      <c r="D1397" s="26"/>
      <c r="N1397" s="24"/>
      <c r="O1397" s="24"/>
      <c r="P1397" s="24"/>
      <c r="Q1397" s="24"/>
      <c r="S1397" s="25"/>
      <c r="V1397" s="18"/>
      <c r="W1397" s="2"/>
      <c r="X1397" s="2"/>
      <c r="Y1397" s="2"/>
      <c r="Z1397" s="2"/>
      <c r="AA1397" s="2"/>
      <c r="AB1397" s="2"/>
      <c r="AC1397" s="2"/>
      <c r="AD1397" s="2"/>
      <c r="AE1397" s="2"/>
      <c r="AF1397" s="2"/>
      <c r="AG1397" s="18"/>
    </row>
    <row r="1398" spans="1:33" s="23" customFormat="1">
      <c r="A1398" s="1"/>
      <c r="B1398" s="1"/>
      <c r="C1398" s="18"/>
      <c r="D1398" s="26"/>
      <c r="N1398" s="24"/>
      <c r="O1398" s="24"/>
      <c r="P1398" s="24"/>
      <c r="Q1398" s="24"/>
      <c r="S1398" s="25"/>
      <c r="V1398" s="18"/>
      <c r="W1398" s="2"/>
      <c r="X1398" s="2"/>
      <c r="Y1398" s="2"/>
      <c r="Z1398" s="2"/>
      <c r="AA1398" s="2"/>
      <c r="AB1398" s="2"/>
      <c r="AC1398" s="2"/>
      <c r="AD1398" s="2"/>
      <c r="AE1398" s="2"/>
      <c r="AF1398" s="2"/>
      <c r="AG1398" s="18"/>
    </row>
    <row r="1399" spans="1:33" s="23" customFormat="1">
      <c r="A1399" s="1"/>
      <c r="B1399" s="1"/>
      <c r="C1399" s="18"/>
      <c r="D1399" s="26"/>
      <c r="N1399" s="24"/>
      <c r="O1399" s="24"/>
      <c r="P1399" s="24"/>
      <c r="Q1399" s="24"/>
      <c r="S1399" s="25"/>
      <c r="V1399" s="18"/>
      <c r="W1399" s="2"/>
      <c r="X1399" s="2"/>
      <c r="Y1399" s="2"/>
      <c r="Z1399" s="2"/>
      <c r="AA1399" s="2"/>
      <c r="AB1399" s="2"/>
      <c r="AC1399" s="2"/>
      <c r="AD1399" s="2"/>
      <c r="AE1399" s="2"/>
      <c r="AF1399" s="2"/>
      <c r="AG1399" s="18"/>
    </row>
    <row r="1400" spans="1:33" s="23" customFormat="1">
      <c r="A1400" s="1"/>
      <c r="B1400" s="1"/>
      <c r="C1400" s="18"/>
      <c r="D1400" s="26"/>
      <c r="N1400" s="24"/>
      <c r="O1400" s="24"/>
      <c r="P1400" s="24"/>
      <c r="Q1400" s="24"/>
      <c r="S1400" s="25"/>
      <c r="V1400" s="18"/>
      <c r="W1400" s="2"/>
      <c r="X1400" s="2"/>
      <c r="Y1400" s="2"/>
      <c r="Z1400" s="2"/>
      <c r="AA1400" s="2"/>
      <c r="AB1400" s="2"/>
      <c r="AC1400" s="2"/>
      <c r="AD1400" s="2"/>
      <c r="AE1400" s="2"/>
      <c r="AF1400" s="2"/>
      <c r="AG1400" s="18"/>
    </row>
    <row r="1401" spans="1:33" s="23" customFormat="1">
      <c r="A1401" s="1"/>
      <c r="B1401" s="1"/>
      <c r="C1401" s="18"/>
      <c r="D1401" s="26"/>
      <c r="N1401" s="24"/>
      <c r="O1401" s="24"/>
      <c r="P1401" s="24"/>
      <c r="Q1401" s="24"/>
      <c r="S1401" s="25"/>
      <c r="V1401" s="18"/>
      <c r="W1401" s="2"/>
      <c r="X1401" s="2"/>
      <c r="Y1401" s="2"/>
      <c r="Z1401" s="2"/>
      <c r="AA1401" s="2"/>
      <c r="AB1401" s="2"/>
      <c r="AC1401" s="2"/>
      <c r="AD1401" s="2"/>
      <c r="AE1401" s="2"/>
      <c r="AF1401" s="2"/>
      <c r="AG1401" s="18"/>
    </row>
    <row r="1402" spans="1:33" s="23" customFormat="1">
      <c r="A1402" s="1"/>
      <c r="B1402" s="1"/>
      <c r="C1402" s="18"/>
      <c r="D1402" s="26"/>
      <c r="N1402" s="24"/>
      <c r="O1402" s="24"/>
      <c r="P1402" s="24"/>
      <c r="Q1402" s="24"/>
      <c r="S1402" s="25"/>
      <c r="V1402" s="18"/>
      <c r="W1402" s="2"/>
      <c r="X1402" s="2"/>
      <c r="Y1402" s="2"/>
      <c r="Z1402" s="2"/>
      <c r="AA1402" s="2"/>
      <c r="AB1402" s="2"/>
      <c r="AC1402" s="2"/>
      <c r="AD1402" s="2"/>
      <c r="AE1402" s="2"/>
      <c r="AF1402" s="2"/>
      <c r="AG1402" s="18"/>
    </row>
    <row r="1403" spans="1:33" s="23" customFormat="1">
      <c r="A1403" s="1"/>
      <c r="B1403" s="1"/>
      <c r="C1403" s="18"/>
      <c r="D1403" s="26"/>
      <c r="N1403" s="24"/>
      <c r="O1403" s="24"/>
      <c r="P1403" s="24"/>
      <c r="Q1403" s="24"/>
      <c r="S1403" s="25"/>
      <c r="V1403" s="18"/>
      <c r="W1403" s="2"/>
      <c r="X1403" s="2"/>
      <c r="Y1403" s="2"/>
      <c r="Z1403" s="2"/>
      <c r="AA1403" s="2"/>
      <c r="AB1403" s="2"/>
      <c r="AC1403" s="2"/>
      <c r="AD1403" s="2"/>
      <c r="AE1403" s="2"/>
      <c r="AF1403" s="2"/>
      <c r="AG1403" s="18"/>
    </row>
    <row r="1404" spans="1:33" s="23" customFormat="1">
      <c r="A1404" s="1"/>
      <c r="B1404" s="1"/>
      <c r="C1404" s="18"/>
      <c r="D1404" s="26"/>
      <c r="N1404" s="24"/>
      <c r="O1404" s="24"/>
      <c r="P1404" s="24"/>
      <c r="Q1404" s="24"/>
      <c r="S1404" s="25"/>
      <c r="V1404" s="18"/>
      <c r="W1404" s="2"/>
      <c r="X1404" s="2"/>
      <c r="Y1404" s="2"/>
      <c r="Z1404" s="2"/>
      <c r="AA1404" s="2"/>
      <c r="AB1404" s="2"/>
      <c r="AC1404" s="2"/>
      <c r="AD1404" s="2"/>
      <c r="AE1404" s="2"/>
      <c r="AF1404" s="2"/>
      <c r="AG1404" s="18"/>
    </row>
    <row r="1405" spans="1:33" s="23" customFormat="1">
      <c r="A1405" s="1"/>
      <c r="B1405" s="1"/>
      <c r="C1405" s="18"/>
      <c r="D1405" s="26"/>
      <c r="N1405" s="24"/>
      <c r="O1405" s="24"/>
      <c r="P1405" s="24"/>
      <c r="Q1405" s="24"/>
      <c r="S1405" s="25"/>
      <c r="V1405" s="18"/>
      <c r="W1405" s="2"/>
      <c r="X1405" s="2"/>
      <c r="Y1405" s="2"/>
      <c r="Z1405" s="2"/>
      <c r="AA1405" s="2"/>
      <c r="AB1405" s="2"/>
      <c r="AC1405" s="2"/>
      <c r="AD1405" s="2"/>
      <c r="AE1405" s="2"/>
      <c r="AF1405" s="2"/>
      <c r="AG1405" s="18"/>
    </row>
    <row r="1406" spans="1:33" s="23" customFormat="1">
      <c r="A1406" s="1"/>
      <c r="B1406" s="1"/>
      <c r="C1406" s="18"/>
      <c r="D1406" s="26"/>
      <c r="N1406" s="24"/>
      <c r="O1406" s="24"/>
      <c r="P1406" s="24"/>
      <c r="Q1406" s="24"/>
      <c r="S1406" s="25"/>
      <c r="V1406" s="18"/>
      <c r="W1406" s="2"/>
      <c r="X1406" s="2"/>
      <c r="Y1406" s="2"/>
      <c r="Z1406" s="2"/>
      <c r="AA1406" s="2"/>
      <c r="AB1406" s="2"/>
      <c r="AC1406" s="2"/>
      <c r="AD1406" s="2"/>
      <c r="AE1406" s="2"/>
      <c r="AF1406" s="2"/>
      <c r="AG1406" s="18"/>
    </row>
    <row r="1407" spans="1:33" s="23" customFormat="1">
      <c r="A1407" s="1"/>
      <c r="B1407" s="1"/>
      <c r="C1407" s="18"/>
      <c r="D1407" s="26"/>
      <c r="N1407" s="24"/>
      <c r="O1407" s="24"/>
      <c r="P1407" s="24"/>
      <c r="Q1407" s="24"/>
      <c r="S1407" s="25"/>
      <c r="V1407" s="18"/>
      <c r="W1407" s="2"/>
      <c r="X1407" s="2"/>
      <c r="Y1407" s="2"/>
      <c r="Z1407" s="2"/>
      <c r="AA1407" s="2"/>
      <c r="AB1407" s="2"/>
      <c r="AC1407" s="2"/>
      <c r="AD1407" s="2"/>
      <c r="AE1407" s="2"/>
      <c r="AF1407" s="2"/>
      <c r="AG1407" s="18"/>
    </row>
    <row r="1408" spans="1:33" s="23" customFormat="1">
      <c r="A1408" s="1"/>
      <c r="B1408" s="1"/>
      <c r="C1408" s="18"/>
      <c r="D1408" s="26"/>
      <c r="N1408" s="24"/>
      <c r="O1408" s="24"/>
      <c r="P1408" s="24"/>
      <c r="Q1408" s="24"/>
      <c r="S1408" s="25"/>
      <c r="V1408" s="18"/>
      <c r="W1408" s="2"/>
      <c r="X1408" s="2"/>
      <c r="Y1408" s="2"/>
      <c r="Z1408" s="2"/>
      <c r="AA1408" s="2"/>
      <c r="AB1408" s="2"/>
      <c r="AC1408" s="2"/>
      <c r="AD1408" s="2"/>
      <c r="AE1408" s="2"/>
      <c r="AF1408" s="2"/>
      <c r="AG1408" s="18"/>
    </row>
    <row r="1409" spans="1:33" s="23" customFormat="1">
      <c r="A1409" s="1"/>
      <c r="B1409" s="1"/>
      <c r="C1409" s="18"/>
      <c r="D1409" s="26"/>
      <c r="N1409" s="24"/>
      <c r="O1409" s="24"/>
      <c r="S1409" s="25"/>
      <c r="V1409" s="18"/>
      <c r="W1409" s="2"/>
      <c r="X1409" s="2"/>
      <c r="Y1409" s="2"/>
      <c r="Z1409" s="2"/>
      <c r="AA1409" s="2"/>
      <c r="AB1409" s="2"/>
      <c r="AC1409" s="2"/>
      <c r="AD1409" s="2"/>
      <c r="AE1409" s="2"/>
      <c r="AF1409" s="2"/>
      <c r="AG1409" s="18"/>
    </row>
    <row r="1410" spans="1:33" s="23" customFormat="1">
      <c r="A1410" s="1"/>
      <c r="B1410" s="1"/>
      <c r="C1410" s="18"/>
      <c r="D1410" s="26"/>
      <c r="N1410" s="24"/>
      <c r="O1410" s="24"/>
      <c r="S1410" s="25"/>
      <c r="V1410" s="18"/>
      <c r="W1410" s="2"/>
      <c r="X1410" s="2"/>
      <c r="Y1410" s="2"/>
      <c r="Z1410" s="2"/>
      <c r="AA1410" s="2"/>
      <c r="AB1410" s="2"/>
      <c r="AC1410" s="2"/>
      <c r="AD1410" s="2"/>
      <c r="AE1410" s="2"/>
      <c r="AF1410" s="2"/>
      <c r="AG1410" s="18"/>
    </row>
    <row r="1411" spans="1:33" s="23" customFormat="1">
      <c r="A1411" s="1"/>
      <c r="B1411" s="1"/>
      <c r="C1411" s="18"/>
      <c r="D1411" s="26"/>
      <c r="N1411" s="24"/>
      <c r="O1411" s="24"/>
      <c r="S1411" s="25"/>
      <c r="V1411" s="18"/>
      <c r="W1411" s="2"/>
      <c r="X1411" s="2"/>
      <c r="Y1411" s="2"/>
      <c r="Z1411" s="2"/>
      <c r="AA1411" s="2"/>
      <c r="AB1411" s="2"/>
      <c r="AC1411" s="2"/>
      <c r="AD1411" s="2"/>
      <c r="AE1411" s="2"/>
      <c r="AF1411" s="2"/>
      <c r="AG1411" s="18"/>
    </row>
    <row r="1412" spans="1:33" s="23" customFormat="1">
      <c r="A1412" s="1"/>
      <c r="B1412" s="1"/>
      <c r="C1412" s="18"/>
      <c r="D1412" s="26"/>
      <c r="N1412" s="24"/>
      <c r="O1412" s="24"/>
      <c r="S1412" s="25"/>
      <c r="V1412" s="18"/>
      <c r="W1412" s="2"/>
      <c r="X1412" s="2"/>
      <c r="Y1412" s="2"/>
      <c r="Z1412" s="2"/>
      <c r="AA1412" s="2"/>
      <c r="AB1412" s="2"/>
      <c r="AC1412" s="2"/>
      <c r="AD1412" s="2"/>
      <c r="AE1412" s="2"/>
      <c r="AF1412" s="2"/>
      <c r="AG1412" s="18"/>
    </row>
    <row r="1413" spans="1:33" s="23" customFormat="1">
      <c r="A1413" s="1"/>
      <c r="B1413" s="1"/>
      <c r="C1413" s="18"/>
      <c r="D1413" s="26"/>
      <c r="N1413" s="24"/>
      <c r="O1413" s="24"/>
      <c r="S1413" s="25"/>
      <c r="V1413" s="18"/>
      <c r="W1413" s="2"/>
      <c r="X1413" s="2"/>
      <c r="Y1413" s="2"/>
      <c r="Z1413" s="2"/>
      <c r="AA1413" s="2"/>
      <c r="AB1413" s="2"/>
      <c r="AC1413" s="2"/>
      <c r="AD1413" s="2"/>
      <c r="AE1413" s="2"/>
      <c r="AF1413" s="2"/>
      <c r="AG1413" s="18"/>
    </row>
    <row r="1414" spans="1:33" s="23" customFormat="1">
      <c r="A1414" s="1"/>
      <c r="B1414" s="1"/>
      <c r="C1414" s="18"/>
      <c r="D1414" s="26"/>
      <c r="N1414" s="24"/>
      <c r="O1414" s="24"/>
      <c r="S1414" s="25"/>
      <c r="V1414" s="18"/>
      <c r="W1414" s="2"/>
      <c r="X1414" s="2"/>
      <c r="Y1414" s="2"/>
      <c r="Z1414" s="2"/>
      <c r="AA1414" s="2"/>
      <c r="AB1414" s="2"/>
      <c r="AC1414" s="2"/>
      <c r="AD1414" s="2"/>
      <c r="AE1414" s="2"/>
      <c r="AF1414" s="2"/>
      <c r="AG1414" s="18"/>
    </row>
    <row r="1415" spans="1:33" s="23" customFormat="1">
      <c r="A1415" s="1"/>
      <c r="B1415" s="1"/>
      <c r="C1415" s="18"/>
      <c r="D1415" s="26"/>
      <c r="N1415" s="24"/>
      <c r="O1415" s="24"/>
      <c r="S1415" s="25"/>
      <c r="V1415" s="18"/>
      <c r="W1415" s="2"/>
      <c r="X1415" s="2"/>
      <c r="Y1415" s="2"/>
      <c r="Z1415" s="2"/>
      <c r="AA1415" s="2"/>
      <c r="AB1415" s="2"/>
      <c r="AC1415" s="2"/>
      <c r="AD1415" s="2"/>
      <c r="AE1415" s="2"/>
      <c r="AF1415" s="2"/>
      <c r="AG1415" s="18"/>
    </row>
    <row r="1416" spans="1:33" s="23" customFormat="1">
      <c r="A1416" s="1"/>
      <c r="B1416" s="1"/>
      <c r="C1416" s="18"/>
      <c r="D1416" s="26"/>
      <c r="N1416" s="24"/>
      <c r="O1416" s="24"/>
      <c r="S1416" s="25"/>
      <c r="V1416" s="18"/>
      <c r="W1416" s="2"/>
      <c r="X1416" s="2"/>
      <c r="Y1416" s="2"/>
      <c r="Z1416" s="2"/>
      <c r="AA1416" s="2"/>
      <c r="AB1416" s="2"/>
      <c r="AC1416" s="2"/>
      <c r="AD1416" s="2"/>
      <c r="AE1416" s="2"/>
      <c r="AF1416" s="2"/>
      <c r="AG1416" s="18"/>
    </row>
    <row r="1417" spans="1:33" s="23" customFormat="1">
      <c r="A1417" s="1"/>
      <c r="B1417" s="1"/>
      <c r="C1417" s="18"/>
      <c r="D1417" s="26"/>
      <c r="N1417" s="24"/>
      <c r="O1417" s="24"/>
      <c r="S1417" s="25"/>
      <c r="V1417" s="18"/>
      <c r="W1417" s="2"/>
      <c r="X1417" s="2"/>
      <c r="Y1417" s="2"/>
      <c r="Z1417" s="2"/>
      <c r="AA1417" s="2"/>
      <c r="AB1417" s="2"/>
      <c r="AC1417" s="2"/>
      <c r="AD1417" s="2"/>
      <c r="AE1417" s="2"/>
      <c r="AF1417" s="2"/>
      <c r="AG1417" s="18"/>
    </row>
    <row r="1418" spans="1:33" s="23" customFormat="1">
      <c r="A1418" s="1"/>
      <c r="B1418" s="1"/>
      <c r="C1418" s="18"/>
      <c r="D1418" s="26"/>
      <c r="N1418" s="24"/>
      <c r="O1418" s="24"/>
      <c r="S1418" s="25"/>
      <c r="V1418" s="18"/>
      <c r="W1418" s="2"/>
      <c r="X1418" s="2"/>
      <c r="Y1418" s="2"/>
      <c r="Z1418" s="2"/>
      <c r="AA1418" s="2"/>
      <c r="AB1418" s="2"/>
      <c r="AC1418" s="2"/>
      <c r="AD1418" s="2"/>
      <c r="AE1418" s="2"/>
      <c r="AF1418" s="2"/>
      <c r="AG1418" s="18"/>
    </row>
    <row r="1419" spans="1:33" s="23" customFormat="1">
      <c r="A1419" s="1"/>
      <c r="B1419" s="1"/>
      <c r="C1419" s="18"/>
      <c r="D1419" s="26"/>
      <c r="N1419" s="24"/>
      <c r="O1419" s="24"/>
      <c r="S1419" s="25"/>
      <c r="V1419" s="18"/>
      <c r="W1419" s="2"/>
      <c r="X1419" s="2"/>
      <c r="Y1419" s="2"/>
      <c r="Z1419" s="2"/>
      <c r="AA1419" s="2"/>
      <c r="AB1419" s="2"/>
      <c r="AC1419" s="2"/>
      <c r="AD1419" s="2"/>
      <c r="AE1419" s="2"/>
      <c r="AF1419" s="2"/>
      <c r="AG1419" s="18"/>
    </row>
    <row r="1420" spans="1:33" s="23" customFormat="1">
      <c r="A1420" s="1"/>
      <c r="B1420" s="1"/>
      <c r="C1420" s="18"/>
      <c r="D1420" s="26"/>
      <c r="N1420" s="24"/>
      <c r="O1420" s="24"/>
      <c r="S1420" s="25"/>
      <c r="V1420" s="18"/>
      <c r="W1420" s="2"/>
      <c r="X1420" s="2"/>
      <c r="Y1420" s="2"/>
      <c r="Z1420" s="2"/>
      <c r="AA1420" s="2"/>
      <c r="AB1420" s="2"/>
      <c r="AC1420" s="2"/>
      <c r="AD1420" s="2"/>
      <c r="AE1420" s="2"/>
      <c r="AF1420" s="2"/>
      <c r="AG1420" s="18"/>
    </row>
    <row r="1421" spans="1:33" s="23" customFormat="1">
      <c r="A1421" s="1"/>
      <c r="B1421" s="1"/>
      <c r="C1421" s="18"/>
      <c r="D1421" s="26"/>
      <c r="N1421" s="24"/>
      <c r="O1421" s="24"/>
      <c r="S1421" s="25"/>
      <c r="V1421" s="18"/>
      <c r="W1421" s="2"/>
      <c r="X1421" s="2"/>
      <c r="Y1421" s="2"/>
      <c r="Z1421" s="2"/>
      <c r="AA1421" s="2"/>
      <c r="AB1421" s="2"/>
      <c r="AC1421" s="2"/>
      <c r="AD1421" s="2"/>
      <c r="AE1421" s="2"/>
      <c r="AF1421" s="2"/>
      <c r="AG1421" s="18"/>
    </row>
    <row r="1422" spans="1:33" s="23" customFormat="1">
      <c r="A1422" s="1"/>
      <c r="B1422" s="1"/>
      <c r="C1422" s="18"/>
      <c r="D1422" s="26"/>
      <c r="N1422" s="24"/>
      <c r="O1422" s="24"/>
      <c r="S1422" s="25"/>
      <c r="V1422" s="18"/>
      <c r="W1422" s="2"/>
      <c r="X1422" s="2"/>
      <c r="Y1422" s="2"/>
      <c r="Z1422" s="2"/>
      <c r="AA1422" s="2"/>
      <c r="AB1422" s="2"/>
      <c r="AC1422" s="2"/>
      <c r="AD1422" s="2"/>
      <c r="AE1422" s="2"/>
      <c r="AF1422" s="2"/>
      <c r="AG1422" s="18"/>
    </row>
    <row r="1423" spans="1:33" s="23" customFormat="1">
      <c r="A1423" s="1"/>
      <c r="B1423" s="1"/>
      <c r="C1423" s="18"/>
      <c r="D1423" s="26"/>
      <c r="N1423" s="24"/>
      <c r="O1423" s="24"/>
      <c r="S1423" s="25"/>
      <c r="V1423" s="18"/>
      <c r="W1423" s="2"/>
      <c r="X1423" s="2"/>
      <c r="Y1423" s="2"/>
      <c r="Z1423" s="2"/>
      <c r="AA1423" s="2"/>
      <c r="AB1423" s="2"/>
      <c r="AC1423" s="2"/>
      <c r="AD1423" s="2"/>
      <c r="AE1423" s="2"/>
      <c r="AF1423" s="2"/>
      <c r="AG1423" s="18"/>
    </row>
    <row r="1424" spans="1:33" s="23" customFormat="1">
      <c r="A1424" s="1"/>
      <c r="B1424" s="1"/>
      <c r="C1424" s="18"/>
      <c r="D1424" s="26"/>
      <c r="N1424" s="24"/>
      <c r="O1424" s="24"/>
      <c r="S1424" s="25"/>
      <c r="V1424" s="18"/>
      <c r="W1424" s="2"/>
      <c r="X1424" s="2"/>
      <c r="Y1424" s="2"/>
      <c r="Z1424" s="2"/>
      <c r="AA1424" s="2"/>
      <c r="AB1424" s="2"/>
      <c r="AC1424" s="2"/>
      <c r="AD1424" s="2"/>
      <c r="AE1424" s="2"/>
      <c r="AF1424" s="2"/>
      <c r="AG1424" s="18"/>
    </row>
    <row r="1425" spans="1:33" s="23" customFormat="1">
      <c r="A1425" s="1"/>
      <c r="B1425" s="1"/>
      <c r="C1425" s="18"/>
      <c r="D1425" s="26"/>
      <c r="N1425" s="24"/>
      <c r="O1425" s="24"/>
      <c r="S1425" s="25"/>
      <c r="V1425" s="18"/>
      <c r="W1425" s="2"/>
      <c r="X1425" s="2"/>
      <c r="Y1425" s="2"/>
      <c r="Z1425" s="2"/>
      <c r="AA1425" s="2"/>
      <c r="AB1425" s="2"/>
      <c r="AC1425" s="2"/>
      <c r="AD1425" s="2"/>
      <c r="AE1425" s="2"/>
      <c r="AF1425" s="2"/>
      <c r="AG1425" s="18"/>
    </row>
    <row r="1426" spans="1:33" s="23" customFormat="1">
      <c r="A1426" s="1"/>
      <c r="B1426" s="1"/>
      <c r="C1426" s="18"/>
      <c r="D1426" s="26"/>
      <c r="N1426" s="24"/>
      <c r="O1426" s="24"/>
      <c r="S1426" s="25"/>
      <c r="V1426" s="18"/>
      <c r="W1426" s="2"/>
      <c r="X1426" s="2"/>
      <c r="Y1426" s="2"/>
      <c r="Z1426" s="2"/>
      <c r="AA1426" s="2"/>
      <c r="AB1426" s="2"/>
      <c r="AC1426" s="2"/>
      <c r="AD1426" s="2"/>
      <c r="AE1426" s="2"/>
      <c r="AF1426" s="2"/>
      <c r="AG1426" s="18"/>
    </row>
    <row r="1427" spans="1:33" s="23" customFormat="1">
      <c r="A1427" s="1"/>
      <c r="B1427" s="1"/>
      <c r="C1427" s="18"/>
      <c r="D1427" s="26"/>
      <c r="N1427" s="24"/>
      <c r="O1427" s="24"/>
      <c r="S1427" s="25"/>
      <c r="V1427" s="18"/>
      <c r="W1427" s="2"/>
      <c r="X1427" s="2"/>
      <c r="Y1427" s="2"/>
      <c r="Z1427" s="2"/>
      <c r="AA1427" s="2"/>
      <c r="AB1427" s="2"/>
      <c r="AC1427" s="2"/>
      <c r="AD1427" s="2"/>
      <c r="AE1427" s="2"/>
      <c r="AF1427" s="2"/>
      <c r="AG1427" s="18"/>
    </row>
    <row r="1428" spans="1:33" s="23" customFormat="1">
      <c r="A1428" s="1"/>
      <c r="B1428" s="1"/>
      <c r="C1428" s="18"/>
      <c r="D1428" s="26"/>
      <c r="N1428" s="24"/>
      <c r="O1428" s="24"/>
      <c r="S1428" s="25"/>
      <c r="V1428" s="18"/>
      <c r="W1428" s="2"/>
      <c r="X1428" s="2"/>
      <c r="Y1428" s="2"/>
      <c r="Z1428" s="2"/>
      <c r="AA1428" s="2"/>
      <c r="AB1428" s="2"/>
      <c r="AC1428" s="2"/>
      <c r="AD1428" s="2"/>
      <c r="AE1428" s="2"/>
      <c r="AF1428" s="2"/>
      <c r="AG1428" s="18"/>
    </row>
    <row r="1429" spans="1:33" s="23" customFormat="1">
      <c r="A1429" s="1"/>
      <c r="B1429" s="1"/>
      <c r="C1429" s="18"/>
      <c r="D1429" s="26"/>
      <c r="N1429" s="24"/>
      <c r="O1429" s="24"/>
      <c r="S1429" s="25"/>
      <c r="V1429" s="18"/>
      <c r="W1429" s="2"/>
      <c r="X1429" s="2"/>
      <c r="Y1429" s="2"/>
      <c r="Z1429" s="2"/>
      <c r="AA1429" s="2"/>
      <c r="AB1429" s="2"/>
      <c r="AC1429" s="2"/>
      <c r="AD1429" s="2"/>
      <c r="AE1429" s="2"/>
      <c r="AF1429" s="2"/>
      <c r="AG1429" s="18"/>
    </row>
    <row r="1430" spans="1:33" s="23" customFormat="1">
      <c r="A1430" s="1"/>
      <c r="B1430" s="1"/>
      <c r="C1430" s="18"/>
      <c r="D1430" s="26"/>
      <c r="N1430" s="24"/>
      <c r="O1430" s="24"/>
      <c r="S1430" s="25"/>
      <c r="V1430" s="18"/>
      <c r="W1430" s="2"/>
      <c r="X1430" s="2"/>
      <c r="Y1430" s="2"/>
      <c r="Z1430" s="2"/>
      <c r="AA1430" s="2"/>
      <c r="AB1430" s="2"/>
      <c r="AC1430" s="2"/>
      <c r="AD1430" s="2"/>
      <c r="AE1430" s="2"/>
      <c r="AF1430" s="2"/>
      <c r="AG1430" s="18"/>
    </row>
    <row r="1431" spans="1:33" s="23" customFormat="1">
      <c r="A1431" s="1"/>
      <c r="B1431" s="1"/>
      <c r="C1431" s="18"/>
      <c r="D1431" s="26"/>
      <c r="N1431" s="24"/>
      <c r="O1431" s="24"/>
      <c r="S1431" s="25"/>
      <c r="V1431" s="18"/>
      <c r="W1431" s="2"/>
      <c r="X1431" s="2"/>
      <c r="Y1431" s="2"/>
      <c r="Z1431" s="2"/>
      <c r="AA1431" s="2"/>
      <c r="AB1431" s="2"/>
      <c r="AC1431" s="2"/>
      <c r="AD1431" s="2"/>
      <c r="AE1431" s="2"/>
      <c r="AF1431" s="2"/>
      <c r="AG1431" s="18"/>
    </row>
    <row r="1432" spans="1:33" s="23" customFormat="1">
      <c r="A1432" s="1"/>
      <c r="B1432" s="1"/>
      <c r="C1432" s="18"/>
      <c r="D1432" s="26"/>
      <c r="N1432" s="24"/>
      <c r="O1432" s="24"/>
      <c r="S1432" s="25"/>
      <c r="V1432" s="18"/>
      <c r="W1432" s="2"/>
      <c r="X1432" s="2"/>
      <c r="Y1432" s="2"/>
      <c r="Z1432" s="2"/>
      <c r="AA1432" s="2"/>
      <c r="AB1432" s="2"/>
      <c r="AC1432" s="2"/>
      <c r="AD1432" s="2"/>
      <c r="AE1432" s="2"/>
      <c r="AF1432" s="2"/>
      <c r="AG1432" s="18"/>
    </row>
    <row r="1433" spans="1:33" s="23" customFormat="1">
      <c r="A1433" s="1"/>
      <c r="B1433" s="1"/>
      <c r="C1433" s="18"/>
      <c r="D1433" s="26"/>
      <c r="N1433" s="24"/>
      <c r="O1433" s="24"/>
      <c r="S1433" s="25"/>
      <c r="V1433" s="18"/>
      <c r="W1433" s="2"/>
      <c r="X1433" s="2"/>
      <c r="Y1433" s="2"/>
      <c r="Z1433" s="2"/>
      <c r="AA1433" s="2"/>
      <c r="AB1433" s="2"/>
      <c r="AC1433" s="2"/>
      <c r="AD1433" s="2"/>
      <c r="AE1433" s="2"/>
      <c r="AF1433" s="2"/>
      <c r="AG1433" s="18"/>
    </row>
    <row r="1434" spans="1:33" s="23" customFormat="1">
      <c r="A1434" s="1"/>
      <c r="B1434" s="1"/>
      <c r="C1434" s="18"/>
      <c r="D1434" s="26"/>
      <c r="N1434" s="24"/>
      <c r="O1434" s="24"/>
      <c r="S1434" s="25"/>
      <c r="V1434" s="18"/>
      <c r="W1434" s="2"/>
      <c r="X1434" s="2"/>
      <c r="Y1434" s="2"/>
      <c r="Z1434" s="2"/>
      <c r="AA1434" s="2"/>
      <c r="AB1434" s="2"/>
      <c r="AC1434" s="2"/>
      <c r="AD1434" s="2"/>
      <c r="AE1434" s="2"/>
      <c r="AF1434" s="2"/>
      <c r="AG1434" s="18"/>
    </row>
    <row r="1435" spans="1:33" s="23" customFormat="1">
      <c r="A1435" s="1"/>
      <c r="B1435" s="1"/>
      <c r="C1435" s="18"/>
      <c r="D1435" s="26"/>
      <c r="N1435" s="24"/>
      <c r="O1435" s="24"/>
      <c r="S1435" s="25"/>
      <c r="V1435" s="18"/>
      <c r="W1435" s="2"/>
      <c r="X1435" s="2"/>
      <c r="Y1435" s="2"/>
      <c r="Z1435" s="2"/>
      <c r="AA1435" s="2"/>
      <c r="AB1435" s="2"/>
      <c r="AC1435" s="2"/>
      <c r="AD1435" s="2"/>
      <c r="AE1435" s="2"/>
      <c r="AF1435" s="2"/>
      <c r="AG1435" s="18"/>
    </row>
    <row r="1436" spans="1:33" s="23" customFormat="1">
      <c r="A1436" s="1"/>
      <c r="B1436" s="1"/>
      <c r="C1436" s="18"/>
      <c r="D1436" s="26"/>
      <c r="N1436" s="24"/>
      <c r="O1436" s="24"/>
      <c r="S1436" s="25"/>
      <c r="V1436" s="18"/>
      <c r="W1436" s="2"/>
      <c r="X1436" s="2"/>
      <c r="Y1436" s="2"/>
      <c r="Z1436" s="2"/>
      <c r="AA1436" s="2"/>
      <c r="AB1436" s="2"/>
      <c r="AC1436" s="2"/>
      <c r="AD1436" s="2"/>
      <c r="AE1436" s="2"/>
      <c r="AF1436" s="2"/>
      <c r="AG1436" s="18"/>
    </row>
    <row r="1437" spans="1:33" s="23" customFormat="1">
      <c r="A1437" s="1"/>
      <c r="B1437" s="1"/>
      <c r="C1437" s="18"/>
      <c r="D1437" s="26"/>
      <c r="N1437" s="24"/>
      <c r="O1437" s="24"/>
      <c r="S1437" s="25"/>
      <c r="V1437" s="18"/>
      <c r="W1437" s="2"/>
      <c r="X1437" s="2"/>
      <c r="Y1437" s="2"/>
      <c r="Z1437" s="2"/>
      <c r="AA1437" s="2"/>
      <c r="AB1437" s="2"/>
      <c r="AC1437" s="2"/>
      <c r="AD1437" s="2"/>
      <c r="AE1437" s="2"/>
      <c r="AF1437" s="2"/>
      <c r="AG1437" s="18"/>
    </row>
    <row r="1438" spans="1:33" s="23" customFormat="1">
      <c r="A1438" s="1"/>
      <c r="B1438" s="1"/>
      <c r="C1438" s="18"/>
      <c r="D1438" s="26"/>
      <c r="N1438" s="24"/>
      <c r="O1438" s="24"/>
      <c r="S1438" s="25"/>
      <c r="V1438" s="18"/>
      <c r="W1438" s="2"/>
      <c r="X1438" s="2"/>
      <c r="Y1438" s="2"/>
      <c r="Z1438" s="2"/>
      <c r="AA1438" s="2"/>
      <c r="AB1438" s="2"/>
      <c r="AC1438" s="2"/>
      <c r="AD1438" s="2"/>
      <c r="AE1438" s="2"/>
      <c r="AF1438" s="2"/>
      <c r="AG1438" s="18"/>
    </row>
    <row r="1439" spans="1:33" s="23" customFormat="1">
      <c r="A1439" s="1"/>
      <c r="B1439" s="1"/>
      <c r="C1439" s="18"/>
      <c r="D1439" s="26"/>
      <c r="N1439" s="24"/>
      <c r="O1439" s="24"/>
      <c r="S1439" s="25"/>
      <c r="V1439" s="18"/>
      <c r="W1439" s="2"/>
      <c r="X1439" s="2"/>
      <c r="Y1439" s="2"/>
      <c r="Z1439" s="2"/>
      <c r="AA1439" s="2"/>
      <c r="AB1439" s="2"/>
      <c r="AC1439" s="2"/>
      <c r="AD1439" s="2"/>
      <c r="AE1439" s="2"/>
      <c r="AF1439" s="2"/>
      <c r="AG1439" s="18"/>
    </row>
    <row r="1440" spans="1:33" s="23" customFormat="1">
      <c r="A1440" s="1"/>
      <c r="B1440" s="1"/>
      <c r="C1440" s="18"/>
      <c r="D1440" s="26"/>
      <c r="N1440" s="24"/>
      <c r="O1440" s="24"/>
      <c r="S1440" s="25"/>
      <c r="V1440" s="18"/>
      <c r="W1440" s="2"/>
      <c r="X1440" s="2"/>
      <c r="Y1440" s="2"/>
      <c r="Z1440" s="2"/>
      <c r="AA1440" s="2"/>
      <c r="AB1440" s="2"/>
      <c r="AC1440" s="2"/>
      <c r="AD1440" s="2"/>
      <c r="AE1440" s="2"/>
      <c r="AF1440" s="2"/>
      <c r="AG1440" s="18"/>
    </row>
    <row r="1441" spans="1:33" s="23" customFormat="1">
      <c r="A1441" s="1"/>
      <c r="B1441" s="1"/>
      <c r="C1441" s="18"/>
      <c r="D1441" s="26"/>
      <c r="N1441" s="24"/>
      <c r="O1441" s="24"/>
      <c r="S1441" s="25"/>
      <c r="V1441" s="18"/>
      <c r="W1441" s="2"/>
      <c r="X1441" s="2"/>
      <c r="Y1441" s="2"/>
      <c r="Z1441" s="2"/>
      <c r="AA1441" s="2"/>
      <c r="AB1441" s="2"/>
      <c r="AC1441" s="2"/>
      <c r="AD1441" s="2"/>
      <c r="AE1441" s="2"/>
      <c r="AF1441" s="2"/>
      <c r="AG1441" s="18"/>
    </row>
    <row r="1442" spans="1:33" s="23" customFormat="1">
      <c r="A1442" s="1"/>
      <c r="B1442" s="1"/>
      <c r="C1442" s="18"/>
      <c r="D1442" s="26"/>
      <c r="N1442" s="24"/>
      <c r="O1442" s="24"/>
      <c r="S1442" s="25"/>
      <c r="V1442" s="18"/>
      <c r="W1442" s="2"/>
      <c r="X1442" s="2"/>
      <c r="Y1442" s="2"/>
      <c r="Z1442" s="2"/>
      <c r="AA1442" s="2"/>
      <c r="AB1442" s="2"/>
      <c r="AC1442" s="2"/>
      <c r="AD1442" s="2"/>
      <c r="AE1442" s="2"/>
      <c r="AF1442" s="2"/>
      <c r="AG1442" s="18"/>
    </row>
    <row r="1443" spans="1:33" s="23" customFormat="1">
      <c r="A1443" s="1"/>
      <c r="B1443" s="1"/>
      <c r="C1443" s="18"/>
      <c r="D1443" s="26"/>
      <c r="N1443" s="24"/>
      <c r="O1443" s="24"/>
      <c r="S1443" s="25"/>
      <c r="V1443" s="18"/>
      <c r="W1443" s="2"/>
      <c r="X1443" s="2"/>
      <c r="Y1443" s="2"/>
      <c r="Z1443" s="2"/>
      <c r="AA1443" s="2"/>
      <c r="AB1443" s="2"/>
      <c r="AC1443" s="2"/>
      <c r="AD1443" s="2"/>
      <c r="AE1443" s="2"/>
      <c r="AF1443" s="2"/>
      <c r="AG1443" s="18"/>
    </row>
    <row r="1444" spans="1:33" s="23" customFormat="1">
      <c r="A1444" s="1"/>
      <c r="B1444" s="1"/>
      <c r="C1444" s="18"/>
      <c r="D1444" s="26"/>
      <c r="N1444" s="24"/>
      <c r="O1444" s="24"/>
      <c r="S1444" s="25"/>
      <c r="V1444" s="18"/>
      <c r="W1444" s="2"/>
      <c r="X1444" s="2"/>
      <c r="Y1444" s="2"/>
      <c r="Z1444" s="2"/>
      <c r="AA1444" s="2"/>
      <c r="AB1444" s="2"/>
      <c r="AC1444" s="2"/>
      <c r="AD1444" s="2"/>
      <c r="AE1444" s="2"/>
      <c r="AF1444" s="2"/>
      <c r="AG1444" s="18"/>
    </row>
    <row r="1445" spans="1:33" s="23" customFormat="1">
      <c r="A1445" s="1"/>
      <c r="B1445" s="1"/>
      <c r="C1445" s="18"/>
      <c r="D1445" s="26"/>
      <c r="N1445" s="24"/>
      <c r="O1445" s="24"/>
      <c r="S1445" s="25"/>
      <c r="V1445" s="18"/>
      <c r="W1445" s="2"/>
      <c r="X1445" s="2"/>
      <c r="Y1445" s="2"/>
      <c r="Z1445" s="2"/>
      <c r="AA1445" s="2"/>
      <c r="AB1445" s="2"/>
      <c r="AC1445" s="2"/>
      <c r="AD1445" s="2"/>
      <c r="AE1445" s="2"/>
      <c r="AF1445" s="2"/>
      <c r="AG1445" s="18"/>
    </row>
    <row r="1446" spans="1:33" s="23" customFormat="1">
      <c r="A1446" s="1"/>
      <c r="B1446" s="1"/>
      <c r="C1446" s="18"/>
      <c r="D1446" s="26"/>
      <c r="N1446" s="24"/>
      <c r="O1446" s="24"/>
      <c r="S1446" s="25"/>
      <c r="V1446" s="18"/>
      <c r="W1446" s="2"/>
      <c r="X1446" s="2"/>
      <c r="Y1446" s="2"/>
      <c r="Z1446" s="2"/>
      <c r="AA1446" s="2"/>
      <c r="AB1446" s="2"/>
      <c r="AC1446" s="2"/>
      <c r="AD1446" s="2"/>
      <c r="AE1446" s="2"/>
      <c r="AF1446" s="2"/>
      <c r="AG1446" s="18"/>
    </row>
    <row r="1447" spans="1:33" s="23" customFormat="1">
      <c r="A1447" s="1"/>
      <c r="B1447" s="1"/>
      <c r="C1447" s="18"/>
      <c r="D1447" s="26"/>
      <c r="N1447" s="24"/>
      <c r="O1447" s="24"/>
      <c r="S1447" s="25"/>
      <c r="V1447" s="18"/>
      <c r="W1447" s="2"/>
      <c r="X1447" s="2"/>
      <c r="Y1447" s="2"/>
      <c r="Z1447" s="2"/>
      <c r="AA1447" s="2"/>
      <c r="AB1447" s="2"/>
      <c r="AC1447" s="2"/>
      <c r="AD1447" s="2"/>
      <c r="AE1447" s="2"/>
      <c r="AF1447" s="2"/>
      <c r="AG1447" s="18"/>
    </row>
    <row r="1448" spans="1:33" s="23" customFormat="1">
      <c r="A1448" s="1"/>
      <c r="B1448" s="1"/>
      <c r="C1448" s="18"/>
      <c r="D1448" s="26"/>
      <c r="N1448" s="24"/>
      <c r="O1448" s="24"/>
      <c r="S1448" s="25"/>
      <c r="V1448" s="18"/>
      <c r="W1448" s="2"/>
      <c r="X1448" s="2"/>
      <c r="Y1448" s="2"/>
      <c r="Z1448" s="2"/>
      <c r="AA1448" s="2"/>
      <c r="AB1448" s="2"/>
      <c r="AC1448" s="2"/>
      <c r="AD1448" s="2"/>
      <c r="AE1448" s="2"/>
      <c r="AF1448" s="2"/>
      <c r="AG1448" s="18"/>
    </row>
    <row r="1449" spans="1:33" s="23" customFormat="1">
      <c r="A1449" s="1"/>
      <c r="B1449" s="1"/>
      <c r="C1449" s="18"/>
      <c r="D1449" s="26"/>
      <c r="N1449" s="24"/>
      <c r="O1449" s="24"/>
      <c r="S1449" s="25"/>
      <c r="V1449" s="18"/>
      <c r="W1449" s="2"/>
      <c r="X1449" s="2"/>
      <c r="Y1449" s="2"/>
      <c r="Z1449" s="2"/>
      <c r="AA1449" s="2"/>
      <c r="AB1449" s="2"/>
      <c r="AC1449" s="2"/>
      <c r="AD1449" s="2"/>
      <c r="AE1449" s="2"/>
      <c r="AF1449" s="2"/>
      <c r="AG1449" s="18"/>
    </row>
    <row r="1450" spans="1:33" s="23" customFormat="1">
      <c r="A1450" s="1"/>
      <c r="B1450" s="1"/>
      <c r="C1450" s="18"/>
      <c r="D1450" s="26"/>
      <c r="N1450" s="24"/>
      <c r="O1450" s="24"/>
      <c r="S1450" s="25"/>
      <c r="V1450" s="18"/>
      <c r="W1450" s="2"/>
      <c r="X1450" s="2"/>
      <c r="Y1450" s="2"/>
      <c r="Z1450" s="2"/>
      <c r="AA1450" s="2"/>
      <c r="AB1450" s="2"/>
      <c r="AC1450" s="2"/>
      <c r="AD1450" s="2"/>
      <c r="AE1450" s="2"/>
      <c r="AF1450" s="2"/>
      <c r="AG1450" s="18"/>
    </row>
    <row r="1451" spans="1:33" s="23" customFormat="1">
      <c r="A1451" s="1"/>
      <c r="B1451" s="1"/>
      <c r="C1451" s="18"/>
      <c r="D1451" s="26"/>
      <c r="N1451" s="24"/>
      <c r="O1451" s="24"/>
      <c r="S1451" s="25"/>
      <c r="V1451" s="18"/>
      <c r="W1451" s="2"/>
      <c r="X1451" s="2"/>
      <c r="Y1451" s="2"/>
      <c r="Z1451" s="2"/>
      <c r="AA1451" s="2"/>
      <c r="AB1451" s="2"/>
      <c r="AC1451" s="2"/>
      <c r="AD1451" s="2"/>
      <c r="AE1451" s="2"/>
      <c r="AF1451" s="2"/>
      <c r="AG1451" s="18"/>
    </row>
    <row r="1452" spans="1:33" s="23" customFormat="1">
      <c r="A1452" s="1"/>
      <c r="B1452" s="1"/>
      <c r="C1452" s="18"/>
      <c r="D1452" s="26"/>
      <c r="N1452" s="24"/>
      <c r="O1452" s="24"/>
      <c r="S1452" s="25"/>
      <c r="V1452" s="18"/>
      <c r="W1452" s="2"/>
      <c r="X1452" s="2"/>
      <c r="Y1452" s="2"/>
      <c r="Z1452" s="2"/>
      <c r="AA1452" s="2"/>
      <c r="AB1452" s="2"/>
      <c r="AC1452" s="2"/>
      <c r="AD1452" s="2"/>
      <c r="AE1452" s="2"/>
      <c r="AF1452" s="2"/>
      <c r="AG1452" s="18"/>
    </row>
    <row r="1453" spans="1:33" s="23" customFormat="1">
      <c r="A1453" s="1"/>
      <c r="B1453" s="1"/>
      <c r="C1453" s="18"/>
      <c r="D1453" s="26"/>
      <c r="N1453" s="24"/>
      <c r="O1453" s="24"/>
      <c r="S1453" s="25"/>
      <c r="V1453" s="18"/>
      <c r="W1453" s="2"/>
      <c r="X1453" s="2"/>
      <c r="Y1453" s="2"/>
      <c r="Z1453" s="2"/>
      <c r="AA1453" s="2"/>
      <c r="AB1453" s="2"/>
      <c r="AC1453" s="2"/>
      <c r="AD1453" s="2"/>
      <c r="AE1453" s="2"/>
      <c r="AF1453" s="2"/>
      <c r="AG1453" s="18"/>
    </row>
    <row r="1454" spans="1:33" s="23" customFormat="1">
      <c r="A1454" s="1"/>
      <c r="B1454" s="1"/>
      <c r="C1454" s="18"/>
      <c r="D1454" s="26"/>
      <c r="N1454" s="24"/>
      <c r="O1454" s="24"/>
      <c r="S1454" s="25"/>
      <c r="V1454" s="18"/>
      <c r="W1454" s="2"/>
      <c r="X1454" s="2"/>
      <c r="Y1454" s="2"/>
      <c r="Z1454" s="2"/>
      <c r="AA1454" s="2"/>
      <c r="AB1454" s="2"/>
      <c r="AC1454" s="2"/>
      <c r="AD1454" s="2"/>
      <c r="AE1454" s="2"/>
      <c r="AF1454" s="2"/>
      <c r="AG1454" s="18"/>
    </row>
    <row r="1455" spans="1:33" s="23" customFormat="1">
      <c r="A1455" s="1"/>
      <c r="B1455" s="1"/>
      <c r="C1455" s="18"/>
      <c r="D1455" s="26"/>
      <c r="N1455" s="24"/>
      <c r="O1455" s="24"/>
      <c r="S1455" s="25"/>
      <c r="V1455" s="18"/>
      <c r="W1455" s="2"/>
      <c r="X1455" s="2"/>
      <c r="Y1455" s="2"/>
      <c r="Z1455" s="2"/>
      <c r="AA1455" s="2"/>
      <c r="AB1455" s="2"/>
      <c r="AC1455" s="2"/>
      <c r="AD1455" s="2"/>
      <c r="AE1455" s="2"/>
      <c r="AF1455" s="2"/>
      <c r="AG1455" s="18"/>
    </row>
    <row r="1456" spans="1:33" s="23" customFormat="1">
      <c r="A1456" s="1"/>
      <c r="B1456" s="1"/>
      <c r="C1456" s="18"/>
      <c r="D1456" s="26"/>
      <c r="N1456" s="24"/>
      <c r="O1456" s="24"/>
      <c r="S1456" s="25"/>
      <c r="V1456" s="18"/>
      <c r="W1456" s="2"/>
      <c r="X1456" s="2"/>
      <c r="Y1456" s="2"/>
      <c r="Z1456" s="2"/>
      <c r="AA1456" s="2"/>
      <c r="AB1456" s="2"/>
      <c r="AC1456" s="2"/>
      <c r="AD1456" s="2"/>
      <c r="AE1456" s="2"/>
      <c r="AF1456" s="2"/>
      <c r="AG1456" s="18"/>
    </row>
    <row r="1457" spans="1:33" s="23" customFormat="1">
      <c r="A1457" s="1"/>
      <c r="B1457" s="1"/>
      <c r="C1457" s="18"/>
      <c r="D1457" s="26"/>
      <c r="N1457" s="24"/>
      <c r="O1457" s="24"/>
      <c r="S1457" s="25"/>
      <c r="V1457" s="18"/>
      <c r="W1457" s="2"/>
      <c r="X1457" s="2"/>
      <c r="Y1457" s="2"/>
      <c r="Z1457" s="2"/>
      <c r="AA1457" s="2"/>
      <c r="AB1457" s="2"/>
      <c r="AC1457" s="2"/>
      <c r="AD1457" s="2"/>
      <c r="AE1457" s="2"/>
      <c r="AF1457" s="2"/>
      <c r="AG1457" s="18"/>
    </row>
    <row r="1458" spans="1:33" s="23" customFormat="1">
      <c r="A1458" s="1"/>
      <c r="B1458" s="1"/>
      <c r="C1458" s="18"/>
      <c r="D1458" s="26"/>
      <c r="N1458" s="24"/>
      <c r="O1458" s="24"/>
      <c r="S1458" s="25"/>
      <c r="V1458" s="18"/>
      <c r="W1458" s="2"/>
      <c r="X1458" s="2"/>
      <c r="Y1458" s="2"/>
      <c r="Z1458" s="2"/>
      <c r="AA1458" s="2"/>
      <c r="AB1458" s="2"/>
      <c r="AC1458" s="2"/>
      <c r="AD1458" s="2"/>
      <c r="AE1458" s="2"/>
      <c r="AF1458" s="2"/>
      <c r="AG1458" s="18"/>
    </row>
    <row r="1459" spans="1:33" s="23" customFormat="1">
      <c r="A1459" s="1"/>
      <c r="B1459" s="1"/>
      <c r="C1459" s="18"/>
      <c r="D1459" s="26"/>
      <c r="N1459" s="24"/>
      <c r="O1459" s="24"/>
      <c r="S1459" s="25"/>
      <c r="V1459" s="18"/>
      <c r="W1459" s="2"/>
      <c r="X1459" s="2"/>
      <c r="Y1459" s="2"/>
      <c r="Z1459" s="2"/>
      <c r="AA1459" s="2"/>
      <c r="AB1459" s="2"/>
      <c r="AC1459" s="2"/>
      <c r="AD1459" s="2"/>
      <c r="AE1459" s="2"/>
      <c r="AF1459" s="2"/>
      <c r="AG1459" s="18"/>
    </row>
    <row r="1460" spans="1:33" s="23" customFormat="1">
      <c r="A1460" s="1"/>
      <c r="B1460" s="1"/>
      <c r="C1460" s="18"/>
      <c r="D1460" s="26"/>
      <c r="N1460" s="24"/>
      <c r="O1460" s="24"/>
      <c r="S1460" s="25"/>
      <c r="V1460" s="18"/>
      <c r="W1460" s="2"/>
      <c r="X1460" s="2"/>
      <c r="Y1460" s="2"/>
      <c r="Z1460" s="2"/>
      <c r="AA1460" s="2"/>
      <c r="AB1460" s="2"/>
      <c r="AC1460" s="2"/>
      <c r="AD1460" s="2"/>
      <c r="AE1460" s="2"/>
      <c r="AF1460" s="2"/>
      <c r="AG1460" s="18"/>
    </row>
    <row r="1461" spans="1:33" s="23" customFormat="1">
      <c r="A1461" s="1"/>
      <c r="B1461" s="1"/>
      <c r="C1461" s="18"/>
      <c r="D1461" s="26"/>
      <c r="N1461" s="24"/>
      <c r="O1461" s="24"/>
      <c r="S1461" s="25"/>
      <c r="V1461" s="18"/>
      <c r="W1461" s="2"/>
      <c r="X1461" s="2"/>
      <c r="Y1461" s="2"/>
      <c r="Z1461" s="2"/>
      <c r="AA1461" s="2"/>
      <c r="AB1461" s="2"/>
      <c r="AC1461" s="2"/>
      <c r="AD1461" s="2"/>
      <c r="AE1461" s="2"/>
      <c r="AF1461" s="2"/>
      <c r="AG1461" s="18"/>
    </row>
    <row r="1462" spans="1:33" s="23" customFormat="1">
      <c r="A1462" s="1"/>
      <c r="B1462" s="1"/>
      <c r="C1462" s="18"/>
      <c r="D1462" s="26"/>
      <c r="N1462" s="24"/>
      <c r="O1462" s="24"/>
      <c r="S1462" s="25"/>
      <c r="V1462" s="18"/>
      <c r="W1462" s="2"/>
      <c r="X1462" s="2"/>
      <c r="Y1462" s="2"/>
      <c r="Z1462" s="2"/>
      <c r="AA1462" s="2"/>
      <c r="AB1462" s="2"/>
      <c r="AC1462" s="2"/>
      <c r="AD1462" s="2"/>
      <c r="AE1462" s="2"/>
      <c r="AF1462" s="2"/>
      <c r="AG1462" s="18"/>
    </row>
    <row r="1463" spans="1:33" s="23" customFormat="1">
      <c r="A1463" s="1"/>
      <c r="B1463" s="1"/>
      <c r="C1463" s="18"/>
      <c r="D1463" s="26"/>
      <c r="N1463" s="24"/>
      <c r="O1463" s="24"/>
      <c r="S1463" s="25"/>
      <c r="V1463" s="18"/>
      <c r="W1463" s="2"/>
      <c r="X1463" s="2"/>
      <c r="Y1463" s="2"/>
      <c r="Z1463" s="2"/>
      <c r="AA1463" s="2"/>
      <c r="AB1463" s="2"/>
      <c r="AC1463" s="2"/>
      <c r="AD1463" s="2"/>
      <c r="AE1463" s="2"/>
      <c r="AF1463" s="2"/>
      <c r="AG1463" s="18"/>
    </row>
    <row r="1464" spans="1:33" s="23" customFormat="1">
      <c r="A1464" s="1"/>
      <c r="B1464" s="1"/>
      <c r="C1464" s="18"/>
      <c r="D1464" s="26"/>
      <c r="N1464" s="24"/>
      <c r="O1464" s="24"/>
      <c r="S1464" s="25"/>
      <c r="V1464" s="18"/>
      <c r="W1464" s="2"/>
      <c r="X1464" s="2"/>
      <c r="Y1464" s="2"/>
      <c r="Z1464" s="2"/>
      <c r="AA1464" s="2"/>
      <c r="AB1464" s="2"/>
      <c r="AC1464" s="2"/>
      <c r="AD1464" s="2"/>
      <c r="AE1464" s="2"/>
      <c r="AF1464" s="2"/>
      <c r="AG1464" s="18"/>
    </row>
    <row r="1465" spans="1:33" s="23" customFormat="1">
      <c r="A1465" s="1"/>
      <c r="B1465" s="1"/>
      <c r="C1465" s="18"/>
      <c r="D1465" s="26"/>
      <c r="N1465" s="24"/>
      <c r="O1465" s="24"/>
      <c r="S1465" s="25"/>
      <c r="V1465" s="18"/>
      <c r="W1465" s="2"/>
      <c r="X1465" s="2"/>
      <c r="Y1465" s="2"/>
      <c r="Z1465" s="2"/>
      <c r="AA1465" s="2"/>
      <c r="AB1465" s="2"/>
      <c r="AC1465" s="2"/>
      <c r="AD1465" s="2"/>
      <c r="AE1465" s="2"/>
      <c r="AF1465" s="2"/>
      <c r="AG1465" s="18"/>
    </row>
    <row r="1466" spans="1:33" s="23" customFormat="1">
      <c r="A1466" s="1"/>
      <c r="B1466" s="1"/>
      <c r="C1466" s="18"/>
      <c r="D1466" s="26"/>
      <c r="N1466" s="24"/>
      <c r="O1466" s="24"/>
      <c r="S1466" s="25"/>
      <c r="V1466" s="18"/>
      <c r="W1466" s="2"/>
      <c r="X1466" s="2"/>
      <c r="Y1466" s="2"/>
      <c r="Z1466" s="2"/>
      <c r="AA1466" s="2"/>
      <c r="AB1466" s="2"/>
      <c r="AC1466" s="2"/>
      <c r="AD1466" s="2"/>
      <c r="AE1466" s="2"/>
      <c r="AF1466" s="2"/>
      <c r="AG1466" s="18"/>
    </row>
    <row r="1467" spans="1:33" s="23" customFormat="1">
      <c r="A1467" s="1"/>
      <c r="B1467" s="1"/>
      <c r="C1467" s="18"/>
      <c r="D1467" s="26"/>
      <c r="N1467" s="24"/>
      <c r="O1467" s="24"/>
      <c r="S1467" s="25"/>
      <c r="V1467" s="18"/>
      <c r="W1467" s="2"/>
      <c r="X1467" s="2"/>
      <c r="Y1467" s="2"/>
      <c r="Z1467" s="2"/>
      <c r="AA1467" s="2"/>
      <c r="AB1467" s="2"/>
      <c r="AC1467" s="2"/>
      <c r="AD1467" s="2"/>
      <c r="AE1467" s="2"/>
      <c r="AF1467" s="2"/>
      <c r="AG1467" s="18"/>
    </row>
    <row r="1468" spans="1:33" s="23" customFormat="1">
      <c r="A1468" s="1"/>
      <c r="B1468" s="1"/>
      <c r="C1468" s="18"/>
      <c r="D1468" s="26"/>
      <c r="N1468" s="24"/>
      <c r="O1468" s="24"/>
      <c r="S1468" s="25"/>
      <c r="V1468" s="18"/>
      <c r="W1468" s="2"/>
      <c r="X1468" s="2"/>
      <c r="Y1468" s="2"/>
      <c r="Z1468" s="2"/>
      <c r="AA1468" s="2"/>
      <c r="AB1468" s="2"/>
      <c r="AC1468" s="2"/>
      <c r="AD1468" s="2"/>
      <c r="AE1468" s="2"/>
      <c r="AF1468" s="2"/>
      <c r="AG1468" s="18"/>
    </row>
    <row r="1469" spans="1:33" s="23" customFormat="1">
      <c r="A1469" s="1"/>
      <c r="B1469" s="1"/>
      <c r="C1469" s="18"/>
      <c r="D1469" s="26"/>
      <c r="N1469" s="24"/>
      <c r="O1469" s="24"/>
      <c r="S1469" s="25"/>
      <c r="V1469" s="18"/>
      <c r="W1469" s="2"/>
      <c r="X1469" s="2"/>
      <c r="Y1469" s="2"/>
      <c r="Z1469" s="2"/>
      <c r="AA1469" s="2"/>
      <c r="AB1469" s="2"/>
      <c r="AC1469" s="2"/>
      <c r="AD1469" s="2"/>
      <c r="AE1469" s="2"/>
      <c r="AF1469" s="2"/>
      <c r="AG1469" s="18"/>
    </row>
    <row r="1470" spans="1:33" s="23" customFormat="1">
      <c r="A1470" s="1"/>
      <c r="B1470" s="1"/>
      <c r="C1470" s="18"/>
      <c r="D1470" s="26"/>
      <c r="N1470" s="24"/>
      <c r="O1470" s="24"/>
      <c r="S1470" s="25"/>
      <c r="V1470" s="18"/>
      <c r="W1470" s="2"/>
      <c r="X1470" s="2"/>
      <c r="Y1470" s="2"/>
      <c r="Z1470" s="2"/>
      <c r="AA1470" s="2"/>
      <c r="AB1470" s="2"/>
      <c r="AC1470" s="2"/>
      <c r="AD1470" s="2"/>
      <c r="AE1470" s="2"/>
      <c r="AF1470" s="2"/>
      <c r="AG1470" s="18"/>
    </row>
    <row r="1471" spans="1:33" s="23" customFormat="1">
      <c r="A1471" s="1"/>
      <c r="B1471" s="1"/>
      <c r="C1471" s="18"/>
      <c r="D1471" s="26"/>
      <c r="N1471" s="24"/>
      <c r="O1471" s="24"/>
      <c r="S1471" s="25"/>
      <c r="V1471" s="18"/>
      <c r="W1471" s="2"/>
      <c r="X1471" s="2"/>
      <c r="Y1471" s="2"/>
      <c r="Z1471" s="2"/>
      <c r="AA1471" s="2"/>
      <c r="AB1471" s="2"/>
      <c r="AC1471" s="2"/>
      <c r="AD1471" s="2"/>
      <c r="AE1471" s="2"/>
      <c r="AF1471" s="2"/>
      <c r="AG1471" s="18"/>
    </row>
    <row r="1472" spans="1:33" s="23" customFormat="1">
      <c r="A1472" s="1"/>
      <c r="B1472" s="1"/>
      <c r="C1472" s="18"/>
      <c r="D1472" s="26"/>
      <c r="N1472" s="24"/>
      <c r="O1472" s="24"/>
      <c r="S1472" s="25"/>
      <c r="V1472" s="18"/>
      <c r="W1472" s="2"/>
      <c r="X1472" s="2"/>
      <c r="Y1472" s="2"/>
      <c r="Z1472" s="2"/>
      <c r="AA1472" s="2"/>
      <c r="AB1472" s="2"/>
      <c r="AC1472" s="2"/>
      <c r="AD1472" s="2"/>
      <c r="AE1472" s="2"/>
      <c r="AF1472" s="2"/>
      <c r="AG1472" s="18"/>
    </row>
    <row r="1473" spans="1:33" s="23" customFormat="1">
      <c r="A1473" s="1"/>
      <c r="B1473" s="1"/>
      <c r="C1473" s="18"/>
      <c r="D1473" s="26"/>
      <c r="N1473" s="24"/>
      <c r="O1473" s="24"/>
      <c r="S1473" s="25"/>
      <c r="V1473" s="18"/>
      <c r="W1473" s="2"/>
      <c r="X1473" s="2"/>
      <c r="Y1473" s="2"/>
      <c r="Z1473" s="2"/>
      <c r="AA1473" s="2"/>
      <c r="AB1473" s="2"/>
      <c r="AC1473" s="2"/>
      <c r="AD1473" s="2"/>
      <c r="AE1473" s="2"/>
      <c r="AF1473" s="2"/>
      <c r="AG1473" s="18"/>
    </row>
    <row r="1474" spans="1:33" s="23" customFormat="1">
      <c r="A1474" s="1"/>
      <c r="B1474" s="1"/>
      <c r="C1474" s="18"/>
      <c r="D1474" s="26"/>
      <c r="N1474" s="24"/>
      <c r="O1474" s="24"/>
      <c r="S1474" s="25"/>
      <c r="V1474" s="18"/>
      <c r="W1474" s="2"/>
      <c r="X1474" s="2"/>
      <c r="Y1474" s="2"/>
      <c r="Z1474" s="2"/>
      <c r="AA1474" s="2"/>
      <c r="AB1474" s="2"/>
      <c r="AC1474" s="2"/>
      <c r="AD1474" s="2"/>
      <c r="AE1474" s="2"/>
      <c r="AF1474" s="2"/>
      <c r="AG1474" s="18"/>
    </row>
    <row r="1475" spans="1:33" s="23" customFormat="1">
      <c r="A1475" s="1"/>
      <c r="B1475" s="1"/>
      <c r="C1475" s="18"/>
      <c r="D1475" s="26"/>
      <c r="N1475" s="24"/>
      <c r="O1475" s="24"/>
      <c r="S1475" s="25"/>
      <c r="V1475" s="18"/>
      <c r="W1475" s="2"/>
      <c r="X1475" s="2"/>
      <c r="Y1475" s="2"/>
      <c r="Z1475" s="2"/>
      <c r="AA1475" s="2"/>
      <c r="AB1475" s="2"/>
      <c r="AC1475" s="2"/>
      <c r="AD1475" s="2"/>
      <c r="AE1475" s="2"/>
      <c r="AF1475" s="2"/>
      <c r="AG1475" s="18"/>
    </row>
    <row r="1476" spans="1:33" s="23" customFormat="1">
      <c r="A1476" s="1"/>
      <c r="B1476" s="1"/>
      <c r="C1476" s="18"/>
      <c r="D1476" s="26"/>
      <c r="N1476" s="24"/>
      <c r="O1476" s="24"/>
      <c r="S1476" s="25"/>
      <c r="V1476" s="18"/>
      <c r="W1476" s="2"/>
      <c r="X1476" s="2"/>
      <c r="Y1476" s="2"/>
      <c r="Z1476" s="2"/>
      <c r="AA1476" s="2"/>
      <c r="AB1476" s="2"/>
      <c r="AC1476" s="2"/>
      <c r="AD1476" s="2"/>
      <c r="AE1476" s="2"/>
      <c r="AF1476" s="2"/>
      <c r="AG1476" s="18"/>
    </row>
    <row r="1477" spans="1:33" s="23" customFormat="1">
      <c r="A1477" s="1"/>
      <c r="B1477" s="1"/>
      <c r="C1477" s="18"/>
      <c r="D1477" s="26"/>
      <c r="N1477" s="24"/>
      <c r="O1477" s="24"/>
      <c r="S1477" s="25"/>
      <c r="V1477" s="18"/>
      <c r="W1477" s="2"/>
      <c r="X1477" s="2"/>
      <c r="Y1477" s="2"/>
      <c r="Z1477" s="2"/>
      <c r="AA1477" s="2"/>
      <c r="AB1477" s="2"/>
      <c r="AC1477" s="2"/>
      <c r="AD1477" s="2"/>
      <c r="AE1477" s="2"/>
      <c r="AF1477" s="2"/>
      <c r="AG1477" s="18"/>
    </row>
    <row r="1478" spans="1:33" s="23" customFormat="1">
      <c r="A1478" s="1"/>
      <c r="B1478" s="1"/>
      <c r="C1478" s="18"/>
      <c r="D1478" s="26"/>
      <c r="N1478" s="24"/>
      <c r="O1478" s="24"/>
      <c r="S1478" s="25"/>
      <c r="V1478" s="18"/>
      <c r="W1478" s="2"/>
      <c r="X1478" s="2"/>
      <c r="Y1478" s="2"/>
      <c r="Z1478" s="2"/>
      <c r="AA1478" s="2"/>
      <c r="AB1478" s="2"/>
      <c r="AC1478" s="2"/>
      <c r="AD1478" s="2"/>
      <c r="AE1478" s="2"/>
      <c r="AF1478" s="2"/>
      <c r="AG1478" s="18"/>
    </row>
    <row r="1479" spans="1:33" s="23" customFormat="1">
      <c r="A1479" s="1"/>
      <c r="B1479" s="1"/>
      <c r="C1479" s="18"/>
      <c r="D1479" s="26"/>
      <c r="N1479" s="24"/>
      <c r="O1479" s="24"/>
      <c r="S1479" s="25"/>
      <c r="V1479" s="18"/>
      <c r="W1479" s="2"/>
      <c r="X1479" s="2"/>
      <c r="Y1479" s="2"/>
      <c r="Z1479" s="2"/>
      <c r="AA1479" s="2"/>
      <c r="AB1479" s="2"/>
      <c r="AC1479" s="2"/>
      <c r="AD1479" s="2"/>
      <c r="AE1479" s="2"/>
      <c r="AF1479" s="2"/>
      <c r="AG1479" s="18"/>
    </row>
    <row r="1480" spans="1:33" s="23" customFormat="1">
      <c r="A1480" s="1"/>
      <c r="B1480" s="1"/>
      <c r="C1480" s="18"/>
      <c r="D1480" s="26"/>
      <c r="N1480" s="24"/>
      <c r="O1480" s="24"/>
      <c r="S1480" s="25"/>
      <c r="V1480" s="18"/>
      <c r="W1480" s="2"/>
      <c r="X1480" s="2"/>
      <c r="Y1480" s="2"/>
      <c r="Z1480" s="2"/>
      <c r="AA1480" s="2"/>
      <c r="AB1480" s="2"/>
      <c r="AC1480" s="2"/>
      <c r="AD1480" s="2"/>
      <c r="AE1480" s="2"/>
      <c r="AF1480" s="2"/>
      <c r="AG1480" s="18"/>
    </row>
    <row r="1481" spans="1:33" s="23" customFormat="1">
      <c r="A1481" s="1"/>
      <c r="B1481" s="1"/>
      <c r="C1481" s="18"/>
      <c r="D1481" s="26"/>
      <c r="N1481" s="24"/>
      <c r="O1481" s="24"/>
      <c r="S1481" s="25"/>
      <c r="V1481" s="18"/>
      <c r="W1481" s="2"/>
      <c r="X1481" s="2"/>
      <c r="Y1481" s="2"/>
      <c r="Z1481" s="2"/>
      <c r="AA1481" s="2"/>
      <c r="AB1481" s="2"/>
      <c r="AC1481" s="2"/>
      <c r="AD1481" s="2"/>
      <c r="AE1481" s="2"/>
      <c r="AF1481" s="2"/>
      <c r="AG1481" s="18"/>
    </row>
    <row r="1482" spans="1:33" s="23" customFormat="1">
      <c r="A1482" s="1"/>
      <c r="B1482" s="1"/>
      <c r="C1482" s="18"/>
      <c r="D1482" s="26"/>
      <c r="N1482" s="24"/>
      <c r="O1482" s="24"/>
      <c r="S1482" s="25"/>
      <c r="V1482" s="18"/>
      <c r="W1482" s="2"/>
      <c r="X1482" s="2"/>
      <c r="Y1482" s="2"/>
      <c r="Z1482" s="2"/>
      <c r="AA1482" s="2"/>
      <c r="AB1482" s="2"/>
      <c r="AC1482" s="2"/>
      <c r="AD1482" s="2"/>
      <c r="AE1482" s="2"/>
      <c r="AF1482" s="2"/>
      <c r="AG1482" s="18"/>
    </row>
    <row r="1483" spans="1:33" s="23" customFormat="1">
      <c r="A1483" s="1"/>
      <c r="B1483" s="1"/>
      <c r="C1483" s="18"/>
      <c r="D1483" s="26"/>
      <c r="N1483" s="24"/>
      <c r="O1483" s="24"/>
      <c r="S1483" s="25"/>
      <c r="V1483" s="18"/>
      <c r="W1483" s="2"/>
      <c r="X1483" s="2"/>
      <c r="Y1483" s="2"/>
      <c r="Z1483" s="2"/>
      <c r="AA1483" s="2"/>
      <c r="AB1483" s="2"/>
      <c r="AC1483" s="2"/>
      <c r="AD1483" s="2"/>
      <c r="AE1483" s="2"/>
      <c r="AF1483" s="2"/>
      <c r="AG1483" s="18"/>
    </row>
    <row r="1484" spans="1:33" s="23" customFormat="1">
      <c r="A1484" s="1"/>
      <c r="B1484" s="1"/>
      <c r="C1484" s="18"/>
      <c r="D1484" s="26"/>
      <c r="N1484" s="24"/>
      <c r="O1484" s="24"/>
      <c r="S1484" s="25"/>
      <c r="V1484" s="18"/>
      <c r="W1484" s="2"/>
      <c r="X1484" s="2"/>
      <c r="Y1484" s="2"/>
      <c r="Z1484" s="2"/>
      <c r="AA1484" s="2"/>
      <c r="AB1484" s="2"/>
      <c r="AC1484" s="2"/>
      <c r="AD1484" s="2"/>
      <c r="AE1484" s="2"/>
      <c r="AF1484" s="2"/>
      <c r="AG1484" s="18"/>
    </row>
    <row r="1485" spans="1:33" s="23" customFormat="1">
      <c r="A1485" s="1"/>
      <c r="B1485" s="1"/>
      <c r="C1485" s="18"/>
      <c r="D1485" s="26"/>
      <c r="N1485" s="24"/>
      <c r="O1485" s="24"/>
      <c r="S1485" s="25"/>
      <c r="V1485" s="18"/>
      <c r="W1485" s="2"/>
      <c r="X1485" s="2"/>
      <c r="Y1485" s="2"/>
      <c r="Z1485" s="2"/>
      <c r="AA1485" s="2"/>
      <c r="AB1485" s="2"/>
      <c r="AC1485" s="2"/>
      <c r="AD1485" s="2"/>
      <c r="AE1485" s="2"/>
      <c r="AF1485" s="2"/>
      <c r="AG1485" s="18"/>
    </row>
    <row r="1486" spans="1:33" s="23" customFormat="1">
      <c r="A1486" s="1"/>
      <c r="B1486" s="1"/>
      <c r="C1486" s="18"/>
      <c r="D1486" s="26"/>
      <c r="N1486" s="24"/>
      <c r="O1486" s="24"/>
      <c r="S1486" s="25"/>
      <c r="V1486" s="18"/>
      <c r="W1486" s="2"/>
      <c r="X1486" s="2"/>
      <c r="Y1486" s="2"/>
      <c r="Z1486" s="2"/>
      <c r="AA1486" s="2"/>
      <c r="AB1486" s="2"/>
      <c r="AC1486" s="2"/>
      <c r="AD1486" s="2"/>
      <c r="AE1486" s="2"/>
      <c r="AF1486" s="2"/>
      <c r="AG1486" s="18"/>
    </row>
    <row r="1487" spans="1:33" s="23" customFormat="1">
      <c r="A1487" s="1"/>
      <c r="B1487" s="1"/>
      <c r="C1487" s="18"/>
      <c r="D1487" s="26"/>
      <c r="N1487" s="24"/>
      <c r="O1487" s="24"/>
      <c r="S1487" s="25"/>
      <c r="V1487" s="18"/>
      <c r="W1487" s="2"/>
      <c r="X1487" s="2"/>
      <c r="Y1487" s="2"/>
      <c r="Z1487" s="2"/>
      <c r="AA1487" s="2"/>
      <c r="AB1487" s="2"/>
      <c r="AC1487" s="2"/>
      <c r="AD1487" s="2"/>
      <c r="AE1487" s="2"/>
      <c r="AF1487" s="2"/>
      <c r="AG1487" s="18"/>
    </row>
    <row r="1488" spans="1:33" s="23" customFormat="1">
      <c r="A1488" s="1"/>
      <c r="B1488" s="1"/>
      <c r="C1488" s="18"/>
      <c r="D1488" s="26"/>
      <c r="N1488" s="24"/>
      <c r="O1488" s="24"/>
      <c r="S1488" s="25"/>
      <c r="V1488" s="18"/>
      <c r="W1488" s="2"/>
      <c r="X1488" s="2"/>
      <c r="Y1488" s="2"/>
      <c r="Z1488" s="2"/>
      <c r="AA1488" s="2"/>
      <c r="AB1488" s="2"/>
      <c r="AC1488" s="2"/>
      <c r="AD1488" s="2"/>
      <c r="AE1488" s="2"/>
      <c r="AF1488" s="2"/>
      <c r="AG1488" s="18"/>
    </row>
    <row r="1489" spans="1:33" s="23" customFormat="1">
      <c r="A1489" s="1"/>
      <c r="B1489" s="1"/>
      <c r="C1489" s="18"/>
      <c r="D1489" s="26"/>
      <c r="N1489" s="24"/>
      <c r="O1489" s="24"/>
      <c r="S1489" s="25"/>
      <c r="V1489" s="18"/>
      <c r="W1489" s="2"/>
      <c r="X1489" s="2"/>
      <c r="Y1489" s="2"/>
      <c r="Z1489" s="2"/>
      <c r="AA1489" s="2"/>
      <c r="AB1489" s="2"/>
      <c r="AC1489" s="2"/>
      <c r="AD1489" s="2"/>
      <c r="AE1489" s="2"/>
      <c r="AF1489" s="2"/>
      <c r="AG1489" s="18"/>
    </row>
    <row r="1490" spans="1:33" s="23" customFormat="1">
      <c r="A1490" s="1"/>
      <c r="B1490" s="1"/>
      <c r="C1490" s="18"/>
      <c r="D1490" s="26"/>
      <c r="N1490" s="24"/>
      <c r="O1490" s="24"/>
      <c r="S1490" s="25"/>
      <c r="V1490" s="18"/>
      <c r="W1490" s="2"/>
      <c r="X1490" s="2"/>
      <c r="Y1490" s="2"/>
      <c r="Z1490" s="2"/>
      <c r="AA1490" s="2"/>
      <c r="AB1490" s="2"/>
      <c r="AC1490" s="2"/>
      <c r="AD1490" s="2"/>
      <c r="AE1490" s="2"/>
      <c r="AF1490" s="2"/>
      <c r="AG1490" s="18"/>
    </row>
    <row r="1491" spans="1:33" s="23" customFormat="1">
      <c r="A1491" s="1"/>
      <c r="B1491" s="1"/>
      <c r="C1491" s="18"/>
      <c r="D1491" s="26"/>
      <c r="N1491" s="24"/>
      <c r="O1491" s="24"/>
      <c r="S1491" s="25"/>
      <c r="V1491" s="18"/>
      <c r="W1491" s="2"/>
      <c r="X1491" s="2"/>
      <c r="Y1491" s="2"/>
      <c r="Z1491" s="2"/>
      <c r="AA1491" s="2"/>
      <c r="AB1491" s="2"/>
      <c r="AC1491" s="2"/>
      <c r="AD1491" s="2"/>
      <c r="AE1491" s="2"/>
      <c r="AF1491" s="2"/>
      <c r="AG1491" s="18"/>
    </row>
    <row r="1492" spans="1:33" s="23" customFormat="1">
      <c r="A1492" s="1"/>
      <c r="B1492" s="1"/>
      <c r="C1492" s="18"/>
      <c r="D1492" s="26"/>
      <c r="N1492" s="24"/>
      <c r="O1492" s="24"/>
      <c r="S1492" s="25"/>
      <c r="V1492" s="18"/>
      <c r="W1492" s="2"/>
      <c r="X1492" s="2"/>
      <c r="Y1492" s="2"/>
      <c r="Z1492" s="2"/>
      <c r="AA1492" s="2"/>
      <c r="AB1492" s="2"/>
      <c r="AC1492" s="2"/>
      <c r="AD1492" s="2"/>
      <c r="AE1492" s="2"/>
      <c r="AF1492" s="2"/>
      <c r="AG1492" s="18"/>
    </row>
    <row r="1493" spans="1:33" s="23" customFormat="1">
      <c r="A1493" s="1"/>
      <c r="B1493" s="1"/>
      <c r="C1493" s="18"/>
      <c r="D1493" s="26"/>
      <c r="N1493" s="24"/>
      <c r="O1493" s="24"/>
      <c r="S1493" s="25"/>
      <c r="V1493" s="18"/>
      <c r="W1493" s="2"/>
      <c r="X1493" s="2"/>
      <c r="Y1493" s="2"/>
      <c r="Z1493" s="2"/>
      <c r="AA1493" s="2"/>
      <c r="AB1493" s="2"/>
      <c r="AC1493" s="2"/>
      <c r="AD1493" s="2"/>
      <c r="AE1493" s="2"/>
      <c r="AF1493" s="2"/>
      <c r="AG1493" s="18"/>
    </row>
    <row r="1494" spans="1:33" s="23" customFormat="1">
      <c r="A1494" s="1"/>
      <c r="B1494" s="1"/>
      <c r="C1494" s="18"/>
      <c r="D1494" s="26"/>
      <c r="N1494" s="24"/>
      <c r="O1494" s="24"/>
      <c r="S1494" s="25"/>
      <c r="V1494" s="18"/>
      <c r="W1494" s="2"/>
      <c r="X1494" s="2"/>
      <c r="Y1494" s="2"/>
      <c r="Z1494" s="2"/>
      <c r="AA1494" s="2"/>
      <c r="AB1494" s="2"/>
      <c r="AC1494" s="2"/>
      <c r="AD1494" s="2"/>
      <c r="AE1494" s="2"/>
      <c r="AF1494" s="2"/>
      <c r="AG1494" s="18"/>
    </row>
    <row r="1495" spans="1:33" s="23" customFormat="1">
      <c r="A1495" s="1"/>
      <c r="B1495" s="1"/>
      <c r="C1495" s="18"/>
      <c r="D1495" s="26"/>
      <c r="N1495" s="24"/>
      <c r="O1495" s="24"/>
      <c r="S1495" s="25"/>
      <c r="V1495" s="18"/>
      <c r="W1495" s="2"/>
      <c r="X1495" s="2"/>
      <c r="Y1495" s="2"/>
      <c r="Z1495" s="2"/>
      <c r="AA1495" s="2"/>
      <c r="AB1495" s="2"/>
      <c r="AC1495" s="2"/>
      <c r="AD1495" s="2"/>
      <c r="AE1495" s="2"/>
      <c r="AF1495" s="2"/>
      <c r="AG1495" s="18"/>
    </row>
    <row r="1496" spans="1:33" s="23" customFormat="1">
      <c r="A1496" s="1"/>
      <c r="B1496" s="1"/>
      <c r="C1496" s="18"/>
      <c r="D1496" s="26"/>
      <c r="N1496" s="24"/>
      <c r="O1496" s="24"/>
      <c r="S1496" s="25"/>
      <c r="V1496" s="18"/>
      <c r="W1496" s="2"/>
      <c r="X1496" s="2"/>
      <c r="Y1496" s="2"/>
      <c r="Z1496" s="2"/>
      <c r="AA1496" s="2"/>
      <c r="AB1496" s="2"/>
      <c r="AC1496" s="2"/>
      <c r="AD1496" s="2"/>
      <c r="AE1496" s="2"/>
      <c r="AF1496" s="2"/>
      <c r="AG1496" s="18"/>
    </row>
    <row r="1497" spans="1:33" s="23" customFormat="1">
      <c r="A1497" s="1"/>
      <c r="B1497" s="1"/>
      <c r="C1497" s="18"/>
      <c r="D1497" s="26"/>
      <c r="N1497" s="24"/>
      <c r="O1497" s="24"/>
      <c r="S1497" s="25"/>
      <c r="V1497" s="18"/>
      <c r="W1497" s="2"/>
      <c r="X1497" s="2"/>
      <c r="Y1497" s="2"/>
      <c r="Z1497" s="2"/>
      <c r="AA1497" s="2"/>
      <c r="AB1497" s="2"/>
      <c r="AC1497" s="2"/>
      <c r="AD1497" s="2"/>
      <c r="AE1497" s="2"/>
      <c r="AF1497" s="2"/>
      <c r="AG1497" s="18"/>
    </row>
    <row r="1498" spans="1:33" s="23" customFormat="1">
      <c r="A1498" s="1"/>
      <c r="B1498" s="1"/>
      <c r="C1498" s="18"/>
      <c r="D1498" s="26"/>
      <c r="N1498" s="24"/>
      <c r="O1498" s="24"/>
      <c r="S1498" s="25"/>
      <c r="V1498" s="18"/>
      <c r="W1498" s="2"/>
      <c r="X1498" s="2"/>
      <c r="Y1498" s="2"/>
      <c r="Z1498" s="2"/>
      <c r="AA1498" s="2"/>
      <c r="AB1498" s="2"/>
      <c r="AC1498" s="2"/>
      <c r="AD1498" s="2"/>
      <c r="AE1498" s="2"/>
      <c r="AF1498" s="2"/>
      <c r="AG1498" s="18"/>
    </row>
    <row r="1499" spans="1:33" s="23" customFormat="1">
      <c r="A1499" s="1"/>
      <c r="B1499" s="1"/>
      <c r="C1499" s="18"/>
      <c r="D1499" s="26"/>
      <c r="N1499" s="24"/>
      <c r="O1499" s="24"/>
      <c r="S1499" s="25"/>
      <c r="V1499" s="18"/>
      <c r="W1499" s="2"/>
      <c r="X1499" s="2"/>
      <c r="Y1499" s="2"/>
      <c r="Z1499" s="2"/>
      <c r="AA1499" s="2"/>
      <c r="AB1499" s="2"/>
      <c r="AC1499" s="2"/>
      <c r="AD1499" s="2"/>
      <c r="AE1499" s="2"/>
      <c r="AF1499" s="2"/>
      <c r="AG1499" s="18"/>
    </row>
    <row r="1500" spans="1:33" s="23" customFormat="1">
      <c r="A1500" s="1"/>
      <c r="B1500" s="1"/>
      <c r="C1500" s="18"/>
      <c r="D1500" s="26"/>
      <c r="N1500" s="24"/>
      <c r="O1500" s="24"/>
      <c r="S1500" s="25"/>
      <c r="V1500" s="18"/>
      <c r="W1500" s="2"/>
      <c r="X1500" s="2"/>
      <c r="Y1500" s="2"/>
      <c r="Z1500" s="2"/>
      <c r="AA1500" s="2"/>
      <c r="AB1500" s="2"/>
      <c r="AC1500" s="2"/>
      <c r="AD1500" s="2"/>
      <c r="AE1500" s="2"/>
      <c r="AF1500" s="2"/>
      <c r="AG1500" s="18"/>
    </row>
    <row r="1501" spans="1:33" s="23" customFormat="1">
      <c r="A1501" s="1"/>
      <c r="B1501" s="1"/>
      <c r="C1501" s="18"/>
      <c r="D1501" s="26"/>
      <c r="N1501" s="24"/>
      <c r="O1501" s="24"/>
      <c r="S1501" s="25"/>
      <c r="V1501" s="18"/>
      <c r="W1501" s="2"/>
      <c r="X1501" s="2"/>
      <c r="Y1501" s="2"/>
      <c r="Z1501" s="2"/>
      <c r="AA1501" s="2"/>
      <c r="AB1501" s="2"/>
      <c r="AC1501" s="2"/>
      <c r="AD1501" s="2"/>
      <c r="AE1501" s="2"/>
      <c r="AF1501" s="2"/>
      <c r="AG1501" s="18"/>
    </row>
    <row r="1502" spans="1:33" s="23" customFormat="1">
      <c r="A1502" s="1"/>
      <c r="B1502" s="1"/>
      <c r="C1502" s="18"/>
      <c r="D1502" s="26"/>
      <c r="N1502" s="24"/>
      <c r="O1502" s="24"/>
      <c r="S1502" s="25"/>
      <c r="V1502" s="18"/>
      <c r="W1502" s="2"/>
      <c r="X1502" s="2"/>
      <c r="Y1502" s="2"/>
      <c r="Z1502" s="2"/>
      <c r="AA1502" s="2"/>
      <c r="AB1502" s="2"/>
      <c r="AC1502" s="2"/>
      <c r="AD1502" s="2"/>
      <c r="AE1502" s="2"/>
      <c r="AF1502" s="2"/>
      <c r="AG1502" s="18"/>
    </row>
    <row r="1503" spans="1:33" s="23" customFormat="1">
      <c r="A1503" s="1"/>
      <c r="B1503" s="1"/>
      <c r="C1503" s="18"/>
      <c r="D1503" s="26"/>
      <c r="N1503" s="24"/>
      <c r="O1503" s="24"/>
      <c r="S1503" s="25"/>
      <c r="V1503" s="18"/>
      <c r="W1503" s="2"/>
      <c r="X1503" s="2"/>
      <c r="Y1503" s="2"/>
      <c r="Z1503" s="2"/>
      <c r="AA1503" s="2"/>
      <c r="AB1503" s="2"/>
      <c r="AC1503" s="2"/>
      <c r="AD1503" s="2"/>
      <c r="AE1503" s="2"/>
      <c r="AF1503" s="2"/>
      <c r="AG1503" s="18"/>
    </row>
    <row r="1504" spans="1:33" s="23" customFormat="1">
      <c r="A1504" s="1"/>
      <c r="B1504" s="1"/>
      <c r="C1504" s="18"/>
      <c r="D1504" s="26"/>
      <c r="N1504" s="24"/>
      <c r="O1504" s="24"/>
      <c r="S1504" s="25"/>
      <c r="V1504" s="18"/>
      <c r="W1504" s="2"/>
      <c r="X1504" s="2"/>
      <c r="Y1504" s="2"/>
      <c r="Z1504" s="2"/>
      <c r="AA1504" s="2"/>
      <c r="AB1504" s="2"/>
      <c r="AC1504" s="2"/>
      <c r="AD1504" s="2"/>
      <c r="AE1504" s="2"/>
      <c r="AF1504" s="2"/>
      <c r="AG1504" s="18"/>
    </row>
    <row r="1505" spans="1:33" s="23" customFormat="1">
      <c r="A1505" s="1"/>
      <c r="B1505" s="1"/>
      <c r="C1505" s="18"/>
      <c r="D1505" s="26"/>
      <c r="N1505" s="24"/>
      <c r="O1505" s="24"/>
      <c r="S1505" s="25"/>
      <c r="V1505" s="18"/>
      <c r="W1505" s="2"/>
      <c r="X1505" s="2"/>
      <c r="Y1505" s="2"/>
      <c r="Z1505" s="2"/>
      <c r="AA1505" s="2"/>
      <c r="AB1505" s="2"/>
      <c r="AC1505" s="2"/>
      <c r="AD1505" s="2"/>
      <c r="AE1505" s="2"/>
      <c r="AF1505" s="2"/>
      <c r="AG1505" s="18"/>
    </row>
    <row r="1506" spans="1:33" s="23" customFormat="1">
      <c r="A1506" s="1"/>
      <c r="B1506" s="1"/>
      <c r="C1506" s="18"/>
      <c r="D1506" s="26"/>
      <c r="N1506" s="24"/>
      <c r="O1506" s="24"/>
      <c r="S1506" s="25"/>
      <c r="V1506" s="18"/>
      <c r="W1506" s="2"/>
      <c r="X1506" s="2"/>
      <c r="Y1506" s="2"/>
      <c r="Z1506" s="2"/>
      <c r="AA1506" s="2"/>
      <c r="AB1506" s="2"/>
      <c r="AC1506" s="2"/>
      <c r="AD1506" s="2"/>
      <c r="AE1506" s="2"/>
      <c r="AF1506" s="2"/>
      <c r="AG1506" s="18"/>
    </row>
    <row r="1507" spans="1:33" s="23" customFormat="1">
      <c r="A1507" s="1"/>
      <c r="B1507" s="1"/>
      <c r="C1507" s="18"/>
      <c r="D1507" s="26"/>
      <c r="N1507" s="24"/>
      <c r="O1507" s="24"/>
      <c r="S1507" s="25"/>
      <c r="V1507" s="18"/>
      <c r="W1507" s="2"/>
      <c r="X1507" s="2"/>
      <c r="Y1507" s="2"/>
      <c r="Z1507" s="2"/>
      <c r="AA1507" s="2"/>
      <c r="AB1507" s="2"/>
      <c r="AC1507" s="2"/>
      <c r="AD1507" s="2"/>
      <c r="AE1507" s="2"/>
      <c r="AF1507" s="2"/>
      <c r="AG1507" s="18"/>
    </row>
    <row r="1508" spans="1:33" s="23" customFormat="1">
      <c r="A1508" s="1"/>
      <c r="B1508" s="1"/>
      <c r="C1508" s="18"/>
      <c r="D1508" s="26"/>
      <c r="N1508" s="24"/>
      <c r="O1508" s="24"/>
      <c r="S1508" s="25"/>
      <c r="V1508" s="18"/>
      <c r="W1508" s="2"/>
      <c r="X1508" s="2"/>
      <c r="Y1508" s="2"/>
      <c r="Z1508" s="2"/>
      <c r="AA1508" s="2"/>
      <c r="AB1508" s="2"/>
      <c r="AC1508" s="2"/>
      <c r="AD1508" s="2"/>
      <c r="AE1508" s="2"/>
      <c r="AF1508" s="2"/>
      <c r="AG1508" s="18"/>
    </row>
    <row r="1509" spans="1:33" s="23" customFormat="1">
      <c r="A1509" s="1"/>
      <c r="B1509" s="1"/>
      <c r="C1509" s="18"/>
      <c r="D1509" s="26"/>
      <c r="N1509" s="24"/>
      <c r="O1509" s="24"/>
      <c r="S1509" s="25"/>
      <c r="V1509" s="18"/>
      <c r="W1509" s="2"/>
      <c r="X1509" s="2"/>
      <c r="Y1509" s="2"/>
      <c r="Z1509" s="2"/>
      <c r="AA1509" s="2"/>
      <c r="AB1509" s="2"/>
      <c r="AC1509" s="2"/>
      <c r="AD1509" s="2"/>
      <c r="AE1509" s="2"/>
      <c r="AF1509" s="2"/>
      <c r="AG1509" s="18"/>
    </row>
    <row r="1510" spans="1:33" s="23" customFormat="1">
      <c r="A1510" s="1"/>
      <c r="B1510" s="1"/>
      <c r="C1510" s="18"/>
      <c r="D1510" s="26"/>
      <c r="N1510" s="24"/>
      <c r="O1510" s="24"/>
      <c r="S1510" s="25"/>
      <c r="V1510" s="18"/>
      <c r="W1510" s="2"/>
      <c r="X1510" s="2"/>
      <c r="Y1510" s="2"/>
      <c r="Z1510" s="2"/>
      <c r="AA1510" s="2"/>
      <c r="AB1510" s="2"/>
      <c r="AC1510" s="2"/>
      <c r="AD1510" s="2"/>
      <c r="AE1510" s="2"/>
      <c r="AF1510" s="2"/>
      <c r="AG1510" s="18"/>
    </row>
    <row r="1511" spans="1:33" s="23" customFormat="1">
      <c r="A1511" s="1"/>
      <c r="B1511" s="1"/>
      <c r="C1511" s="18"/>
      <c r="D1511" s="26"/>
      <c r="N1511" s="24"/>
      <c r="O1511" s="24"/>
      <c r="S1511" s="25"/>
      <c r="V1511" s="18"/>
      <c r="W1511" s="2"/>
      <c r="X1511" s="2"/>
      <c r="Y1511" s="2"/>
      <c r="Z1511" s="2"/>
      <c r="AA1511" s="2"/>
      <c r="AB1511" s="2"/>
      <c r="AC1511" s="2"/>
      <c r="AD1511" s="2"/>
      <c r="AE1511" s="2"/>
      <c r="AF1511" s="2"/>
      <c r="AG1511" s="18"/>
    </row>
    <row r="1512" spans="1:33" s="23" customFormat="1">
      <c r="A1512" s="1"/>
      <c r="B1512" s="1"/>
      <c r="C1512" s="18"/>
      <c r="D1512" s="26"/>
      <c r="N1512" s="24"/>
      <c r="O1512" s="24"/>
      <c r="S1512" s="25"/>
      <c r="V1512" s="18"/>
      <c r="W1512" s="2"/>
      <c r="X1512" s="2"/>
      <c r="Y1512" s="2"/>
      <c r="Z1512" s="2"/>
      <c r="AA1512" s="2"/>
      <c r="AB1512" s="2"/>
      <c r="AC1512" s="2"/>
      <c r="AD1512" s="2"/>
      <c r="AE1512" s="2"/>
      <c r="AF1512" s="2"/>
      <c r="AG1512" s="18"/>
    </row>
    <row r="1513" spans="1:33" s="23" customFormat="1">
      <c r="A1513" s="1"/>
      <c r="B1513" s="1"/>
      <c r="C1513" s="18"/>
      <c r="D1513" s="26"/>
      <c r="N1513" s="24"/>
      <c r="O1513" s="24"/>
      <c r="S1513" s="25"/>
      <c r="V1513" s="18"/>
      <c r="W1513" s="2"/>
      <c r="X1513" s="2"/>
      <c r="Y1513" s="2"/>
      <c r="Z1513" s="2"/>
      <c r="AA1513" s="2"/>
      <c r="AB1513" s="2"/>
      <c r="AC1513" s="2"/>
      <c r="AD1513" s="2"/>
      <c r="AE1513" s="2"/>
      <c r="AF1513" s="2"/>
      <c r="AG1513" s="18"/>
    </row>
    <row r="1514" spans="1:33" s="23" customFormat="1">
      <c r="A1514" s="1"/>
      <c r="B1514" s="1"/>
      <c r="C1514" s="18"/>
      <c r="D1514" s="26"/>
      <c r="N1514" s="24"/>
      <c r="O1514" s="24"/>
      <c r="S1514" s="25"/>
      <c r="V1514" s="18"/>
      <c r="W1514" s="2"/>
      <c r="X1514" s="2"/>
      <c r="Y1514" s="2"/>
      <c r="Z1514" s="2"/>
      <c r="AA1514" s="2"/>
      <c r="AB1514" s="2"/>
      <c r="AC1514" s="2"/>
      <c r="AD1514" s="2"/>
      <c r="AE1514" s="2"/>
      <c r="AF1514" s="2"/>
      <c r="AG1514" s="18"/>
    </row>
    <row r="1515" spans="1:33" s="23" customFormat="1">
      <c r="A1515" s="1"/>
      <c r="B1515" s="1"/>
      <c r="C1515" s="18"/>
      <c r="D1515" s="26"/>
      <c r="N1515" s="24"/>
      <c r="O1515" s="24"/>
      <c r="S1515" s="25"/>
      <c r="V1515" s="18"/>
      <c r="W1515" s="2"/>
      <c r="X1515" s="2"/>
      <c r="Y1515" s="2"/>
      <c r="Z1515" s="2"/>
      <c r="AA1515" s="2"/>
      <c r="AB1515" s="2"/>
      <c r="AC1515" s="2"/>
      <c r="AD1515" s="2"/>
      <c r="AE1515" s="2"/>
      <c r="AF1515" s="2"/>
      <c r="AG1515" s="18"/>
    </row>
    <row r="1516" spans="1:33" s="23" customFormat="1">
      <c r="A1516" s="1"/>
      <c r="B1516" s="1"/>
      <c r="C1516" s="18"/>
      <c r="D1516" s="26"/>
      <c r="N1516" s="24"/>
      <c r="O1516" s="24"/>
      <c r="S1516" s="25"/>
      <c r="V1516" s="18"/>
      <c r="W1516" s="2"/>
      <c r="X1516" s="2"/>
      <c r="Y1516" s="2"/>
      <c r="Z1516" s="2"/>
      <c r="AA1516" s="2"/>
      <c r="AB1516" s="2"/>
      <c r="AC1516" s="2"/>
      <c r="AD1516" s="2"/>
      <c r="AE1516" s="2"/>
      <c r="AF1516" s="2"/>
      <c r="AG1516" s="18"/>
    </row>
    <row r="1517" spans="1:33" s="23" customFormat="1">
      <c r="A1517" s="1"/>
      <c r="B1517" s="1"/>
      <c r="C1517" s="18"/>
      <c r="D1517" s="26"/>
      <c r="N1517" s="24"/>
      <c r="O1517" s="24"/>
      <c r="S1517" s="25"/>
      <c r="V1517" s="18"/>
      <c r="W1517" s="2"/>
      <c r="X1517" s="2"/>
      <c r="Y1517" s="2"/>
      <c r="Z1517" s="2"/>
      <c r="AA1517" s="2"/>
      <c r="AB1517" s="2"/>
      <c r="AC1517" s="2"/>
      <c r="AD1517" s="2"/>
      <c r="AE1517" s="2"/>
      <c r="AF1517" s="2"/>
      <c r="AG1517" s="18"/>
    </row>
    <row r="1518" spans="1:33" s="23" customFormat="1">
      <c r="A1518" s="1"/>
      <c r="B1518" s="1"/>
      <c r="C1518" s="18"/>
      <c r="D1518" s="26"/>
      <c r="N1518" s="24"/>
      <c r="O1518" s="24"/>
      <c r="S1518" s="25"/>
      <c r="V1518" s="18"/>
      <c r="W1518" s="2"/>
      <c r="X1518" s="2"/>
      <c r="Y1518" s="2"/>
      <c r="Z1518" s="2"/>
      <c r="AA1518" s="2"/>
      <c r="AB1518" s="2"/>
      <c r="AC1518" s="2"/>
      <c r="AD1518" s="2"/>
      <c r="AE1518" s="2"/>
      <c r="AF1518" s="2"/>
      <c r="AG1518" s="18"/>
    </row>
    <row r="1519" spans="1:33" s="23" customFormat="1">
      <c r="A1519" s="1"/>
      <c r="B1519" s="1"/>
      <c r="C1519" s="18"/>
      <c r="D1519" s="26"/>
      <c r="N1519" s="24"/>
      <c r="O1519" s="24"/>
      <c r="S1519" s="25"/>
      <c r="V1519" s="18"/>
      <c r="W1519" s="2"/>
      <c r="X1519" s="2"/>
      <c r="Y1519" s="2"/>
      <c r="Z1519" s="2"/>
      <c r="AA1519" s="2"/>
      <c r="AB1519" s="2"/>
      <c r="AC1519" s="2"/>
      <c r="AD1519" s="2"/>
      <c r="AE1519" s="2"/>
      <c r="AF1519" s="2"/>
      <c r="AG1519" s="18"/>
    </row>
    <row r="1520" spans="1:33" s="23" customFormat="1">
      <c r="A1520" s="1"/>
      <c r="B1520" s="1"/>
      <c r="C1520" s="18"/>
      <c r="D1520" s="26"/>
      <c r="N1520" s="24"/>
      <c r="O1520" s="24"/>
      <c r="S1520" s="25"/>
      <c r="V1520" s="18"/>
      <c r="W1520" s="2"/>
      <c r="X1520" s="2"/>
      <c r="Y1520" s="2"/>
      <c r="Z1520" s="2"/>
      <c r="AA1520" s="2"/>
      <c r="AB1520" s="2"/>
      <c r="AC1520" s="2"/>
      <c r="AD1520" s="2"/>
      <c r="AE1520" s="2"/>
      <c r="AF1520" s="2"/>
      <c r="AG1520" s="18"/>
    </row>
    <row r="1521" spans="1:33" s="23" customFormat="1">
      <c r="A1521" s="1"/>
      <c r="B1521" s="1"/>
      <c r="C1521" s="18"/>
      <c r="D1521" s="26"/>
      <c r="N1521" s="24"/>
      <c r="O1521" s="24"/>
      <c r="S1521" s="25"/>
      <c r="V1521" s="18"/>
      <c r="W1521" s="2"/>
      <c r="X1521" s="2"/>
      <c r="Y1521" s="2"/>
      <c r="Z1521" s="2"/>
      <c r="AA1521" s="2"/>
      <c r="AB1521" s="2"/>
      <c r="AC1521" s="2"/>
      <c r="AD1521" s="2"/>
      <c r="AE1521" s="2"/>
      <c r="AF1521" s="2"/>
      <c r="AG1521" s="18"/>
    </row>
    <row r="1522" spans="1:33" s="23" customFormat="1">
      <c r="A1522" s="1"/>
      <c r="B1522" s="1"/>
      <c r="C1522" s="18"/>
      <c r="D1522" s="26"/>
      <c r="N1522" s="24"/>
      <c r="O1522" s="24"/>
      <c r="S1522" s="25"/>
      <c r="V1522" s="18"/>
      <c r="W1522" s="2"/>
      <c r="X1522" s="2"/>
      <c r="Y1522" s="2"/>
      <c r="Z1522" s="2"/>
      <c r="AA1522" s="2"/>
      <c r="AB1522" s="2"/>
      <c r="AC1522" s="2"/>
      <c r="AD1522" s="2"/>
      <c r="AE1522" s="2"/>
      <c r="AF1522" s="2"/>
      <c r="AG1522" s="18"/>
    </row>
    <row r="1523" spans="1:33" s="23" customFormat="1">
      <c r="A1523" s="1"/>
      <c r="B1523" s="1"/>
      <c r="C1523" s="18"/>
      <c r="D1523" s="26"/>
      <c r="N1523" s="24"/>
      <c r="O1523" s="24"/>
      <c r="S1523" s="25"/>
      <c r="V1523" s="18"/>
      <c r="W1523" s="2"/>
      <c r="X1523" s="2"/>
      <c r="Y1523" s="2"/>
      <c r="Z1523" s="2"/>
      <c r="AA1523" s="2"/>
      <c r="AB1523" s="2"/>
      <c r="AC1523" s="2"/>
      <c r="AD1523" s="2"/>
      <c r="AE1523" s="2"/>
      <c r="AF1523" s="2"/>
      <c r="AG1523" s="18"/>
    </row>
    <row r="1524" spans="1:33" s="23" customFormat="1">
      <c r="A1524" s="1"/>
      <c r="B1524" s="1"/>
      <c r="C1524" s="18"/>
      <c r="D1524" s="26"/>
      <c r="N1524" s="24"/>
      <c r="O1524" s="24"/>
      <c r="S1524" s="25"/>
      <c r="V1524" s="18"/>
      <c r="W1524" s="2"/>
      <c r="X1524" s="2"/>
      <c r="Y1524" s="2"/>
      <c r="Z1524" s="2"/>
      <c r="AA1524" s="2"/>
      <c r="AB1524" s="2"/>
      <c r="AC1524" s="2"/>
      <c r="AD1524" s="2"/>
      <c r="AE1524" s="2"/>
      <c r="AF1524" s="2"/>
      <c r="AG1524" s="18"/>
    </row>
    <row r="1525" spans="1:33" s="23" customFormat="1">
      <c r="A1525" s="1"/>
      <c r="B1525" s="1"/>
      <c r="C1525" s="18"/>
      <c r="D1525" s="26"/>
      <c r="N1525" s="24"/>
      <c r="O1525" s="24"/>
      <c r="S1525" s="25"/>
      <c r="V1525" s="18"/>
      <c r="W1525" s="2"/>
      <c r="X1525" s="2"/>
      <c r="Y1525" s="2"/>
      <c r="Z1525" s="2"/>
      <c r="AA1525" s="2"/>
      <c r="AB1525" s="2"/>
      <c r="AC1525" s="2"/>
      <c r="AD1525" s="2"/>
      <c r="AE1525" s="2"/>
      <c r="AF1525" s="2"/>
      <c r="AG1525" s="18"/>
    </row>
    <row r="1526" spans="1:33" s="23" customFormat="1">
      <c r="A1526" s="1"/>
      <c r="B1526" s="1"/>
      <c r="C1526" s="18"/>
      <c r="D1526" s="26"/>
      <c r="N1526" s="24"/>
      <c r="O1526" s="24"/>
      <c r="S1526" s="25"/>
      <c r="V1526" s="18"/>
      <c r="W1526" s="2"/>
      <c r="X1526" s="2"/>
      <c r="Y1526" s="2"/>
      <c r="Z1526" s="2"/>
      <c r="AA1526" s="2"/>
      <c r="AB1526" s="2"/>
      <c r="AC1526" s="2"/>
      <c r="AD1526" s="2"/>
      <c r="AE1526" s="2"/>
      <c r="AF1526" s="2"/>
      <c r="AG1526" s="18"/>
    </row>
    <row r="1527" spans="1:33" s="23" customFormat="1">
      <c r="A1527" s="1"/>
      <c r="B1527" s="1"/>
      <c r="C1527" s="18"/>
      <c r="D1527" s="26"/>
      <c r="N1527" s="24"/>
      <c r="O1527" s="24"/>
      <c r="S1527" s="25"/>
      <c r="V1527" s="18"/>
      <c r="W1527" s="2"/>
      <c r="X1527" s="2"/>
      <c r="Y1527" s="2"/>
      <c r="Z1527" s="2"/>
      <c r="AA1527" s="2"/>
      <c r="AB1527" s="2"/>
      <c r="AC1527" s="2"/>
      <c r="AD1527" s="2"/>
      <c r="AE1527" s="2"/>
      <c r="AF1527" s="2"/>
      <c r="AG1527" s="18"/>
    </row>
    <row r="1528" spans="1:33" s="23" customFormat="1">
      <c r="A1528" s="1"/>
      <c r="B1528" s="1"/>
      <c r="C1528" s="18"/>
      <c r="D1528" s="26"/>
      <c r="N1528" s="24"/>
      <c r="O1528" s="24"/>
      <c r="S1528" s="25"/>
      <c r="V1528" s="18"/>
      <c r="W1528" s="2"/>
      <c r="X1528" s="2"/>
      <c r="Y1528" s="2"/>
      <c r="Z1528" s="2"/>
      <c r="AA1528" s="2"/>
      <c r="AB1528" s="2"/>
      <c r="AC1528" s="2"/>
      <c r="AD1528" s="2"/>
      <c r="AE1528" s="2"/>
      <c r="AF1528" s="2"/>
      <c r="AG1528" s="18"/>
    </row>
    <row r="1529" spans="1:33" s="23" customFormat="1">
      <c r="A1529" s="1"/>
      <c r="B1529" s="1"/>
      <c r="C1529" s="18"/>
      <c r="D1529" s="26"/>
      <c r="N1529" s="24"/>
      <c r="O1529" s="24"/>
      <c r="S1529" s="25"/>
      <c r="V1529" s="18"/>
      <c r="W1529" s="2"/>
      <c r="X1529" s="2"/>
      <c r="Y1529" s="2"/>
      <c r="Z1529" s="2"/>
      <c r="AA1529" s="2"/>
      <c r="AB1529" s="2"/>
      <c r="AC1529" s="2"/>
      <c r="AD1529" s="2"/>
      <c r="AE1529" s="2"/>
      <c r="AF1529" s="2"/>
      <c r="AG1529" s="18"/>
    </row>
    <row r="1530" spans="1:33" s="23" customFormat="1">
      <c r="A1530" s="1"/>
      <c r="B1530" s="1"/>
      <c r="C1530" s="18"/>
      <c r="D1530" s="26"/>
      <c r="N1530" s="24"/>
      <c r="O1530" s="24"/>
      <c r="S1530" s="25"/>
      <c r="V1530" s="18"/>
      <c r="W1530" s="2"/>
      <c r="X1530" s="2"/>
      <c r="Y1530" s="2"/>
      <c r="Z1530" s="2"/>
      <c r="AA1530" s="2"/>
      <c r="AB1530" s="2"/>
      <c r="AC1530" s="2"/>
      <c r="AD1530" s="2"/>
      <c r="AE1530" s="2"/>
      <c r="AF1530" s="2"/>
      <c r="AG1530" s="18"/>
    </row>
    <row r="1531" spans="1:33" s="23" customFormat="1">
      <c r="A1531" s="1"/>
      <c r="B1531" s="1"/>
      <c r="C1531" s="18"/>
      <c r="D1531" s="26"/>
      <c r="N1531" s="24"/>
      <c r="O1531" s="24"/>
      <c r="S1531" s="25"/>
      <c r="V1531" s="18"/>
      <c r="W1531" s="2"/>
      <c r="X1531" s="2"/>
      <c r="Y1531" s="2"/>
      <c r="Z1531" s="2"/>
      <c r="AA1531" s="2"/>
      <c r="AB1531" s="2"/>
      <c r="AC1531" s="2"/>
      <c r="AD1531" s="2"/>
      <c r="AE1531" s="2"/>
      <c r="AF1531" s="2"/>
      <c r="AG1531" s="18"/>
    </row>
    <row r="1532" spans="1:33" s="23" customFormat="1">
      <c r="A1532" s="1"/>
      <c r="B1532" s="1"/>
      <c r="C1532" s="18"/>
      <c r="D1532" s="26"/>
      <c r="N1532" s="24"/>
      <c r="O1532" s="24"/>
      <c r="S1532" s="25"/>
      <c r="V1532" s="18"/>
      <c r="W1532" s="2"/>
      <c r="X1532" s="2"/>
      <c r="Y1532" s="2"/>
      <c r="Z1532" s="2"/>
      <c r="AA1532" s="2"/>
      <c r="AB1532" s="2"/>
      <c r="AC1532" s="2"/>
      <c r="AD1532" s="2"/>
      <c r="AE1532" s="2"/>
      <c r="AF1532" s="2"/>
      <c r="AG1532" s="18"/>
    </row>
    <row r="1533" spans="1:33" s="23" customFormat="1">
      <c r="A1533" s="1"/>
      <c r="B1533" s="1"/>
      <c r="C1533" s="18"/>
      <c r="D1533" s="26"/>
      <c r="N1533" s="24"/>
      <c r="O1533" s="24"/>
      <c r="S1533" s="25"/>
      <c r="V1533" s="18"/>
      <c r="W1533" s="2"/>
      <c r="X1533" s="2"/>
      <c r="Y1533" s="2"/>
      <c r="Z1533" s="2"/>
      <c r="AA1533" s="2"/>
      <c r="AB1533" s="2"/>
      <c r="AC1533" s="2"/>
      <c r="AD1533" s="2"/>
      <c r="AE1533" s="2"/>
      <c r="AF1533" s="2"/>
      <c r="AG1533" s="18"/>
    </row>
    <row r="1534" spans="1:33" s="23" customFormat="1">
      <c r="A1534" s="1"/>
      <c r="B1534" s="1"/>
      <c r="C1534" s="18"/>
      <c r="D1534" s="26"/>
      <c r="N1534" s="24"/>
      <c r="O1534" s="24"/>
      <c r="S1534" s="25"/>
      <c r="V1534" s="18"/>
      <c r="W1534" s="2"/>
      <c r="X1534" s="2"/>
      <c r="Y1534" s="2"/>
      <c r="Z1534" s="2"/>
      <c r="AA1534" s="2"/>
      <c r="AB1534" s="2"/>
      <c r="AC1534" s="2"/>
      <c r="AD1534" s="2"/>
      <c r="AE1534" s="2"/>
      <c r="AF1534" s="2"/>
      <c r="AG1534" s="18"/>
    </row>
    <row r="1535" spans="1:33" s="23" customFormat="1">
      <c r="A1535" s="1"/>
      <c r="B1535" s="1"/>
      <c r="C1535" s="18"/>
      <c r="D1535" s="26"/>
      <c r="N1535" s="24"/>
      <c r="O1535" s="24"/>
      <c r="S1535" s="25"/>
      <c r="V1535" s="18"/>
      <c r="W1535" s="2"/>
      <c r="X1535" s="2"/>
      <c r="Y1535" s="2"/>
      <c r="Z1535" s="2"/>
      <c r="AA1535" s="2"/>
      <c r="AB1535" s="2"/>
      <c r="AC1535" s="2"/>
      <c r="AD1535" s="2"/>
      <c r="AE1535" s="2"/>
      <c r="AF1535" s="2"/>
      <c r="AG1535" s="18"/>
    </row>
    <row r="1536" spans="1:33" s="23" customFormat="1">
      <c r="A1536" s="1"/>
      <c r="B1536" s="1"/>
      <c r="C1536" s="18"/>
      <c r="D1536" s="26"/>
      <c r="N1536" s="24"/>
      <c r="O1536" s="24"/>
      <c r="S1536" s="25"/>
      <c r="V1536" s="18"/>
      <c r="W1536" s="2"/>
      <c r="X1536" s="2"/>
      <c r="Y1536" s="2"/>
      <c r="Z1536" s="2"/>
      <c r="AA1536" s="2"/>
      <c r="AB1536" s="2"/>
      <c r="AC1536" s="2"/>
      <c r="AD1536" s="2"/>
      <c r="AE1536" s="2"/>
      <c r="AF1536" s="2"/>
      <c r="AG1536" s="18"/>
    </row>
    <row r="1537" spans="1:33" s="23" customFormat="1">
      <c r="A1537" s="1"/>
      <c r="B1537" s="1"/>
      <c r="C1537" s="18"/>
      <c r="D1537" s="26"/>
      <c r="N1537" s="24"/>
      <c r="O1537" s="24"/>
      <c r="S1537" s="25"/>
      <c r="V1537" s="18"/>
      <c r="W1537" s="2"/>
      <c r="X1537" s="2"/>
      <c r="Y1537" s="2"/>
      <c r="Z1537" s="2"/>
      <c r="AA1537" s="2"/>
      <c r="AB1537" s="2"/>
      <c r="AC1537" s="2"/>
      <c r="AD1537" s="2"/>
      <c r="AE1537" s="2"/>
      <c r="AF1537" s="2"/>
      <c r="AG1537" s="18"/>
    </row>
    <row r="1538" spans="1:33" s="23" customFormat="1">
      <c r="A1538" s="1"/>
      <c r="B1538" s="1"/>
      <c r="C1538" s="18"/>
      <c r="D1538" s="26"/>
      <c r="N1538" s="24"/>
      <c r="O1538" s="24"/>
      <c r="S1538" s="25"/>
      <c r="V1538" s="18"/>
      <c r="W1538" s="2"/>
      <c r="X1538" s="2"/>
      <c r="Y1538" s="2"/>
      <c r="Z1538" s="2"/>
      <c r="AA1538" s="2"/>
      <c r="AB1538" s="2"/>
      <c r="AC1538" s="2"/>
      <c r="AD1538" s="2"/>
      <c r="AE1538" s="2"/>
      <c r="AF1538" s="2"/>
      <c r="AG1538" s="18"/>
    </row>
    <row r="1539" spans="1:33" s="23" customFormat="1">
      <c r="A1539" s="1"/>
      <c r="B1539" s="1"/>
      <c r="C1539" s="18"/>
      <c r="D1539" s="26"/>
      <c r="N1539" s="24"/>
      <c r="O1539" s="24"/>
      <c r="S1539" s="25"/>
      <c r="V1539" s="18"/>
      <c r="W1539" s="2"/>
      <c r="X1539" s="2"/>
      <c r="Y1539" s="2"/>
      <c r="Z1539" s="2"/>
      <c r="AA1539" s="2"/>
      <c r="AB1539" s="2"/>
      <c r="AC1539" s="2"/>
      <c r="AD1539" s="2"/>
      <c r="AE1539" s="2"/>
      <c r="AF1539" s="2"/>
      <c r="AG1539" s="18"/>
    </row>
    <row r="1540" spans="1:33" s="23" customFormat="1">
      <c r="A1540" s="1"/>
      <c r="B1540" s="1"/>
      <c r="C1540" s="18"/>
      <c r="D1540" s="26"/>
      <c r="N1540" s="24"/>
      <c r="O1540" s="24"/>
      <c r="S1540" s="25"/>
      <c r="V1540" s="18"/>
      <c r="W1540" s="2"/>
      <c r="X1540" s="2"/>
      <c r="Y1540" s="2"/>
      <c r="Z1540" s="2"/>
      <c r="AA1540" s="2"/>
      <c r="AB1540" s="2"/>
      <c r="AC1540" s="2"/>
      <c r="AD1540" s="2"/>
      <c r="AE1540" s="2"/>
      <c r="AF1540" s="2"/>
      <c r="AG1540" s="18"/>
    </row>
    <row r="1541" spans="1:33" s="23" customFormat="1">
      <c r="A1541" s="1"/>
      <c r="B1541" s="1"/>
      <c r="C1541" s="18"/>
      <c r="D1541" s="26"/>
      <c r="N1541" s="24"/>
      <c r="O1541" s="24"/>
      <c r="S1541" s="25"/>
      <c r="V1541" s="18"/>
      <c r="W1541" s="2"/>
      <c r="X1541" s="2"/>
      <c r="Y1541" s="2"/>
      <c r="Z1541" s="2"/>
      <c r="AA1541" s="2"/>
      <c r="AB1541" s="2"/>
      <c r="AC1541" s="2"/>
      <c r="AD1541" s="2"/>
      <c r="AE1541" s="2"/>
      <c r="AF1541" s="2"/>
      <c r="AG1541" s="18"/>
    </row>
    <row r="1542" spans="1:33" s="23" customFormat="1">
      <c r="A1542" s="1"/>
      <c r="B1542" s="1"/>
      <c r="C1542" s="18"/>
      <c r="D1542" s="26"/>
      <c r="N1542" s="24"/>
      <c r="O1542" s="24"/>
      <c r="S1542" s="25"/>
      <c r="V1542" s="18"/>
      <c r="W1542" s="2"/>
      <c r="X1542" s="2"/>
      <c r="Y1542" s="2"/>
      <c r="Z1542" s="2"/>
      <c r="AA1542" s="2"/>
      <c r="AB1542" s="2"/>
      <c r="AC1542" s="2"/>
      <c r="AD1542" s="2"/>
      <c r="AE1542" s="2"/>
      <c r="AF1542" s="2"/>
      <c r="AG1542" s="18"/>
    </row>
    <row r="1543" spans="1:33" s="23" customFormat="1">
      <c r="A1543" s="1"/>
      <c r="B1543" s="1"/>
      <c r="C1543" s="18"/>
      <c r="D1543" s="26"/>
      <c r="N1543" s="24"/>
      <c r="O1543" s="24"/>
      <c r="S1543" s="25"/>
      <c r="V1543" s="18"/>
      <c r="W1543" s="2"/>
      <c r="X1543" s="2"/>
      <c r="Y1543" s="2"/>
      <c r="Z1543" s="2"/>
      <c r="AA1543" s="2"/>
      <c r="AB1543" s="2"/>
      <c r="AC1543" s="2"/>
      <c r="AD1543" s="2"/>
      <c r="AE1543" s="2"/>
      <c r="AF1543" s="2"/>
      <c r="AG1543" s="18"/>
    </row>
    <row r="1544" spans="1:33" s="23" customFormat="1">
      <c r="A1544" s="1"/>
      <c r="B1544" s="1"/>
      <c r="C1544" s="18"/>
      <c r="D1544" s="26"/>
      <c r="N1544" s="24"/>
      <c r="O1544" s="24"/>
      <c r="S1544" s="25"/>
      <c r="V1544" s="18"/>
      <c r="W1544" s="2"/>
      <c r="X1544" s="2"/>
      <c r="Y1544" s="2"/>
      <c r="Z1544" s="2"/>
      <c r="AA1544" s="2"/>
      <c r="AB1544" s="2"/>
      <c r="AC1544" s="2"/>
      <c r="AD1544" s="2"/>
      <c r="AE1544" s="2"/>
      <c r="AF1544" s="2"/>
      <c r="AG1544" s="18"/>
    </row>
    <row r="1545" spans="1:33" s="23" customFormat="1">
      <c r="A1545" s="1"/>
      <c r="B1545" s="1"/>
      <c r="C1545" s="18"/>
      <c r="D1545" s="26"/>
      <c r="N1545" s="24"/>
      <c r="O1545" s="24"/>
      <c r="S1545" s="25"/>
      <c r="V1545" s="18"/>
      <c r="W1545" s="2"/>
      <c r="X1545" s="2"/>
      <c r="Y1545" s="2"/>
      <c r="Z1545" s="2"/>
      <c r="AA1545" s="2"/>
      <c r="AB1545" s="2"/>
      <c r="AC1545" s="2"/>
      <c r="AD1545" s="2"/>
      <c r="AE1545" s="2"/>
      <c r="AF1545" s="2"/>
      <c r="AG1545" s="18"/>
    </row>
    <row r="1546" spans="1:33" s="23" customFormat="1">
      <c r="A1546" s="1"/>
      <c r="B1546" s="1"/>
      <c r="C1546" s="18"/>
      <c r="D1546" s="26"/>
      <c r="N1546" s="24"/>
      <c r="O1546" s="24"/>
      <c r="S1546" s="25"/>
      <c r="V1546" s="18"/>
      <c r="W1546" s="2"/>
      <c r="X1546" s="2"/>
      <c r="Y1546" s="2"/>
      <c r="Z1546" s="2"/>
      <c r="AA1546" s="2"/>
      <c r="AB1546" s="2"/>
      <c r="AC1546" s="2"/>
      <c r="AD1546" s="2"/>
      <c r="AE1546" s="2"/>
      <c r="AF1546" s="2"/>
      <c r="AG1546" s="18"/>
    </row>
    <row r="1547" spans="1:33" s="23" customFormat="1">
      <c r="A1547" s="1"/>
      <c r="B1547" s="1"/>
      <c r="C1547" s="18"/>
      <c r="D1547" s="26"/>
      <c r="N1547" s="24"/>
      <c r="O1547" s="24"/>
      <c r="S1547" s="25"/>
      <c r="V1547" s="18"/>
      <c r="W1547" s="2"/>
      <c r="X1547" s="2"/>
      <c r="Y1547" s="2"/>
      <c r="Z1547" s="2"/>
      <c r="AA1547" s="2"/>
      <c r="AB1547" s="2"/>
      <c r="AC1547" s="2"/>
      <c r="AD1547" s="2"/>
      <c r="AE1547" s="2"/>
      <c r="AF1547" s="2"/>
      <c r="AG1547" s="18"/>
    </row>
    <row r="1548" spans="1:33" s="23" customFormat="1">
      <c r="A1548" s="1"/>
      <c r="B1548" s="1"/>
      <c r="C1548" s="18"/>
      <c r="D1548" s="26"/>
      <c r="N1548" s="24"/>
      <c r="O1548" s="24"/>
      <c r="S1548" s="25"/>
      <c r="V1548" s="18"/>
      <c r="W1548" s="2"/>
      <c r="X1548" s="2"/>
      <c r="Y1548" s="2"/>
      <c r="Z1548" s="2"/>
      <c r="AA1548" s="2"/>
      <c r="AB1548" s="2"/>
      <c r="AC1548" s="2"/>
      <c r="AD1548" s="2"/>
      <c r="AE1548" s="2"/>
      <c r="AF1548" s="2"/>
      <c r="AG1548" s="18"/>
    </row>
    <row r="1549" spans="1:33" s="23" customFormat="1">
      <c r="A1549" s="1"/>
      <c r="B1549" s="1"/>
      <c r="C1549" s="18"/>
      <c r="D1549" s="26"/>
      <c r="N1549" s="24"/>
      <c r="O1549" s="24"/>
      <c r="S1549" s="25"/>
      <c r="V1549" s="18"/>
      <c r="W1549" s="2"/>
      <c r="X1549" s="2"/>
      <c r="Y1549" s="2"/>
      <c r="Z1549" s="2"/>
      <c r="AA1549" s="2"/>
      <c r="AB1549" s="2"/>
      <c r="AC1549" s="2"/>
      <c r="AD1549" s="2"/>
      <c r="AE1549" s="2"/>
      <c r="AF1549" s="2"/>
      <c r="AG1549" s="18"/>
    </row>
    <row r="1550" spans="1:33" s="23" customFormat="1">
      <c r="A1550" s="1"/>
      <c r="B1550" s="1"/>
      <c r="C1550" s="18"/>
      <c r="D1550" s="26"/>
      <c r="N1550" s="24"/>
      <c r="O1550" s="24"/>
      <c r="S1550" s="25"/>
      <c r="V1550" s="18"/>
      <c r="W1550" s="2"/>
      <c r="X1550" s="2"/>
      <c r="Y1550" s="2"/>
      <c r="Z1550" s="2"/>
      <c r="AA1550" s="2"/>
      <c r="AB1550" s="2"/>
      <c r="AC1550" s="2"/>
      <c r="AD1550" s="2"/>
      <c r="AE1550" s="2"/>
      <c r="AF1550" s="2"/>
      <c r="AG1550" s="18"/>
    </row>
    <row r="1551" spans="1:33" s="23" customFormat="1">
      <c r="A1551" s="1"/>
      <c r="B1551" s="1"/>
      <c r="C1551" s="18"/>
      <c r="D1551" s="26"/>
      <c r="N1551" s="24"/>
      <c r="O1551" s="24"/>
      <c r="S1551" s="25"/>
      <c r="V1551" s="18"/>
      <c r="W1551" s="2"/>
      <c r="X1551" s="2"/>
      <c r="Y1551" s="2"/>
      <c r="Z1551" s="2"/>
      <c r="AA1551" s="2"/>
      <c r="AB1551" s="2"/>
      <c r="AC1551" s="2"/>
      <c r="AD1551" s="2"/>
      <c r="AE1551" s="2"/>
      <c r="AF1551" s="2"/>
      <c r="AG1551" s="18"/>
    </row>
    <row r="1552" spans="1:33" s="23" customFormat="1">
      <c r="A1552" s="1"/>
      <c r="B1552" s="1"/>
      <c r="C1552" s="18"/>
      <c r="D1552" s="26"/>
      <c r="N1552" s="24"/>
      <c r="O1552" s="24"/>
      <c r="S1552" s="25"/>
      <c r="V1552" s="18"/>
      <c r="W1552" s="2"/>
      <c r="X1552" s="2"/>
      <c r="Y1552" s="2"/>
      <c r="Z1552" s="2"/>
      <c r="AA1552" s="2"/>
      <c r="AB1552" s="2"/>
      <c r="AC1552" s="2"/>
      <c r="AD1552" s="2"/>
      <c r="AE1552" s="2"/>
      <c r="AF1552" s="2"/>
      <c r="AG1552" s="18"/>
    </row>
    <row r="1553" spans="1:33" s="23" customFormat="1">
      <c r="A1553" s="1"/>
      <c r="B1553" s="1"/>
      <c r="C1553" s="18"/>
      <c r="D1553" s="26"/>
      <c r="N1553" s="24"/>
      <c r="O1553" s="24"/>
      <c r="S1553" s="25"/>
      <c r="V1553" s="18"/>
      <c r="W1553" s="2"/>
      <c r="X1553" s="2"/>
      <c r="Y1553" s="2"/>
      <c r="Z1553" s="2"/>
      <c r="AA1553" s="2"/>
      <c r="AB1553" s="2"/>
      <c r="AC1553" s="2"/>
      <c r="AD1553" s="2"/>
      <c r="AE1553" s="2"/>
      <c r="AF1553" s="2"/>
      <c r="AG1553" s="18"/>
    </row>
    <row r="1554" spans="1:33" s="23" customFormat="1">
      <c r="A1554" s="1"/>
      <c r="B1554" s="1"/>
      <c r="C1554" s="18"/>
      <c r="D1554" s="26"/>
      <c r="N1554" s="24"/>
      <c r="O1554" s="24"/>
      <c r="S1554" s="25"/>
      <c r="V1554" s="18"/>
      <c r="W1554" s="2"/>
      <c r="X1554" s="2"/>
      <c r="Y1554" s="2"/>
      <c r="Z1554" s="2"/>
      <c r="AA1554" s="2"/>
      <c r="AB1554" s="2"/>
      <c r="AC1554" s="2"/>
      <c r="AD1554" s="2"/>
      <c r="AE1554" s="2"/>
      <c r="AF1554" s="2"/>
      <c r="AG1554" s="18"/>
    </row>
    <row r="1555" spans="1:33" s="23" customFormat="1">
      <c r="A1555" s="1"/>
      <c r="B1555" s="1"/>
      <c r="C1555" s="18"/>
      <c r="D1555" s="26"/>
      <c r="N1555" s="24"/>
      <c r="O1555" s="24"/>
      <c r="S1555" s="25"/>
      <c r="V1555" s="18"/>
      <c r="W1555" s="2"/>
      <c r="X1555" s="2"/>
      <c r="Y1555" s="2"/>
      <c r="Z1555" s="2"/>
      <c r="AA1555" s="2"/>
      <c r="AB1555" s="2"/>
      <c r="AC1555" s="2"/>
      <c r="AD1555" s="2"/>
      <c r="AE1555" s="2"/>
      <c r="AF1555" s="2"/>
      <c r="AG1555" s="18"/>
    </row>
    <row r="1556" spans="1:33" s="23" customFormat="1">
      <c r="A1556" s="1"/>
      <c r="B1556" s="1"/>
      <c r="C1556" s="18"/>
      <c r="D1556" s="26"/>
      <c r="N1556" s="24"/>
      <c r="O1556" s="24"/>
      <c r="S1556" s="25"/>
      <c r="V1556" s="18"/>
      <c r="W1556" s="2"/>
      <c r="X1556" s="2"/>
      <c r="Y1556" s="2"/>
      <c r="Z1556" s="2"/>
      <c r="AA1556" s="2"/>
      <c r="AB1556" s="2"/>
      <c r="AC1556" s="2"/>
      <c r="AD1556" s="2"/>
      <c r="AE1556" s="2"/>
      <c r="AF1556" s="2"/>
      <c r="AG1556" s="18"/>
    </row>
    <row r="1557" spans="1:33" s="23" customFormat="1">
      <c r="A1557" s="1"/>
      <c r="B1557" s="1"/>
      <c r="C1557" s="18"/>
      <c r="D1557" s="26"/>
      <c r="N1557" s="24"/>
      <c r="O1557" s="24"/>
      <c r="S1557" s="25"/>
      <c r="V1557" s="18"/>
      <c r="W1557" s="2"/>
      <c r="X1557" s="2"/>
      <c r="Y1557" s="2"/>
      <c r="Z1557" s="2"/>
      <c r="AA1557" s="2"/>
      <c r="AB1557" s="2"/>
      <c r="AC1557" s="2"/>
      <c r="AD1557" s="2"/>
      <c r="AE1557" s="2"/>
      <c r="AF1557" s="2"/>
      <c r="AG1557" s="18"/>
    </row>
    <row r="1558" spans="1:33" s="23" customFormat="1">
      <c r="A1558" s="1"/>
      <c r="B1558" s="1"/>
      <c r="C1558" s="18"/>
      <c r="D1558" s="26"/>
      <c r="N1558" s="24"/>
      <c r="O1558" s="24"/>
      <c r="S1558" s="25"/>
      <c r="V1558" s="18"/>
      <c r="W1558" s="2"/>
      <c r="X1558" s="2"/>
      <c r="Y1558" s="2"/>
      <c r="Z1558" s="2"/>
      <c r="AA1558" s="2"/>
      <c r="AB1558" s="2"/>
      <c r="AC1558" s="2"/>
      <c r="AD1558" s="2"/>
      <c r="AE1558" s="2"/>
      <c r="AF1558" s="2"/>
      <c r="AG1558" s="18"/>
    </row>
    <row r="1559" spans="1:33" s="23" customFormat="1">
      <c r="A1559" s="1"/>
      <c r="B1559" s="1"/>
      <c r="C1559" s="18"/>
      <c r="D1559" s="26"/>
      <c r="N1559" s="24"/>
      <c r="O1559" s="24"/>
      <c r="S1559" s="25"/>
      <c r="V1559" s="18"/>
      <c r="W1559" s="2"/>
      <c r="X1559" s="2"/>
      <c r="Y1559" s="2"/>
      <c r="Z1559" s="2"/>
      <c r="AA1559" s="2"/>
      <c r="AB1559" s="2"/>
      <c r="AC1559" s="2"/>
      <c r="AD1559" s="2"/>
      <c r="AE1559" s="2"/>
      <c r="AF1559" s="2"/>
      <c r="AG1559" s="18"/>
    </row>
    <row r="1560" spans="1:33" s="23" customFormat="1">
      <c r="A1560" s="1"/>
      <c r="B1560" s="1"/>
      <c r="C1560" s="18"/>
      <c r="D1560" s="26"/>
      <c r="N1560" s="24"/>
      <c r="O1560" s="24"/>
      <c r="S1560" s="25"/>
      <c r="V1560" s="18"/>
      <c r="W1560" s="2"/>
      <c r="X1560" s="2"/>
      <c r="Y1560" s="2"/>
      <c r="Z1560" s="2"/>
      <c r="AA1560" s="2"/>
      <c r="AB1560" s="2"/>
      <c r="AC1560" s="2"/>
      <c r="AD1560" s="2"/>
      <c r="AE1560" s="2"/>
      <c r="AF1560" s="2"/>
      <c r="AG1560" s="18"/>
    </row>
    <row r="1561" spans="1:33" s="23" customFormat="1">
      <c r="A1561" s="1"/>
      <c r="B1561" s="1"/>
      <c r="C1561" s="18"/>
      <c r="D1561" s="26"/>
      <c r="N1561" s="24"/>
      <c r="O1561" s="24"/>
      <c r="S1561" s="25"/>
      <c r="V1561" s="18"/>
      <c r="W1561" s="2"/>
      <c r="X1561" s="2"/>
      <c r="Y1561" s="2"/>
      <c r="Z1561" s="2"/>
      <c r="AA1561" s="2"/>
      <c r="AB1561" s="2"/>
      <c r="AC1561" s="2"/>
      <c r="AD1561" s="2"/>
      <c r="AE1561" s="2"/>
      <c r="AF1561" s="2"/>
      <c r="AG1561" s="18"/>
    </row>
    <row r="1562" spans="1:33" s="23" customFormat="1">
      <c r="A1562" s="1"/>
      <c r="B1562" s="1"/>
      <c r="C1562" s="18"/>
      <c r="D1562" s="26"/>
      <c r="N1562" s="24"/>
      <c r="O1562" s="24"/>
      <c r="S1562" s="25"/>
      <c r="V1562" s="18"/>
      <c r="W1562" s="2"/>
      <c r="X1562" s="2"/>
      <c r="Y1562" s="2"/>
      <c r="Z1562" s="2"/>
      <c r="AA1562" s="2"/>
      <c r="AB1562" s="2"/>
      <c r="AC1562" s="2"/>
      <c r="AD1562" s="2"/>
      <c r="AE1562" s="2"/>
      <c r="AF1562" s="2"/>
      <c r="AG1562" s="18"/>
    </row>
    <row r="1563" spans="1:33" s="23" customFormat="1">
      <c r="A1563" s="1"/>
      <c r="B1563" s="1"/>
      <c r="C1563" s="18"/>
      <c r="D1563" s="26"/>
      <c r="N1563" s="24"/>
      <c r="O1563" s="24"/>
      <c r="S1563" s="25"/>
      <c r="V1563" s="18"/>
      <c r="W1563" s="2"/>
      <c r="X1563" s="2"/>
      <c r="Y1563" s="2"/>
      <c r="Z1563" s="2"/>
      <c r="AA1563" s="2"/>
      <c r="AB1563" s="2"/>
      <c r="AC1563" s="2"/>
      <c r="AD1563" s="2"/>
      <c r="AE1563" s="2"/>
      <c r="AF1563" s="2"/>
      <c r="AG1563" s="18"/>
    </row>
    <row r="1564" spans="1:33" s="23" customFormat="1">
      <c r="A1564" s="1"/>
      <c r="B1564" s="1"/>
      <c r="C1564" s="18"/>
      <c r="D1564" s="26"/>
      <c r="N1564" s="24"/>
      <c r="O1564" s="24"/>
      <c r="S1564" s="25"/>
      <c r="V1564" s="18"/>
      <c r="W1564" s="2"/>
      <c r="X1564" s="2"/>
      <c r="Y1564" s="2"/>
      <c r="Z1564" s="2"/>
      <c r="AA1564" s="2"/>
      <c r="AB1564" s="2"/>
      <c r="AC1564" s="2"/>
      <c r="AD1564" s="2"/>
      <c r="AE1564" s="2"/>
      <c r="AF1564" s="2"/>
      <c r="AG1564" s="18"/>
    </row>
    <row r="1565" spans="1:33" s="23" customFormat="1">
      <c r="A1565" s="1"/>
      <c r="B1565" s="1"/>
      <c r="C1565" s="18"/>
      <c r="D1565" s="26"/>
      <c r="N1565" s="24"/>
      <c r="O1565" s="24"/>
      <c r="S1565" s="25"/>
      <c r="V1565" s="18"/>
      <c r="W1565" s="2"/>
      <c r="X1565" s="2"/>
      <c r="Y1565" s="2"/>
      <c r="Z1565" s="2"/>
      <c r="AA1565" s="2"/>
      <c r="AB1565" s="2"/>
      <c r="AC1565" s="2"/>
      <c r="AD1565" s="2"/>
      <c r="AE1565" s="2"/>
      <c r="AF1565" s="2"/>
      <c r="AG1565" s="18"/>
    </row>
    <row r="1566" spans="1:33" s="23" customFormat="1">
      <c r="A1566" s="1"/>
      <c r="B1566" s="1"/>
      <c r="C1566" s="18"/>
      <c r="D1566" s="26"/>
      <c r="N1566" s="24"/>
      <c r="O1566" s="24"/>
      <c r="S1566" s="25"/>
      <c r="V1566" s="18"/>
      <c r="W1566" s="2"/>
      <c r="X1566" s="2"/>
      <c r="Y1566" s="2"/>
      <c r="Z1566" s="2"/>
      <c r="AA1566" s="2"/>
      <c r="AB1566" s="2"/>
      <c r="AC1566" s="2"/>
      <c r="AD1566" s="2"/>
      <c r="AE1566" s="2"/>
      <c r="AF1566" s="2"/>
      <c r="AG1566" s="18"/>
    </row>
    <row r="1567" spans="1:33" s="23" customFormat="1">
      <c r="A1567" s="1"/>
      <c r="B1567" s="1"/>
      <c r="C1567" s="18"/>
      <c r="D1567" s="26"/>
      <c r="N1567" s="24"/>
      <c r="O1567" s="24"/>
      <c r="S1567" s="25"/>
      <c r="V1567" s="18"/>
      <c r="W1567" s="2"/>
      <c r="X1567" s="2"/>
      <c r="Y1567" s="2"/>
      <c r="Z1567" s="2"/>
      <c r="AA1567" s="2"/>
      <c r="AB1567" s="2"/>
      <c r="AC1567" s="2"/>
      <c r="AD1567" s="2"/>
      <c r="AE1567" s="2"/>
      <c r="AF1567" s="2"/>
      <c r="AG1567" s="18"/>
    </row>
    <row r="1568" spans="1:33" s="23" customFormat="1">
      <c r="A1568" s="1"/>
      <c r="B1568" s="1"/>
      <c r="C1568" s="18"/>
      <c r="D1568" s="26"/>
      <c r="N1568" s="24"/>
      <c r="O1568" s="24"/>
      <c r="S1568" s="25"/>
      <c r="V1568" s="18"/>
      <c r="W1568" s="2"/>
      <c r="X1568" s="2"/>
      <c r="Y1568" s="2"/>
      <c r="Z1568" s="2"/>
      <c r="AA1568" s="2"/>
      <c r="AB1568" s="2"/>
      <c r="AC1568" s="2"/>
      <c r="AD1568" s="2"/>
      <c r="AE1568" s="2"/>
      <c r="AF1568" s="2"/>
      <c r="AG1568" s="18"/>
    </row>
    <row r="1569" spans="1:33" s="23" customFormat="1">
      <c r="A1569" s="1"/>
      <c r="B1569" s="1"/>
      <c r="C1569" s="18"/>
      <c r="D1569" s="26"/>
      <c r="N1569" s="24"/>
      <c r="O1569" s="24"/>
      <c r="S1569" s="25"/>
      <c r="V1569" s="18"/>
      <c r="W1569" s="2"/>
      <c r="X1569" s="2"/>
      <c r="Y1569" s="2"/>
      <c r="Z1569" s="2"/>
      <c r="AA1569" s="2"/>
      <c r="AB1569" s="2"/>
      <c r="AC1569" s="2"/>
      <c r="AD1569" s="2"/>
      <c r="AE1569" s="2"/>
      <c r="AF1569" s="2"/>
      <c r="AG1569" s="18"/>
    </row>
    <row r="1570" spans="1:33" s="23" customFormat="1">
      <c r="A1570" s="1"/>
      <c r="B1570" s="1"/>
      <c r="C1570" s="18"/>
      <c r="D1570" s="26"/>
      <c r="N1570" s="24"/>
      <c r="O1570" s="24"/>
      <c r="S1570" s="25"/>
      <c r="V1570" s="18"/>
      <c r="W1570" s="2"/>
      <c r="X1570" s="2"/>
      <c r="Y1570" s="2"/>
      <c r="Z1570" s="2"/>
      <c r="AA1570" s="2"/>
      <c r="AB1570" s="2"/>
      <c r="AC1570" s="2"/>
      <c r="AD1570" s="2"/>
      <c r="AE1570" s="2"/>
      <c r="AF1570" s="2"/>
      <c r="AG1570" s="18"/>
    </row>
    <row r="1571" spans="1:33" s="23" customFormat="1">
      <c r="A1571" s="1"/>
      <c r="B1571" s="1"/>
      <c r="C1571" s="18"/>
      <c r="D1571" s="26"/>
      <c r="N1571" s="24"/>
      <c r="O1571" s="24"/>
      <c r="S1571" s="25"/>
      <c r="V1571" s="18"/>
      <c r="W1571" s="2"/>
      <c r="X1571" s="2"/>
      <c r="Y1571" s="2"/>
      <c r="Z1571" s="2"/>
      <c r="AA1571" s="2"/>
      <c r="AB1571" s="2"/>
      <c r="AC1571" s="2"/>
      <c r="AD1571" s="2"/>
      <c r="AE1571" s="2"/>
      <c r="AF1571" s="2"/>
      <c r="AG1571" s="18"/>
    </row>
    <row r="1572" spans="1:33" s="23" customFormat="1">
      <c r="A1572" s="1"/>
      <c r="B1572" s="1"/>
      <c r="C1572" s="18"/>
      <c r="D1572" s="26"/>
      <c r="N1572" s="24"/>
      <c r="O1572" s="24"/>
      <c r="S1572" s="25"/>
      <c r="V1572" s="18"/>
      <c r="W1572" s="2"/>
      <c r="X1572" s="2"/>
      <c r="Y1572" s="2"/>
      <c r="Z1572" s="2"/>
      <c r="AA1572" s="2"/>
      <c r="AB1572" s="2"/>
      <c r="AC1572" s="2"/>
      <c r="AD1572" s="2"/>
      <c r="AE1572" s="2"/>
      <c r="AF1572" s="2"/>
      <c r="AG1572" s="18"/>
    </row>
    <row r="1573" spans="1:33" s="23" customFormat="1">
      <c r="A1573" s="1"/>
      <c r="B1573" s="1"/>
      <c r="C1573" s="18"/>
      <c r="D1573" s="26"/>
      <c r="N1573" s="24"/>
      <c r="O1573" s="24"/>
      <c r="S1573" s="25"/>
      <c r="V1573" s="18"/>
      <c r="W1573" s="2"/>
      <c r="X1573" s="2"/>
      <c r="Y1573" s="2"/>
      <c r="Z1573" s="2"/>
      <c r="AA1573" s="2"/>
      <c r="AB1573" s="2"/>
      <c r="AC1573" s="2"/>
      <c r="AD1573" s="2"/>
      <c r="AE1573" s="2"/>
      <c r="AF1573" s="2"/>
      <c r="AG1573" s="18"/>
    </row>
    <row r="1574" spans="1:33" s="23" customFormat="1">
      <c r="A1574" s="1"/>
      <c r="B1574" s="1"/>
      <c r="C1574" s="18"/>
      <c r="D1574" s="26"/>
      <c r="N1574" s="24"/>
      <c r="O1574" s="24"/>
      <c r="S1574" s="25"/>
      <c r="V1574" s="18"/>
      <c r="W1574" s="2"/>
      <c r="X1574" s="2"/>
      <c r="Y1574" s="2"/>
      <c r="Z1574" s="2"/>
      <c r="AA1574" s="2"/>
      <c r="AB1574" s="2"/>
      <c r="AC1574" s="2"/>
      <c r="AD1574" s="2"/>
      <c r="AE1574" s="2"/>
      <c r="AF1574" s="2"/>
      <c r="AG1574" s="18"/>
    </row>
    <row r="1575" spans="1:33" s="23" customFormat="1">
      <c r="A1575" s="1"/>
      <c r="B1575" s="1"/>
      <c r="C1575" s="18"/>
      <c r="D1575" s="26"/>
      <c r="N1575" s="24"/>
      <c r="O1575" s="24"/>
      <c r="S1575" s="25"/>
      <c r="V1575" s="18"/>
      <c r="W1575" s="2"/>
      <c r="X1575" s="2"/>
      <c r="Y1575" s="2"/>
      <c r="Z1575" s="2"/>
      <c r="AA1575" s="2"/>
      <c r="AB1575" s="2"/>
      <c r="AC1575" s="2"/>
      <c r="AD1575" s="2"/>
      <c r="AE1575" s="2"/>
      <c r="AF1575" s="2"/>
      <c r="AG1575" s="18"/>
    </row>
    <row r="1576" spans="1:33" s="23" customFormat="1">
      <c r="A1576" s="1"/>
      <c r="B1576" s="1"/>
      <c r="C1576" s="18"/>
      <c r="D1576" s="26"/>
      <c r="N1576" s="24"/>
      <c r="O1576" s="24"/>
      <c r="S1576" s="25"/>
      <c r="V1576" s="18"/>
      <c r="W1576" s="2"/>
      <c r="X1576" s="2"/>
      <c r="Y1576" s="2"/>
      <c r="Z1576" s="2"/>
      <c r="AA1576" s="2"/>
      <c r="AB1576" s="2"/>
      <c r="AC1576" s="2"/>
      <c r="AD1576" s="2"/>
      <c r="AE1576" s="2"/>
      <c r="AF1576" s="2"/>
      <c r="AG1576" s="18"/>
    </row>
    <row r="1577" spans="1:33" s="23" customFormat="1">
      <c r="A1577" s="1"/>
      <c r="B1577" s="1"/>
      <c r="C1577" s="18"/>
      <c r="D1577" s="26"/>
      <c r="N1577" s="24"/>
      <c r="S1577" s="25"/>
      <c r="V1577" s="18"/>
      <c r="W1577" s="2"/>
      <c r="X1577" s="2"/>
      <c r="Y1577" s="2"/>
      <c r="Z1577" s="2"/>
      <c r="AA1577" s="2"/>
      <c r="AB1577" s="2"/>
      <c r="AC1577" s="2"/>
      <c r="AD1577" s="2"/>
      <c r="AE1577" s="2"/>
      <c r="AF1577" s="2"/>
      <c r="AG1577" s="18"/>
    </row>
    <row r="1578" spans="1:33" s="23" customFormat="1">
      <c r="A1578" s="1"/>
      <c r="B1578" s="1"/>
      <c r="C1578" s="18"/>
      <c r="D1578" s="26"/>
      <c r="N1578" s="24"/>
      <c r="S1578" s="25"/>
      <c r="V1578" s="18"/>
      <c r="W1578" s="2"/>
      <c r="X1578" s="2"/>
      <c r="Y1578" s="2"/>
      <c r="Z1578" s="2"/>
      <c r="AA1578" s="2"/>
      <c r="AB1578" s="2"/>
      <c r="AC1578" s="2"/>
      <c r="AD1578" s="2"/>
      <c r="AE1578" s="2"/>
      <c r="AF1578" s="2"/>
      <c r="AG1578" s="18"/>
    </row>
    <row r="1579" spans="1:33" s="23" customFormat="1">
      <c r="A1579" s="1"/>
      <c r="B1579" s="1"/>
      <c r="C1579" s="18"/>
      <c r="D1579" s="26"/>
      <c r="N1579" s="24"/>
      <c r="S1579" s="25"/>
      <c r="V1579" s="18"/>
      <c r="W1579" s="2"/>
      <c r="X1579" s="2"/>
      <c r="Y1579" s="2"/>
      <c r="Z1579" s="2"/>
      <c r="AA1579" s="2"/>
      <c r="AB1579" s="2"/>
      <c r="AC1579" s="2"/>
      <c r="AD1579" s="2"/>
      <c r="AE1579" s="2"/>
      <c r="AF1579" s="2"/>
      <c r="AG1579" s="18"/>
    </row>
    <row r="1580" spans="1:33" s="23" customFormat="1">
      <c r="A1580" s="1"/>
      <c r="B1580" s="1"/>
      <c r="C1580" s="18"/>
      <c r="D1580" s="26"/>
      <c r="N1580" s="24"/>
      <c r="S1580" s="25"/>
      <c r="V1580" s="18"/>
      <c r="W1580" s="2"/>
      <c r="X1580" s="2"/>
      <c r="Y1580" s="2"/>
      <c r="Z1580" s="2"/>
      <c r="AA1580" s="2"/>
      <c r="AB1580" s="2"/>
      <c r="AC1580" s="2"/>
      <c r="AD1580" s="2"/>
      <c r="AE1580" s="2"/>
      <c r="AF1580" s="2"/>
      <c r="AG1580" s="18"/>
    </row>
    <row r="1581" spans="1:33" s="23" customFormat="1">
      <c r="A1581" s="1"/>
      <c r="B1581" s="1"/>
      <c r="C1581" s="18"/>
      <c r="D1581" s="26"/>
      <c r="N1581" s="24"/>
      <c r="S1581" s="25"/>
      <c r="V1581" s="18"/>
      <c r="W1581" s="2"/>
      <c r="X1581" s="2"/>
      <c r="Y1581" s="2"/>
      <c r="Z1581" s="2"/>
      <c r="AA1581" s="2"/>
      <c r="AB1581" s="2"/>
      <c r="AC1581" s="2"/>
      <c r="AD1581" s="2"/>
      <c r="AE1581" s="2"/>
      <c r="AF1581" s="2"/>
      <c r="AG1581" s="18"/>
    </row>
    <row r="1582" spans="1:33" s="23" customFormat="1">
      <c r="A1582" s="1"/>
      <c r="B1582" s="1"/>
      <c r="C1582" s="18"/>
      <c r="D1582" s="26"/>
      <c r="N1582" s="24"/>
      <c r="S1582" s="25"/>
      <c r="V1582" s="18"/>
      <c r="W1582" s="2"/>
      <c r="X1582" s="2"/>
      <c r="Y1582" s="2"/>
      <c r="Z1582" s="2"/>
      <c r="AA1582" s="2"/>
      <c r="AB1582" s="2"/>
      <c r="AC1582" s="2"/>
      <c r="AD1582" s="2"/>
      <c r="AE1582" s="2"/>
      <c r="AF1582" s="2"/>
      <c r="AG1582" s="18"/>
    </row>
    <row r="1583" spans="1:33" s="23" customFormat="1">
      <c r="A1583" s="1"/>
      <c r="B1583" s="1"/>
      <c r="C1583" s="18"/>
      <c r="D1583" s="26"/>
      <c r="N1583" s="24"/>
      <c r="S1583" s="25"/>
      <c r="V1583" s="18"/>
      <c r="W1583" s="2"/>
      <c r="X1583" s="2"/>
      <c r="Y1583" s="2"/>
      <c r="Z1583" s="2"/>
      <c r="AA1583" s="2"/>
      <c r="AB1583" s="2"/>
      <c r="AC1583" s="2"/>
      <c r="AD1583" s="2"/>
      <c r="AE1583" s="2"/>
      <c r="AF1583" s="2"/>
      <c r="AG1583" s="18"/>
    </row>
    <row r="1584" spans="1:33" s="23" customFormat="1">
      <c r="A1584" s="1"/>
      <c r="B1584" s="1"/>
      <c r="C1584" s="18"/>
      <c r="D1584" s="26"/>
      <c r="N1584" s="24"/>
      <c r="S1584" s="25"/>
      <c r="V1584" s="18"/>
      <c r="W1584" s="2"/>
      <c r="X1584" s="2"/>
      <c r="Y1584" s="2"/>
      <c r="Z1584" s="2"/>
      <c r="AA1584" s="2"/>
      <c r="AB1584" s="2"/>
      <c r="AC1584" s="2"/>
      <c r="AD1584" s="2"/>
      <c r="AE1584" s="2"/>
      <c r="AF1584" s="2"/>
      <c r="AG1584" s="18"/>
    </row>
    <row r="1585" spans="1:33" s="23" customFormat="1">
      <c r="A1585" s="1"/>
      <c r="B1585" s="1"/>
      <c r="C1585" s="18"/>
      <c r="D1585" s="26"/>
      <c r="N1585" s="24"/>
      <c r="S1585" s="25"/>
      <c r="V1585" s="18"/>
      <c r="W1585" s="2"/>
      <c r="X1585" s="2"/>
      <c r="Y1585" s="2"/>
      <c r="Z1585" s="2"/>
      <c r="AA1585" s="2"/>
      <c r="AB1585" s="2"/>
      <c r="AC1585" s="2"/>
      <c r="AD1585" s="2"/>
      <c r="AE1585" s="2"/>
      <c r="AF1585" s="2"/>
      <c r="AG1585" s="18"/>
    </row>
    <row r="1586" spans="1:33" s="23" customFormat="1">
      <c r="A1586" s="1"/>
      <c r="B1586" s="1"/>
      <c r="C1586" s="18"/>
      <c r="D1586" s="26"/>
      <c r="N1586" s="24"/>
      <c r="S1586" s="25"/>
      <c r="V1586" s="18"/>
      <c r="W1586" s="2"/>
      <c r="X1586" s="2"/>
      <c r="Y1586" s="2"/>
      <c r="Z1586" s="2"/>
      <c r="AA1586" s="2"/>
      <c r="AB1586" s="2"/>
      <c r="AC1586" s="2"/>
      <c r="AD1586" s="2"/>
      <c r="AE1586" s="2"/>
      <c r="AF1586" s="2"/>
      <c r="AG1586" s="18"/>
    </row>
    <row r="1587" spans="1:33" s="23" customFormat="1">
      <c r="A1587" s="1"/>
      <c r="B1587" s="1"/>
      <c r="C1587" s="18"/>
      <c r="D1587" s="26"/>
      <c r="N1587" s="24"/>
      <c r="S1587" s="25"/>
      <c r="V1587" s="18"/>
      <c r="W1587" s="2"/>
      <c r="X1587" s="2"/>
      <c r="Y1587" s="2"/>
      <c r="Z1587" s="2"/>
      <c r="AA1587" s="2"/>
      <c r="AB1587" s="2"/>
      <c r="AC1587" s="2"/>
      <c r="AD1587" s="2"/>
      <c r="AE1587" s="2"/>
      <c r="AF1587" s="2"/>
      <c r="AG1587" s="18"/>
    </row>
    <row r="1588" spans="1:33" s="23" customFormat="1">
      <c r="A1588" s="1"/>
      <c r="B1588" s="1"/>
      <c r="C1588" s="18"/>
      <c r="D1588" s="26"/>
      <c r="N1588" s="24"/>
      <c r="S1588" s="25"/>
      <c r="V1588" s="18"/>
      <c r="W1588" s="2"/>
      <c r="X1588" s="2"/>
      <c r="Y1588" s="2"/>
      <c r="Z1588" s="2"/>
      <c r="AA1588" s="2"/>
      <c r="AB1588" s="2"/>
      <c r="AC1588" s="2"/>
      <c r="AD1588" s="2"/>
      <c r="AE1588" s="2"/>
      <c r="AF1588" s="2"/>
      <c r="AG1588" s="18"/>
    </row>
    <row r="1589" spans="1:33" s="23" customFormat="1">
      <c r="A1589" s="1"/>
      <c r="B1589" s="1"/>
      <c r="C1589" s="18"/>
      <c r="D1589" s="26"/>
      <c r="N1589" s="24"/>
      <c r="S1589" s="25"/>
      <c r="V1589" s="18"/>
      <c r="W1589" s="2"/>
      <c r="X1589" s="2"/>
      <c r="Y1589" s="2"/>
      <c r="Z1589" s="2"/>
      <c r="AA1589" s="2"/>
      <c r="AB1589" s="2"/>
      <c r="AC1589" s="2"/>
      <c r="AD1589" s="2"/>
      <c r="AE1589" s="2"/>
      <c r="AF1589" s="2"/>
      <c r="AG1589" s="18"/>
    </row>
    <row r="1590" spans="1:33" s="23" customFormat="1">
      <c r="A1590" s="1"/>
      <c r="B1590" s="1"/>
      <c r="C1590" s="18"/>
      <c r="D1590" s="26"/>
      <c r="N1590" s="24"/>
      <c r="S1590" s="25"/>
      <c r="V1590" s="18"/>
      <c r="W1590" s="2"/>
      <c r="X1590" s="2"/>
      <c r="Y1590" s="2"/>
      <c r="Z1590" s="2"/>
      <c r="AA1590" s="2"/>
      <c r="AB1590" s="2"/>
      <c r="AC1590" s="2"/>
      <c r="AD1590" s="2"/>
      <c r="AE1590" s="2"/>
      <c r="AF1590" s="2"/>
      <c r="AG1590" s="18"/>
    </row>
    <row r="1591" spans="1:33" s="23" customFormat="1">
      <c r="A1591" s="1"/>
      <c r="B1591" s="1"/>
      <c r="C1591" s="18"/>
      <c r="D1591" s="26"/>
      <c r="N1591" s="24"/>
      <c r="S1591" s="25"/>
      <c r="V1591" s="18"/>
      <c r="W1591" s="2"/>
      <c r="X1591" s="2"/>
      <c r="Y1591" s="2"/>
      <c r="Z1591" s="2"/>
      <c r="AA1591" s="2"/>
      <c r="AB1591" s="2"/>
      <c r="AC1591" s="2"/>
      <c r="AD1591" s="2"/>
      <c r="AE1591" s="2"/>
      <c r="AF1591" s="2"/>
      <c r="AG1591" s="18"/>
    </row>
    <row r="1592" spans="1:33" s="23" customFormat="1">
      <c r="A1592" s="1"/>
      <c r="B1592" s="1"/>
      <c r="C1592" s="18"/>
      <c r="D1592" s="26"/>
      <c r="N1592" s="24"/>
      <c r="S1592" s="25"/>
      <c r="V1592" s="18"/>
      <c r="W1592" s="2"/>
      <c r="X1592" s="2"/>
      <c r="Y1592" s="2"/>
      <c r="Z1592" s="2"/>
      <c r="AA1592" s="2"/>
      <c r="AB1592" s="2"/>
      <c r="AC1592" s="2"/>
      <c r="AD1592" s="2"/>
      <c r="AE1592" s="2"/>
      <c r="AF1592" s="2"/>
      <c r="AG1592" s="18"/>
    </row>
    <row r="1593" spans="1:33" s="23" customFormat="1">
      <c r="A1593" s="1"/>
      <c r="B1593" s="1"/>
      <c r="C1593" s="18"/>
      <c r="D1593" s="26"/>
      <c r="N1593" s="24"/>
      <c r="S1593" s="25"/>
      <c r="V1593" s="18"/>
      <c r="W1593" s="2"/>
      <c r="X1593" s="2"/>
      <c r="Y1593" s="2"/>
      <c r="Z1593" s="2"/>
      <c r="AA1593" s="2"/>
      <c r="AB1593" s="2"/>
      <c r="AC1593" s="2"/>
      <c r="AD1593" s="2"/>
      <c r="AE1593" s="2"/>
      <c r="AF1593" s="2"/>
      <c r="AG1593" s="18"/>
    </row>
    <row r="1594" spans="1:33" s="23" customFormat="1">
      <c r="A1594" s="1"/>
      <c r="B1594" s="1"/>
      <c r="C1594" s="18"/>
      <c r="D1594" s="26"/>
      <c r="N1594" s="24"/>
      <c r="S1594" s="25"/>
      <c r="V1594" s="18"/>
      <c r="W1594" s="2"/>
      <c r="X1594" s="2"/>
      <c r="Y1594" s="2"/>
      <c r="Z1594" s="2"/>
      <c r="AA1594" s="2"/>
      <c r="AB1594" s="2"/>
      <c r="AC1594" s="2"/>
      <c r="AD1594" s="2"/>
      <c r="AE1594" s="2"/>
      <c r="AF1594" s="2"/>
      <c r="AG1594" s="18"/>
    </row>
    <row r="1595" spans="1:33" s="23" customFormat="1">
      <c r="A1595" s="1"/>
      <c r="B1595" s="1"/>
      <c r="C1595" s="18"/>
      <c r="D1595" s="26"/>
      <c r="N1595" s="24"/>
      <c r="S1595" s="25"/>
      <c r="V1595" s="18"/>
      <c r="W1595" s="2"/>
      <c r="X1595" s="2"/>
      <c r="Y1595" s="2"/>
      <c r="Z1595" s="2"/>
      <c r="AA1595" s="2"/>
      <c r="AB1595" s="2"/>
      <c r="AC1595" s="2"/>
      <c r="AD1595" s="2"/>
      <c r="AE1595" s="2"/>
      <c r="AF1595" s="2"/>
      <c r="AG1595" s="18"/>
    </row>
    <row r="1596" spans="1:33" s="23" customFormat="1">
      <c r="A1596" s="1"/>
      <c r="B1596" s="1"/>
      <c r="C1596" s="18"/>
      <c r="D1596" s="26"/>
      <c r="N1596" s="24"/>
      <c r="S1596" s="25"/>
      <c r="V1596" s="18"/>
      <c r="W1596" s="2"/>
      <c r="X1596" s="2"/>
      <c r="Y1596" s="2"/>
      <c r="Z1596" s="2"/>
      <c r="AA1596" s="2"/>
      <c r="AB1596" s="2"/>
      <c r="AC1596" s="2"/>
      <c r="AD1596" s="2"/>
      <c r="AE1596" s="2"/>
      <c r="AF1596" s="2"/>
      <c r="AG1596" s="18"/>
    </row>
    <row r="1597" spans="1:33" s="23" customFormat="1">
      <c r="A1597" s="1"/>
      <c r="B1597" s="1"/>
      <c r="C1597" s="18"/>
      <c r="D1597" s="26"/>
      <c r="N1597" s="24"/>
      <c r="S1597" s="25"/>
      <c r="V1597" s="18"/>
      <c r="W1597" s="2"/>
      <c r="X1597" s="2"/>
      <c r="Y1597" s="2"/>
      <c r="Z1597" s="2"/>
      <c r="AA1597" s="2"/>
      <c r="AB1597" s="2"/>
      <c r="AC1597" s="2"/>
      <c r="AD1597" s="2"/>
      <c r="AE1597" s="2"/>
      <c r="AF1597" s="2"/>
      <c r="AG1597" s="18"/>
    </row>
    <row r="1598" spans="1:33" s="23" customFormat="1">
      <c r="A1598" s="1"/>
      <c r="B1598" s="1"/>
      <c r="C1598" s="18"/>
      <c r="D1598" s="26"/>
      <c r="N1598" s="24"/>
      <c r="S1598" s="25"/>
      <c r="V1598" s="18"/>
      <c r="W1598" s="2"/>
      <c r="X1598" s="2"/>
      <c r="Y1598" s="2"/>
      <c r="Z1598" s="2"/>
      <c r="AA1598" s="2"/>
      <c r="AB1598" s="2"/>
      <c r="AC1598" s="2"/>
      <c r="AD1598" s="2"/>
      <c r="AE1598" s="2"/>
      <c r="AF1598" s="2"/>
      <c r="AG1598" s="18"/>
    </row>
    <row r="1599" spans="1:33" s="23" customFormat="1">
      <c r="A1599" s="1"/>
      <c r="B1599" s="1"/>
      <c r="C1599" s="18"/>
      <c r="D1599" s="26"/>
      <c r="N1599" s="24"/>
      <c r="S1599" s="25"/>
      <c r="V1599" s="18"/>
      <c r="W1599" s="2"/>
      <c r="X1599" s="2"/>
      <c r="Y1599" s="2"/>
      <c r="Z1599" s="2"/>
      <c r="AA1599" s="2"/>
      <c r="AB1599" s="2"/>
      <c r="AC1599" s="2"/>
      <c r="AD1599" s="2"/>
      <c r="AE1599" s="2"/>
      <c r="AF1599" s="2"/>
      <c r="AG1599" s="18"/>
    </row>
    <row r="1600" spans="1:33" s="23" customFormat="1">
      <c r="A1600" s="1"/>
      <c r="B1600" s="1"/>
      <c r="C1600" s="18"/>
      <c r="D1600" s="26"/>
      <c r="N1600" s="24"/>
      <c r="S1600" s="25"/>
      <c r="V1600" s="18"/>
      <c r="W1600" s="2"/>
      <c r="X1600" s="2"/>
      <c r="Y1600" s="2"/>
      <c r="Z1600" s="2"/>
      <c r="AA1600" s="2"/>
      <c r="AB1600" s="2"/>
      <c r="AC1600" s="2"/>
      <c r="AD1600" s="2"/>
      <c r="AE1600" s="2"/>
      <c r="AF1600" s="2"/>
      <c r="AG1600" s="18"/>
    </row>
    <row r="1601" spans="1:33" s="23" customFormat="1">
      <c r="A1601" s="1"/>
      <c r="B1601" s="1"/>
      <c r="C1601" s="18"/>
      <c r="D1601" s="26"/>
      <c r="N1601" s="24"/>
      <c r="S1601" s="25"/>
      <c r="V1601" s="18"/>
      <c r="W1601" s="2"/>
      <c r="X1601" s="2"/>
      <c r="Y1601" s="2"/>
      <c r="Z1601" s="2"/>
      <c r="AA1601" s="2"/>
      <c r="AB1601" s="2"/>
      <c r="AC1601" s="2"/>
      <c r="AD1601" s="2"/>
      <c r="AE1601" s="2"/>
      <c r="AF1601" s="2"/>
      <c r="AG1601" s="18"/>
    </row>
    <row r="1602" spans="1:33" s="23" customFormat="1">
      <c r="A1602" s="1"/>
      <c r="B1602" s="1"/>
      <c r="C1602" s="18"/>
      <c r="D1602" s="26"/>
      <c r="N1602" s="24"/>
      <c r="S1602" s="25"/>
      <c r="V1602" s="18"/>
      <c r="W1602" s="2"/>
      <c r="X1602" s="2"/>
      <c r="Y1602" s="2"/>
      <c r="Z1602" s="2"/>
      <c r="AA1602" s="2"/>
      <c r="AB1602" s="2"/>
      <c r="AC1602" s="2"/>
      <c r="AD1602" s="2"/>
      <c r="AE1602" s="2"/>
      <c r="AF1602" s="2"/>
      <c r="AG1602" s="18"/>
    </row>
    <row r="1603" spans="1:33" s="23" customFormat="1">
      <c r="A1603" s="1"/>
      <c r="B1603" s="1"/>
      <c r="C1603" s="18"/>
      <c r="D1603" s="26"/>
      <c r="N1603" s="24"/>
      <c r="S1603" s="25"/>
      <c r="V1603" s="18"/>
      <c r="W1603" s="2"/>
      <c r="X1603" s="2"/>
      <c r="Y1603" s="2"/>
      <c r="Z1603" s="2"/>
      <c r="AA1603" s="2"/>
      <c r="AB1603" s="2"/>
      <c r="AC1603" s="2"/>
      <c r="AD1603" s="2"/>
      <c r="AE1603" s="2"/>
      <c r="AF1603" s="2"/>
      <c r="AG1603" s="18"/>
    </row>
    <row r="1604" spans="1:33" s="23" customFormat="1">
      <c r="A1604" s="1"/>
      <c r="B1604" s="1"/>
      <c r="C1604" s="18"/>
      <c r="D1604" s="26"/>
      <c r="N1604" s="24"/>
      <c r="S1604" s="25"/>
      <c r="V1604" s="18"/>
      <c r="W1604" s="2"/>
      <c r="X1604" s="2"/>
      <c r="Y1604" s="2"/>
      <c r="Z1604" s="2"/>
      <c r="AA1604" s="2"/>
      <c r="AB1604" s="2"/>
      <c r="AC1604" s="2"/>
      <c r="AD1604" s="2"/>
      <c r="AE1604" s="2"/>
      <c r="AF1604" s="2"/>
      <c r="AG1604" s="18"/>
    </row>
    <row r="1605" spans="1:33" s="23" customFormat="1">
      <c r="A1605" s="1"/>
      <c r="B1605" s="1"/>
      <c r="C1605" s="18"/>
      <c r="D1605" s="26"/>
      <c r="N1605" s="24"/>
      <c r="S1605" s="25"/>
      <c r="V1605" s="18"/>
      <c r="W1605" s="2"/>
      <c r="X1605" s="2"/>
      <c r="Y1605" s="2"/>
      <c r="Z1605" s="2"/>
      <c r="AA1605" s="2"/>
      <c r="AB1605" s="2"/>
      <c r="AC1605" s="2"/>
      <c r="AD1605" s="2"/>
      <c r="AE1605" s="2"/>
      <c r="AF1605" s="2"/>
      <c r="AG1605" s="18"/>
    </row>
    <row r="1606" spans="1:33" s="23" customFormat="1">
      <c r="A1606" s="1"/>
      <c r="B1606" s="1"/>
      <c r="C1606" s="18"/>
      <c r="D1606" s="26"/>
      <c r="N1606" s="24"/>
      <c r="S1606" s="25"/>
      <c r="V1606" s="18"/>
      <c r="W1606" s="2"/>
      <c r="X1606" s="2"/>
      <c r="Y1606" s="2"/>
      <c r="Z1606" s="2"/>
      <c r="AA1606" s="2"/>
      <c r="AB1606" s="2"/>
      <c r="AC1606" s="2"/>
      <c r="AD1606" s="2"/>
      <c r="AE1606" s="2"/>
      <c r="AF1606" s="2"/>
      <c r="AG1606" s="18"/>
    </row>
    <row r="1607" spans="1:33" s="23" customFormat="1">
      <c r="A1607" s="1"/>
      <c r="B1607" s="1"/>
      <c r="C1607" s="18"/>
      <c r="D1607" s="26"/>
      <c r="N1607" s="24"/>
      <c r="S1607" s="25"/>
      <c r="V1607" s="18"/>
      <c r="W1607" s="2"/>
      <c r="X1607" s="2"/>
      <c r="Y1607" s="2"/>
      <c r="Z1607" s="2"/>
      <c r="AA1607" s="2"/>
      <c r="AB1607" s="2"/>
      <c r="AC1607" s="2"/>
      <c r="AD1607" s="2"/>
      <c r="AE1607" s="2"/>
      <c r="AF1607" s="2"/>
      <c r="AG1607" s="18"/>
    </row>
    <row r="1608" spans="1:33" s="23" customFormat="1">
      <c r="A1608" s="1"/>
      <c r="B1608" s="1"/>
      <c r="C1608" s="18"/>
      <c r="D1608" s="26"/>
      <c r="N1608" s="24"/>
      <c r="S1608" s="25"/>
      <c r="V1608" s="18"/>
      <c r="W1608" s="2"/>
      <c r="X1608" s="2"/>
      <c r="Y1608" s="2"/>
      <c r="Z1608" s="2"/>
      <c r="AA1608" s="2"/>
      <c r="AB1608" s="2"/>
      <c r="AC1608" s="2"/>
      <c r="AD1608" s="2"/>
      <c r="AE1608" s="2"/>
      <c r="AF1608" s="2"/>
      <c r="AG1608" s="18"/>
    </row>
    <row r="1609" spans="1:33" s="23" customFormat="1">
      <c r="A1609" s="1"/>
      <c r="B1609" s="1"/>
      <c r="C1609" s="18"/>
      <c r="D1609" s="26"/>
      <c r="N1609" s="24"/>
      <c r="S1609" s="25"/>
      <c r="V1609" s="18"/>
      <c r="W1609" s="2"/>
      <c r="X1609" s="2"/>
      <c r="Y1609" s="2"/>
      <c r="Z1609" s="2"/>
      <c r="AA1609" s="2"/>
      <c r="AB1609" s="2"/>
      <c r="AC1609" s="2"/>
      <c r="AD1609" s="2"/>
      <c r="AE1609" s="2"/>
      <c r="AF1609" s="2"/>
      <c r="AG1609" s="18"/>
    </row>
    <row r="1610" spans="1:33" s="23" customFormat="1">
      <c r="A1610" s="1"/>
      <c r="B1610" s="1"/>
      <c r="C1610" s="18"/>
      <c r="D1610" s="26"/>
      <c r="N1610" s="24"/>
      <c r="S1610" s="25"/>
      <c r="V1610" s="18"/>
      <c r="W1610" s="2"/>
      <c r="X1610" s="2"/>
      <c r="Y1610" s="2"/>
      <c r="Z1610" s="2"/>
      <c r="AA1610" s="2"/>
      <c r="AB1610" s="2"/>
      <c r="AC1610" s="2"/>
      <c r="AD1610" s="2"/>
      <c r="AE1610" s="2"/>
      <c r="AF1610" s="2"/>
      <c r="AG1610" s="18"/>
    </row>
    <row r="1611" spans="1:33" s="23" customFormat="1">
      <c r="A1611" s="1"/>
      <c r="B1611" s="1"/>
      <c r="C1611" s="18"/>
      <c r="D1611" s="26"/>
      <c r="N1611" s="24"/>
      <c r="S1611" s="25"/>
      <c r="V1611" s="18"/>
      <c r="W1611" s="2"/>
      <c r="X1611" s="2"/>
      <c r="Y1611" s="2"/>
      <c r="Z1611" s="2"/>
      <c r="AA1611" s="2"/>
      <c r="AB1611" s="2"/>
      <c r="AC1611" s="2"/>
      <c r="AD1611" s="2"/>
      <c r="AE1611" s="2"/>
      <c r="AF1611" s="2"/>
      <c r="AG1611" s="18"/>
    </row>
    <row r="1612" spans="1:33" s="23" customFormat="1">
      <c r="A1612" s="1"/>
      <c r="B1612" s="1"/>
      <c r="C1612" s="18"/>
      <c r="D1612" s="26"/>
      <c r="N1612" s="24"/>
      <c r="S1612" s="25"/>
      <c r="V1612" s="18"/>
      <c r="W1612" s="2"/>
      <c r="X1612" s="2"/>
      <c r="Y1612" s="2"/>
      <c r="Z1612" s="2"/>
      <c r="AA1612" s="2"/>
      <c r="AB1612" s="2"/>
      <c r="AC1612" s="2"/>
      <c r="AD1612" s="2"/>
      <c r="AE1612" s="2"/>
      <c r="AF1612" s="2"/>
      <c r="AG1612" s="18"/>
    </row>
    <row r="1613" spans="1:33" s="23" customFormat="1">
      <c r="A1613" s="1"/>
      <c r="B1613" s="1"/>
      <c r="C1613" s="18"/>
      <c r="D1613" s="26"/>
      <c r="N1613" s="24"/>
      <c r="S1613" s="25"/>
      <c r="V1613" s="18"/>
      <c r="W1613" s="2"/>
      <c r="X1613" s="2"/>
      <c r="Y1613" s="2"/>
      <c r="Z1613" s="2"/>
      <c r="AA1613" s="2"/>
      <c r="AB1613" s="2"/>
      <c r="AC1613" s="2"/>
      <c r="AD1613" s="2"/>
      <c r="AE1613" s="2"/>
      <c r="AF1613" s="2"/>
      <c r="AG1613" s="18"/>
    </row>
    <row r="1614" spans="1:33" s="23" customFormat="1">
      <c r="A1614" s="1"/>
      <c r="B1614" s="1"/>
      <c r="C1614" s="18"/>
      <c r="D1614" s="26"/>
      <c r="N1614" s="24"/>
      <c r="S1614" s="25"/>
      <c r="V1614" s="18"/>
      <c r="W1614" s="2"/>
      <c r="X1614" s="2"/>
      <c r="Y1614" s="2"/>
      <c r="Z1614" s="2"/>
      <c r="AA1614" s="2"/>
      <c r="AB1614" s="2"/>
      <c r="AC1614" s="2"/>
      <c r="AD1614" s="2"/>
      <c r="AE1614" s="2"/>
      <c r="AF1614" s="2"/>
      <c r="AG1614" s="18"/>
    </row>
    <row r="1615" spans="1:33" s="23" customFormat="1">
      <c r="A1615" s="1"/>
      <c r="B1615" s="1"/>
      <c r="C1615" s="18"/>
      <c r="D1615" s="26"/>
      <c r="N1615" s="24"/>
      <c r="S1615" s="25"/>
      <c r="V1615" s="18"/>
      <c r="W1615" s="2"/>
      <c r="X1615" s="2"/>
      <c r="Y1615" s="2"/>
      <c r="Z1615" s="2"/>
      <c r="AA1615" s="2"/>
      <c r="AB1615" s="2"/>
      <c r="AC1615" s="2"/>
      <c r="AD1615" s="2"/>
      <c r="AE1615" s="2"/>
      <c r="AF1615" s="2"/>
      <c r="AG1615" s="18"/>
    </row>
    <row r="1616" spans="1:33" s="23" customFormat="1">
      <c r="A1616" s="1"/>
      <c r="B1616" s="1"/>
      <c r="C1616" s="18"/>
      <c r="D1616" s="26"/>
      <c r="N1616" s="24"/>
      <c r="S1616" s="25"/>
      <c r="V1616" s="18"/>
      <c r="W1616" s="2"/>
      <c r="X1616" s="2"/>
      <c r="Y1616" s="2"/>
      <c r="Z1616" s="2"/>
      <c r="AA1616" s="2"/>
      <c r="AB1616" s="2"/>
      <c r="AC1616" s="2"/>
      <c r="AD1616" s="2"/>
      <c r="AE1616" s="2"/>
      <c r="AF1616" s="2"/>
      <c r="AG1616" s="18"/>
    </row>
    <row r="1617" spans="1:33" s="23" customFormat="1">
      <c r="A1617" s="1"/>
      <c r="B1617" s="1"/>
      <c r="C1617" s="18"/>
      <c r="D1617" s="26"/>
      <c r="N1617" s="24"/>
      <c r="S1617" s="25"/>
      <c r="V1617" s="18"/>
      <c r="W1617" s="2"/>
      <c r="X1617" s="2"/>
      <c r="Y1617" s="2"/>
      <c r="Z1617" s="2"/>
      <c r="AA1617" s="2"/>
      <c r="AB1617" s="2"/>
      <c r="AC1617" s="2"/>
      <c r="AD1617" s="2"/>
      <c r="AE1617" s="2"/>
      <c r="AF1617" s="2"/>
      <c r="AG1617" s="18"/>
    </row>
    <row r="1618" spans="1:33" s="23" customFormat="1">
      <c r="A1618" s="1"/>
      <c r="B1618" s="1"/>
      <c r="C1618" s="18"/>
      <c r="D1618" s="26"/>
      <c r="N1618" s="24"/>
      <c r="S1618" s="25"/>
      <c r="V1618" s="18"/>
      <c r="W1618" s="2"/>
      <c r="X1618" s="2"/>
      <c r="Y1618" s="2"/>
      <c r="Z1618" s="2"/>
      <c r="AA1618" s="2"/>
      <c r="AB1618" s="2"/>
      <c r="AC1618" s="2"/>
      <c r="AD1618" s="2"/>
      <c r="AE1618" s="2"/>
      <c r="AF1618" s="2"/>
      <c r="AG1618" s="18"/>
    </row>
    <row r="1619" spans="1:33" s="23" customFormat="1">
      <c r="A1619" s="1"/>
      <c r="B1619" s="1"/>
      <c r="C1619" s="18"/>
      <c r="D1619" s="26"/>
      <c r="N1619" s="24"/>
      <c r="S1619" s="25"/>
      <c r="V1619" s="18"/>
      <c r="W1619" s="2"/>
      <c r="X1619" s="2"/>
      <c r="Y1619" s="2"/>
      <c r="Z1619" s="2"/>
      <c r="AA1619" s="2"/>
      <c r="AB1619" s="2"/>
      <c r="AC1619" s="2"/>
      <c r="AD1619" s="2"/>
      <c r="AE1619" s="2"/>
      <c r="AF1619" s="2"/>
      <c r="AG1619" s="18"/>
    </row>
    <row r="1620" spans="1:33" s="23" customFormat="1">
      <c r="A1620" s="1"/>
      <c r="B1620" s="1"/>
      <c r="C1620" s="18"/>
      <c r="D1620" s="26"/>
      <c r="N1620" s="24"/>
      <c r="S1620" s="25"/>
      <c r="V1620" s="18"/>
      <c r="W1620" s="2"/>
      <c r="X1620" s="2"/>
      <c r="Y1620" s="2"/>
      <c r="Z1620" s="2"/>
      <c r="AA1620" s="2"/>
      <c r="AB1620" s="2"/>
      <c r="AC1620" s="2"/>
      <c r="AD1620" s="2"/>
      <c r="AE1620" s="2"/>
      <c r="AF1620" s="2"/>
      <c r="AG1620" s="18"/>
    </row>
    <row r="1621" spans="1:33" s="23" customFormat="1">
      <c r="A1621" s="1"/>
      <c r="B1621" s="1"/>
      <c r="C1621" s="18"/>
      <c r="D1621" s="26"/>
      <c r="N1621" s="24"/>
      <c r="S1621" s="25"/>
      <c r="V1621" s="18"/>
      <c r="W1621" s="2"/>
      <c r="X1621" s="2"/>
      <c r="Y1621" s="2"/>
      <c r="Z1621" s="2"/>
      <c r="AA1621" s="2"/>
      <c r="AB1621" s="2"/>
      <c r="AC1621" s="2"/>
      <c r="AD1621" s="2"/>
      <c r="AE1621" s="2"/>
      <c r="AF1621" s="2"/>
      <c r="AG1621" s="18"/>
    </row>
    <row r="1622" spans="1:33" s="23" customFormat="1">
      <c r="A1622" s="1"/>
      <c r="B1622" s="1"/>
      <c r="C1622" s="18"/>
      <c r="D1622" s="26"/>
      <c r="N1622" s="24"/>
      <c r="S1622" s="25"/>
      <c r="V1622" s="18"/>
      <c r="W1622" s="2"/>
      <c r="X1622" s="2"/>
      <c r="Y1622" s="2"/>
      <c r="Z1622" s="2"/>
      <c r="AA1622" s="2"/>
      <c r="AB1622" s="2"/>
      <c r="AC1622" s="2"/>
      <c r="AD1622" s="2"/>
      <c r="AE1622" s="2"/>
      <c r="AF1622" s="2"/>
      <c r="AG1622" s="18"/>
    </row>
    <row r="1623" spans="1:33" s="23" customFormat="1">
      <c r="A1623" s="1"/>
      <c r="B1623" s="1"/>
      <c r="C1623" s="18"/>
      <c r="D1623" s="26"/>
      <c r="N1623" s="24"/>
      <c r="S1623" s="25"/>
      <c r="V1623" s="18"/>
      <c r="W1623" s="2"/>
      <c r="X1623" s="2"/>
      <c r="Y1623" s="2"/>
      <c r="Z1623" s="2"/>
      <c r="AA1623" s="2"/>
      <c r="AB1623" s="2"/>
      <c r="AC1623" s="2"/>
      <c r="AD1623" s="2"/>
      <c r="AE1623" s="2"/>
      <c r="AF1623" s="2"/>
      <c r="AG1623" s="18"/>
    </row>
    <row r="1624" spans="1:33" s="23" customFormat="1">
      <c r="A1624" s="1"/>
      <c r="B1624" s="1"/>
      <c r="C1624" s="18"/>
      <c r="D1624" s="26"/>
      <c r="N1624" s="24"/>
      <c r="S1624" s="25"/>
      <c r="V1624" s="18"/>
      <c r="W1624" s="2"/>
      <c r="X1624" s="2"/>
      <c r="Y1624" s="2"/>
      <c r="Z1624" s="2"/>
      <c r="AA1624" s="2"/>
      <c r="AB1624" s="2"/>
      <c r="AC1624" s="2"/>
      <c r="AD1624" s="2"/>
      <c r="AE1624" s="2"/>
      <c r="AF1624" s="2"/>
      <c r="AG1624" s="18"/>
    </row>
    <row r="1625" spans="1:33" s="23" customFormat="1">
      <c r="A1625" s="1"/>
      <c r="B1625" s="1"/>
      <c r="C1625" s="18"/>
      <c r="D1625" s="26"/>
      <c r="N1625" s="24"/>
      <c r="S1625" s="25"/>
      <c r="V1625" s="18"/>
      <c r="W1625" s="2"/>
      <c r="X1625" s="2"/>
      <c r="Y1625" s="2"/>
      <c r="Z1625" s="2"/>
      <c r="AA1625" s="2"/>
      <c r="AB1625" s="2"/>
      <c r="AC1625" s="2"/>
      <c r="AD1625" s="2"/>
      <c r="AE1625" s="2"/>
      <c r="AF1625" s="2"/>
      <c r="AG1625" s="18"/>
    </row>
    <row r="1626" spans="1:33" s="23" customFormat="1">
      <c r="A1626" s="1"/>
      <c r="B1626" s="1"/>
      <c r="C1626" s="18"/>
      <c r="D1626" s="26"/>
      <c r="N1626" s="24"/>
      <c r="S1626" s="25"/>
      <c r="V1626" s="18"/>
      <c r="W1626" s="2"/>
      <c r="X1626" s="2"/>
      <c r="Y1626" s="2"/>
      <c r="Z1626" s="2"/>
      <c r="AA1626" s="2"/>
      <c r="AB1626" s="2"/>
      <c r="AC1626" s="2"/>
      <c r="AD1626" s="2"/>
      <c r="AE1626" s="2"/>
      <c r="AF1626" s="2"/>
      <c r="AG1626" s="18"/>
    </row>
    <row r="1627" spans="1:33" s="23" customFormat="1">
      <c r="A1627" s="1"/>
      <c r="B1627" s="1"/>
      <c r="C1627" s="18"/>
      <c r="D1627" s="26"/>
      <c r="N1627" s="24"/>
      <c r="S1627" s="25"/>
      <c r="V1627" s="18"/>
      <c r="W1627" s="2"/>
      <c r="X1627" s="2"/>
      <c r="Y1627" s="2"/>
      <c r="Z1627" s="2"/>
      <c r="AA1627" s="2"/>
      <c r="AB1627" s="2"/>
      <c r="AC1627" s="2"/>
      <c r="AD1627" s="2"/>
      <c r="AE1627" s="2"/>
      <c r="AF1627" s="2"/>
      <c r="AG1627" s="18"/>
    </row>
    <row r="1628" spans="1:33" s="23" customFormat="1">
      <c r="A1628" s="1"/>
      <c r="B1628" s="1"/>
      <c r="C1628" s="18"/>
      <c r="D1628" s="26"/>
      <c r="N1628" s="24"/>
      <c r="S1628" s="25"/>
      <c r="V1628" s="18"/>
      <c r="W1628" s="2"/>
      <c r="X1628" s="2"/>
      <c r="Y1628" s="2"/>
      <c r="Z1628" s="2"/>
      <c r="AA1628" s="2"/>
      <c r="AB1628" s="2"/>
      <c r="AC1628" s="2"/>
      <c r="AD1628" s="2"/>
      <c r="AE1628" s="2"/>
      <c r="AF1628" s="2"/>
      <c r="AG1628" s="18"/>
    </row>
    <row r="1629" spans="1:33" s="23" customFormat="1">
      <c r="A1629" s="1"/>
      <c r="B1629" s="1"/>
      <c r="C1629" s="18"/>
      <c r="D1629" s="26"/>
      <c r="N1629" s="24"/>
      <c r="S1629" s="25"/>
      <c r="V1629" s="18"/>
      <c r="W1629" s="2"/>
      <c r="X1629" s="2"/>
      <c r="Y1629" s="2"/>
      <c r="Z1629" s="2"/>
      <c r="AA1629" s="2"/>
      <c r="AB1629" s="2"/>
      <c r="AC1629" s="2"/>
      <c r="AD1629" s="2"/>
      <c r="AE1629" s="2"/>
      <c r="AF1629" s="2"/>
      <c r="AG1629" s="18"/>
    </row>
    <row r="1630" spans="1:33" s="23" customFormat="1">
      <c r="A1630" s="1"/>
      <c r="B1630" s="1"/>
      <c r="C1630" s="18"/>
      <c r="D1630" s="26"/>
      <c r="N1630" s="24"/>
      <c r="S1630" s="25"/>
      <c r="V1630" s="18"/>
      <c r="W1630" s="2"/>
      <c r="X1630" s="2"/>
      <c r="Y1630" s="2"/>
      <c r="Z1630" s="2"/>
      <c r="AA1630" s="2"/>
      <c r="AB1630" s="2"/>
      <c r="AC1630" s="2"/>
      <c r="AD1630" s="2"/>
      <c r="AE1630" s="2"/>
      <c r="AF1630" s="2"/>
      <c r="AG1630" s="18"/>
    </row>
    <row r="1631" spans="1:33" s="23" customFormat="1">
      <c r="A1631" s="1"/>
      <c r="B1631" s="1"/>
      <c r="C1631" s="18"/>
      <c r="D1631" s="26"/>
      <c r="N1631" s="24"/>
      <c r="S1631" s="25"/>
      <c r="V1631" s="18"/>
      <c r="W1631" s="2"/>
      <c r="X1631" s="2"/>
      <c r="Y1631" s="2"/>
      <c r="Z1631" s="2"/>
      <c r="AA1631" s="2"/>
      <c r="AB1631" s="2"/>
      <c r="AC1631" s="2"/>
      <c r="AD1631" s="2"/>
      <c r="AE1631" s="2"/>
      <c r="AF1631" s="2"/>
      <c r="AG1631" s="18"/>
    </row>
    <row r="1632" spans="1:33" s="23" customFormat="1">
      <c r="A1632" s="1"/>
      <c r="B1632" s="1"/>
      <c r="C1632" s="18"/>
      <c r="D1632" s="26"/>
      <c r="N1632" s="24"/>
      <c r="S1632" s="25"/>
      <c r="V1632" s="18"/>
      <c r="W1632" s="2"/>
      <c r="X1632" s="2"/>
      <c r="Y1632" s="2"/>
      <c r="Z1632" s="2"/>
      <c r="AA1632" s="2"/>
      <c r="AB1632" s="2"/>
      <c r="AC1632" s="2"/>
      <c r="AD1632" s="2"/>
      <c r="AE1632" s="2"/>
      <c r="AF1632" s="2"/>
      <c r="AG1632" s="18"/>
    </row>
    <row r="1633" spans="1:33" s="23" customFormat="1">
      <c r="A1633" s="1"/>
      <c r="B1633" s="1"/>
      <c r="C1633" s="18"/>
      <c r="D1633" s="26"/>
      <c r="N1633" s="24"/>
      <c r="S1633" s="25"/>
      <c r="V1633" s="18"/>
      <c r="W1633" s="2"/>
      <c r="X1633" s="2"/>
      <c r="Y1633" s="2"/>
      <c r="Z1633" s="2"/>
      <c r="AA1633" s="2"/>
      <c r="AB1633" s="2"/>
      <c r="AC1633" s="2"/>
      <c r="AD1633" s="2"/>
      <c r="AE1633" s="2"/>
      <c r="AF1633" s="2"/>
      <c r="AG1633" s="18"/>
    </row>
    <row r="1634" spans="1:33" s="23" customFormat="1">
      <c r="A1634" s="1"/>
      <c r="B1634" s="1"/>
      <c r="C1634" s="18"/>
      <c r="D1634" s="26"/>
      <c r="N1634" s="24"/>
      <c r="S1634" s="25"/>
      <c r="V1634" s="18"/>
      <c r="W1634" s="2"/>
      <c r="X1634" s="2"/>
      <c r="Y1634" s="2"/>
      <c r="Z1634" s="2"/>
      <c r="AA1634" s="2"/>
      <c r="AB1634" s="2"/>
      <c r="AC1634" s="2"/>
      <c r="AD1634" s="2"/>
      <c r="AE1634" s="2"/>
      <c r="AF1634" s="2"/>
      <c r="AG1634" s="18"/>
    </row>
    <row r="1635" spans="1:33" s="23" customFormat="1">
      <c r="A1635" s="1"/>
      <c r="B1635" s="1"/>
      <c r="C1635" s="18"/>
      <c r="D1635" s="26"/>
      <c r="N1635" s="24"/>
      <c r="S1635" s="25"/>
      <c r="V1635" s="18"/>
      <c r="W1635" s="2"/>
      <c r="X1635" s="2"/>
      <c r="Y1635" s="2"/>
      <c r="Z1635" s="2"/>
      <c r="AA1635" s="2"/>
      <c r="AB1635" s="2"/>
      <c r="AC1635" s="2"/>
      <c r="AD1635" s="2"/>
      <c r="AE1635" s="2"/>
      <c r="AF1635" s="2"/>
      <c r="AG1635" s="18"/>
    </row>
    <row r="1636" spans="1:33" s="23" customFormat="1">
      <c r="A1636" s="1"/>
      <c r="B1636" s="1"/>
      <c r="C1636" s="18"/>
      <c r="D1636" s="26"/>
      <c r="N1636" s="24"/>
      <c r="S1636" s="25"/>
      <c r="V1636" s="18"/>
      <c r="W1636" s="2"/>
      <c r="X1636" s="2"/>
      <c r="Y1636" s="2"/>
      <c r="Z1636" s="2"/>
      <c r="AA1636" s="2"/>
      <c r="AB1636" s="2"/>
      <c r="AC1636" s="2"/>
      <c r="AD1636" s="2"/>
      <c r="AE1636" s="2"/>
      <c r="AF1636" s="2"/>
      <c r="AG1636" s="18"/>
    </row>
    <row r="1637" spans="1:33" s="23" customFormat="1">
      <c r="A1637" s="1"/>
      <c r="B1637" s="1"/>
      <c r="C1637" s="18"/>
      <c r="D1637" s="26"/>
      <c r="N1637" s="24"/>
      <c r="S1637" s="25"/>
      <c r="V1637" s="18"/>
      <c r="W1637" s="2"/>
      <c r="X1637" s="2"/>
      <c r="Y1637" s="2"/>
      <c r="Z1637" s="2"/>
      <c r="AA1637" s="2"/>
      <c r="AB1637" s="2"/>
      <c r="AC1637" s="2"/>
      <c r="AD1637" s="2"/>
      <c r="AE1637" s="2"/>
      <c r="AF1637" s="2"/>
      <c r="AG1637" s="18"/>
    </row>
    <row r="1638" spans="1:33" s="23" customFormat="1">
      <c r="A1638" s="1"/>
      <c r="B1638" s="1"/>
      <c r="C1638" s="18"/>
      <c r="D1638" s="26"/>
      <c r="N1638" s="24"/>
      <c r="S1638" s="25"/>
      <c r="V1638" s="18"/>
      <c r="W1638" s="2"/>
      <c r="X1638" s="2"/>
      <c r="Y1638" s="2"/>
      <c r="Z1638" s="2"/>
      <c r="AA1638" s="2"/>
      <c r="AB1638" s="2"/>
      <c r="AC1638" s="2"/>
      <c r="AD1638" s="2"/>
      <c r="AE1638" s="2"/>
      <c r="AF1638" s="2"/>
      <c r="AG1638" s="18"/>
    </row>
    <row r="1639" spans="1:33" s="23" customFormat="1">
      <c r="A1639" s="1"/>
      <c r="B1639" s="1"/>
      <c r="C1639" s="18"/>
      <c r="D1639" s="26"/>
      <c r="N1639" s="24"/>
      <c r="S1639" s="25"/>
      <c r="V1639" s="18"/>
      <c r="W1639" s="2"/>
      <c r="X1639" s="2"/>
      <c r="Y1639" s="2"/>
      <c r="Z1639" s="2"/>
      <c r="AA1639" s="2"/>
      <c r="AB1639" s="2"/>
      <c r="AC1639" s="2"/>
      <c r="AD1639" s="2"/>
      <c r="AE1639" s="2"/>
      <c r="AF1639" s="2"/>
      <c r="AG1639" s="18"/>
    </row>
    <row r="1640" spans="1:33" s="23" customFormat="1">
      <c r="A1640" s="1"/>
      <c r="B1640" s="1"/>
      <c r="C1640" s="18"/>
      <c r="D1640" s="26"/>
      <c r="N1640" s="24"/>
      <c r="S1640" s="25"/>
      <c r="V1640" s="18"/>
      <c r="W1640" s="2"/>
      <c r="X1640" s="2"/>
      <c r="Y1640" s="2"/>
      <c r="Z1640" s="2"/>
      <c r="AA1640" s="2"/>
      <c r="AB1640" s="2"/>
      <c r="AC1640" s="2"/>
      <c r="AD1640" s="2"/>
      <c r="AE1640" s="2"/>
      <c r="AF1640" s="2"/>
      <c r="AG1640" s="18"/>
    </row>
    <row r="1641" spans="1:33" s="23" customFormat="1">
      <c r="A1641" s="1"/>
      <c r="B1641" s="1"/>
      <c r="C1641" s="18"/>
      <c r="D1641" s="26"/>
      <c r="N1641" s="24"/>
      <c r="S1641" s="25"/>
      <c r="V1641" s="18"/>
      <c r="W1641" s="2"/>
      <c r="X1641" s="2"/>
      <c r="Y1641" s="2"/>
      <c r="Z1641" s="2"/>
      <c r="AA1641" s="2"/>
      <c r="AB1641" s="2"/>
      <c r="AC1641" s="2"/>
      <c r="AD1641" s="2"/>
      <c r="AE1641" s="2"/>
      <c r="AF1641" s="2"/>
      <c r="AG1641" s="18"/>
    </row>
    <row r="1642" spans="1:33" s="23" customFormat="1">
      <c r="A1642" s="1"/>
      <c r="B1642" s="1"/>
      <c r="C1642" s="18"/>
      <c r="D1642" s="26"/>
      <c r="N1642" s="24"/>
      <c r="S1642" s="25"/>
      <c r="V1642" s="18"/>
      <c r="W1642" s="2"/>
      <c r="X1642" s="2"/>
      <c r="Y1642" s="2"/>
      <c r="Z1642" s="2"/>
      <c r="AA1642" s="2"/>
      <c r="AB1642" s="2"/>
      <c r="AC1642" s="2"/>
      <c r="AD1642" s="2"/>
      <c r="AE1642" s="2"/>
      <c r="AF1642" s="2"/>
      <c r="AG1642" s="18"/>
    </row>
    <row r="1643" spans="1:33" s="23" customFormat="1">
      <c r="A1643" s="1"/>
      <c r="B1643" s="1"/>
      <c r="C1643" s="18"/>
      <c r="D1643" s="26"/>
      <c r="N1643" s="24"/>
      <c r="S1643" s="25"/>
      <c r="V1643" s="18"/>
      <c r="W1643" s="2"/>
      <c r="X1643" s="2"/>
      <c r="Y1643" s="2"/>
      <c r="Z1643" s="2"/>
      <c r="AA1643" s="2"/>
      <c r="AB1643" s="2"/>
      <c r="AC1643" s="2"/>
      <c r="AD1643" s="2"/>
      <c r="AE1643" s="2"/>
      <c r="AF1643" s="2"/>
      <c r="AG1643" s="18"/>
    </row>
    <row r="1644" spans="1:33" s="23" customFormat="1">
      <c r="A1644" s="1"/>
      <c r="B1644" s="1"/>
      <c r="C1644" s="18"/>
      <c r="D1644" s="26"/>
      <c r="N1644" s="24"/>
      <c r="S1644" s="25"/>
      <c r="V1644" s="18"/>
      <c r="W1644" s="2"/>
      <c r="X1644" s="2"/>
      <c r="Y1644" s="2"/>
      <c r="Z1644" s="2"/>
      <c r="AA1644" s="2"/>
      <c r="AB1644" s="2"/>
      <c r="AC1644" s="2"/>
      <c r="AD1644" s="2"/>
      <c r="AE1644" s="2"/>
      <c r="AF1644" s="2"/>
      <c r="AG1644" s="18"/>
    </row>
    <row r="1645" spans="1:33" s="23" customFormat="1">
      <c r="A1645" s="1"/>
      <c r="B1645" s="1"/>
      <c r="C1645" s="18"/>
      <c r="D1645" s="26"/>
      <c r="N1645" s="24"/>
      <c r="S1645" s="25"/>
      <c r="V1645" s="18"/>
      <c r="W1645" s="2"/>
      <c r="X1645" s="2"/>
      <c r="Y1645" s="2"/>
      <c r="Z1645" s="2"/>
      <c r="AA1645" s="2"/>
      <c r="AB1645" s="2"/>
      <c r="AC1645" s="2"/>
      <c r="AD1645" s="2"/>
      <c r="AE1645" s="2"/>
      <c r="AF1645" s="2"/>
      <c r="AG1645" s="18"/>
    </row>
    <row r="1646" spans="1:33" s="23" customFormat="1">
      <c r="A1646" s="1"/>
      <c r="B1646" s="1"/>
      <c r="C1646" s="18"/>
      <c r="D1646" s="26"/>
      <c r="N1646" s="24"/>
      <c r="S1646" s="25"/>
      <c r="V1646" s="18"/>
      <c r="W1646" s="2"/>
      <c r="X1646" s="2"/>
      <c r="Y1646" s="2"/>
      <c r="Z1646" s="2"/>
      <c r="AA1646" s="2"/>
      <c r="AB1646" s="2"/>
      <c r="AC1646" s="2"/>
      <c r="AD1646" s="2"/>
      <c r="AE1646" s="2"/>
      <c r="AF1646" s="2"/>
      <c r="AG1646" s="18"/>
    </row>
    <row r="1647" spans="1:33" s="23" customFormat="1">
      <c r="A1647" s="1"/>
      <c r="B1647" s="1"/>
      <c r="C1647" s="18"/>
      <c r="D1647" s="26"/>
      <c r="N1647" s="24"/>
      <c r="S1647" s="25"/>
      <c r="V1647" s="18"/>
      <c r="W1647" s="2"/>
      <c r="X1647" s="2"/>
      <c r="Y1647" s="2"/>
      <c r="Z1647" s="2"/>
      <c r="AA1647" s="2"/>
      <c r="AB1647" s="2"/>
      <c r="AC1647" s="2"/>
      <c r="AD1647" s="2"/>
      <c r="AE1647" s="2"/>
      <c r="AF1647" s="2"/>
      <c r="AG1647" s="18"/>
    </row>
    <row r="1648" spans="1:33" s="23" customFormat="1">
      <c r="A1648" s="1"/>
      <c r="B1648" s="1"/>
      <c r="C1648" s="18"/>
      <c r="D1648" s="26"/>
      <c r="N1648" s="24"/>
      <c r="S1648" s="25"/>
      <c r="V1648" s="18"/>
      <c r="W1648" s="2"/>
      <c r="X1648" s="2"/>
      <c r="Y1648" s="2"/>
      <c r="Z1648" s="2"/>
      <c r="AA1648" s="2"/>
      <c r="AB1648" s="2"/>
      <c r="AC1648" s="2"/>
      <c r="AD1648" s="2"/>
      <c r="AE1648" s="2"/>
      <c r="AF1648" s="2"/>
      <c r="AG1648" s="18"/>
    </row>
    <row r="1649" spans="1:33" s="23" customFormat="1">
      <c r="A1649" s="1"/>
      <c r="B1649" s="1"/>
      <c r="C1649" s="18"/>
      <c r="D1649" s="26"/>
      <c r="N1649" s="24"/>
      <c r="S1649" s="25"/>
      <c r="V1649" s="18"/>
      <c r="W1649" s="2"/>
      <c r="X1649" s="2"/>
      <c r="Y1649" s="2"/>
      <c r="Z1649" s="2"/>
      <c r="AA1649" s="2"/>
      <c r="AB1649" s="2"/>
      <c r="AC1649" s="2"/>
      <c r="AD1649" s="2"/>
      <c r="AE1649" s="2"/>
      <c r="AF1649" s="2"/>
      <c r="AG1649" s="18"/>
    </row>
    <row r="1650" spans="1:33" s="23" customFormat="1">
      <c r="A1650" s="1"/>
      <c r="B1650" s="1"/>
      <c r="C1650" s="18"/>
      <c r="D1650" s="26"/>
      <c r="N1650" s="24"/>
      <c r="S1650" s="25"/>
      <c r="V1650" s="18"/>
      <c r="W1650" s="2"/>
      <c r="X1650" s="2"/>
      <c r="Y1650" s="2"/>
      <c r="Z1650" s="2"/>
      <c r="AA1650" s="2"/>
      <c r="AB1650" s="2"/>
      <c r="AC1650" s="2"/>
      <c r="AD1650" s="2"/>
      <c r="AE1650" s="2"/>
      <c r="AF1650" s="2"/>
      <c r="AG1650" s="18"/>
    </row>
    <row r="1651" spans="1:33" s="23" customFormat="1">
      <c r="A1651" s="1"/>
      <c r="B1651" s="1"/>
      <c r="C1651" s="18"/>
      <c r="D1651" s="26"/>
      <c r="N1651" s="24"/>
      <c r="S1651" s="25"/>
      <c r="V1651" s="18"/>
      <c r="W1651" s="2"/>
      <c r="X1651" s="2"/>
      <c r="Y1651" s="2"/>
      <c r="Z1651" s="2"/>
      <c r="AA1651" s="2"/>
      <c r="AB1651" s="2"/>
      <c r="AC1651" s="2"/>
      <c r="AD1651" s="2"/>
      <c r="AE1651" s="2"/>
      <c r="AF1651" s="2"/>
      <c r="AG1651" s="18"/>
    </row>
    <row r="1652" spans="1:33" s="23" customFormat="1">
      <c r="A1652" s="1"/>
      <c r="B1652" s="1"/>
      <c r="C1652" s="18"/>
      <c r="D1652" s="26"/>
      <c r="N1652" s="24"/>
      <c r="S1652" s="25"/>
      <c r="V1652" s="18"/>
      <c r="W1652" s="2"/>
      <c r="X1652" s="2"/>
      <c r="Y1652" s="2"/>
      <c r="Z1652" s="2"/>
      <c r="AA1652" s="2"/>
      <c r="AB1652" s="2"/>
      <c r="AC1652" s="2"/>
      <c r="AD1652" s="2"/>
      <c r="AE1652" s="2"/>
      <c r="AF1652" s="2"/>
      <c r="AG1652" s="18"/>
    </row>
    <row r="1653" spans="1:33" s="23" customFormat="1">
      <c r="A1653" s="1"/>
      <c r="B1653" s="1"/>
      <c r="C1653" s="18"/>
      <c r="D1653" s="26"/>
      <c r="N1653" s="24"/>
      <c r="S1653" s="25"/>
      <c r="V1653" s="18"/>
      <c r="W1653" s="2"/>
      <c r="X1653" s="2"/>
      <c r="Y1653" s="2"/>
      <c r="Z1653" s="2"/>
      <c r="AA1653" s="2"/>
      <c r="AB1653" s="2"/>
      <c r="AC1653" s="2"/>
      <c r="AD1653" s="2"/>
      <c r="AE1653" s="2"/>
      <c r="AF1653" s="2"/>
      <c r="AG1653" s="18"/>
    </row>
    <row r="1654" spans="1:33" s="23" customFormat="1">
      <c r="A1654" s="1"/>
      <c r="B1654" s="1"/>
      <c r="C1654" s="18"/>
      <c r="D1654" s="26"/>
      <c r="N1654" s="24"/>
      <c r="S1654" s="25"/>
      <c r="V1654" s="18"/>
      <c r="W1654" s="2"/>
      <c r="X1654" s="2"/>
      <c r="Y1654" s="2"/>
      <c r="Z1654" s="2"/>
      <c r="AA1654" s="2"/>
      <c r="AB1654" s="2"/>
      <c r="AC1654" s="2"/>
      <c r="AD1654" s="2"/>
      <c r="AE1654" s="2"/>
      <c r="AF1654" s="2"/>
      <c r="AG1654" s="18"/>
    </row>
    <row r="1655" spans="1:33" s="23" customFormat="1">
      <c r="A1655" s="1"/>
      <c r="B1655" s="1"/>
      <c r="C1655" s="18"/>
      <c r="D1655" s="26"/>
      <c r="N1655" s="24"/>
      <c r="S1655" s="25"/>
      <c r="V1655" s="18"/>
      <c r="W1655" s="2"/>
      <c r="X1655" s="2"/>
      <c r="Y1655" s="2"/>
      <c r="Z1655" s="2"/>
      <c r="AA1655" s="2"/>
      <c r="AB1655" s="2"/>
      <c r="AC1655" s="2"/>
      <c r="AD1655" s="2"/>
      <c r="AE1655" s="2"/>
      <c r="AF1655" s="2"/>
      <c r="AG1655" s="18"/>
    </row>
    <row r="1656" spans="1:33" s="23" customFormat="1">
      <c r="A1656" s="1"/>
      <c r="B1656" s="1"/>
      <c r="C1656" s="18"/>
      <c r="D1656" s="26"/>
      <c r="N1656" s="24"/>
      <c r="S1656" s="25"/>
      <c r="V1656" s="18"/>
      <c r="W1656" s="2"/>
      <c r="X1656" s="2"/>
      <c r="Y1656" s="2"/>
      <c r="Z1656" s="2"/>
      <c r="AA1656" s="2"/>
      <c r="AB1656" s="2"/>
      <c r="AC1656" s="2"/>
      <c r="AD1656" s="2"/>
      <c r="AE1656" s="2"/>
      <c r="AF1656" s="2"/>
      <c r="AG1656" s="18"/>
    </row>
    <row r="1657" spans="1:33" s="23" customFormat="1">
      <c r="A1657" s="1"/>
      <c r="B1657" s="1"/>
      <c r="C1657" s="18"/>
      <c r="D1657" s="26"/>
      <c r="N1657" s="24"/>
      <c r="S1657" s="25"/>
      <c r="V1657" s="18"/>
      <c r="W1657" s="2"/>
      <c r="X1657" s="2"/>
      <c r="Y1657" s="2"/>
      <c r="Z1657" s="2"/>
      <c r="AA1657" s="2"/>
      <c r="AB1657" s="2"/>
      <c r="AC1657" s="2"/>
      <c r="AD1657" s="2"/>
      <c r="AE1657" s="2"/>
      <c r="AF1657" s="2"/>
      <c r="AG1657" s="18"/>
    </row>
    <row r="1658" spans="1:33" s="23" customFormat="1">
      <c r="A1658" s="1"/>
      <c r="B1658" s="1"/>
      <c r="C1658" s="18"/>
      <c r="D1658" s="26"/>
      <c r="N1658" s="24"/>
      <c r="S1658" s="25"/>
      <c r="V1658" s="18"/>
      <c r="W1658" s="2"/>
      <c r="X1658" s="2"/>
      <c r="Y1658" s="2"/>
      <c r="Z1658" s="2"/>
      <c r="AA1658" s="2"/>
      <c r="AB1658" s="2"/>
      <c r="AC1658" s="2"/>
      <c r="AD1658" s="2"/>
      <c r="AE1658" s="2"/>
      <c r="AF1658" s="2"/>
      <c r="AG1658" s="18"/>
    </row>
    <row r="1659" spans="1:33" s="23" customFormat="1">
      <c r="A1659" s="1"/>
      <c r="B1659" s="1"/>
      <c r="C1659" s="18"/>
      <c r="D1659" s="26"/>
      <c r="N1659" s="24"/>
      <c r="S1659" s="25"/>
      <c r="V1659" s="18"/>
      <c r="W1659" s="2"/>
      <c r="X1659" s="2"/>
      <c r="Y1659" s="2"/>
      <c r="Z1659" s="2"/>
      <c r="AA1659" s="2"/>
      <c r="AB1659" s="2"/>
      <c r="AC1659" s="2"/>
      <c r="AD1659" s="2"/>
      <c r="AE1659" s="2"/>
      <c r="AF1659" s="2"/>
      <c r="AG1659" s="18"/>
    </row>
    <row r="1660" spans="1:33" s="23" customFormat="1">
      <c r="A1660" s="1"/>
      <c r="B1660" s="1"/>
      <c r="C1660" s="18"/>
      <c r="D1660" s="26"/>
      <c r="N1660" s="24"/>
      <c r="S1660" s="25"/>
      <c r="V1660" s="18"/>
      <c r="W1660" s="2"/>
      <c r="X1660" s="2"/>
      <c r="Y1660" s="2"/>
      <c r="Z1660" s="2"/>
      <c r="AA1660" s="2"/>
      <c r="AB1660" s="2"/>
      <c r="AC1660" s="2"/>
      <c r="AD1660" s="2"/>
      <c r="AE1660" s="2"/>
      <c r="AF1660" s="2"/>
      <c r="AG1660" s="18"/>
    </row>
    <row r="1661" spans="1:33" s="23" customFormat="1">
      <c r="A1661" s="1"/>
      <c r="B1661" s="1"/>
      <c r="C1661" s="18"/>
      <c r="D1661" s="26"/>
      <c r="N1661" s="24"/>
      <c r="S1661" s="25"/>
      <c r="V1661" s="18"/>
      <c r="W1661" s="2"/>
      <c r="X1661" s="2"/>
      <c r="Y1661" s="2"/>
      <c r="Z1661" s="2"/>
      <c r="AA1661" s="2"/>
      <c r="AB1661" s="2"/>
      <c r="AC1661" s="2"/>
      <c r="AD1661" s="2"/>
      <c r="AE1661" s="2"/>
      <c r="AF1661" s="2"/>
      <c r="AG1661" s="18"/>
    </row>
    <row r="1662" spans="1:33" s="23" customFormat="1">
      <c r="A1662" s="1"/>
      <c r="B1662" s="1"/>
      <c r="C1662" s="18"/>
      <c r="D1662" s="26"/>
      <c r="N1662" s="24"/>
      <c r="S1662" s="25"/>
      <c r="V1662" s="18"/>
      <c r="W1662" s="2"/>
      <c r="X1662" s="2"/>
      <c r="Y1662" s="2"/>
      <c r="Z1662" s="2"/>
      <c r="AA1662" s="2"/>
      <c r="AB1662" s="2"/>
      <c r="AC1662" s="2"/>
      <c r="AD1662" s="2"/>
      <c r="AE1662" s="2"/>
      <c r="AF1662" s="2"/>
      <c r="AG1662" s="18"/>
    </row>
    <row r="1663" spans="1:33" s="23" customFormat="1">
      <c r="A1663" s="1"/>
      <c r="B1663" s="1"/>
      <c r="C1663" s="18"/>
      <c r="D1663" s="26"/>
      <c r="N1663" s="24"/>
      <c r="S1663" s="25"/>
      <c r="V1663" s="18"/>
      <c r="W1663" s="2"/>
      <c r="X1663" s="2"/>
      <c r="Y1663" s="2"/>
      <c r="Z1663" s="2"/>
      <c r="AA1663" s="2"/>
      <c r="AB1663" s="2"/>
      <c r="AC1663" s="2"/>
      <c r="AD1663" s="2"/>
      <c r="AE1663" s="2"/>
      <c r="AF1663" s="2"/>
      <c r="AG1663" s="18"/>
    </row>
    <row r="1664" spans="1:33" s="23" customFormat="1">
      <c r="A1664" s="1"/>
      <c r="B1664" s="1"/>
      <c r="C1664" s="18"/>
      <c r="D1664" s="26"/>
      <c r="N1664" s="24"/>
      <c r="S1664" s="25"/>
      <c r="V1664" s="18"/>
      <c r="W1664" s="2"/>
      <c r="X1664" s="2"/>
      <c r="Y1664" s="2"/>
      <c r="Z1664" s="2"/>
      <c r="AA1664" s="2"/>
      <c r="AB1664" s="2"/>
      <c r="AC1664" s="2"/>
      <c r="AD1664" s="2"/>
      <c r="AE1664" s="2"/>
      <c r="AF1664" s="2"/>
      <c r="AG1664" s="18"/>
    </row>
    <row r="1665" spans="1:33" s="23" customFormat="1">
      <c r="A1665" s="1"/>
      <c r="B1665" s="1"/>
      <c r="C1665" s="18"/>
      <c r="D1665" s="26"/>
      <c r="N1665" s="24"/>
      <c r="S1665" s="25"/>
      <c r="V1665" s="18"/>
      <c r="W1665" s="2"/>
      <c r="X1665" s="2"/>
      <c r="Y1665" s="2"/>
      <c r="Z1665" s="2"/>
      <c r="AA1665" s="2"/>
      <c r="AB1665" s="2"/>
      <c r="AC1665" s="2"/>
      <c r="AD1665" s="2"/>
      <c r="AE1665" s="2"/>
      <c r="AF1665" s="2"/>
      <c r="AG1665" s="18"/>
    </row>
    <row r="1666" spans="1:33" s="23" customFormat="1">
      <c r="A1666" s="1"/>
      <c r="B1666" s="1"/>
      <c r="C1666" s="18"/>
      <c r="D1666" s="26"/>
      <c r="N1666" s="24"/>
      <c r="S1666" s="25"/>
      <c r="V1666" s="18"/>
      <c r="W1666" s="2"/>
      <c r="X1666" s="2"/>
      <c r="Y1666" s="2"/>
      <c r="Z1666" s="2"/>
      <c r="AA1666" s="2"/>
      <c r="AB1666" s="2"/>
      <c r="AC1666" s="2"/>
      <c r="AD1666" s="2"/>
      <c r="AE1666" s="2"/>
      <c r="AF1666" s="2"/>
      <c r="AG1666" s="18"/>
    </row>
    <row r="1667" spans="1:33" s="23" customFormat="1">
      <c r="A1667" s="1"/>
      <c r="B1667" s="1"/>
      <c r="C1667" s="18"/>
      <c r="D1667" s="26"/>
      <c r="N1667" s="24"/>
      <c r="S1667" s="25"/>
      <c r="V1667" s="18"/>
      <c r="W1667" s="2"/>
      <c r="X1667" s="2"/>
      <c r="Y1667" s="2"/>
      <c r="Z1667" s="2"/>
      <c r="AA1667" s="2"/>
      <c r="AB1667" s="2"/>
      <c r="AC1667" s="2"/>
      <c r="AD1667" s="2"/>
      <c r="AE1667" s="2"/>
      <c r="AF1667" s="2"/>
      <c r="AG1667" s="18"/>
    </row>
    <row r="1668" spans="1:33" s="23" customFormat="1">
      <c r="A1668" s="1"/>
      <c r="B1668" s="1"/>
      <c r="C1668" s="18"/>
      <c r="D1668" s="26"/>
      <c r="N1668" s="24"/>
      <c r="S1668" s="25"/>
      <c r="V1668" s="18"/>
      <c r="W1668" s="2"/>
      <c r="X1668" s="2"/>
      <c r="Y1668" s="2"/>
      <c r="Z1668" s="2"/>
      <c r="AA1668" s="2"/>
      <c r="AB1668" s="2"/>
      <c r="AC1668" s="2"/>
      <c r="AD1668" s="2"/>
      <c r="AE1668" s="2"/>
      <c r="AF1668" s="2"/>
      <c r="AG1668" s="18"/>
    </row>
    <row r="1669" spans="1:33" s="23" customFormat="1">
      <c r="A1669" s="1"/>
      <c r="B1669" s="1"/>
      <c r="C1669" s="18"/>
      <c r="D1669" s="26"/>
      <c r="N1669" s="24"/>
      <c r="S1669" s="25"/>
      <c r="V1669" s="18"/>
      <c r="W1669" s="2"/>
      <c r="X1669" s="2"/>
      <c r="Y1669" s="2"/>
      <c r="Z1669" s="2"/>
      <c r="AA1669" s="2"/>
      <c r="AB1669" s="2"/>
      <c r="AC1669" s="2"/>
      <c r="AD1669" s="2"/>
      <c r="AE1669" s="2"/>
      <c r="AF1669" s="2"/>
      <c r="AG1669" s="18"/>
    </row>
    <row r="1670" spans="1:33" s="23" customFormat="1">
      <c r="A1670" s="1"/>
      <c r="B1670" s="1"/>
      <c r="C1670" s="18"/>
      <c r="D1670" s="26"/>
      <c r="N1670" s="24"/>
      <c r="S1670" s="25"/>
      <c r="V1670" s="18"/>
      <c r="W1670" s="2"/>
      <c r="X1670" s="2"/>
      <c r="Y1670" s="2"/>
      <c r="Z1670" s="2"/>
      <c r="AA1670" s="2"/>
      <c r="AB1670" s="2"/>
      <c r="AC1670" s="2"/>
      <c r="AD1670" s="2"/>
      <c r="AE1670" s="2"/>
      <c r="AF1670" s="2"/>
      <c r="AG1670" s="18"/>
    </row>
    <row r="1671" spans="1:33" s="23" customFormat="1">
      <c r="A1671" s="1"/>
      <c r="B1671" s="1"/>
      <c r="C1671" s="18"/>
      <c r="D1671" s="26"/>
      <c r="N1671" s="24"/>
      <c r="S1671" s="25"/>
      <c r="V1671" s="18"/>
      <c r="W1671" s="2"/>
      <c r="X1671" s="2"/>
      <c r="Y1671" s="2"/>
      <c r="Z1671" s="2"/>
      <c r="AA1671" s="2"/>
      <c r="AB1671" s="2"/>
      <c r="AC1671" s="2"/>
      <c r="AD1671" s="2"/>
      <c r="AE1671" s="2"/>
      <c r="AF1671" s="2"/>
      <c r="AG1671" s="18"/>
    </row>
    <row r="1672" spans="1:33" s="23" customFormat="1">
      <c r="A1672" s="1"/>
      <c r="B1672" s="1"/>
      <c r="C1672" s="18"/>
      <c r="D1672" s="26"/>
      <c r="N1672" s="24"/>
      <c r="S1672" s="25"/>
      <c r="V1672" s="18"/>
      <c r="W1672" s="2"/>
      <c r="X1672" s="2"/>
      <c r="Y1672" s="2"/>
      <c r="Z1672" s="2"/>
      <c r="AA1672" s="2"/>
      <c r="AB1672" s="2"/>
      <c r="AC1672" s="2"/>
      <c r="AD1672" s="2"/>
      <c r="AE1672" s="2"/>
      <c r="AF1672" s="2"/>
      <c r="AG1672" s="18"/>
    </row>
    <row r="1673" spans="1:33" s="23" customFormat="1">
      <c r="A1673" s="1"/>
      <c r="B1673" s="1"/>
      <c r="C1673" s="18"/>
      <c r="D1673" s="26"/>
      <c r="N1673" s="24"/>
      <c r="S1673" s="25"/>
      <c r="V1673" s="18"/>
      <c r="W1673" s="2"/>
      <c r="X1673" s="2"/>
      <c r="Y1673" s="2"/>
      <c r="Z1673" s="2"/>
      <c r="AA1673" s="2"/>
      <c r="AB1673" s="2"/>
      <c r="AC1673" s="2"/>
      <c r="AD1673" s="2"/>
      <c r="AE1673" s="2"/>
      <c r="AF1673" s="2"/>
      <c r="AG1673" s="18"/>
    </row>
    <row r="1674" spans="1:33" s="23" customFormat="1">
      <c r="A1674" s="1"/>
      <c r="B1674" s="1"/>
      <c r="C1674" s="18"/>
      <c r="D1674" s="26"/>
      <c r="N1674" s="24"/>
      <c r="S1674" s="25"/>
      <c r="V1674" s="18"/>
      <c r="W1674" s="2"/>
      <c r="X1674" s="2"/>
      <c r="Y1674" s="2"/>
      <c r="Z1674" s="2"/>
      <c r="AA1674" s="2"/>
      <c r="AB1674" s="2"/>
      <c r="AC1674" s="2"/>
      <c r="AD1674" s="2"/>
      <c r="AE1674" s="2"/>
      <c r="AF1674" s="2"/>
      <c r="AG1674" s="18"/>
    </row>
    <row r="1675" spans="1:33" s="23" customFormat="1">
      <c r="A1675" s="1"/>
      <c r="B1675" s="1"/>
      <c r="C1675" s="18"/>
      <c r="D1675" s="26"/>
      <c r="N1675" s="24"/>
      <c r="S1675" s="25"/>
      <c r="V1675" s="18"/>
      <c r="W1675" s="2"/>
      <c r="X1675" s="2"/>
      <c r="Y1675" s="2"/>
      <c r="Z1675" s="2"/>
      <c r="AA1675" s="2"/>
      <c r="AB1675" s="2"/>
      <c r="AC1675" s="2"/>
      <c r="AD1675" s="2"/>
      <c r="AE1675" s="2"/>
      <c r="AF1675" s="2"/>
      <c r="AG1675" s="18"/>
    </row>
    <row r="1676" spans="1:33" s="23" customFormat="1">
      <c r="A1676" s="1"/>
      <c r="B1676" s="1"/>
      <c r="C1676" s="18"/>
      <c r="D1676" s="26"/>
      <c r="N1676" s="24"/>
      <c r="S1676" s="25"/>
      <c r="V1676" s="18"/>
      <c r="W1676" s="2"/>
      <c r="X1676" s="2"/>
      <c r="Y1676" s="2"/>
      <c r="Z1676" s="2"/>
      <c r="AA1676" s="2"/>
      <c r="AB1676" s="2"/>
      <c r="AC1676" s="2"/>
      <c r="AD1676" s="2"/>
      <c r="AE1676" s="2"/>
      <c r="AF1676" s="2"/>
      <c r="AG1676" s="18"/>
    </row>
    <row r="1677" spans="1:33" s="23" customFormat="1">
      <c r="A1677" s="1"/>
      <c r="B1677" s="1"/>
      <c r="C1677" s="18"/>
      <c r="D1677" s="26"/>
      <c r="N1677" s="24"/>
      <c r="S1677" s="25"/>
      <c r="V1677" s="18"/>
      <c r="W1677" s="2"/>
      <c r="X1677" s="2"/>
      <c r="Y1677" s="2"/>
      <c r="Z1677" s="2"/>
      <c r="AA1677" s="2"/>
      <c r="AB1677" s="2"/>
      <c r="AC1677" s="2"/>
      <c r="AD1677" s="2"/>
      <c r="AE1677" s="2"/>
      <c r="AF1677" s="2"/>
      <c r="AG1677" s="18"/>
    </row>
    <row r="1678" spans="1:33" s="23" customFormat="1">
      <c r="A1678" s="1"/>
      <c r="B1678" s="1"/>
      <c r="C1678" s="18"/>
      <c r="D1678" s="26"/>
      <c r="N1678" s="24"/>
      <c r="S1678" s="25"/>
      <c r="V1678" s="18"/>
      <c r="W1678" s="2"/>
      <c r="X1678" s="2"/>
      <c r="Y1678" s="2"/>
      <c r="Z1678" s="2"/>
      <c r="AA1678" s="2"/>
      <c r="AB1678" s="2"/>
      <c r="AC1678" s="2"/>
      <c r="AD1678" s="2"/>
      <c r="AE1678" s="2"/>
      <c r="AF1678" s="2"/>
      <c r="AG1678" s="18"/>
    </row>
    <row r="1679" spans="1:33" s="23" customFormat="1">
      <c r="A1679" s="1"/>
      <c r="B1679" s="1"/>
      <c r="C1679" s="18"/>
      <c r="D1679" s="26"/>
      <c r="N1679" s="24"/>
      <c r="S1679" s="25"/>
      <c r="V1679" s="18"/>
      <c r="W1679" s="2"/>
      <c r="X1679" s="2"/>
      <c r="Y1679" s="2"/>
      <c r="Z1679" s="2"/>
      <c r="AA1679" s="2"/>
      <c r="AB1679" s="2"/>
      <c r="AC1679" s="2"/>
      <c r="AD1679" s="2"/>
      <c r="AE1679" s="2"/>
      <c r="AF1679" s="2"/>
      <c r="AG1679" s="18"/>
    </row>
    <row r="1680" spans="1:33" s="23" customFormat="1">
      <c r="A1680" s="1"/>
      <c r="B1680" s="1"/>
      <c r="C1680" s="18"/>
      <c r="D1680" s="26"/>
      <c r="N1680" s="24"/>
      <c r="S1680" s="25"/>
      <c r="V1680" s="18"/>
      <c r="W1680" s="2"/>
      <c r="X1680" s="2"/>
      <c r="Y1680" s="2"/>
      <c r="Z1680" s="2"/>
      <c r="AA1680" s="2"/>
      <c r="AB1680" s="2"/>
      <c r="AC1680" s="2"/>
      <c r="AD1680" s="2"/>
      <c r="AE1680" s="2"/>
      <c r="AF1680" s="2"/>
      <c r="AG1680" s="18"/>
    </row>
    <row r="1681" spans="1:33" s="23" customFormat="1">
      <c r="A1681" s="1"/>
      <c r="B1681" s="1"/>
      <c r="C1681" s="18"/>
      <c r="D1681" s="26"/>
      <c r="N1681" s="24"/>
      <c r="S1681" s="25"/>
      <c r="V1681" s="18"/>
      <c r="W1681" s="2"/>
      <c r="X1681" s="2"/>
      <c r="Y1681" s="2"/>
      <c r="Z1681" s="2"/>
      <c r="AA1681" s="2"/>
      <c r="AB1681" s="2"/>
      <c r="AC1681" s="2"/>
      <c r="AD1681" s="2"/>
      <c r="AE1681" s="2"/>
      <c r="AF1681" s="2"/>
      <c r="AG1681" s="18"/>
    </row>
    <row r="1682" spans="1:33" s="23" customFormat="1">
      <c r="A1682" s="1"/>
      <c r="B1682" s="1"/>
      <c r="C1682" s="18"/>
      <c r="D1682" s="26"/>
      <c r="N1682" s="24"/>
      <c r="S1682" s="25"/>
      <c r="V1682" s="18"/>
      <c r="W1682" s="2"/>
      <c r="X1682" s="2"/>
      <c r="Y1682" s="2"/>
      <c r="Z1682" s="2"/>
      <c r="AA1682" s="2"/>
      <c r="AB1682" s="2"/>
      <c r="AC1682" s="2"/>
      <c r="AD1682" s="2"/>
      <c r="AE1682" s="2"/>
      <c r="AF1682" s="2"/>
      <c r="AG1682" s="18"/>
    </row>
    <row r="1683" spans="1:33" s="23" customFormat="1">
      <c r="A1683" s="1"/>
      <c r="B1683" s="1"/>
      <c r="C1683" s="18"/>
      <c r="D1683" s="26"/>
      <c r="N1683" s="24"/>
      <c r="S1683" s="25"/>
      <c r="V1683" s="18"/>
      <c r="W1683" s="2"/>
      <c r="X1683" s="2"/>
      <c r="Y1683" s="2"/>
      <c r="Z1683" s="2"/>
      <c r="AA1683" s="2"/>
      <c r="AB1683" s="2"/>
      <c r="AC1683" s="2"/>
      <c r="AD1683" s="2"/>
      <c r="AE1683" s="2"/>
      <c r="AF1683" s="2"/>
      <c r="AG1683" s="18"/>
    </row>
    <row r="1684" spans="1:33" s="23" customFormat="1">
      <c r="A1684" s="1"/>
      <c r="B1684" s="1"/>
      <c r="C1684" s="18"/>
      <c r="D1684" s="26"/>
      <c r="N1684" s="24"/>
      <c r="S1684" s="25"/>
      <c r="V1684" s="18"/>
      <c r="W1684" s="2"/>
      <c r="X1684" s="2"/>
      <c r="Y1684" s="2"/>
      <c r="Z1684" s="2"/>
      <c r="AA1684" s="2"/>
      <c r="AB1684" s="2"/>
      <c r="AC1684" s="2"/>
      <c r="AD1684" s="2"/>
      <c r="AE1684" s="2"/>
      <c r="AF1684" s="2"/>
      <c r="AG1684" s="18"/>
    </row>
    <row r="1685" spans="1:33" s="23" customFormat="1">
      <c r="A1685" s="1"/>
      <c r="B1685" s="1"/>
      <c r="C1685" s="18"/>
      <c r="D1685" s="26"/>
      <c r="N1685" s="24"/>
      <c r="S1685" s="25"/>
      <c r="V1685" s="18"/>
      <c r="W1685" s="2"/>
      <c r="X1685" s="2"/>
      <c r="Y1685" s="2"/>
      <c r="Z1685" s="2"/>
      <c r="AA1685" s="2"/>
      <c r="AB1685" s="2"/>
      <c r="AC1685" s="2"/>
      <c r="AD1685" s="2"/>
      <c r="AE1685" s="2"/>
      <c r="AF1685" s="2"/>
      <c r="AG1685" s="18"/>
    </row>
    <row r="1686" spans="1:33" s="23" customFormat="1">
      <c r="A1686" s="1"/>
      <c r="B1686" s="1"/>
      <c r="C1686" s="18"/>
      <c r="D1686" s="26"/>
      <c r="N1686" s="24"/>
      <c r="S1686" s="25"/>
      <c r="V1686" s="18"/>
      <c r="W1686" s="2"/>
      <c r="X1686" s="2"/>
      <c r="Y1686" s="2"/>
      <c r="Z1686" s="2"/>
      <c r="AA1686" s="2"/>
      <c r="AB1686" s="2"/>
      <c r="AC1686" s="2"/>
      <c r="AD1686" s="2"/>
      <c r="AE1686" s="2"/>
      <c r="AF1686" s="2"/>
      <c r="AG1686" s="18"/>
    </row>
    <row r="1687" spans="1:33" s="23" customFormat="1">
      <c r="A1687" s="1"/>
      <c r="B1687" s="1"/>
      <c r="C1687" s="18"/>
      <c r="D1687" s="26"/>
      <c r="N1687" s="24"/>
      <c r="S1687" s="25"/>
      <c r="V1687" s="18"/>
      <c r="W1687" s="2"/>
      <c r="X1687" s="2"/>
      <c r="Y1687" s="2"/>
      <c r="Z1687" s="2"/>
      <c r="AA1687" s="2"/>
      <c r="AB1687" s="2"/>
      <c r="AC1687" s="2"/>
      <c r="AD1687" s="2"/>
      <c r="AE1687" s="2"/>
      <c r="AF1687" s="2"/>
      <c r="AG1687" s="18"/>
    </row>
    <row r="1688" spans="1:33" s="23" customFormat="1">
      <c r="A1688" s="1"/>
      <c r="B1688" s="1"/>
      <c r="C1688" s="18"/>
      <c r="D1688" s="26"/>
      <c r="N1688" s="24"/>
      <c r="S1688" s="25"/>
      <c r="V1688" s="18"/>
      <c r="W1688" s="2"/>
      <c r="X1688" s="2"/>
      <c r="Y1688" s="2"/>
      <c r="Z1688" s="2"/>
      <c r="AA1688" s="2"/>
      <c r="AB1688" s="2"/>
      <c r="AC1688" s="2"/>
      <c r="AD1688" s="2"/>
      <c r="AE1688" s="2"/>
      <c r="AF1688" s="2"/>
      <c r="AG1688" s="18"/>
    </row>
    <row r="1689" spans="1:33" s="23" customFormat="1">
      <c r="A1689" s="1"/>
      <c r="B1689" s="1"/>
      <c r="C1689" s="18"/>
      <c r="D1689" s="26"/>
      <c r="N1689" s="24"/>
      <c r="S1689" s="25"/>
      <c r="V1689" s="18"/>
      <c r="W1689" s="2"/>
      <c r="X1689" s="2"/>
      <c r="Y1689" s="2"/>
      <c r="Z1689" s="2"/>
      <c r="AA1689" s="2"/>
      <c r="AB1689" s="2"/>
      <c r="AC1689" s="2"/>
      <c r="AD1689" s="2"/>
      <c r="AE1689" s="2"/>
      <c r="AF1689" s="2"/>
      <c r="AG1689" s="18"/>
    </row>
    <row r="1690" spans="1:33" s="23" customFormat="1">
      <c r="A1690" s="1"/>
      <c r="B1690" s="1"/>
      <c r="C1690" s="18"/>
      <c r="D1690" s="26"/>
      <c r="N1690" s="24"/>
      <c r="S1690" s="25"/>
      <c r="V1690" s="18"/>
      <c r="W1690" s="2"/>
      <c r="X1690" s="2"/>
      <c r="Y1690" s="2"/>
      <c r="Z1690" s="2"/>
      <c r="AA1690" s="2"/>
      <c r="AB1690" s="2"/>
      <c r="AC1690" s="2"/>
      <c r="AD1690" s="2"/>
      <c r="AE1690" s="2"/>
      <c r="AF1690" s="2"/>
      <c r="AG1690" s="18"/>
    </row>
    <row r="1691" spans="1:33" s="23" customFormat="1">
      <c r="A1691" s="1"/>
      <c r="B1691" s="1"/>
      <c r="C1691" s="18"/>
      <c r="D1691" s="26"/>
      <c r="N1691" s="24"/>
      <c r="S1691" s="25"/>
      <c r="V1691" s="18"/>
      <c r="W1691" s="2"/>
      <c r="X1691" s="2"/>
      <c r="Y1691" s="2"/>
      <c r="Z1691" s="2"/>
      <c r="AA1691" s="2"/>
      <c r="AB1691" s="2"/>
      <c r="AC1691" s="2"/>
      <c r="AD1691" s="2"/>
      <c r="AE1691" s="2"/>
      <c r="AF1691" s="2"/>
      <c r="AG1691" s="18"/>
    </row>
    <row r="1692" spans="1:33" s="23" customFormat="1">
      <c r="A1692" s="1"/>
      <c r="B1692" s="1"/>
      <c r="C1692" s="18"/>
      <c r="D1692" s="26"/>
      <c r="N1692" s="24"/>
      <c r="S1692" s="25"/>
      <c r="V1692" s="18"/>
      <c r="W1692" s="2"/>
      <c r="X1692" s="2"/>
      <c r="Y1692" s="2"/>
      <c r="Z1692" s="2"/>
      <c r="AA1692" s="2"/>
      <c r="AB1692" s="2"/>
      <c r="AC1692" s="2"/>
      <c r="AD1692" s="2"/>
      <c r="AE1692" s="2"/>
      <c r="AF1692" s="2"/>
      <c r="AG1692" s="18"/>
    </row>
    <row r="1693" spans="1:33" s="23" customFormat="1">
      <c r="A1693" s="1"/>
      <c r="B1693" s="1"/>
      <c r="C1693" s="18"/>
      <c r="D1693" s="26"/>
      <c r="N1693" s="24"/>
      <c r="S1693" s="25"/>
      <c r="V1693" s="18"/>
      <c r="W1693" s="2"/>
      <c r="X1693" s="2"/>
      <c r="Y1693" s="2"/>
      <c r="Z1693" s="2"/>
      <c r="AA1693" s="2"/>
      <c r="AB1693" s="2"/>
      <c r="AC1693" s="2"/>
      <c r="AD1693" s="2"/>
      <c r="AE1693" s="2"/>
      <c r="AF1693" s="2"/>
      <c r="AG1693" s="18"/>
    </row>
    <row r="1694" spans="1:33" s="23" customFormat="1">
      <c r="A1694" s="1"/>
      <c r="B1694" s="1"/>
      <c r="C1694" s="18"/>
      <c r="D1694" s="26"/>
      <c r="N1694" s="24"/>
      <c r="S1694" s="25"/>
      <c r="V1694" s="18"/>
      <c r="W1694" s="2"/>
      <c r="X1694" s="2"/>
      <c r="Y1694" s="2"/>
      <c r="Z1694" s="2"/>
      <c r="AA1694" s="2"/>
      <c r="AB1694" s="2"/>
      <c r="AC1694" s="2"/>
      <c r="AD1694" s="2"/>
      <c r="AE1694" s="2"/>
      <c r="AF1694" s="2"/>
      <c r="AG1694" s="18"/>
    </row>
    <row r="1695" spans="1:33" s="23" customFormat="1">
      <c r="A1695" s="1"/>
      <c r="B1695" s="1"/>
      <c r="C1695" s="18"/>
      <c r="D1695" s="26"/>
      <c r="N1695" s="24"/>
      <c r="S1695" s="25"/>
      <c r="V1695" s="18"/>
      <c r="W1695" s="2"/>
      <c r="X1695" s="2"/>
      <c r="Y1695" s="2"/>
      <c r="Z1695" s="2"/>
      <c r="AA1695" s="2"/>
      <c r="AB1695" s="2"/>
      <c r="AC1695" s="2"/>
      <c r="AD1695" s="2"/>
      <c r="AE1695" s="2"/>
      <c r="AF1695" s="2"/>
      <c r="AG1695" s="18"/>
    </row>
    <row r="1696" spans="1:33" s="23" customFormat="1">
      <c r="A1696" s="1"/>
      <c r="B1696" s="1"/>
      <c r="C1696" s="18"/>
      <c r="D1696" s="26"/>
      <c r="N1696" s="24"/>
      <c r="S1696" s="25"/>
      <c r="V1696" s="18"/>
      <c r="W1696" s="2"/>
      <c r="X1696" s="2"/>
      <c r="Y1696" s="2"/>
      <c r="Z1696" s="2"/>
      <c r="AA1696" s="2"/>
      <c r="AB1696" s="2"/>
      <c r="AC1696" s="2"/>
      <c r="AD1696" s="2"/>
      <c r="AE1696" s="2"/>
      <c r="AF1696" s="2"/>
      <c r="AG1696" s="18"/>
    </row>
    <row r="1697" spans="1:33" s="23" customFormat="1">
      <c r="A1697" s="1"/>
      <c r="B1697" s="1"/>
      <c r="C1697" s="18"/>
      <c r="D1697" s="26"/>
      <c r="N1697" s="24"/>
      <c r="S1697" s="25"/>
      <c r="V1697" s="18"/>
      <c r="W1697" s="2"/>
      <c r="X1697" s="2"/>
      <c r="Y1697" s="2"/>
      <c r="Z1697" s="2"/>
      <c r="AA1697" s="2"/>
      <c r="AB1697" s="2"/>
      <c r="AC1697" s="2"/>
      <c r="AD1697" s="2"/>
      <c r="AE1697" s="2"/>
      <c r="AF1697" s="2"/>
      <c r="AG1697" s="18"/>
    </row>
    <row r="1698" spans="1:33" s="23" customFormat="1">
      <c r="A1698" s="1"/>
      <c r="B1698" s="1"/>
      <c r="C1698" s="18"/>
      <c r="D1698" s="26"/>
      <c r="N1698" s="24"/>
      <c r="S1698" s="25"/>
      <c r="V1698" s="18"/>
      <c r="W1698" s="2"/>
      <c r="X1698" s="2"/>
      <c r="Y1698" s="2"/>
      <c r="Z1698" s="2"/>
      <c r="AA1698" s="2"/>
      <c r="AB1698" s="2"/>
      <c r="AC1698" s="2"/>
      <c r="AD1698" s="2"/>
      <c r="AE1698" s="2"/>
      <c r="AF1698" s="2"/>
      <c r="AG1698" s="18"/>
    </row>
    <row r="1699" spans="1:33" s="23" customFormat="1">
      <c r="A1699" s="1"/>
      <c r="B1699" s="1"/>
      <c r="C1699" s="18"/>
      <c r="D1699" s="26"/>
      <c r="N1699" s="24"/>
      <c r="S1699" s="25"/>
      <c r="V1699" s="18"/>
      <c r="W1699" s="2"/>
      <c r="X1699" s="2"/>
      <c r="Y1699" s="2"/>
      <c r="Z1699" s="2"/>
      <c r="AA1699" s="2"/>
      <c r="AB1699" s="2"/>
      <c r="AC1699" s="2"/>
      <c r="AD1699" s="2"/>
      <c r="AE1699" s="2"/>
      <c r="AF1699" s="2"/>
      <c r="AG1699" s="18"/>
    </row>
    <row r="1700" spans="1:33" s="23" customFormat="1">
      <c r="A1700" s="1"/>
      <c r="B1700" s="1"/>
      <c r="C1700" s="18"/>
      <c r="D1700" s="26"/>
      <c r="N1700" s="24"/>
      <c r="S1700" s="25"/>
      <c r="V1700" s="18"/>
      <c r="W1700" s="2"/>
      <c r="X1700" s="2"/>
      <c r="Y1700" s="2"/>
      <c r="Z1700" s="2"/>
      <c r="AA1700" s="2"/>
      <c r="AB1700" s="2"/>
      <c r="AC1700" s="2"/>
      <c r="AD1700" s="2"/>
      <c r="AE1700" s="2"/>
      <c r="AF1700" s="2"/>
      <c r="AG1700" s="18"/>
    </row>
    <row r="1701" spans="1:33" s="23" customFormat="1">
      <c r="A1701" s="1"/>
      <c r="B1701" s="1"/>
      <c r="C1701" s="18"/>
      <c r="D1701" s="26"/>
      <c r="N1701" s="24"/>
      <c r="S1701" s="25"/>
      <c r="V1701" s="18"/>
      <c r="W1701" s="2"/>
      <c r="X1701" s="2"/>
      <c r="Y1701" s="2"/>
      <c r="Z1701" s="2"/>
      <c r="AA1701" s="2"/>
      <c r="AB1701" s="2"/>
      <c r="AC1701" s="2"/>
      <c r="AD1701" s="2"/>
      <c r="AE1701" s="2"/>
      <c r="AF1701" s="2"/>
      <c r="AG1701" s="18"/>
    </row>
    <row r="1702" spans="1:33" s="23" customFormat="1">
      <c r="A1702" s="1"/>
      <c r="B1702" s="1"/>
      <c r="C1702" s="18"/>
      <c r="D1702" s="26"/>
      <c r="N1702" s="24"/>
      <c r="S1702" s="25"/>
      <c r="V1702" s="18"/>
      <c r="W1702" s="2"/>
      <c r="X1702" s="2"/>
      <c r="Y1702" s="2"/>
      <c r="Z1702" s="2"/>
      <c r="AA1702" s="2"/>
      <c r="AB1702" s="2"/>
      <c r="AC1702" s="2"/>
      <c r="AD1702" s="2"/>
      <c r="AE1702" s="2"/>
      <c r="AF1702" s="2"/>
      <c r="AG1702" s="18"/>
    </row>
    <row r="1703" spans="1:33" s="23" customFormat="1">
      <c r="A1703" s="1"/>
      <c r="B1703" s="1"/>
      <c r="C1703" s="18"/>
      <c r="D1703" s="26"/>
      <c r="N1703" s="24"/>
      <c r="S1703" s="25"/>
      <c r="V1703" s="18"/>
      <c r="W1703" s="2"/>
      <c r="X1703" s="2"/>
      <c r="Y1703" s="2"/>
      <c r="Z1703" s="2"/>
      <c r="AA1703" s="2"/>
      <c r="AB1703" s="2"/>
      <c r="AC1703" s="2"/>
      <c r="AD1703" s="2"/>
      <c r="AE1703" s="2"/>
      <c r="AF1703" s="2"/>
      <c r="AG1703" s="18"/>
    </row>
    <row r="1704" spans="1:33" s="23" customFormat="1">
      <c r="A1704" s="1"/>
      <c r="B1704" s="1"/>
      <c r="C1704" s="18"/>
      <c r="D1704" s="26"/>
      <c r="N1704" s="24"/>
      <c r="S1704" s="25"/>
      <c r="V1704" s="18"/>
      <c r="W1704" s="2"/>
      <c r="X1704" s="2"/>
      <c r="Y1704" s="2"/>
      <c r="Z1704" s="2"/>
      <c r="AA1704" s="2"/>
      <c r="AB1704" s="2"/>
      <c r="AC1704" s="2"/>
      <c r="AD1704" s="2"/>
      <c r="AE1704" s="2"/>
      <c r="AF1704" s="2"/>
      <c r="AG1704" s="18"/>
    </row>
    <row r="1705" spans="1:33" s="23" customFormat="1">
      <c r="A1705" s="1"/>
      <c r="B1705" s="1"/>
      <c r="C1705" s="18"/>
      <c r="D1705" s="26"/>
      <c r="N1705" s="24"/>
      <c r="S1705" s="25"/>
      <c r="V1705" s="18"/>
      <c r="W1705" s="2"/>
      <c r="X1705" s="2"/>
      <c r="Y1705" s="2"/>
      <c r="Z1705" s="2"/>
      <c r="AA1705" s="2"/>
      <c r="AB1705" s="2"/>
      <c r="AC1705" s="2"/>
      <c r="AD1705" s="2"/>
      <c r="AE1705" s="2"/>
      <c r="AF1705" s="2"/>
      <c r="AG1705" s="18"/>
    </row>
    <row r="1706" spans="1:33" s="23" customFormat="1">
      <c r="A1706" s="1"/>
      <c r="B1706" s="1"/>
      <c r="C1706" s="18"/>
      <c r="D1706" s="26"/>
      <c r="N1706" s="24"/>
      <c r="S1706" s="25"/>
      <c r="V1706" s="18"/>
      <c r="W1706" s="2"/>
      <c r="X1706" s="2"/>
      <c r="Y1706" s="2"/>
      <c r="Z1706" s="2"/>
      <c r="AA1706" s="2"/>
      <c r="AB1706" s="2"/>
      <c r="AC1706" s="2"/>
      <c r="AD1706" s="2"/>
      <c r="AE1706" s="2"/>
      <c r="AF1706" s="2"/>
      <c r="AG1706" s="18"/>
    </row>
    <row r="1707" spans="1:33" s="23" customFormat="1">
      <c r="A1707" s="1"/>
      <c r="B1707" s="1"/>
      <c r="C1707" s="18"/>
      <c r="D1707" s="26"/>
      <c r="N1707" s="24"/>
      <c r="S1707" s="25"/>
      <c r="V1707" s="18"/>
      <c r="W1707" s="2"/>
      <c r="X1707" s="2"/>
      <c r="Y1707" s="2"/>
      <c r="Z1707" s="2"/>
      <c r="AA1707" s="2"/>
      <c r="AB1707" s="2"/>
      <c r="AC1707" s="2"/>
      <c r="AD1707" s="2"/>
      <c r="AE1707" s="2"/>
      <c r="AF1707" s="2"/>
      <c r="AG1707" s="18"/>
    </row>
    <row r="1708" spans="1:33" s="23" customFormat="1">
      <c r="A1708" s="1"/>
      <c r="B1708" s="1"/>
      <c r="C1708" s="18"/>
      <c r="D1708" s="26"/>
      <c r="N1708" s="24"/>
      <c r="S1708" s="25"/>
      <c r="V1708" s="18"/>
      <c r="W1708" s="2"/>
      <c r="X1708" s="2"/>
      <c r="Y1708" s="2"/>
      <c r="Z1708" s="2"/>
      <c r="AA1708" s="2"/>
      <c r="AB1708" s="2"/>
      <c r="AC1708" s="2"/>
      <c r="AD1708" s="2"/>
      <c r="AE1708" s="2"/>
      <c r="AF1708" s="2"/>
      <c r="AG1708" s="18"/>
    </row>
    <row r="1709" spans="1:33" s="23" customFormat="1">
      <c r="A1709" s="1"/>
      <c r="B1709" s="1"/>
      <c r="C1709" s="18"/>
      <c r="D1709" s="26"/>
      <c r="N1709" s="24"/>
      <c r="S1709" s="25"/>
      <c r="V1709" s="18"/>
      <c r="W1709" s="2"/>
      <c r="X1709" s="2"/>
      <c r="Y1709" s="2"/>
      <c r="Z1709" s="2"/>
      <c r="AA1709" s="2"/>
      <c r="AB1709" s="2"/>
      <c r="AC1709" s="2"/>
      <c r="AD1709" s="2"/>
      <c r="AE1709" s="2"/>
      <c r="AF1709" s="2"/>
      <c r="AG1709" s="18"/>
    </row>
    <row r="1710" spans="1:33" s="23" customFormat="1">
      <c r="A1710" s="1"/>
      <c r="B1710" s="1"/>
      <c r="C1710" s="18"/>
      <c r="D1710" s="26"/>
      <c r="N1710" s="24"/>
      <c r="S1710" s="25"/>
      <c r="V1710" s="18"/>
      <c r="W1710" s="2"/>
      <c r="X1710" s="2"/>
      <c r="Y1710" s="2"/>
      <c r="Z1710" s="2"/>
      <c r="AA1710" s="2"/>
      <c r="AB1710" s="2"/>
      <c r="AC1710" s="2"/>
      <c r="AD1710" s="2"/>
      <c r="AE1710" s="2"/>
      <c r="AF1710" s="2"/>
      <c r="AG1710" s="18"/>
    </row>
    <row r="1711" spans="1:33" s="23" customFormat="1">
      <c r="A1711" s="1"/>
      <c r="B1711" s="1"/>
      <c r="C1711" s="18"/>
      <c r="D1711" s="26"/>
      <c r="N1711" s="24"/>
      <c r="S1711" s="25"/>
      <c r="V1711" s="18"/>
      <c r="W1711" s="2"/>
      <c r="X1711" s="2"/>
      <c r="Y1711" s="2"/>
      <c r="Z1711" s="2"/>
      <c r="AA1711" s="2"/>
      <c r="AB1711" s="2"/>
      <c r="AC1711" s="2"/>
      <c r="AD1711" s="2"/>
      <c r="AE1711" s="2"/>
      <c r="AF1711" s="2"/>
      <c r="AG1711" s="18"/>
    </row>
    <row r="1712" spans="1:33" s="23" customFormat="1">
      <c r="A1712" s="1"/>
      <c r="B1712" s="1"/>
      <c r="C1712" s="18"/>
      <c r="D1712" s="26"/>
      <c r="N1712" s="24"/>
      <c r="S1712" s="25"/>
      <c r="V1712" s="18"/>
      <c r="W1712" s="2"/>
      <c r="X1712" s="2"/>
      <c r="Y1712" s="2"/>
      <c r="Z1712" s="2"/>
      <c r="AA1712" s="2"/>
      <c r="AB1712" s="2"/>
      <c r="AC1712" s="2"/>
      <c r="AD1712" s="2"/>
      <c r="AE1712" s="2"/>
      <c r="AF1712" s="2"/>
      <c r="AG1712" s="18"/>
    </row>
    <row r="1713" spans="1:33" s="23" customFormat="1">
      <c r="A1713" s="1"/>
      <c r="B1713" s="1"/>
      <c r="C1713" s="18"/>
      <c r="D1713" s="26"/>
      <c r="N1713" s="24"/>
      <c r="S1713" s="25"/>
      <c r="V1713" s="18"/>
      <c r="W1713" s="2"/>
      <c r="X1713" s="2"/>
      <c r="Y1713" s="2"/>
      <c r="Z1713" s="2"/>
      <c r="AA1713" s="2"/>
      <c r="AB1713" s="2"/>
      <c r="AC1713" s="2"/>
      <c r="AD1713" s="2"/>
      <c r="AE1713" s="2"/>
      <c r="AF1713" s="2"/>
      <c r="AG1713" s="18"/>
    </row>
    <row r="1714" spans="1:33" s="23" customFormat="1">
      <c r="A1714" s="1"/>
      <c r="B1714" s="1"/>
      <c r="C1714" s="18"/>
      <c r="D1714" s="26"/>
      <c r="N1714" s="24"/>
      <c r="S1714" s="25"/>
      <c r="V1714" s="18"/>
      <c r="W1714" s="2"/>
      <c r="X1714" s="2"/>
      <c r="Y1714" s="2"/>
      <c r="Z1714" s="2"/>
      <c r="AA1714" s="2"/>
      <c r="AB1714" s="2"/>
      <c r="AC1714" s="2"/>
      <c r="AD1714" s="2"/>
      <c r="AE1714" s="2"/>
      <c r="AF1714" s="2"/>
      <c r="AG1714" s="18"/>
    </row>
    <row r="1715" spans="1:33" s="23" customFormat="1">
      <c r="A1715" s="1"/>
      <c r="B1715" s="1"/>
      <c r="C1715" s="18"/>
      <c r="D1715" s="26"/>
      <c r="N1715" s="24"/>
      <c r="S1715" s="25"/>
      <c r="V1715" s="18"/>
      <c r="W1715" s="2"/>
      <c r="X1715" s="2"/>
      <c r="Y1715" s="2"/>
      <c r="Z1715" s="2"/>
      <c r="AA1715" s="2"/>
      <c r="AB1715" s="2"/>
      <c r="AC1715" s="2"/>
      <c r="AD1715" s="2"/>
      <c r="AE1715" s="2"/>
      <c r="AF1715" s="2"/>
      <c r="AG1715" s="18"/>
    </row>
    <row r="1716" spans="1:33" s="23" customFormat="1">
      <c r="A1716" s="1"/>
      <c r="B1716" s="1"/>
      <c r="C1716" s="18"/>
      <c r="D1716" s="26"/>
      <c r="N1716" s="24"/>
      <c r="S1716" s="25"/>
      <c r="V1716" s="18"/>
      <c r="W1716" s="2"/>
      <c r="X1716" s="2"/>
      <c r="Y1716" s="2"/>
      <c r="Z1716" s="2"/>
      <c r="AA1716" s="2"/>
      <c r="AB1716" s="2"/>
      <c r="AC1716" s="2"/>
      <c r="AD1716" s="2"/>
      <c r="AE1716" s="2"/>
      <c r="AF1716" s="2"/>
      <c r="AG1716" s="18"/>
    </row>
    <row r="1717" spans="1:33" s="23" customFormat="1">
      <c r="A1717" s="1"/>
      <c r="B1717" s="1"/>
      <c r="C1717" s="18"/>
      <c r="D1717" s="26"/>
      <c r="N1717" s="24"/>
      <c r="S1717" s="25"/>
      <c r="V1717" s="18"/>
      <c r="W1717" s="2"/>
      <c r="X1717" s="2"/>
      <c r="Y1717" s="2"/>
      <c r="Z1717" s="2"/>
      <c r="AA1717" s="2"/>
      <c r="AB1717" s="2"/>
      <c r="AC1717" s="2"/>
      <c r="AD1717" s="2"/>
      <c r="AE1717" s="2"/>
      <c r="AF1717" s="2"/>
      <c r="AG1717" s="18"/>
    </row>
    <row r="1718" spans="1:33" s="23" customFormat="1">
      <c r="A1718" s="1"/>
      <c r="B1718" s="1"/>
      <c r="C1718" s="18"/>
      <c r="D1718" s="26"/>
      <c r="N1718" s="24"/>
      <c r="S1718" s="25"/>
      <c r="V1718" s="18"/>
      <c r="W1718" s="2"/>
      <c r="X1718" s="2"/>
      <c r="Y1718" s="2"/>
      <c r="Z1718" s="2"/>
      <c r="AA1718" s="2"/>
      <c r="AB1718" s="2"/>
      <c r="AC1718" s="2"/>
      <c r="AD1718" s="2"/>
      <c r="AE1718" s="2"/>
      <c r="AF1718" s="2"/>
      <c r="AG1718" s="18"/>
    </row>
    <row r="1719" spans="1:33" s="23" customFormat="1">
      <c r="A1719" s="1"/>
      <c r="B1719" s="1"/>
      <c r="C1719" s="18"/>
      <c r="D1719" s="26"/>
      <c r="N1719" s="24"/>
      <c r="S1719" s="25"/>
      <c r="V1719" s="18"/>
      <c r="W1719" s="2"/>
      <c r="X1719" s="2"/>
      <c r="Y1719" s="2"/>
      <c r="Z1719" s="2"/>
      <c r="AA1719" s="2"/>
      <c r="AB1719" s="2"/>
      <c r="AC1719" s="2"/>
      <c r="AD1719" s="2"/>
      <c r="AE1719" s="2"/>
      <c r="AF1719" s="2"/>
      <c r="AG1719" s="18"/>
    </row>
    <row r="1720" spans="1:33" s="23" customFormat="1">
      <c r="A1720" s="1"/>
      <c r="B1720" s="1"/>
      <c r="C1720" s="18"/>
      <c r="D1720" s="26"/>
      <c r="N1720" s="24"/>
      <c r="S1720" s="25"/>
      <c r="V1720" s="18"/>
      <c r="W1720" s="2"/>
      <c r="X1720" s="2"/>
      <c r="Y1720" s="2"/>
      <c r="Z1720" s="2"/>
      <c r="AA1720" s="2"/>
      <c r="AB1720" s="2"/>
      <c r="AC1720" s="2"/>
      <c r="AD1720" s="2"/>
      <c r="AE1720" s="2"/>
      <c r="AF1720" s="2"/>
      <c r="AG1720" s="18"/>
    </row>
    <row r="1721" spans="1:33" s="23" customFormat="1">
      <c r="A1721" s="1"/>
      <c r="B1721" s="1"/>
      <c r="C1721" s="18"/>
      <c r="D1721" s="26"/>
      <c r="N1721" s="24"/>
      <c r="S1721" s="25"/>
      <c r="V1721" s="18"/>
      <c r="W1721" s="2"/>
      <c r="X1721" s="2"/>
      <c r="Y1721" s="2"/>
      <c r="Z1721" s="2"/>
      <c r="AA1721" s="2"/>
      <c r="AB1721" s="2"/>
      <c r="AC1721" s="2"/>
      <c r="AD1721" s="2"/>
      <c r="AE1721" s="2"/>
      <c r="AF1721" s="2"/>
      <c r="AG1721" s="18"/>
    </row>
    <row r="1722" spans="1:33" s="23" customFormat="1">
      <c r="A1722" s="1"/>
      <c r="B1722" s="1"/>
      <c r="C1722" s="18"/>
      <c r="D1722" s="26"/>
      <c r="N1722" s="24"/>
      <c r="S1722" s="25"/>
      <c r="V1722" s="18"/>
      <c r="W1722" s="2"/>
      <c r="X1722" s="2"/>
      <c r="Y1722" s="2"/>
      <c r="Z1722" s="2"/>
      <c r="AA1722" s="2"/>
      <c r="AB1722" s="2"/>
      <c r="AC1722" s="2"/>
      <c r="AD1722" s="2"/>
      <c r="AE1722" s="2"/>
      <c r="AF1722" s="2"/>
      <c r="AG1722" s="18"/>
    </row>
    <row r="1723" spans="1:33" s="23" customFormat="1">
      <c r="A1723" s="1"/>
      <c r="B1723" s="1"/>
      <c r="C1723" s="18"/>
      <c r="D1723" s="26"/>
      <c r="N1723" s="24"/>
      <c r="S1723" s="25"/>
      <c r="V1723" s="18"/>
      <c r="W1723" s="2"/>
      <c r="X1723" s="2"/>
      <c r="Y1723" s="2"/>
      <c r="Z1723" s="2"/>
      <c r="AA1723" s="2"/>
      <c r="AB1723" s="2"/>
      <c r="AC1723" s="2"/>
      <c r="AD1723" s="2"/>
      <c r="AE1723" s="2"/>
      <c r="AF1723" s="2"/>
      <c r="AG1723" s="18"/>
    </row>
    <row r="1724" spans="1:33" s="23" customFormat="1">
      <c r="A1724" s="1"/>
      <c r="B1724" s="1"/>
      <c r="C1724" s="18"/>
      <c r="D1724" s="26"/>
      <c r="N1724" s="24"/>
      <c r="S1724" s="25"/>
      <c r="V1724" s="18"/>
      <c r="W1724" s="2"/>
      <c r="X1724" s="2"/>
      <c r="Y1724" s="2"/>
      <c r="Z1724" s="2"/>
      <c r="AA1724" s="2"/>
      <c r="AB1724" s="2"/>
      <c r="AC1724" s="2"/>
      <c r="AD1724" s="2"/>
      <c r="AE1724" s="2"/>
      <c r="AF1724" s="2"/>
      <c r="AG1724" s="18"/>
    </row>
    <row r="1725" spans="1:33" s="23" customFormat="1">
      <c r="A1725" s="1"/>
      <c r="B1725" s="1"/>
      <c r="C1725" s="18"/>
      <c r="D1725" s="26"/>
      <c r="N1725" s="24"/>
      <c r="S1725" s="25"/>
      <c r="V1725" s="18"/>
      <c r="W1725" s="2"/>
      <c r="X1725" s="2"/>
      <c r="Y1725" s="2"/>
      <c r="Z1725" s="2"/>
      <c r="AA1725" s="2"/>
      <c r="AB1725" s="2"/>
      <c r="AC1725" s="2"/>
      <c r="AD1725" s="2"/>
      <c r="AE1725" s="2"/>
      <c r="AF1725" s="2"/>
      <c r="AG1725" s="18"/>
    </row>
    <row r="1726" spans="1:33" s="23" customFormat="1">
      <c r="A1726" s="1"/>
      <c r="B1726" s="1"/>
      <c r="C1726" s="18"/>
      <c r="D1726" s="26"/>
      <c r="N1726" s="24"/>
      <c r="S1726" s="25"/>
      <c r="V1726" s="18"/>
      <c r="W1726" s="2"/>
      <c r="X1726" s="2"/>
      <c r="Y1726" s="2"/>
      <c r="Z1726" s="2"/>
      <c r="AA1726" s="2"/>
      <c r="AB1726" s="2"/>
      <c r="AC1726" s="2"/>
      <c r="AD1726" s="2"/>
      <c r="AE1726" s="2"/>
      <c r="AF1726" s="2"/>
      <c r="AG1726" s="18"/>
    </row>
    <row r="1727" spans="1:33" s="23" customFormat="1">
      <c r="A1727" s="1"/>
      <c r="B1727" s="1"/>
      <c r="C1727" s="18"/>
      <c r="D1727" s="26"/>
      <c r="N1727" s="24"/>
      <c r="S1727" s="25"/>
      <c r="V1727" s="18"/>
      <c r="W1727" s="2"/>
      <c r="X1727" s="2"/>
      <c r="Y1727" s="2"/>
      <c r="Z1727" s="2"/>
      <c r="AA1727" s="2"/>
      <c r="AB1727" s="2"/>
      <c r="AC1727" s="2"/>
      <c r="AD1727" s="2"/>
      <c r="AE1727" s="2"/>
      <c r="AF1727" s="2"/>
      <c r="AG1727" s="18"/>
    </row>
    <row r="1728" spans="1:33" s="23" customFormat="1">
      <c r="A1728" s="1"/>
      <c r="B1728" s="1"/>
      <c r="C1728" s="18"/>
      <c r="D1728" s="26"/>
      <c r="N1728" s="24"/>
      <c r="S1728" s="25"/>
      <c r="V1728" s="18"/>
      <c r="W1728" s="2"/>
      <c r="X1728" s="2"/>
      <c r="Y1728" s="2"/>
      <c r="Z1728" s="2"/>
      <c r="AA1728" s="2"/>
      <c r="AB1728" s="2"/>
      <c r="AC1728" s="2"/>
      <c r="AD1728" s="2"/>
      <c r="AE1728" s="2"/>
      <c r="AF1728" s="2"/>
      <c r="AG1728" s="18"/>
    </row>
    <row r="1729" spans="1:33" s="23" customFormat="1">
      <c r="A1729" s="1"/>
      <c r="B1729" s="1"/>
      <c r="C1729" s="18"/>
      <c r="D1729" s="26"/>
      <c r="N1729" s="24"/>
      <c r="S1729" s="25"/>
      <c r="V1729" s="18"/>
      <c r="W1729" s="2"/>
      <c r="X1729" s="2"/>
      <c r="Y1729" s="2"/>
      <c r="Z1729" s="2"/>
      <c r="AA1729" s="2"/>
      <c r="AB1729" s="2"/>
      <c r="AC1729" s="2"/>
      <c r="AD1729" s="2"/>
      <c r="AE1729" s="2"/>
      <c r="AF1729" s="2"/>
      <c r="AG1729" s="18"/>
    </row>
    <row r="1730" spans="1:33" s="23" customFormat="1">
      <c r="A1730" s="1"/>
      <c r="B1730" s="1"/>
      <c r="C1730" s="18"/>
      <c r="D1730" s="26"/>
      <c r="N1730" s="24"/>
      <c r="S1730" s="25"/>
      <c r="V1730" s="18"/>
      <c r="W1730" s="2"/>
      <c r="X1730" s="2"/>
      <c r="Y1730" s="2"/>
      <c r="Z1730" s="2"/>
      <c r="AA1730" s="2"/>
      <c r="AB1730" s="2"/>
      <c r="AC1730" s="2"/>
      <c r="AD1730" s="2"/>
      <c r="AE1730" s="2"/>
      <c r="AF1730" s="2"/>
      <c r="AG1730" s="18"/>
    </row>
    <row r="1731" spans="1:33" s="23" customFormat="1">
      <c r="A1731" s="1"/>
      <c r="B1731" s="1"/>
      <c r="C1731" s="18"/>
      <c r="D1731" s="26"/>
      <c r="N1731" s="24"/>
      <c r="S1731" s="25"/>
      <c r="V1731" s="18"/>
      <c r="W1731" s="2"/>
      <c r="X1731" s="2"/>
      <c r="Y1731" s="2"/>
      <c r="Z1731" s="2"/>
      <c r="AA1731" s="2"/>
      <c r="AB1731" s="2"/>
      <c r="AC1731" s="2"/>
      <c r="AD1731" s="2"/>
      <c r="AE1731" s="2"/>
      <c r="AF1731" s="2"/>
      <c r="AG1731" s="18"/>
    </row>
    <row r="1732" spans="1:33" s="23" customFormat="1">
      <c r="A1732" s="1"/>
      <c r="B1732" s="1"/>
      <c r="C1732" s="18"/>
      <c r="D1732" s="26"/>
      <c r="N1732" s="24"/>
      <c r="S1732" s="25"/>
      <c r="V1732" s="18"/>
      <c r="W1732" s="2"/>
      <c r="X1732" s="2"/>
      <c r="Y1732" s="2"/>
      <c r="Z1732" s="2"/>
      <c r="AA1732" s="2"/>
      <c r="AB1732" s="2"/>
      <c r="AC1732" s="2"/>
      <c r="AD1732" s="2"/>
      <c r="AE1732" s="2"/>
      <c r="AF1732" s="2"/>
      <c r="AG1732" s="18"/>
    </row>
    <row r="1733" spans="1:33" s="23" customFormat="1">
      <c r="A1733" s="1"/>
      <c r="B1733" s="1"/>
      <c r="C1733" s="18"/>
      <c r="D1733" s="26"/>
      <c r="N1733" s="24"/>
      <c r="S1733" s="25"/>
      <c r="V1733" s="18"/>
      <c r="W1733" s="2"/>
      <c r="X1733" s="2"/>
      <c r="Y1733" s="2"/>
      <c r="Z1733" s="2"/>
      <c r="AA1733" s="2"/>
      <c r="AB1733" s="2"/>
      <c r="AC1733" s="2"/>
      <c r="AD1733" s="2"/>
      <c r="AE1733" s="2"/>
      <c r="AF1733" s="2"/>
      <c r="AG1733" s="18"/>
    </row>
    <row r="1734" spans="1:33" s="23" customFormat="1">
      <c r="A1734" s="1"/>
      <c r="B1734" s="1"/>
      <c r="C1734" s="18"/>
      <c r="D1734" s="26"/>
      <c r="N1734" s="24"/>
      <c r="S1734" s="25"/>
      <c r="V1734" s="18"/>
      <c r="W1734" s="2"/>
      <c r="X1734" s="2"/>
      <c r="Y1734" s="2"/>
      <c r="Z1734" s="2"/>
      <c r="AA1734" s="2"/>
      <c r="AB1734" s="2"/>
      <c r="AC1734" s="2"/>
      <c r="AD1734" s="2"/>
      <c r="AE1734" s="2"/>
      <c r="AF1734" s="2"/>
      <c r="AG1734" s="18"/>
    </row>
    <row r="1735" spans="1:33" s="23" customFormat="1">
      <c r="A1735" s="1"/>
      <c r="B1735" s="1"/>
      <c r="C1735" s="18"/>
      <c r="D1735" s="26"/>
      <c r="N1735" s="24"/>
      <c r="S1735" s="25"/>
      <c r="V1735" s="18"/>
      <c r="W1735" s="2"/>
      <c r="X1735" s="2"/>
      <c r="Y1735" s="2"/>
      <c r="Z1735" s="2"/>
      <c r="AA1735" s="2"/>
      <c r="AB1735" s="2"/>
      <c r="AC1735" s="2"/>
      <c r="AD1735" s="2"/>
      <c r="AE1735" s="2"/>
      <c r="AF1735" s="2"/>
      <c r="AG1735" s="18"/>
    </row>
    <row r="1736" spans="1:33" s="23" customFormat="1">
      <c r="A1736" s="1"/>
      <c r="B1736" s="1"/>
      <c r="C1736" s="18"/>
      <c r="D1736" s="26"/>
      <c r="N1736" s="24"/>
      <c r="S1736" s="25"/>
      <c r="V1736" s="18"/>
      <c r="W1736" s="2"/>
      <c r="X1736" s="2"/>
      <c r="Y1736" s="2"/>
      <c r="Z1736" s="2"/>
      <c r="AA1736" s="2"/>
      <c r="AB1736" s="2"/>
      <c r="AC1736" s="2"/>
      <c r="AD1736" s="2"/>
      <c r="AE1736" s="2"/>
      <c r="AF1736" s="2"/>
      <c r="AG1736" s="18"/>
    </row>
    <row r="1737" spans="1:33" s="23" customFormat="1">
      <c r="A1737" s="1"/>
      <c r="B1737" s="1"/>
      <c r="C1737" s="18"/>
      <c r="D1737" s="26"/>
      <c r="N1737" s="24"/>
      <c r="S1737" s="25"/>
      <c r="V1737" s="18"/>
      <c r="W1737" s="2"/>
      <c r="X1737" s="2"/>
      <c r="Y1737" s="2"/>
      <c r="Z1737" s="2"/>
      <c r="AA1737" s="2"/>
      <c r="AB1737" s="2"/>
      <c r="AC1737" s="2"/>
      <c r="AD1737" s="2"/>
      <c r="AE1737" s="2"/>
      <c r="AF1737" s="2"/>
      <c r="AG1737" s="18"/>
    </row>
    <row r="1738" spans="1:33" s="23" customFormat="1">
      <c r="A1738" s="1"/>
      <c r="B1738" s="1"/>
      <c r="C1738" s="18"/>
      <c r="D1738" s="26"/>
      <c r="N1738" s="24"/>
      <c r="S1738" s="25"/>
      <c r="V1738" s="18"/>
      <c r="W1738" s="2"/>
      <c r="X1738" s="2"/>
      <c r="Y1738" s="2"/>
      <c r="Z1738" s="2"/>
      <c r="AA1738" s="2"/>
      <c r="AB1738" s="2"/>
      <c r="AC1738" s="2"/>
      <c r="AD1738" s="2"/>
      <c r="AE1738" s="2"/>
      <c r="AF1738" s="2"/>
      <c r="AG1738" s="18"/>
    </row>
    <row r="1739" spans="1:33" s="23" customFormat="1">
      <c r="A1739" s="1"/>
      <c r="B1739" s="1"/>
      <c r="C1739" s="18"/>
      <c r="D1739" s="26"/>
      <c r="N1739" s="24"/>
      <c r="S1739" s="25"/>
      <c r="V1739" s="18"/>
      <c r="W1739" s="2"/>
      <c r="X1739" s="2"/>
      <c r="Y1739" s="2"/>
      <c r="Z1739" s="2"/>
      <c r="AA1739" s="2"/>
      <c r="AB1739" s="2"/>
      <c r="AC1739" s="2"/>
      <c r="AD1739" s="2"/>
      <c r="AE1739" s="2"/>
      <c r="AF1739" s="2"/>
      <c r="AG1739" s="18"/>
    </row>
    <row r="1740" spans="1:33" s="23" customFormat="1">
      <c r="A1740" s="1"/>
      <c r="B1740" s="1"/>
      <c r="C1740" s="18"/>
      <c r="D1740" s="26"/>
      <c r="N1740" s="24"/>
      <c r="S1740" s="25"/>
      <c r="V1740" s="18"/>
      <c r="W1740" s="2"/>
      <c r="X1740" s="2"/>
      <c r="Y1740" s="2"/>
      <c r="Z1740" s="2"/>
      <c r="AA1740" s="2"/>
      <c r="AB1740" s="2"/>
      <c r="AC1740" s="2"/>
      <c r="AD1740" s="2"/>
      <c r="AE1740" s="2"/>
      <c r="AF1740" s="2"/>
      <c r="AG1740" s="18"/>
    </row>
    <row r="1741" spans="1:33" s="23" customFormat="1">
      <c r="A1741" s="1"/>
      <c r="B1741" s="1"/>
      <c r="C1741" s="18"/>
      <c r="D1741" s="26"/>
      <c r="N1741" s="24"/>
      <c r="S1741" s="25"/>
      <c r="V1741" s="18"/>
      <c r="W1741" s="2"/>
      <c r="X1741" s="2"/>
      <c r="Y1741" s="2"/>
      <c r="Z1741" s="2"/>
      <c r="AA1741" s="2"/>
      <c r="AB1741" s="2"/>
      <c r="AC1741" s="2"/>
      <c r="AD1741" s="2"/>
      <c r="AE1741" s="2"/>
      <c r="AF1741" s="2"/>
      <c r="AG1741" s="18"/>
    </row>
    <row r="1742" spans="1:33" s="23" customFormat="1">
      <c r="A1742" s="1"/>
      <c r="B1742" s="1"/>
      <c r="C1742" s="18"/>
      <c r="D1742" s="26"/>
      <c r="N1742" s="24"/>
      <c r="S1742" s="25"/>
      <c r="V1742" s="18"/>
      <c r="W1742" s="2"/>
      <c r="X1742" s="2"/>
      <c r="Y1742" s="2"/>
      <c r="Z1742" s="2"/>
      <c r="AA1742" s="2"/>
      <c r="AB1742" s="2"/>
      <c r="AC1742" s="2"/>
      <c r="AD1742" s="2"/>
      <c r="AE1742" s="2"/>
      <c r="AF1742" s="2"/>
      <c r="AG1742" s="18"/>
    </row>
    <row r="1743" spans="1:33" s="23" customFormat="1">
      <c r="A1743" s="1"/>
      <c r="B1743" s="1"/>
      <c r="C1743" s="18"/>
      <c r="D1743" s="26"/>
      <c r="N1743" s="24"/>
      <c r="S1743" s="25"/>
      <c r="V1743" s="18"/>
      <c r="W1743" s="2"/>
      <c r="X1743" s="2"/>
      <c r="Y1743" s="2"/>
      <c r="Z1743" s="2"/>
      <c r="AA1743" s="2"/>
      <c r="AB1743" s="2"/>
      <c r="AC1743" s="2"/>
      <c r="AD1743" s="2"/>
      <c r="AE1743" s="2"/>
      <c r="AF1743" s="2"/>
      <c r="AG1743" s="18"/>
    </row>
    <row r="1744" spans="1:33" s="23" customFormat="1">
      <c r="A1744" s="1"/>
      <c r="B1744" s="1"/>
      <c r="C1744" s="18"/>
      <c r="D1744" s="26"/>
      <c r="N1744" s="24"/>
      <c r="S1744" s="25"/>
      <c r="V1744" s="18"/>
      <c r="W1744" s="2"/>
      <c r="X1744" s="2"/>
      <c r="Y1744" s="2"/>
      <c r="Z1744" s="2"/>
      <c r="AA1744" s="2"/>
      <c r="AB1744" s="2"/>
      <c r="AC1744" s="2"/>
      <c r="AD1744" s="2"/>
      <c r="AE1744" s="2"/>
      <c r="AF1744" s="2"/>
      <c r="AG1744" s="18"/>
    </row>
    <row r="1745" spans="1:33" s="23" customFormat="1">
      <c r="A1745" s="1"/>
      <c r="B1745" s="1"/>
      <c r="C1745" s="18"/>
      <c r="D1745" s="26"/>
      <c r="N1745" s="24"/>
      <c r="S1745" s="25"/>
      <c r="V1745" s="18"/>
      <c r="W1745" s="2"/>
      <c r="X1745" s="2"/>
      <c r="Y1745" s="2"/>
      <c r="Z1745" s="2"/>
      <c r="AA1745" s="2"/>
      <c r="AB1745" s="2"/>
      <c r="AC1745" s="2"/>
      <c r="AD1745" s="2"/>
      <c r="AE1745" s="2"/>
      <c r="AF1745" s="2"/>
      <c r="AG1745" s="18"/>
    </row>
    <row r="1746" spans="1:33" s="23" customFormat="1">
      <c r="A1746" s="1"/>
      <c r="B1746" s="1"/>
      <c r="C1746" s="18"/>
      <c r="D1746" s="26"/>
      <c r="N1746" s="24"/>
      <c r="S1746" s="25"/>
      <c r="V1746" s="18"/>
      <c r="W1746" s="2"/>
      <c r="X1746" s="2"/>
      <c r="Y1746" s="2"/>
      <c r="Z1746" s="2"/>
      <c r="AA1746" s="2"/>
      <c r="AB1746" s="2"/>
      <c r="AC1746" s="2"/>
      <c r="AD1746" s="2"/>
      <c r="AE1746" s="2"/>
      <c r="AF1746" s="2"/>
      <c r="AG1746" s="18"/>
    </row>
    <row r="1747" spans="1:33" s="23" customFormat="1">
      <c r="A1747" s="1"/>
      <c r="B1747" s="1"/>
      <c r="C1747" s="18"/>
      <c r="D1747" s="26"/>
      <c r="N1747" s="24"/>
      <c r="S1747" s="25"/>
      <c r="V1747" s="18"/>
      <c r="W1747" s="2"/>
      <c r="X1747" s="2"/>
      <c r="Y1747" s="2"/>
      <c r="Z1747" s="2"/>
      <c r="AA1747" s="2"/>
      <c r="AB1747" s="2"/>
      <c r="AC1747" s="2"/>
      <c r="AD1747" s="2"/>
      <c r="AE1747" s="2"/>
      <c r="AF1747" s="2"/>
      <c r="AG1747" s="18"/>
    </row>
    <row r="1748" spans="1:33" s="23" customFormat="1">
      <c r="A1748" s="1"/>
      <c r="B1748" s="1"/>
      <c r="C1748" s="18"/>
      <c r="D1748" s="26"/>
      <c r="N1748" s="24"/>
      <c r="S1748" s="25"/>
      <c r="V1748" s="18"/>
      <c r="W1748" s="2"/>
      <c r="X1748" s="2"/>
      <c r="Y1748" s="2"/>
      <c r="Z1748" s="2"/>
      <c r="AA1748" s="2"/>
      <c r="AB1748" s="2"/>
      <c r="AC1748" s="2"/>
      <c r="AD1748" s="2"/>
      <c r="AE1748" s="2"/>
      <c r="AF1748" s="2"/>
      <c r="AG1748" s="18"/>
    </row>
    <row r="1749" spans="1:33" s="23" customFormat="1">
      <c r="A1749" s="1"/>
      <c r="B1749" s="1"/>
      <c r="C1749" s="18"/>
      <c r="D1749" s="26"/>
      <c r="N1749" s="24"/>
      <c r="S1749" s="25"/>
      <c r="V1749" s="18"/>
      <c r="W1749" s="2"/>
      <c r="X1749" s="2"/>
      <c r="Y1749" s="2"/>
      <c r="Z1749" s="2"/>
      <c r="AA1749" s="2"/>
      <c r="AB1749" s="2"/>
      <c r="AC1749" s="2"/>
      <c r="AD1749" s="2"/>
      <c r="AE1749" s="2"/>
      <c r="AF1749" s="2"/>
      <c r="AG1749" s="18"/>
    </row>
    <row r="1750" spans="1:33" s="23" customFormat="1">
      <c r="A1750" s="1"/>
      <c r="B1750" s="1"/>
      <c r="C1750" s="18"/>
      <c r="D1750" s="26"/>
      <c r="N1750" s="24"/>
      <c r="S1750" s="25"/>
      <c r="V1750" s="18"/>
      <c r="W1750" s="2"/>
      <c r="X1750" s="2"/>
      <c r="Y1750" s="2"/>
      <c r="Z1750" s="2"/>
      <c r="AA1750" s="2"/>
      <c r="AB1750" s="2"/>
      <c r="AC1750" s="2"/>
      <c r="AD1750" s="2"/>
      <c r="AE1750" s="2"/>
      <c r="AF1750" s="2"/>
      <c r="AG1750" s="18"/>
    </row>
    <row r="1751" spans="1:33" s="23" customFormat="1">
      <c r="A1751" s="1"/>
      <c r="B1751" s="1"/>
      <c r="C1751" s="18"/>
      <c r="D1751" s="26"/>
      <c r="N1751" s="24"/>
      <c r="S1751" s="25"/>
      <c r="V1751" s="18"/>
      <c r="W1751" s="2"/>
      <c r="X1751" s="2"/>
      <c r="Y1751" s="2"/>
      <c r="Z1751" s="2"/>
      <c r="AA1751" s="2"/>
      <c r="AB1751" s="2"/>
      <c r="AC1751" s="2"/>
      <c r="AD1751" s="2"/>
      <c r="AE1751" s="2"/>
      <c r="AF1751" s="2"/>
      <c r="AG1751" s="18"/>
    </row>
    <row r="1752" spans="1:33" s="23" customFormat="1">
      <c r="A1752" s="1"/>
      <c r="B1752" s="1"/>
      <c r="C1752" s="18"/>
      <c r="D1752" s="26"/>
      <c r="N1752" s="24"/>
      <c r="S1752" s="25"/>
      <c r="V1752" s="18"/>
      <c r="W1752" s="2"/>
      <c r="X1752" s="2"/>
      <c r="Y1752" s="2"/>
      <c r="Z1752" s="2"/>
      <c r="AA1752" s="2"/>
      <c r="AB1752" s="2"/>
      <c r="AC1752" s="2"/>
      <c r="AD1752" s="2"/>
      <c r="AE1752" s="2"/>
      <c r="AF1752" s="2"/>
      <c r="AG1752" s="18"/>
    </row>
    <row r="1753" spans="1:33" s="23" customFormat="1">
      <c r="A1753" s="1"/>
      <c r="B1753" s="1"/>
      <c r="C1753" s="18"/>
      <c r="D1753" s="26"/>
      <c r="N1753" s="24"/>
      <c r="S1753" s="25"/>
      <c r="V1753" s="18"/>
      <c r="W1753" s="2"/>
      <c r="X1753" s="2"/>
      <c r="Y1753" s="2"/>
      <c r="Z1753" s="2"/>
      <c r="AA1753" s="2"/>
      <c r="AB1753" s="2"/>
      <c r="AC1753" s="2"/>
      <c r="AD1753" s="2"/>
      <c r="AE1753" s="2"/>
      <c r="AF1753" s="2"/>
      <c r="AG1753" s="18"/>
    </row>
    <row r="1754" spans="1:33" s="23" customFormat="1">
      <c r="A1754" s="1"/>
      <c r="B1754" s="1"/>
      <c r="C1754" s="18"/>
      <c r="D1754" s="26"/>
      <c r="N1754" s="24"/>
      <c r="S1754" s="25"/>
      <c r="V1754" s="18"/>
      <c r="W1754" s="2"/>
      <c r="X1754" s="2"/>
      <c r="Y1754" s="2"/>
      <c r="Z1754" s="2"/>
      <c r="AA1754" s="2"/>
      <c r="AB1754" s="2"/>
      <c r="AC1754" s="2"/>
      <c r="AD1754" s="2"/>
      <c r="AE1754" s="2"/>
      <c r="AF1754" s="2"/>
      <c r="AG1754" s="18"/>
    </row>
    <row r="1755" spans="1:33" s="23" customFormat="1">
      <c r="A1755" s="1"/>
      <c r="B1755" s="1"/>
      <c r="C1755" s="18"/>
      <c r="D1755" s="26"/>
      <c r="N1755" s="24"/>
      <c r="S1755" s="25"/>
      <c r="V1755" s="18"/>
      <c r="W1755" s="2"/>
      <c r="X1755" s="2"/>
      <c r="Y1755" s="2"/>
      <c r="Z1755" s="2"/>
      <c r="AA1755" s="2"/>
      <c r="AB1755" s="2"/>
      <c r="AC1755" s="2"/>
      <c r="AD1755" s="2"/>
      <c r="AE1755" s="2"/>
      <c r="AF1755" s="2"/>
      <c r="AG1755" s="18"/>
    </row>
    <row r="1756" spans="1:33" s="23" customFormat="1">
      <c r="A1756" s="1"/>
      <c r="B1756" s="1"/>
      <c r="C1756" s="18"/>
      <c r="D1756" s="26"/>
      <c r="N1756" s="24"/>
      <c r="S1756" s="25"/>
      <c r="V1756" s="18"/>
      <c r="W1756" s="2"/>
      <c r="X1756" s="2"/>
      <c r="Y1756" s="2"/>
      <c r="Z1756" s="2"/>
      <c r="AA1756" s="2"/>
      <c r="AB1756" s="2"/>
      <c r="AC1756" s="2"/>
      <c r="AD1756" s="2"/>
      <c r="AE1756" s="2"/>
      <c r="AF1756" s="2"/>
      <c r="AG1756" s="18"/>
    </row>
    <row r="1757" spans="1:33" s="23" customFormat="1">
      <c r="A1757" s="1"/>
      <c r="B1757" s="1"/>
      <c r="C1757" s="18"/>
      <c r="D1757" s="26"/>
      <c r="N1757" s="24"/>
      <c r="S1757" s="25"/>
      <c r="V1757" s="18"/>
      <c r="W1757" s="2"/>
      <c r="X1757" s="2"/>
      <c r="Y1757" s="2"/>
      <c r="Z1757" s="2"/>
      <c r="AA1757" s="2"/>
      <c r="AB1757" s="2"/>
      <c r="AC1757" s="2"/>
      <c r="AD1757" s="2"/>
      <c r="AE1757" s="2"/>
      <c r="AF1757" s="2"/>
      <c r="AG1757" s="18"/>
    </row>
    <row r="1758" spans="1:33" s="23" customFormat="1">
      <c r="A1758" s="1"/>
      <c r="B1758" s="1"/>
      <c r="C1758" s="18"/>
      <c r="D1758" s="26"/>
      <c r="N1758" s="24"/>
      <c r="S1758" s="25"/>
      <c r="V1758" s="18"/>
      <c r="W1758" s="2"/>
      <c r="X1758" s="2"/>
      <c r="Y1758" s="2"/>
      <c r="Z1758" s="2"/>
      <c r="AA1758" s="2"/>
      <c r="AB1758" s="2"/>
      <c r="AC1758" s="2"/>
      <c r="AD1758" s="2"/>
      <c r="AE1758" s="2"/>
      <c r="AF1758" s="2"/>
      <c r="AG1758" s="18"/>
    </row>
    <row r="1759" spans="1:33" s="23" customFormat="1">
      <c r="A1759" s="1"/>
      <c r="B1759" s="1"/>
      <c r="C1759" s="18"/>
      <c r="D1759" s="26"/>
      <c r="N1759" s="24"/>
      <c r="S1759" s="25"/>
      <c r="V1759" s="18"/>
      <c r="W1759" s="2"/>
      <c r="X1759" s="2"/>
      <c r="Y1759" s="2"/>
      <c r="Z1759" s="2"/>
      <c r="AA1759" s="2"/>
      <c r="AB1759" s="2"/>
      <c r="AC1759" s="2"/>
      <c r="AD1759" s="2"/>
      <c r="AE1759" s="2"/>
      <c r="AF1759" s="2"/>
      <c r="AG1759" s="18"/>
    </row>
    <row r="1760" spans="1:33" s="23" customFormat="1">
      <c r="A1760" s="1"/>
      <c r="B1760" s="1"/>
      <c r="C1760" s="18"/>
      <c r="D1760" s="26"/>
      <c r="N1760" s="24"/>
      <c r="S1760" s="25"/>
      <c r="V1760" s="18"/>
      <c r="W1760" s="2"/>
      <c r="X1760" s="2"/>
      <c r="Y1760" s="2"/>
      <c r="Z1760" s="2"/>
      <c r="AA1760" s="2"/>
      <c r="AB1760" s="2"/>
      <c r="AC1760" s="2"/>
      <c r="AD1760" s="2"/>
      <c r="AE1760" s="2"/>
      <c r="AF1760" s="2"/>
      <c r="AG1760" s="18"/>
    </row>
    <row r="1761" spans="1:33" s="23" customFormat="1">
      <c r="A1761" s="1"/>
      <c r="B1761" s="1"/>
      <c r="C1761" s="18"/>
      <c r="D1761" s="26"/>
      <c r="N1761" s="24"/>
      <c r="S1761" s="25"/>
      <c r="V1761" s="18"/>
      <c r="W1761" s="2"/>
      <c r="X1761" s="2"/>
      <c r="Y1761" s="2"/>
      <c r="Z1761" s="2"/>
      <c r="AA1761" s="2"/>
      <c r="AB1761" s="2"/>
      <c r="AC1761" s="2"/>
      <c r="AD1761" s="2"/>
      <c r="AE1761" s="2"/>
      <c r="AF1761" s="2"/>
      <c r="AG1761" s="18"/>
    </row>
    <row r="1762" spans="1:33" s="23" customFormat="1">
      <c r="A1762" s="1"/>
      <c r="B1762" s="1"/>
      <c r="C1762" s="18"/>
      <c r="D1762" s="26"/>
      <c r="N1762" s="24"/>
      <c r="S1762" s="25"/>
      <c r="V1762" s="18"/>
      <c r="W1762" s="2"/>
      <c r="X1762" s="2"/>
      <c r="Y1762" s="2"/>
      <c r="Z1762" s="2"/>
      <c r="AA1762" s="2"/>
      <c r="AB1762" s="2"/>
      <c r="AC1762" s="2"/>
      <c r="AD1762" s="2"/>
      <c r="AE1762" s="2"/>
      <c r="AF1762" s="2"/>
      <c r="AG1762" s="18"/>
    </row>
    <row r="1763" spans="1:33" s="23" customFormat="1">
      <c r="A1763" s="1"/>
      <c r="B1763" s="1"/>
      <c r="C1763" s="18"/>
      <c r="D1763" s="26"/>
      <c r="N1763" s="24"/>
      <c r="S1763" s="25"/>
      <c r="V1763" s="18"/>
      <c r="W1763" s="2"/>
      <c r="X1763" s="2"/>
      <c r="Y1763" s="2"/>
      <c r="Z1763" s="2"/>
      <c r="AA1763" s="2"/>
      <c r="AB1763" s="2"/>
      <c r="AC1763" s="2"/>
      <c r="AD1763" s="2"/>
      <c r="AE1763" s="2"/>
      <c r="AF1763" s="2"/>
      <c r="AG1763" s="18"/>
    </row>
    <row r="1764" spans="1:33" s="23" customFormat="1">
      <c r="A1764" s="1"/>
      <c r="B1764" s="1"/>
      <c r="C1764" s="18"/>
      <c r="D1764" s="26"/>
      <c r="N1764" s="24"/>
      <c r="S1764" s="25"/>
      <c r="V1764" s="18"/>
      <c r="W1764" s="2"/>
      <c r="X1764" s="2"/>
      <c r="Y1764" s="2"/>
      <c r="Z1764" s="2"/>
      <c r="AA1764" s="2"/>
      <c r="AB1764" s="2"/>
      <c r="AC1764" s="2"/>
      <c r="AD1764" s="2"/>
      <c r="AE1764" s="2"/>
      <c r="AF1764" s="2"/>
      <c r="AG1764" s="18"/>
    </row>
    <row r="1765" spans="1:33" s="23" customFormat="1">
      <c r="A1765" s="1"/>
      <c r="B1765" s="1"/>
      <c r="C1765" s="18"/>
      <c r="D1765" s="26"/>
      <c r="N1765" s="24"/>
      <c r="S1765" s="25"/>
      <c r="V1765" s="18"/>
      <c r="W1765" s="2"/>
      <c r="X1765" s="2"/>
      <c r="Y1765" s="2"/>
      <c r="Z1765" s="2"/>
      <c r="AA1765" s="2"/>
      <c r="AB1765" s="2"/>
      <c r="AC1765" s="2"/>
      <c r="AD1765" s="2"/>
      <c r="AE1765" s="2"/>
      <c r="AF1765" s="2"/>
      <c r="AG1765" s="18"/>
    </row>
    <row r="1766" spans="1:33" s="23" customFormat="1">
      <c r="A1766" s="1"/>
      <c r="B1766" s="1"/>
      <c r="C1766" s="18"/>
      <c r="D1766" s="26"/>
      <c r="N1766" s="24"/>
      <c r="S1766" s="25"/>
      <c r="V1766" s="18"/>
      <c r="W1766" s="2"/>
      <c r="X1766" s="2"/>
      <c r="Y1766" s="2"/>
      <c r="Z1766" s="2"/>
      <c r="AA1766" s="2"/>
      <c r="AB1766" s="2"/>
      <c r="AC1766" s="2"/>
      <c r="AD1766" s="2"/>
      <c r="AE1766" s="2"/>
      <c r="AF1766" s="2"/>
      <c r="AG1766" s="18"/>
    </row>
    <row r="1767" spans="1:33" s="23" customFormat="1">
      <c r="A1767" s="1"/>
      <c r="B1767" s="1"/>
      <c r="C1767" s="18"/>
      <c r="D1767" s="26"/>
      <c r="N1767" s="24"/>
      <c r="S1767" s="25"/>
      <c r="V1767" s="18"/>
      <c r="W1767" s="2"/>
      <c r="X1767" s="2"/>
      <c r="Y1767" s="2"/>
      <c r="Z1767" s="2"/>
      <c r="AA1767" s="2"/>
      <c r="AB1767" s="2"/>
      <c r="AC1767" s="2"/>
      <c r="AD1767" s="2"/>
      <c r="AE1767" s="2"/>
      <c r="AF1767" s="2"/>
      <c r="AG1767" s="18"/>
    </row>
    <row r="1768" spans="1:33" s="23" customFormat="1">
      <c r="A1768" s="1"/>
      <c r="B1768" s="1"/>
      <c r="C1768" s="18"/>
      <c r="D1768" s="26"/>
      <c r="N1768" s="24"/>
      <c r="S1768" s="25"/>
      <c r="V1768" s="18"/>
      <c r="W1768" s="2"/>
      <c r="X1768" s="2"/>
      <c r="Y1768" s="2"/>
      <c r="Z1768" s="2"/>
      <c r="AA1768" s="2"/>
      <c r="AB1768" s="2"/>
      <c r="AC1768" s="2"/>
      <c r="AD1768" s="2"/>
      <c r="AE1768" s="2"/>
      <c r="AF1768" s="2"/>
      <c r="AG1768" s="18"/>
    </row>
    <row r="1769" spans="1:33" s="23" customFormat="1">
      <c r="A1769" s="1"/>
      <c r="B1769" s="1"/>
      <c r="C1769" s="18"/>
      <c r="D1769" s="26"/>
      <c r="N1769" s="24"/>
      <c r="S1769" s="25"/>
      <c r="V1769" s="18"/>
      <c r="W1769" s="2"/>
      <c r="X1769" s="2"/>
      <c r="Y1769" s="2"/>
      <c r="Z1769" s="2"/>
      <c r="AA1769" s="2"/>
      <c r="AB1769" s="2"/>
      <c r="AC1769" s="2"/>
      <c r="AD1769" s="2"/>
      <c r="AE1769" s="2"/>
      <c r="AF1769" s="2"/>
      <c r="AG1769" s="18"/>
    </row>
    <row r="1770" spans="1:33" s="23" customFormat="1">
      <c r="A1770" s="1"/>
      <c r="B1770" s="1"/>
      <c r="C1770" s="18"/>
      <c r="D1770" s="26"/>
      <c r="N1770" s="24"/>
      <c r="S1770" s="25"/>
      <c r="V1770" s="18"/>
      <c r="W1770" s="2"/>
      <c r="X1770" s="2"/>
      <c r="Y1770" s="2"/>
      <c r="Z1770" s="2"/>
      <c r="AA1770" s="2"/>
      <c r="AB1770" s="2"/>
      <c r="AC1770" s="2"/>
      <c r="AD1770" s="2"/>
      <c r="AE1770" s="2"/>
      <c r="AF1770" s="2"/>
      <c r="AG1770" s="18"/>
    </row>
    <row r="1771" spans="1:33" s="23" customFormat="1">
      <c r="A1771" s="1"/>
      <c r="B1771" s="1"/>
      <c r="C1771" s="18"/>
      <c r="D1771" s="26"/>
      <c r="N1771" s="24"/>
      <c r="S1771" s="25"/>
      <c r="V1771" s="18"/>
      <c r="W1771" s="2"/>
      <c r="X1771" s="2"/>
      <c r="Y1771" s="2"/>
      <c r="Z1771" s="2"/>
      <c r="AA1771" s="2"/>
      <c r="AB1771" s="2"/>
      <c r="AC1771" s="2"/>
      <c r="AD1771" s="2"/>
      <c r="AE1771" s="2"/>
      <c r="AF1771" s="2"/>
      <c r="AG1771" s="18"/>
    </row>
    <row r="1772" spans="1:33" s="23" customFormat="1">
      <c r="A1772" s="1"/>
      <c r="B1772" s="1"/>
      <c r="C1772" s="18"/>
      <c r="D1772" s="26"/>
      <c r="N1772" s="24"/>
      <c r="S1772" s="25"/>
      <c r="V1772" s="18"/>
      <c r="W1772" s="2"/>
      <c r="X1772" s="2"/>
      <c r="Y1772" s="2"/>
      <c r="Z1772" s="2"/>
      <c r="AA1772" s="2"/>
      <c r="AB1772" s="2"/>
      <c r="AC1772" s="2"/>
      <c r="AD1772" s="2"/>
      <c r="AE1772" s="2"/>
      <c r="AF1772" s="2"/>
      <c r="AG1772" s="18"/>
    </row>
    <row r="1773" spans="1:33" s="23" customFormat="1">
      <c r="A1773" s="1"/>
      <c r="B1773" s="1"/>
      <c r="C1773" s="18"/>
      <c r="D1773" s="26"/>
      <c r="N1773" s="24"/>
      <c r="S1773" s="25"/>
      <c r="V1773" s="18"/>
      <c r="W1773" s="2"/>
      <c r="X1773" s="2"/>
      <c r="Y1773" s="2"/>
      <c r="Z1773" s="2"/>
      <c r="AA1773" s="2"/>
      <c r="AB1773" s="2"/>
      <c r="AC1773" s="2"/>
      <c r="AD1773" s="2"/>
      <c r="AE1773" s="2"/>
      <c r="AF1773" s="2"/>
      <c r="AG1773" s="18"/>
    </row>
    <row r="1774" spans="1:33" s="23" customFormat="1">
      <c r="A1774" s="1"/>
      <c r="B1774" s="1"/>
      <c r="C1774" s="18"/>
      <c r="D1774" s="26"/>
      <c r="N1774" s="24"/>
      <c r="S1774" s="25"/>
      <c r="V1774" s="18"/>
      <c r="W1774" s="2"/>
      <c r="X1774" s="2"/>
      <c r="Y1774" s="2"/>
      <c r="Z1774" s="2"/>
      <c r="AA1774" s="2"/>
      <c r="AB1774" s="2"/>
      <c r="AC1774" s="2"/>
      <c r="AD1774" s="2"/>
      <c r="AE1774" s="2"/>
      <c r="AF1774" s="2"/>
      <c r="AG1774" s="18"/>
    </row>
    <row r="1775" spans="1:33" s="23" customFormat="1">
      <c r="A1775" s="1"/>
      <c r="B1775" s="1"/>
      <c r="C1775" s="18"/>
      <c r="D1775" s="26"/>
      <c r="N1775" s="24"/>
      <c r="S1775" s="25"/>
      <c r="V1775" s="18"/>
      <c r="W1775" s="2"/>
      <c r="X1775" s="2"/>
      <c r="Y1775" s="2"/>
      <c r="Z1775" s="2"/>
      <c r="AA1775" s="2"/>
      <c r="AB1775" s="2"/>
      <c r="AC1775" s="2"/>
      <c r="AD1775" s="2"/>
      <c r="AE1775" s="2"/>
      <c r="AF1775" s="2"/>
      <c r="AG1775" s="18"/>
    </row>
    <row r="1776" spans="1:33" s="23" customFormat="1">
      <c r="A1776" s="1"/>
      <c r="B1776" s="1"/>
      <c r="C1776" s="18"/>
      <c r="D1776" s="26"/>
      <c r="N1776" s="24"/>
      <c r="S1776" s="25"/>
      <c r="V1776" s="18"/>
      <c r="W1776" s="2"/>
      <c r="X1776" s="2"/>
      <c r="Y1776" s="2"/>
      <c r="Z1776" s="2"/>
      <c r="AA1776" s="2"/>
      <c r="AB1776" s="2"/>
      <c r="AC1776" s="2"/>
      <c r="AD1776" s="2"/>
      <c r="AE1776" s="2"/>
      <c r="AF1776" s="2"/>
      <c r="AG1776" s="18"/>
    </row>
    <row r="1777" spans="1:33" s="23" customFormat="1">
      <c r="A1777" s="1"/>
      <c r="B1777" s="1"/>
      <c r="C1777" s="18"/>
      <c r="D1777" s="26"/>
      <c r="N1777" s="24"/>
      <c r="S1777" s="25"/>
      <c r="V1777" s="18"/>
      <c r="W1777" s="2"/>
      <c r="X1777" s="2"/>
      <c r="Y1777" s="2"/>
      <c r="Z1777" s="2"/>
      <c r="AA1777" s="2"/>
      <c r="AB1777" s="2"/>
      <c r="AC1777" s="2"/>
      <c r="AD1777" s="2"/>
      <c r="AE1777" s="2"/>
      <c r="AF1777" s="2"/>
      <c r="AG1777" s="18"/>
    </row>
    <row r="1778" spans="1:33" s="23" customFormat="1">
      <c r="A1778" s="1"/>
      <c r="B1778" s="1"/>
      <c r="C1778" s="18"/>
      <c r="D1778" s="26"/>
      <c r="N1778" s="24"/>
      <c r="S1778" s="25"/>
      <c r="V1778" s="18"/>
      <c r="W1778" s="2"/>
      <c r="X1778" s="2"/>
      <c r="Y1778" s="2"/>
      <c r="Z1778" s="2"/>
      <c r="AA1778" s="2"/>
      <c r="AB1778" s="2"/>
      <c r="AC1778" s="2"/>
      <c r="AD1778" s="2"/>
      <c r="AE1778" s="2"/>
      <c r="AF1778" s="2"/>
      <c r="AG1778" s="18"/>
    </row>
    <row r="1779" spans="1:33" s="23" customFormat="1">
      <c r="A1779" s="1"/>
      <c r="B1779" s="1"/>
      <c r="C1779" s="18"/>
      <c r="D1779" s="26"/>
      <c r="N1779" s="24"/>
      <c r="S1779" s="25"/>
      <c r="V1779" s="18"/>
      <c r="W1779" s="2"/>
      <c r="X1779" s="2"/>
      <c r="Y1779" s="2"/>
      <c r="Z1779" s="2"/>
      <c r="AA1779" s="2"/>
      <c r="AB1779" s="2"/>
      <c r="AC1779" s="2"/>
      <c r="AD1779" s="2"/>
      <c r="AE1779" s="2"/>
      <c r="AF1779" s="2"/>
      <c r="AG1779" s="18"/>
    </row>
    <row r="1780" spans="1:33" s="23" customFormat="1">
      <c r="A1780" s="1"/>
      <c r="B1780" s="1"/>
      <c r="C1780" s="18"/>
      <c r="D1780" s="26"/>
      <c r="N1780" s="24"/>
      <c r="S1780" s="25"/>
      <c r="V1780" s="18"/>
      <c r="W1780" s="2"/>
      <c r="X1780" s="2"/>
      <c r="Y1780" s="2"/>
      <c r="Z1780" s="2"/>
      <c r="AA1780" s="2"/>
      <c r="AB1780" s="2"/>
      <c r="AC1780" s="2"/>
      <c r="AD1780" s="2"/>
      <c r="AE1780" s="2"/>
      <c r="AF1780" s="2"/>
      <c r="AG1780" s="18"/>
    </row>
    <row r="1781" spans="1:33" s="23" customFormat="1">
      <c r="A1781" s="1"/>
      <c r="B1781" s="1"/>
      <c r="C1781" s="18"/>
      <c r="D1781" s="26"/>
      <c r="N1781" s="24"/>
      <c r="S1781" s="25"/>
      <c r="V1781" s="18"/>
      <c r="W1781" s="2"/>
      <c r="X1781" s="2"/>
      <c r="Y1781" s="2"/>
      <c r="Z1781" s="2"/>
      <c r="AA1781" s="2"/>
      <c r="AB1781" s="2"/>
      <c r="AC1781" s="2"/>
      <c r="AD1781" s="2"/>
      <c r="AE1781" s="2"/>
      <c r="AF1781" s="2"/>
      <c r="AG1781" s="18"/>
    </row>
    <row r="1782" spans="1:33" s="23" customFormat="1">
      <c r="A1782" s="1"/>
      <c r="B1782" s="1"/>
      <c r="C1782" s="18"/>
      <c r="D1782" s="26"/>
      <c r="N1782" s="24"/>
      <c r="S1782" s="25"/>
      <c r="V1782" s="18"/>
      <c r="W1782" s="2"/>
      <c r="X1782" s="2"/>
      <c r="Y1782" s="2"/>
      <c r="Z1782" s="2"/>
      <c r="AA1782" s="2"/>
      <c r="AB1782" s="2"/>
      <c r="AC1782" s="2"/>
      <c r="AD1782" s="2"/>
      <c r="AE1782" s="2"/>
      <c r="AF1782" s="2"/>
      <c r="AG1782" s="18"/>
    </row>
    <row r="1783" spans="1:33" s="23" customFormat="1">
      <c r="A1783" s="1"/>
      <c r="B1783" s="1"/>
      <c r="C1783" s="18"/>
      <c r="D1783" s="26"/>
      <c r="N1783" s="24"/>
      <c r="S1783" s="25"/>
      <c r="V1783" s="18"/>
      <c r="W1783" s="2"/>
      <c r="X1783" s="2"/>
      <c r="Y1783" s="2"/>
      <c r="Z1783" s="2"/>
      <c r="AA1783" s="2"/>
      <c r="AB1783" s="2"/>
      <c r="AC1783" s="2"/>
      <c r="AD1783" s="2"/>
      <c r="AE1783" s="2"/>
      <c r="AF1783" s="2"/>
      <c r="AG1783" s="18"/>
    </row>
    <row r="1784" spans="1:33" s="23" customFormat="1">
      <c r="A1784" s="1"/>
      <c r="B1784" s="1"/>
      <c r="C1784" s="18"/>
      <c r="D1784" s="26"/>
      <c r="N1784" s="24"/>
      <c r="S1784" s="25"/>
      <c r="V1784" s="18"/>
      <c r="W1784" s="2"/>
      <c r="X1784" s="2"/>
      <c r="Y1784" s="2"/>
      <c r="Z1784" s="2"/>
      <c r="AA1784" s="2"/>
      <c r="AB1784" s="2"/>
      <c r="AC1784" s="2"/>
      <c r="AD1784" s="2"/>
      <c r="AE1784" s="2"/>
      <c r="AF1784" s="2"/>
      <c r="AG1784" s="18"/>
    </row>
    <row r="1785" spans="1:33" s="23" customFormat="1">
      <c r="A1785" s="1"/>
      <c r="B1785" s="1"/>
      <c r="C1785" s="18"/>
      <c r="D1785" s="26"/>
      <c r="N1785" s="24"/>
      <c r="S1785" s="25"/>
      <c r="V1785" s="18"/>
      <c r="W1785" s="2"/>
      <c r="X1785" s="2"/>
      <c r="Y1785" s="2"/>
      <c r="Z1785" s="2"/>
      <c r="AA1785" s="2"/>
      <c r="AB1785" s="2"/>
      <c r="AC1785" s="2"/>
      <c r="AD1785" s="2"/>
      <c r="AE1785" s="2"/>
      <c r="AF1785" s="2"/>
      <c r="AG1785" s="18"/>
    </row>
    <row r="1786" spans="1:33" s="23" customFormat="1">
      <c r="A1786" s="1"/>
      <c r="B1786" s="1"/>
      <c r="C1786" s="18"/>
      <c r="D1786" s="26"/>
      <c r="N1786" s="24"/>
      <c r="S1786" s="25"/>
      <c r="V1786" s="18"/>
      <c r="W1786" s="2"/>
      <c r="X1786" s="2"/>
      <c r="Y1786" s="2"/>
      <c r="Z1786" s="2"/>
      <c r="AA1786" s="2"/>
      <c r="AB1786" s="2"/>
      <c r="AC1786" s="2"/>
      <c r="AD1786" s="2"/>
      <c r="AE1786" s="2"/>
      <c r="AF1786" s="2"/>
      <c r="AG1786" s="18"/>
    </row>
    <row r="1787" spans="1:33" s="23" customFormat="1">
      <c r="A1787" s="1"/>
      <c r="B1787" s="1"/>
      <c r="C1787" s="18"/>
      <c r="D1787" s="26"/>
      <c r="N1787" s="24"/>
      <c r="S1787" s="25"/>
      <c r="V1787" s="18"/>
      <c r="W1787" s="2"/>
      <c r="X1787" s="2"/>
      <c r="Y1787" s="2"/>
      <c r="Z1787" s="2"/>
      <c r="AA1787" s="2"/>
      <c r="AB1787" s="2"/>
      <c r="AC1787" s="2"/>
      <c r="AD1787" s="2"/>
      <c r="AE1787" s="2"/>
      <c r="AF1787" s="2"/>
      <c r="AG1787" s="18"/>
    </row>
    <row r="1788" spans="1:33" s="23" customFormat="1">
      <c r="A1788" s="1"/>
      <c r="B1788" s="1"/>
      <c r="C1788" s="18"/>
      <c r="D1788" s="26"/>
      <c r="N1788" s="24"/>
      <c r="S1788" s="25"/>
      <c r="V1788" s="18"/>
      <c r="W1788" s="2"/>
      <c r="X1788" s="2"/>
      <c r="Y1788" s="2"/>
      <c r="Z1788" s="2"/>
      <c r="AA1788" s="2"/>
      <c r="AB1788" s="2"/>
      <c r="AC1788" s="2"/>
      <c r="AD1788" s="2"/>
      <c r="AE1788" s="2"/>
      <c r="AF1788" s="2"/>
      <c r="AG1788" s="18"/>
    </row>
    <row r="1789" spans="1:33" s="23" customFormat="1">
      <c r="A1789" s="1"/>
      <c r="B1789" s="1"/>
      <c r="C1789" s="18"/>
      <c r="D1789" s="26"/>
      <c r="N1789" s="24"/>
      <c r="S1789" s="25"/>
      <c r="V1789" s="18"/>
      <c r="W1789" s="2"/>
      <c r="X1789" s="2"/>
      <c r="Y1789" s="2"/>
      <c r="Z1789" s="2"/>
      <c r="AA1789" s="2"/>
      <c r="AB1789" s="2"/>
      <c r="AC1789" s="2"/>
      <c r="AD1789" s="2"/>
      <c r="AE1789" s="2"/>
      <c r="AF1789" s="2"/>
      <c r="AG1789" s="18"/>
    </row>
    <row r="1790" spans="1:33" s="23" customFormat="1">
      <c r="A1790" s="1"/>
      <c r="B1790" s="1"/>
      <c r="C1790" s="18"/>
      <c r="D1790" s="26"/>
      <c r="N1790" s="24"/>
      <c r="S1790" s="25"/>
      <c r="V1790" s="18"/>
      <c r="W1790" s="2"/>
      <c r="X1790" s="2"/>
      <c r="Y1790" s="2"/>
      <c r="Z1790" s="2"/>
      <c r="AA1790" s="2"/>
      <c r="AB1790" s="2"/>
      <c r="AC1790" s="2"/>
      <c r="AD1790" s="2"/>
      <c r="AE1790" s="2"/>
      <c r="AF1790" s="2"/>
      <c r="AG1790" s="18"/>
    </row>
    <row r="1791" spans="1:33" s="23" customFormat="1">
      <c r="A1791" s="1"/>
      <c r="B1791" s="1"/>
      <c r="C1791" s="18"/>
      <c r="D1791" s="26"/>
      <c r="N1791" s="24"/>
      <c r="S1791" s="25"/>
      <c r="V1791" s="18"/>
      <c r="W1791" s="2"/>
      <c r="X1791" s="2"/>
      <c r="Y1791" s="2"/>
      <c r="Z1791" s="2"/>
      <c r="AA1791" s="2"/>
      <c r="AB1791" s="2"/>
      <c r="AC1791" s="2"/>
      <c r="AD1791" s="2"/>
      <c r="AE1791" s="2"/>
      <c r="AF1791" s="2"/>
      <c r="AG1791" s="18"/>
    </row>
    <row r="1792" spans="1:33" s="23" customFormat="1">
      <c r="A1792" s="1"/>
      <c r="B1792" s="1"/>
      <c r="C1792" s="18"/>
      <c r="D1792" s="26"/>
      <c r="N1792" s="24"/>
      <c r="S1792" s="25"/>
      <c r="V1792" s="18"/>
      <c r="W1792" s="2"/>
      <c r="X1792" s="2"/>
      <c r="Y1792" s="2"/>
      <c r="Z1792" s="2"/>
      <c r="AA1792" s="2"/>
      <c r="AB1792" s="2"/>
      <c r="AC1792" s="2"/>
      <c r="AD1792" s="2"/>
      <c r="AE1792" s="2"/>
      <c r="AF1792" s="2"/>
      <c r="AG1792" s="18"/>
    </row>
    <row r="1793" spans="1:33" s="23" customFormat="1">
      <c r="A1793" s="1"/>
      <c r="B1793" s="1"/>
      <c r="C1793" s="18"/>
      <c r="D1793" s="26"/>
      <c r="N1793" s="24"/>
      <c r="S1793" s="25"/>
      <c r="V1793" s="18"/>
      <c r="W1793" s="2"/>
      <c r="X1793" s="2"/>
      <c r="Y1793" s="2"/>
      <c r="Z1793" s="2"/>
      <c r="AA1793" s="2"/>
      <c r="AB1793" s="2"/>
      <c r="AC1793" s="2"/>
      <c r="AD1793" s="2"/>
      <c r="AE1793" s="2"/>
      <c r="AF1793" s="2"/>
      <c r="AG1793" s="18"/>
    </row>
    <row r="1794" spans="1:33" s="23" customFormat="1">
      <c r="A1794" s="1"/>
      <c r="B1794" s="1"/>
      <c r="C1794" s="18"/>
      <c r="D1794" s="26"/>
      <c r="N1794" s="24"/>
      <c r="S1794" s="25"/>
      <c r="V1794" s="18"/>
      <c r="W1794" s="2"/>
      <c r="X1794" s="2"/>
      <c r="Y1794" s="2"/>
      <c r="Z1794" s="2"/>
      <c r="AA1794" s="2"/>
      <c r="AB1794" s="2"/>
      <c r="AC1794" s="2"/>
      <c r="AD1794" s="2"/>
      <c r="AE1794" s="2"/>
      <c r="AF1794" s="2"/>
      <c r="AG1794" s="18"/>
    </row>
    <row r="1795" spans="1:33" s="23" customFormat="1">
      <c r="A1795" s="1"/>
      <c r="B1795" s="1"/>
      <c r="C1795" s="18"/>
      <c r="D1795" s="26"/>
      <c r="N1795" s="24"/>
      <c r="S1795" s="25"/>
      <c r="V1795" s="18"/>
      <c r="W1795" s="2"/>
      <c r="X1795" s="2"/>
      <c r="Y1795" s="2"/>
      <c r="Z1795" s="2"/>
      <c r="AA1795" s="2"/>
      <c r="AB1795" s="2"/>
      <c r="AC1795" s="2"/>
      <c r="AD1795" s="2"/>
      <c r="AE1795" s="2"/>
      <c r="AF1795" s="2"/>
      <c r="AG1795" s="18"/>
    </row>
    <row r="1796" spans="1:33" s="23" customFormat="1">
      <c r="A1796" s="1"/>
      <c r="B1796" s="1"/>
      <c r="C1796" s="18"/>
      <c r="D1796" s="26"/>
      <c r="N1796" s="24"/>
      <c r="S1796" s="25"/>
      <c r="V1796" s="18"/>
      <c r="W1796" s="2"/>
      <c r="X1796" s="2"/>
      <c r="Y1796" s="2"/>
      <c r="Z1796" s="2"/>
      <c r="AA1796" s="2"/>
      <c r="AB1796" s="2"/>
      <c r="AC1796" s="2"/>
      <c r="AD1796" s="2"/>
      <c r="AE1796" s="2"/>
      <c r="AF1796" s="2"/>
      <c r="AG1796" s="18"/>
    </row>
    <row r="1797" spans="1:33" s="23" customFormat="1">
      <c r="A1797" s="1"/>
      <c r="B1797" s="1"/>
      <c r="C1797" s="18"/>
      <c r="D1797" s="26"/>
      <c r="N1797" s="24"/>
      <c r="S1797" s="25"/>
      <c r="V1797" s="18"/>
      <c r="W1797" s="2"/>
      <c r="X1797" s="2"/>
      <c r="Y1797" s="2"/>
      <c r="Z1797" s="2"/>
      <c r="AA1797" s="2"/>
      <c r="AB1797" s="2"/>
      <c r="AC1797" s="2"/>
      <c r="AD1797" s="2"/>
      <c r="AE1797" s="2"/>
      <c r="AF1797" s="2"/>
      <c r="AG1797" s="18"/>
    </row>
    <row r="1798" spans="1:33" s="23" customFormat="1">
      <c r="A1798" s="1"/>
      <c r="B1798" s="1"/>
      <c r="C1798" s="18"/>
      <c r="D1798" s="26"/>
      <c r="N1798" s="24"/>
      <c r="S1798" s="25"/>
      <c r="V1798" s="18"/>
      <c r="W1798" s="2"/>
      <c r="X1798" s="2"/>
      <c r="Y1798" s="2"/>
      <c r="Z1798" s="2"/>
      <c r="AA1798" s="2"/>
      <c r="AB1798" s="2"/>
      <c r="AC1798" s="2"/>
      <c r="AD1798" s="2"/>
      <c r="AE1798" s="2"/>
      <c r="AF1798" s="2"/>
      <c r="AG1798" s="18"/>
    </row>
    <row r="1799" spans="1:33" s="23" customFormat="1">
      <c r="A1799" s="1"/>
      <c r="B1799" s="1"/>
      <c r="C1799" s="18"/>
      <c r="D1799" s="26"/>
      <c r="N1799" s="24"/>
      <c r="S1799" s="25"/>
      <c r="V1799" s="18"/>
      <c r="W1799" s="2"/>
      <c r="X1799" s="2"/>
      <c r="Y1799" s="2"/>
      <c r="Z1799" s="2"/>
      <c r="AA1799" s="2"/>
      <c r="AB1799" s="2"/>
      <c r="AC1799" s="2"/>
      <c r="AD1799" s="2"/>
      <c r="AE1799" s="2"/>
      <c r="AF1799" s="2"/>
      <c r="AG1799" s="18"/>
    </row>
    <row r="1800" spans="1:33" s="23" customFormat="1">
      <c r="A1800" s="1"/>
      <c r="B1800" s="1"/>
      <c r="C1800" s="18"/>
      <c r="D1800" s="26"/>
      <c r="N1800" s="24"/>
      <c r="S1800" s="25"/>
      <c r="V1800" s="18"/>
      <c r="W1800" s="2"/>
      <c r="X1800" s="2"/>
      <c r="Y1800" s="2"/>
      <c r="Z1800" s="2"/>
      <c r="AA1800" s="2"/>
      <c r="AB1800" s="2"/>
      <c r="AC1800" s="2"/>
      <c r="AD1800" s="2"/>
      <c r="AE1800" s="2"/>
      <c r="AF1800" s="2"/>
      <c r="AG1800" s="18"/>
    </row>
    <row r="1801" spans="1:33" s="23" customFormat="1">
      <c r="A1801" s="1"/>
      <c r="B1801" s="1"/>
      <c r="C1801" s="18"/>
      <c r="D1801" s="26"/>
      <c r="N1801" s="24"/>
      <c r="S1801" s="25"/>
      <c r="V1801" s="18"/>
      <c r="W1801" s="2"/>
      <c r="X1801" s="2"/>
      <c r="Y1801" s="2"/>
      <c r="Z1801" s="2"/>
      <c r="AA1801" s="2"/>
      <c r="AB1801" s="2"/>
      <c r="AC1801" s="2"/>
      <c r="AD1801" s="2"/>
      <c r="AE1801" s="2"/>
      <c r="AF1801" s="2"/>
      <c r="AG1801" s="18"/>
    </row>
    <row r="1802" spans="1:33" s="23" customFormat="1">
      <c r="A1802" s="1"/>
      <c r="B1802" s="1"/>
      <c r="C1802" s="18"/>
      <c r="D1802" s="26"/>
      <c r="N1802" s="24"/>
      <c r="S1802" s="25"/>
      <c r="V1802" s="18"/>
      <c r="W1802" s="2"/>
      <c r="X1802" s="2"/>
      <c r="Y1802" s="2"/>
      <c r="Z1802" s="2"/>
      <c r="AA1802" s="2"/>
      <c r="AB1802" s="2"/>
      <c r="AC1802" s="2"/>
      <c r="AD1802" s="2"/>
      <c r="AE1802" s="2"/>
      <c r="AF1802" s="2"/>
      <c r="AG1802" s="18"/>
    </row>
    <row r="1803" spans="1:33" s="23" customFormat="1">
      <c r="A1803" s="1"/>
      <c r="B1803" s="1"/>
      <c r="C1803" s="18"/>
      <c r="D1803" s="26"/>
      <c r="N1803" s="24"/>
      <c r="S1803" s="25"/>
      <c r="V1803" s="18"/>
      <c r="W1803" s="2"/>
      <c r="X1803" s="2"/>
      <c r="Y1803" s="2"/>
      <c r="Z1803" s="2"/>
      <c r="AA1803" s="2"/>
      <c r="AB1803" s="2"/>
      <c r="AC1803" s="2"/>
      <c r="AD1803" s="2"/>
      <c r="AE1803" s="2"/>
      <c r="AF1803" s="2"/>
      <c r="AG1803" s="18"/>
    </row>
    <row r="1804" spans="1:33" s="23" customFormat="1">
      <c r="A1804" s="1"/>
      <c r="B1804" s="1"/>
      <c r="C1804" s="18"/>
      <c r="D1804" s="26"/>
      <c r="N1804" s="24"/>
      <c r="S1804" s="25"/>
      <c r="V1804" s="18"/>
      <c r="W1804" s="2"/>
      <c r="X1804" s="2"/>
      <c r="Y1804" s="2"/>
      <c r="Z1804" s="2"/>
      <c r="AA1804" s="2"/>
      <c r="AB1804" s="2"/>
      <c r="AC1804" s="2"/>
      <c r="AD1804" s="2"/>
      <c r="AE1804" s="2"/>
      <c r="AF1804" s="2"/>
      <c r="AG1804" s="18"/>
    </row>
    <row r="1805" spans="1:33" s="23" customFormat="1">
      <c r="A1805" s="1"/>
      <c r="B1805" s="1"/>
      <c r="C1805" s="18"/>
      <c r="D1805" s="26"/>
      <c r="N1805" s="24"/>
      <c r="S1805" s="25"/>
      <c r="V1805" s="18"/>
      <c r="W1805" s="2"/>
      <c r="X1805" s="2"/>
      <c r="Y1805" s="2"/>
      <c r="Z1805" s="2"/>
      <c r="AA1805" s="2"/>
      <c r="AB1805" s="2"/>
      <c r="AC1805" s="2"/>
      <c r="AD1805" s="2"/>
      <c r="AE1805" s="2"/>
      <c r="AF1805" s="2"/>
      <c r="AG1805" s="18"/>
    </row>
    <row r="1806" spans="1:33" s="23" customFormat="1">
      <c r="A1806" s="1"/>
      <c r="B1806" s="1"/>
      <c r="C1806" s="18"/>
      <c r="D1806" s="26"/>
      <c r="N1806" s="24"/>
      <c r="S1806" s="25"/>
      <c r="V1806" s="18"/>
      <c r="W1806" s="2"/>
      <c r="X1806" s="2"/>
      <c r="Y1806" s="2"/>
      <c r="Z1806" s="2"/>
      <c r="AA1806" s="2"/>
      <c r="AB1806" s="2"/>
      <c r="AC1806" s="2"/>
      <c r="AD1806" s="2"/>
      <c r="AE1806" s="2"/>
      <c r="AF1806" s="2"/>
      <c r="AG1806" s="18"/>
    </row>
    <row r="1807" spans="1:33" s="23" customFormat="1">
      <c r="A1807" s="1"/>
      <c r="B1807" s="1"/>
      <c r="C1807" s="18"/>
      <c r="D1807" s="26"/>
      <c r="N1807" s="24"/>
      <c r="S1807" s="25"/>
      <c r="V1807" s="18"/>
      <c r="W1807" s="2"/>
      <c r="X1807" s="2"/>
      <c r="Y1807" s="2"/>
      <c r="Z1807" s="2"/>
      <c r="AA1807" s="2"/>
      <c r="AB1807" s="2"/>
      <c r="AC1807" s="2"/>
      <c r="AD1807" s="2"/>
      <c r="AE1807" s="2"/>
      <c r="AF1807" s="2"/>
      <c r="AG1807" s="18"/>
    </row>
    <row r="1808" spans="1:33" s="23" customFormat="1">
      <c r="A1808" s="1"/>
      <c r="B1808" s="1"/>
      <c r="C1808" s="18"/>
      <c r="D1808" s="26"/>
      <c r="N1808" s="24"/>
      <c r="S1808" s="25"/>
      <c r="V1808" s="18"/>
      <c r="W1808" s="2"/>
      <c r="X1808" s="2"/>
      <c r="Y1808" s="2"/>
      <c r="Z1808" s="2"/>
      <c r="AA1808" s="2"/>
      <c r="AB1808" s="2"/>
      <c r="AC1808" s="2"/>
      <c r="AD1808" s="2"/>
      <c r="AE1808" s="2"/>
      <c r="AF1808" s="2"/>
      <c r="AG1808" s="18"/>
    </row>
    <row r="1809" spans="1:33" s="23" customFormat="1">
      <c r="A1809" s="1"/>
      <c r="B1809" s="1"/>
      <c r="C1809" s="18"/>
      <c r="D1809" s="26"/>
      <c r="N1809" s="24"/>
      <c r="S1809" s="25"/>
      <c r="V1809" s="18"/>
      <c r="W1809" s="2"/>
      <c r="X1809" s="2"/>
      <c r="Y1809" s="2"/>
      <c r="Z1809" s="2"/>
      <c r="AA1809" s="2"/>
      <c r="AB1809" s="2"/>
      <c r="AC1809" s="2"/>
      <c r="AD1809" s="2"/>
      <c r="AE1809" s="2"/>
      <c r="AF1809" s="2"/>
      <c r="AG1809" s="18"/>
    </row>
    <row r="1810" spans="1:33" s="23" customFormat="1">
      <c r="A1810" s="1"/>
      <c r="B1810" s="1"/>
      <c r="C1810" s="18"/>
      <c r="D1810" s="26"/>
      <c r="N1810" s="24"/>
      <c r="S1810" s="25"/>
      <c r="V1810" s="18"/>
      <c r="W1810" s="2"/>
      <c r="X1810" s="2"/>
      <c r="Y1810" s="2"/>
      <c r="Z1810" s="2"/>
      <c r="AA1810" s="2"/>
      <c r="AB1810" s="2"/>
      <c r="AC1810" s="2"/>
      <c r="AD1810" s="2"/>
      <c r="AE1810" s="2"/>
      <c r="AF1810" s="2"/>
      <c r="AG1810" s="18"/>
    </row>
    <row r="1811" spans="1:33" s="23" customFormat="1">
      <c r="A1811" s="1"/>
      <c r="B1811" s="1"/>
      <c r="C1811" s="18"/>
      <c r="D1811" s="26"/>
      <c r="N1811" s="24"/>
      <c r="S1811" s="25"/>
      <c r="V1811" s="18"/>
      <c r="W1811" s="2"/>
      <c r="X1811" s="2"/>
      <c r="Y1811" s="2"/>
      <c r="Z1811" s="2"/>
      <c r="AA1811" s="2"/>
      <c r="AB1811" s="2"/>
      <c r="AC1811" s="2"/>
      <c r="AD1811" s="2"/>
      <c r="AE1811" s="2"/>
      <c r="AF1811" s="2"/>
      <c r="AG1811" s="18"/>
    </row>
    <row r="1812" spans="1:33" s="23" customFormat="1">
      <c r="A1812" s="1"/>
      <c r="B1812" s="1"/>
      <c r="C1812" s="18"/>
      <c r="D1812" s="26"/>
      <c r="N1812" s="24"/>
      <c r="S1812" s="25"/>
      <c r="V1812" s="18"/>
      <c r="W1812" s="2"/>
      <c r="X1812" s="2"/>
      <c r="Y1812" s="2"/>
      <c r="Z1812" s="2"/>
      <c r="AA1812" s="2"/>
      <c r="AB1812" s="2"/>
      <c r="AC1812" s="2"/>
      <c r="AD1812" s="2"/>
      <c r="AE1812" s="2"/>
      <c r="AF1812" s="2"/>
      <c r="AG1812" s="18"/>
    </row>
    <row r="1813" spans="1:33" s="23" customFormat="1">
      <c r="A1813" s="1"/>
      <c r="B1813" s="1"/>
      <c r="C1813" s="18"/>
      <c r="D1813" s="26"/>
      <c r="N1813" s="24"/>
      <c r="S1813" s="25"/>
      <c r="V1813" s="18"/>
      <c r="W1813" s="2"/>
      <c r="X1813" s="2"/>
      <c r="Y1813" s="2"/>
      <c r="Z1813" s="2"/>
      <c r="AA1813" s="2"/>
      <c r="AB1813" s="2"/>
      <c r="AC1813" s="2"/>
      <c r="AD1813" s="2"/>
      <c r="AE1813" s="2"/>
      <c r="AF1813" s="2"/>
      <c r="AG1813" s="18"/>
    </row>
    <row r="1814" spans="1:33" s="23" customFormat="1">
      <c r="A1814" s="1"/>
      <c r="B1814" s="1"/>
      <c r="C1814" s="18"/>
      <c r="D1814" s="26"/>
      <c r="N1814" s="24"/>
      <c r="S1814" s="25"/>
      <c r="V1814" s="18"/>
      <c r="W1814" s="2"/>
      <c r="X1814" s="2"/>
      <c r="Y1814" s="2"/>
      <c r="Z1814" s="2"/>
      <c r="AA1814" s="2"/>
      <c r="AB1814" s="2"/>
      <c r="AC1814" s="2"/>
      <c r="AD1814" s="2"/>
      <c r="AE1814" s="2"/>
      <c r="AF1814" s="2"/>
      <c r="AG1814" s="18"/>
    </row>
    <row r="1815" spans="1:33" s="23" customFormat="1">
      <c r="A1815" s="1"/>
      <c r="B1815" s="1"/>
      <c r="C1815" s="18"/>
      <c r="D1815" s="26"/>
      <c r="N1815" s="24"/>
      <c r="S1815" s="25"/>
      <c r="V1815" s="18"/>
      <c r="W1815" s="2"/>
      <c r="X1815" s="2"/>
      <c r="Y1815" s="2"/>
      <c r="Z1815" s="2"/>
      <c r="AA1815" s="2"/>
      <c r="AB1815" s="2"/>
      <c r="AC1815" s="2"/>
      <c r="AD1815" s="2"/>
      <c r="AE1815" s="2"/>
      <c r="AF1815" s="2"/>
      <c r="AG1815" s="18"/>
    </row>
    <row r="1816" spans="1:33" s="23" customFormat="1">
      <c r="A1816" s="1"/>
      <c r="B1816" s="1"/>
      <c r="C1816" s="18"/>
      <c r="D1816" s="26"/>
      <c r="N1816" s="24"/>
      <c r="S1816" s="25"/>
      <c r="V1816" s="18"/>
      <c r="W1816" s="2"/>
      <c r="X1816" s="2"/>
      <c r="Y1816" s="2"/>
      <c r="Z1816" s="2"/>
      <c r="AA1816" s="2"/>
      <c r="AB1816" s="2"/>
      <c r="AC1816" s="2"/>
      <c r="AD1816" s="2"/>
      <c r="AE1816" s="2"/>
      <c r="AF1816" s="2"/>
      <c r="AG1816" s="18"/>
    </row>
    <row r="1817" spans="1:33" s="23" customFormat="1">
      <c r="A1817" s="1"/>
      <c r="B1817" s="1"/>
      <c r="C1817" s="18"/>
      <c r="D1817" s="26"/>
      <c r="N1817" s="24"/>
      <c r="S1817" s="25"/>
      <c r="V1817" s="18"/>
      <c r="W1817" s="2"/>
      <c r="X1817" s="2"/>
      <c r="Y1817" s="2"/>
      <c r="Z1817" s="2"/>
      <c r="AA1817" s="2"/>
      <c r="AB1817" s="2"/>
      <c r="AC1817" s="2"/>
      <c r="AD1817" s="2"/>
      <c r="AE1817" s="2"/>
      <c r="AF1817" s="2"/>
      <c r="AG1817" s="18"/>
    </row>
    <row r="1818" spans="1:33" s="23" customFormat="1">
      <c r="A1818" s="1"/>
      <c r="B1818" s="1"/>
      <c r="C1818" s="18"/>
      <c r="D1818" s="26"/>
      <c r="N1818" s="24"/>
      <c r="S1818" s="25"/>
      <c r="V1818" s="18"/>
      <c r="W1818" s="2"/>
      <c r="X1818" s="2"/>
      <c r="Y1818" s="2"/>
      <c r="Z1818" s="2"/>
      <c r="AA1818" s="2"/>
      <c r="AB1818" s="2"/>
      <c r="AC1818" s="2"/>
      <c r="AD1818" s="2"/>
      <c r="AE1818" s="2"/>
      <c r="AF1818" s="2"/>
      <c r="AG1818" s="18"/>
    </row>
    <row r="1819" spans="1:33" s="23" customFormat="1">
      <c r="A1819" s="1"/>
      <c r="B1819" s="1"/>
      <c r="C1819" s="18"/>
      <c r="D1819" s="26"/>
      <c r="N1819" s="24"/>
      <c r="S1819" s="25"/>
      <c r="V1819" s="18"/>
      <c r="W1819" s="2"/>
      <c r="X1819" s="2"/>
      <c r="Y1819" s="2"/>
      <c r="Z1819" s="2"/>
      <c r="AA1819" s="2"/>
      <c r="AB1819" s="2"/>
      <c r="AC1819" s="2"/>
      <c r="AD1819" s="2"/>
      <c r="AE1819" s="2"/>
      <c r="AF1819" s="2"/>
      <c r="AG1819" s="18"/>
    </row>
    <row r="1820" spans="1:33" s="23" customFormat="1">
      <c r="A1820" s="1"/>
      <c r="B1820" s="1"/>
      <c r="C1820" s="18"/>
      <c r="D1820" s="26"/>
      <c r="N1820" s="24"/>
      <c r="S1820" s="25"/>
      <c r="V1820" s="18"/>
      <c r="W1820" s="2"/>
      <c r="X1820" s="2"/>
      <c r="Y1820" s="2"/>
      <c r="Z1820" s="2"/>
      <c r="AA1820" s="2"/>
      <c r="AB1820" s="2"/>
      <c r="AC1820" s="2"/>
      <c r="AD1820" s="2"/>
      <c r="AE1820" s="2"/>
      <c r="AF1820" s="2"/>
      <c r="AG1820" s="18"/>
    </row>
    <row r="1821" spans="1:33" s="23" customFormat="1">
      <c r="A1821" s="1"/>
      <c r="B1821" s="1"/>
      <c r="C1821" s="18"/>
      <c r="D1821" s="26"/>
      <c r="N1821" s="24"/>
      <c r="S1821" s="25"/>
      <c r="V1821" s="18"/>
      <c r="W1821" s="2"/>
      <c r="X1821" s="2"/>
      <c r="Y1821" s="2"/>
      <c r="Z1821" s="2"/>
      <c r="AA1821" s="2"/>
      <c r="AB1821" s="2"/>
      <c r="AC1821" s="2"/>
      <c r="AD1821" s="2"/>
      <c r="AE1821" s="2"/>
      <c r="AF1821" s="2"/>
      <c r="AG1821" s="18"/>
    </row>
    <row r="1822" spans="1:33" s="23" customFormat="1">
      <c r="A1822" s="1"/>
      <c r="B1822" s="1"/>
      <c r="C1822" s="18"/>
      <c r="D1822" s="26"/>
      <c r="N1822" s="24"/>
      <c r="S1822" s="25"/>
      <c r="V1822" s="18"/>
      <c r="W1822" s="2"/>
      <c r="X1822" s="2"/>
      <c r="Y1822" s="2"/>
      <c r="Z1822" s="2"/>
      <c r="AA1822" s="2"/>
      <c r="AB1822" s="2"/>
      <c r="AC1822" s="2"/>
      <c r="AD1822" s="2"/>
      <c r="AE1822" s="2"/>
      <c r="AF1822" s="2"/>
      <c r="AG1822" s="18"/>
    </row>
    <row r="1823" spans="1:33" s="23" customFormat="1">
      <c r="A1823" s="1"/>
      <c r="B1823" s="1"/>
      <c r="C1823" s="18"/>
      <c r="D1823" s="26"/>
      <c r="N1823" s="24"/>
      <c r="S1823" s="25"/>
      <c r="V1823" s="18"/>
      <c r="W1823" s="2"/>
      <c r="X1823" s="2"/>
      <c r="Y1823" s="2"/>
      <c r="Z1823" s="2"/>
      <c r="AA1823" s="2"/>
      <c r="AB1823" s="2"/>
      <c r="AC1823" s="2"/>
      <c r="AD1823" s="2"/>
      <c r="AE1823" s="2"/>
      <c r="AF1823" s="2"/>
      <c r="AG1823" s="18"/>
    </row>
    <row r="1824" spans="1:33" s="23" customFormat="1">
      <c r="A1824" s="1"/>
      <c r="B1824" s="1"/>
      <c r="C1824" s="18"/>
      <c r="D1824" s="26"/>
      <c r="N1824" s="24"/>
      <c r="S1824" s="25"/>
      <c r="V1824" s="18"/>
      <c r="W1824" s="2"/>
      <c r="X1824" s="2"/>
      <c r="Y1824" s="2"/>
      <c r="Z1824" s="2"/>
      <c r="AA1824" s="2"/>
      <c r="AB1824" s="2"/>
      <c r="AC1824" s="2"/>
      <c r="AD1824" s="2"/>
      <c r="AE1824" s="2"/>
      <c r="AF1824" s="2"/>
      <c r="AG1824" s="18"/>
    </row>
    <row r="1825" spans="1:33" s="23" customFormat="1">
      <c r="A1825" s="1"/>
      <c r="B1825" s="1"/>
      <c r="C1825" s="18"/>
      <c r="D1825" s="26"/>
      <c r="N1825" s="24"/>
      <c r="S1825" s="25"/>
      <c r="V1825" s="18"/>
      <c r="W1825" s="2"/>
      <c r="X1825" s="2"/>
      <c r="Y1825" s="2"/>
      <c r="Z1825" s="2"/>
      <c r="AA1825" s="2"/>
      <c r="AB1825" s="2"/>
      <c r="AC1825" s="2"/>
      <c r="AD1825" s="2"/>
      <c r="AE1825" s="2"/>
      <c r="AF1825" s="2"/>
      <c r="AG1825" s="18"/>
    </row>
    <row r="1826" spans="1:33" s="23" customFormat="1">
      <c r="A1826" s="1"/>
      <c r="B1826" s="1"/>
      <c r="C1826" s="18"/>
      <c r="D1826" s="26"/>
      <c r="N1826" s="24"/>
      <c r="S1826" s="25"/>
      <c r="V1826" s="18"/>
      <c r="W1826" s="2"/>
      <c r="X1826" s="2"/>
      <c r="Y1826" s="2"/>
      <c r="Z1826" s="2"/>
      <c r="AA1826" s="2"/>
      <c r="AB1826" s="2"/>
      <c r="AC1826" s="2"/>
      <c r="AD1826" s="2"/>
      <c r="AE1826" s="2"/>
      <c r="AF1826" s="2"/>
      <c r="AG1826" s="18"/>
    </row>
    <row r="1827" spans="1:33" s="23" customFormat="1">
      <c r="A1827" s="1"/>
      <c r="B1827" s="1"/>
      <c r="C1827" s="18"/>
      <c r="D1827" s="26"/>
      <c r="N1827" s="24"/>
      <c r="S1827" s="25"/>
      <c r="V1827" s="18"/>
      <c r="W1827" s="2"/>
      <c r="X1827" s="2"/>
      <c r="Y1827" s="2"/>
      <c r="Z1827" s="2"/>
      <c r="AA1827" s="2"/>
      <c r="AB1827" s="2"/>
      <c r="AC1827" s="2"/>
      <c r="AD1827" s="2"/>
      <c r="AE1827" s="2"/>
      <c r="AF1827" s="2"/>
      <c r="AG1827" s="18"/>
    </row>
    <row r="1828" spans="1:33" s="23" customFormat="1">
      <c r="A1828" s="1"/>
      <c r="B1828" s="1"/>
      <c r="C1828" s="18"/>
      <c r="D1828" s="26"/>
      <c r="N1828" s="24"/>
      <c r="S1828" s="25"/>
      <c r="V1828" s="18"/>
      <c r="W1828" s="2"/>
      <c r="X1828" s="2"/>
      <c r="Y1828" s="2"/>
      <c r="Z1828" s="2"/>
      <c r="AA1828" s="2"/>
      <c r="AB1828" s="2"/>
      <c r="AC1828" s="2"/>
      <c r="AD1828" s="2"/>
      <c r="AE1828" s="2"/>
      <c r="AF1828" s="2"/>
      <c r="AG1828" s="18"/>
    </row>
    <row r="1829" spans="1:33" s="23" customFormat="1">
      <c r="A1829" s="1"/>
      <c r="B1829" s="1"/>
      <c r="C1829" s="18"/>
      <c r="D1829" s="26"/>
      <c r="N1829" s="24"/>
      <c r="S1829" s="25"/>
      <c r="V1829" s="18"/>
      <c r="W1829" s="2"/>
      <c r="X1829" s="2"/>
      <c r="Y1829" s="2"/>
      <c r="Z1829" s="2"/>
      <c r="AA1829" s="2"/>
      <c r="AB1829" s="2"/>
      <c r="AC1829" s="2"/>
      <c r="AD1829" s="2"/>
      <c r="AE1829" s="2"/>
      <c r="AF1829" s="2"/>
      <c r="AG1829" s="18"/>
    </row>
    <row r="1830" spans="1:33" s="23" customFormat="1">
      <c r="A1830" s="1"/>
      <c r="B1830" s="1"/>
      <c r="C1830" s="18"/>
      <c r="D1830" s="26"/>
      <c r="N1830" s="24"/>
      <c r="S1830" s="25"/>
      <c r="V1830" s="18"/>
      <c r="W1830" s="2"/>
      <c r="X1830" s="2"/>
      <c r="Y1830" s="2"/>
      <c r="Z1830" s="2"/>
      <c r="AA1830" s="2"/>
      <c r="AB1830" s="2"/>
      <c r="AC1830" s="2"/>
      <c r="AD1830" s="2"/>
      <c r="AE1830" s="2"/>
      <c r="AF1830" s="2"/>
      <c r="AG1830" s="18"/>
    </row>
    <row r="1831" spans="1:33" s="23" customFormat="1">
      <c r="A1831" s="1"/>
      <c r="B1831" s="1"/>
      <c r="C1831" s="18"/>
      <c r="D1831" s="26"/>
      <c r="N1831" s="24"/>
      <c r="S1831" s="25"/>
      <c r="V1831" s="18"/>
      <c r="W1831" s="2"/>
      <c r="X1831" s="2"/>
      <c r="Y1831" s="2"/>
      <c r="Z1831" s="2"/>
      <c r="AA1831" s="2"/>
      <c r="AB1831" s="2"/>
      <c r="AC1831" s="2"/>
      <c r="AD1831" s="2"/>
      <c r="AE1831" s="2"/>
      <c r="AF1831" s="2"/>
      <c r="AG1831" s="18"/>
    </row>
    <row r="1832" spans="1:33" s="23" customFormat="1">
      <c r="A1832" s="1"/>
      <c r="B1832" s="1"/>
      <c r="C1832" s="18"/>
      <c r="D1832" s="26"/>
      <c r="N1832" s="24"/>
      <c r="S1832" s="25"/>
      <c r="V1832" s="18"/>
      <c r="W1832" s="2"/>
      <c r="X1832" s="2"/>
      <c r="Y1832" s="2"/>
      <c r="Z1832" s="2"/>
      <c r="AA1832" s="2"/>
      <c r="AB1832" s="2"/>
      <c r="AC1832" s="2"/>
      <c r="AD1832" s="2"/>
      <c r="AE1832" s="2"/>
      <c r="AF1832" s="2"/>
      <c r="AG1832" s="18"/>
    </row>
    <row r="1833" spans="1:33" s="23" customFormat="1">
      <c r="A1833" s="1"/>
      <c r="B1833" s="1"/>
      <c r="C1833" s="18"/>
      <c r="D1833" s="26"/>
      <c r="N1833" s="24"/>
      <c r="S1833" s="25"/>
      <c r="V1833" s="18"/>
      <c r="W1833" s="2"/>
      <c r="X1833" s="2"/>
      <c r="Y1833" s="2"/>
      <c r="Z1833" s="2"/>
      <c r="AA1833" s="2"/>
      <c r="AB1833" s="2"/>
      <c r="AC1833" s="2"/>
      <c r="AD1833" s="2"/>
      <c r="AE1833" s="2"/>
      <c r="AF1833" s="2"/>
      <c r="AG1833" s="18"/>
    </row>
    <row r="1834" spans="1:33" s="23" customFormat="1">
      <c r="A1834" s="1"/>
      <c r="B1834" s="1"/>
      <c r="C1834" s="18"/>
      <c r="D1834" s="26"/>
      <c r="N1834" s="24"/>
      <c r="S1834" s="25"/>
      <c r="V1834" s="18"/>
      <c r="W1834" s="2"/>
      <c r="X1834" s="2"/>
      <c r="Y1834" s="2"/>
      <c r="Z1834" s="2"/>
      <c r="AA1834" s="2"/>
      <c r="AB1834" s="2"/>
      <c r="AC1834" s="2"/>
      <c r="AD1834" s="2"/>
      <c r="AE1834" s="2"/>
      <c r="AF1834" s="2"/>
      <c r="AG1834" s="18"/>
    </row>
    <row r="1835" spans="1:33" s="23" customFormat="1">
      <c r="A1835" s="1"/>
      <c r="B1835" s="1"/>
      <c r="C1835" s="18"/>
      <c r="D1835" s="26"/>
      <c r="N1835" s="24"/>
      <c r="S1835" s="25"/>
      <c r="V1835" s="18"/>
      <c r="W1835" s="2"/>
      <c r="X1835" s="2"/>
      <c r="Y1835" s="2"/>
      <c r="Z1835" s="2"/>
      <c r="AA1835" s="2"/>
      <c r="AB1835" s="2"/>
      <c r="AC1835" s="2"/>
      <c r="AD1835" s="2"/>
      <c r="AE1835" s="2"/>
      <c r="AF1835" s="2"/>
      <c r="AG1835" s="18"/>
    </row>
    <row r="1836" spans="1:33" s="23" customFormat="1">
      <c r="A1836" s="1"/>
      <c r="B1836" s="1"/>
      <c r="C1836" s="18"/>
      <c r="D1836" s="26"/>
      <c r="N1836" s="24"/>
      <c r="S1836" s="25"/>
      <c r="V1836" s="18"/>
      <c r="W1836" s="2"/>
      <c r="X1836" s="2"/>
      <c r="Y1836" s="2"/>
      <c r="Z1836" s="2"/>
      <c r="AA1836" s="2"/>
      <c r="AB1836" s="2"/>
      <c r="AC1836" s="2"/>
      <c r="AD1836" s="2"/>
      <c r="AE1836" s="2"/>
      <c r="AF1836" s="2"/>
      <c r="AG1836" s="18"/>
    </row>
    <row r="1837" spans="1:33" s="23" customFormat="1">
      <c r="A1837" s="1"/>
      <c r="B1837" s="1"/>
      <c r="C1837" s="18"/>
      <c r="D1837" s="26"/>
      <c r="N1837" s="24"/>
      <c r="S1837" s="25"/>
      <c r="V1837" s="18"/>
      <c r="W1837" s="2"/>
      <c r="X1837" s="2"/>
      <c r="Y1837" s="2"/>
      <c r="Z1837" s="2"/>
      <c r="AA1837" s="2"/>
      <c r="AB1837" s="2"/>
      <c r="AC1837" s="2"/>
      <c r="AD1837" s="2"/>
      <c r="AE1837" s="2"/>
      <c r="AF1837" s="2"/>
      <c r="AG1837" s="18"/>
    </row>
    <row r="1838" spans="1:33" s="23" customFormat="1">
      <c r="A1838" s="1"/>
      <c r="B1838" s="1"/>
      <c r="C1838" s="18"/>
      <c r="D1838" s="26"/>
      <c r="N1838" s="24"/>
      <c r="S1838" s="25"/>
      <c r="V1838" s="18"/>
      <c r="W1838" s="2"/>
      <c r="X1838" s="2"/>
      <c r="Y1838" s="2"/>
      <c r="Z1838" s="2"/>
      <c r="AA1838" s="2"/>
      <c r="AB1838" s="2"/>
      <c r="AC1838" s="2"/>
      <c r="AD1838" s="2"/>
      <c r="AE1838" s="2"/>
      <c r="AF1838" s="2"/>
      <c r="AG1838" s="18"/>
    </row>
    <row r="1839" spans="1:33" s="23" customFormat="1">
      <c r="A1839" s="1"/>
      <c r="B1839" s="1"/>
      <c r="C1839" s="18"/>
      <c r="D1839" s="26"/>
      <c r="N1839" s="24"/>
      <c r="S1839" s="25"/>
      <c r="V1839" s="18"/>
      <c r="W1839" s="2"/>
      <c r="X1839" s="2"/>
      <c r="Y1839" s="2"/>
      <c r="Z1839" s="2"/>
      <c r="AA1839" s="2"/>
      <c r="AB1839" s="2"/>
      <c r="AC1839" s="2"/>
      <c r="AD1839" s="2"/>
      <c r="AE1839" s="2"/>
      <c r="AF1839" s="2"/>
      <c r="AG1839" s="18"/>
    </row>
    <row r="1840" spans="1:33" s="23" customFormat="1">
      <c r="A1840" s="1"/>
      <c r="B1840" s="1"/>
      <c r="C1840" s="18"/>
      <c r="D1840" s="26"/>
      <c r="N1840" s="24"/>
      <c r="S1840" s="25"/>
      <c r="V1840" s="18"/>
      <c r="W1840" s="2"/>
      <c r="X1840" s="2"/>
      <c r="Y1840" s="2"/>
      <c r="Z1840" s="2"/>
      <c r="AA1840" s="2"/>
      <c r="AB1840" s="2"/>
      <c r="AC1840" s="2"/>
      <c r="AD1840" s="2"/>
      <c r="AE1840" s="2"/>
      <c r="AF1840" s="2"/>
      <c r="AG1840" s="18"/>
    </row>
    <row r="1841" spans="1:33" s="23" customFormat="1">
      <c r="A1841" s="1"/>
      <c r="B1841" s="1"/>
      <c r="C1841" s="18"/>
      <c r="D1841" s="26"/>
      <c r="N1841" s="24"/>
      <c r="S1841" s="25"/>
      <c r="V1841" s="18"/>
      <c r="W1841" s="2"/>
      <c r="X1841" s="2"/>
      <c r="Y1841" s="2"/>
      <c r="Z1841" s="2"/>
      <c r="AA1841" s="2"/>
      <c r="AB1841" s="2"/>
      <c r="AC1841" s="2"/>
      <c r="AD1841" s="2"/>
      <c r="AE1841" s="2"/>
      <c r="AF1841" s="2"/>
      <c r="AG1841" s="18"/>
    </row>
    <row r="1842" spans="1:33" s="23" customFormat="1">
      <c r="A1842" s="1"/>
      <c r="B1842" s="1"/>
      <c r="C1842" s="18"/>
      <c r="D1842" s="26"/>
      <c r="N1842" s="24"/>
      <c r="S1842" s="25"/>
      <c r="V1842" s="18"/>
      <c r="W1842" s="2"/>
      <c r="X1842" s="2"/>
      <c r="Y1842" s="2"/>
      <c r="Z1842" s="2"/>
      <c r="AA1842" s="2"/>
      <c r="AB1842" s="2"/>
      <c r="AC1842" s="2"/>
      <c r="AD1842" s="2"/>
      <c r="AE1842" s="2"/>
      <c r="AF1842" s="2"/>
      <c r="AG1842" s="18"/>
    </row>
    <row r="1843" spans="1:33" s="23" customFormat="1">
      <c r="A1843" s="1"/>
      <c r="B1843" s="1"/>
      <c r="C1843" s="18"/>
      <c r="D1843" s="26"/>
      <c r="N1843" s="24"/>
      <c r="S1843" s="25"/>
      <c r="V1843" s="18"/>
      <c r="W1843" s="2"/>
      <c r="X1843" s="2"/>
      <c r="Y1843" s="2"/>
      <c r="Z1843" s="2"/>
      <c r="AA1843" s="2"/>
      <c r="AB1843" s="2"/>
      <c r="AC1843" s="2"/>
      <c r="AD1843" s="2"/>
      <c r="AE1843" s="2"/>
      <c r="AF1843" s="2"/>
      <c r="AG1843" s="18"/>
    </row>
    <row r="1844" spans="1:33" s="23" customFormat="1">
      <c r="A1844" s="1"/>
      <c r="B1844" s="1"/>
      <c r="C1844" s="18"/>
      <c r="D1844" s="26"/>
      <c r="N1844" s="24"/>
      <c r="S1844" s="25"/>
      <c r="V1844" s="18"/>
      <c r="W1844" s="2"/>
      <c r="X1844" s="2"/>
      <c r="Y1844" s="2"/>
      <c r="Z1844" s="2"/>
      <c r="AA1844" s="2"/>
      <c r="AB1844" s="2"/>
      <c r="AC1844" s="2"/>
      <c r="AD1844" s="2"/>
      <c r="AE1844" s="2"/>
      <c r="AF1844" s="2"/>
      <c r="AG1844" s="18"/>
    </row>
    <row r="1845" spans="1:33" s="23" customFormat="1">
      <c r="A1845" s="1"/>
      <c r="B1845" s="1"/>
      <c r="C1845" s="18"/>
      <c r="D1845" s="26"/>
      <c r="N1845" s="24"/>
      <c r="S1845" s="25"/>
      <c r="V1845" s="18"/>
      <c r="W1845" s="2"/>
      <c r="X1845" s="2"/>
      <c r="Y1845" s="2"/>
      <c r="Z1845" s="2"/>
      <c r="AA1845" s="2"/>
      <c r="AB1845" s="2"/>
      <c r="AC1845" s="2"/>
      <c r="AD1845" s="2"/>
      <c r="AE1845" s="2"/>
      <c r="AF1845" s="2"/>
      <c r="AG1845" s="18"/>
    </row>
    <row r="1846" spans="1:33" s="23" customFormat="1">
      <c r="A1846" s="1"/>
      <c r="B1846" s="1"/>
      <c r="C1846" s="18"/>
      <c r="D1846" s="26"/>
      <c r="N1846" s="24"/>
      <c r="S1846" s="25"/>
      <c r="V1846" s="18"/>
      <c r="W1846" s="2"/>
      <c r="X1846" s="2"/>
      <c r="Y1846" s="2"/>
      <c r="Z1846" s="2"/>
      <c r="AA1846" s="2"/>
      <c r="AB1846" s="2"/>
      <c r="AC1846" s="2"/>
      <c r="AD1846" s="2"/>
      <c r="AE1846" s="2"/>
      <c r="AF1846" s="2"/>
      <c r="AG1846" s="18"/>
    </row>
    <row r="1847" spans="1:33" s="23" customFormat="1">
      <c r="A1847" s="1"/>
      <c r="B1847" s="1"/>
      <c r="C1847" s="18"/>
      <c r="D1847" s="26"/>
      <c r="N1847" s="24"/>
      <c r="S1847" s="25"/>
      <c r="V1847" s="18"/>
      <c r="W1847" s="2"/>
      <c r="X1847" s="2"/>
      <c r="Y1847" s="2"/>
      <c r="Z1847" s="2"/>
      <c r="AA1847" s="2"/>
      <c r="AB1847" s="2"/>
      <c r="AC1847" s="2"/>
      <c r="AD1847" s="2"/>
      <c r="AE1847" s="2"/>
      <c r="AF1847" s="2"/>
      <c r="AG1847" s="18"/>
    </row>
    <row r="1848" spans="1:33" s="23" customFormat="1">
      <c r="A1848" s="1"/>
      <c r="B1848" s="1"/>
      <c r="C1848" s="18"/>
      <c r="D1848" s="26"/>
      <c r="N1848" s="24"/>
      <c r="S1848" s="25"/>
      <c r="V1848" s="18"/>
      <c r="W1848" s="2"/>
      <c r="X1848" s="2"/>
      <c r="Y1848" s="2"/>
      <c r="Z1848" s="2"/>
      <c r="AA1848" s="2"/>
      <c r="AB1848" s="2"/>
      <c r="AC1848" s="2"/>
      <c r="AD1848" s="2"/>
      <c r="AE1848" s="2"/>
      <c r="AF1848" s="2"/>
      <c r="AG1848" s="18"/>
    </row>
    <row r="1849" spans="1:33" s="23" customFormat="1">
      <c r="A1849" s="1"/>
      <c r="B1849" s="1"/>
      <c r="C1849" s="18"/>
      <c r="D1849" s="26"/>
      <c r="N1849" s="24"/>
      <c r="S1849" s="25"/>
      <c r="V1849" s="18"/>
      <c r="W1849" s="2"/>
      <c r="X1849" s="2"/>
      <c r="Y1849" s="2"/>
      <c r="Z1849" s="2"/>
      <c r="AA1849" s="2"/>
      <c r="AB1849" s="2"/>
      <c r="AC1849" s="2"/>
      <c r="AD1849" s="2"/>
      <c r="AE1849" s="2"/>
      <c r="AF1849" s="2"/>
      <c r="AG1849" s="18"/>
    </row>
    <row r="1850" spans="1:33" s="23" customFormat="1">
      <c r="A1850" s="1"/>
      <c r="B1850" s="1"/>
      <c r="C1850" s="18"/>
      <c r="D1850" s="26"/>
      <c r="N1850" s="24"/>
      <c r="S1850" s="25"/>
      <c r="V1850" s="18"/>
      <c r="W1850" s="2"/>
      <c r="X1850" s="2"/>
      <c r="Y1850" s="2"/>
      <c r="Z1850" s="2"/>
      <c r="AA1850" s="2"/>
      <c r="AB1850" s="2"/>
      <c r="AC1850" s="2"/>
      <c r="AD1850" s="2"/>
      <c r="AE1850" s="2"/>
      <c r="AF1850" s="2"/>
      <c r="AG1850" s="18"/>
    </row>
    <row r="1851" spans="1:33" s="23" customFormat="1">
      <c r="A1851" s="1"/>
      <c r="B1851" s="1"/>
      <c r="C1851" s="18"/>
      <c r="D1851" s="26"/>
      <c r="N1851" s="24"/>
      <c r="S1851" s="25"/>
      <c r="V1851" s="18"/>
      <c r="W1851" s="2"/>
      <c r="X1851" s="2"/>
      <c r="Y1851" s="2"/>
      <c r="Z1851" s="2"/>
      <c r="AA1851" s="2"/>
      <c r="AB1851" s="2"/>
      <c r="AC1851" s="2"/>
      <c r="AD1851" s="2"/>
      <c r="AE1851" s="2"/>
      <c r="AF1851" s="2"/>
      <c r="AG1851" s="18"/>
    </row>
    <row r="1852" spans="1:33" s="23" customFormat="1">
      <c r="A1852" s="1"/>
      <c r="B1852" s="1"/>
      <c r="C1852" s="18"/>
      <c r="D1852" s="26"/>
      <c r="N1852" s="24"/>
      <c r="S1852" s="25"/>
      <c r="V1852" s="18"/>
      <c r="W1852" s="2"/>
      <c r="X1852" s="2"/>
      <c r="Y1852" s="2"/>
      <c r="Z1852" s="2"/>
      <c r="AA1852" s="2"/>
      <c r="AB1852" s="2"/>
      <c r="AC1852" s="2"/>
      <c r="AD1852" s="2"/>
      <c r="AE1852" s="2"/>
      <c r="AF1852" s="2"/>
      <c r="AG1852" s="18"/>
    </row>
    <row r="1853" spans="1:33" s="23" customFormat="1">
      <c r="A1853" s="1"/>
      <c r="B1853" s="1"/>
      <c r="C1853" s="18"/>
      <c r="D1853" s="26"/>
      <c r="N1853" s="24"/>
      <c r="S1853" s="25"/>
      <c r="V1853" s="18"/>
      <c r="W1853" s="2"/>
      <c r="X1853" s="2"/>
      <c r="Y1853" s="2"/>
      <c r="Z1853" s="2"/>
      <c r="AA1853" s="2"/>
      <c r="AB1853" s="2"/>
      <c r="AC1853" s="2"/>
      <c r="AD1853" s="2"/>
      <c r="AE1853" s="2"/>
      <c r="AF1853" s="2"/>
      <c r="AG1853" s="18"/>
    </row>
    <row r="1854" spans="1:33" s="23" customFormat="1">
      <c r="A1854" s="1"/>
      <c r="B1854" s="1"/>
      <c r="C1854" s="18"/>
      <c r="D1854" s="26"/>
      <c r="N1854" s="24"/>
      <c r="S1854" s="25"/>
      <c r="V1854" s="18"/>
      <c r="W1854" s="2"/>
      <c r="X1854" s="2"/>
      <c r="Y1854" s="2"/>
      <c r="Z1854" s="2"/>
      <c r="AA1854" s="2"/>
      <c r="AB1854" s="2"/>
      <c r="AC1854" s="2"/>
      <c r="AD1854" s="2"/>
      <c r="AE1854" s="2"/>
      <c r="AF1854" s="2"/>
      <c r="AG1854" s="18"/>
    </row>
    <row r="1855" spans="1:33" s="23" customFormat="1">
      <c r="A1855" s="1"/>
      <c r="B1855" s="1"/>
      <c r="C1855" s="18"/>
      <c r="D1855" s="26"/>
      <c r="N1855" s="24"/>
      <c r="S1855" s="25"/>
      <c r="V1855" s="18"/>
      <c r="W1855" s="2"/>
      <c r="X1855" s="2"/>
      <c r="Y1855" s="2"/>
      <c r="Z1855" s="2"/>
      <c r="AA1855" s="2"/>
      <c r="AB1855" s="2"/>
      <c r="AC1855" s="2"/>
      <c r="AD1855" s="2"/>
      <c r="AE1855" s="2"/>
      <c r="AF1855" s="2"/>
      <c r="AG1855" s="18"/>
    </row>
    <row r="1856" spans="1:33" s="23" customFormat="1">
      <c r="A1856" s="1"/>
      <c r="B1856" s="1"/>
      <c r="C1856" s="18"/>
      <c r="D1856" s="26"/>
      <c r="N1856" s="24"/>
      <c r="S1856" s="25"/>
      <c r="V1856" s="18"/>
      <c r="W1856" s="2"/>
      <c r="X1856" s="2"/>
      <c r="Y1856" s="2"/>
      <c r="Z1856" s="2"/>
      <c r="AA1856" s="2"/>
      <c r="AB1856" s="2"/>
      <c r="AC1856" s="2"/>
      <c r="AD1856" s="2"/>
      <c r="AE1856" s="2"/>
      <c r="AF1856" s="2"/>
      <c r="AG1856" s="18"/>
    </row>
    <row r="1857" spans="1:33" s="23" customFormat="1">
      <c r="A1857" s="1"/>
      <c r="B1857" s="1"/>
      <c r="C1857" s="18"/>
      <c r="D1857" s="26"/>
      <c r="N1857" s="24"/>
      <c r="S1857" s="25"/>
      <c r="V1857" s="18"/>
      <c r="W1857" s="2"/>
      <c r="X1857" s="2"/>
      <c r="Y1857" s="2"/>
      <c r="Z1857" s="2"/>
      <c r="AA1857" s="2"/>
      <c r="AB1857" s="2"/>
      <c r="AC1857" s="2"/>
      <c r="AD1857" s="2"/>
      <c r="AE1857" s="2"/>
      <c r="AF1857" s="2"/>
      <c r="AG1857" s="18"/>
    </row>
    <row r="1858" spans="1:33" s="23" customFormat="1">
      <c r="A1858" s="1"/>
      <c r="B1858" s="1"/>
      <c r="C1858" s="18"/>
      <c r="D1858" s="26"/>
      <c r="N1858" s="24"/>
      <c r="S1858" s="25"/>
      <c r="V1858" s="18"/>
      <c r="W1858" s="2"/>
      <c r="X1858" s="2"/>
      <c r="Y1858" s="2"/>
      <c r="Z1858" s="2"/>
      <c r="AA1858" s="2"/>
      <c r="AB1858" s="2"/>
      <c r="AC1858" s="2"/>
      <c r="AD1858" s="2"/>
      <c r="AE1858" s="2"/>
      <c r="AF1858" s="2"/>
      <c r="AG1858" s="18"/>
    </row>
    <row r="1859" spans="1:33" s="23" customFormat="1">
      <c r="A1859" s="1"/>
      <c r="B1859" s="1"/>
      <c r="C1859" s="18"/>
      <c r="D1859" s="26"/>
      <c r="N1859" s="24"/>
      <c r="S1859" s="25"/>
      <c r="V1859" s="18"/>
      <c r="W1859" s="2"/>
      <c r="X1859" s="2"/>
      <c r="Y1859" s="2"/>
      <c r="Z1859" s="2"/>
      <c r="AA1859" s="2"/>
      <c r="AB1859" s="2"/>
      <c r="AC1859" s="2"/>
      <c r="AD1859" s="2"/>
      <c r="AE1859" s="2"/>
      <c r="AF1859" s="2"/>
      <c r="AG1859" s="18"/>
    </row>
    <row r="1860" spans="1:33" s="23" customFormat="1">
      <c r="A1860" s="1"/>
      <c r="B1860" s="1"/>
      <c r="C1860" s="18"/>
      <c r="D1860" s="26"/>
      <c r="N1860" s="24"/>
      <c r="S1860" s="25"/>
      <c r="V1860" s="18"/>
      <c r="W1860" s="2"/>
      <c r="X1860" s="2"/>
      <c r="Y1860" s="2"/>
      <c r="Z1860" s="2"/>
      <c r="AA1860" s="2"/>
      <c r="AB1860" s="2"/>
      <c r="AC1860" s="2"/>
      <c r="AD1860" s="2"/>
      <c r="AE1860" s="2"/>
      <c r="AF1860" s="2"/>
      <c r="AG1860" s="18"/>
    </row>
    <row r="1861" spans="1:33" s="23" customFormat="1">
      <c r="A1861" s="1"/>
      <c r="B1861" s="1"/>
      <c r="C1861" s="18"/>
      <c r="D1861" s="26"/>
      <c r="N1861" s="24"/>
      <c r="S1861" s="25"/>
      <c r="V1861" s="18"/>
      <c r="W1861" s="2"/>
      <c r="X1861" s="2"/>
      <c r="Y1861" s="2"/>
      <c r="Z1861" s="2"/>
      <c r="AA1861" s="2"/>
      <c r="AB1861" s="2"/>
      <c r="AC1861" s="2"/>
      <c r="AD1861" s="2"/>
      <c r="AE1861" s="2"/>
      <c r="AF1861" s="2"/>
      <c r="AG1861" s="18"/>
    </row>
    <row r="1862" spans="1:33" s="23" customFormat="1">
      <c r="A1862" s="1"/>
      <c r="B1862" s="1"/>
      <c r="C1862" s="18"/>
      <c r="D1862" s="26"/>
      <c r="N1862" s="24"/>
      <c r="S1862" s="25"/>
      <c r="V1862" s="18"/>
      <c r="W1862" s="2"/>
      <c r="X1862" s="2"/>
      <c r="Y1862" s="2"/>
      <c r="Z1862" s="2"/>
      <c r="AA1862" s="2"/>
      <c r="AB1862" s="2"/>
      <c r="AC1862" s="2"/>
      <c r="AD1862" s="2"/>
      <c r="AE1862" s="2"/>
      <c r="AF1862" s="2"/>
      <c r="AG1862" s="18"/>
    </row>
    <row r="1863" spans="1:33" s="23" customFormat="1">
      <c r="A1863" s="1"/>
      <c r="B1863" s="1"/>
      <c r="C1863" s="18"/>
      <c r="D1863" s="26"/>
      <c r="N1863" s="24"/>
      <c r="S1863" s="25"/>
      <c r="V1863" s="18"/>
      <c r="W1863" s="2"/>
      <c r="X1863" s="2"/>
      <c r="Y1863" s="2"/>
      <c r="Z1863" s="2"/>
      <c r="AA1863" s="2"/>
      <c r="AB1863" s="2"/>
      <c r="AC1863" s="2"/>
      <c r="AD1863" s="2"/>
      <c r="AE1863" s="2"/>
      <c r="AF1863" s="2"/>
      <c r="AG1863" s="18"/>
    </row>
    <row r="1864" spans="1:33" s="23" customFormat="1">
      <c r="A1864" s="1"/>
      <c r="B1864" s="1"/>
      <c r="C1864" s="18"/>
      <c r="D1864" s="26"/>
      <c r="N1864" s="24"/>
      <c r="S1864" s="25"/>
      <c r="V1864" s="18"/>
      <c r="W1864" s="2"/>
      <c r="X1864" s="2"/>
      <c r="Y1864" s="2"/>
      <c r="Z1864" s="2"/>
      <c r="AA1864" s="2"/>
      <c r="AB1864" s="2"/>
      <c r="AC1864" s="2"/>
      <c r="AD1864" s="2"/>
      <c r="AE1864" s="2"/>
      <c r="AF1864" s="2"/>
      <c r="AG1864" s="18"/>
    </row>
    <row r="1865" spans="1:33" s="23" customFormat="1">
      <c r="A1865" s="1"/>
      <c r="B1865" s="1"/>
      <c r="C1865" s="18"/>
      <c r="D1865" s="26"/>
      <c r="N1865" s="24"/>
      <c r="S1865" s="25"/>
      <c r="V1865" s="18"/>
      <c r="W1865" s="2"/>
      <c r="X1865" s="2"/>
      <c r="Y1865" s="2"/>
      <c r="Z1865" s="2"/>
      <c r="AA1865" s="2"/>
      <c r="AB1865" s="2"/>
      <c r="AC1865" s="2"/>
      <c r="AD1865" s="2"/>
      <c r="AE1865" s="2"/>
      <c r="AF1865" s="2"/>
      <c r="AG1865" s="18"/>
    </row>
    <row r="1866" spans="1:33" s="23" customFormat="1">
      <c r="A1866" s="1"/>
      <c r="B1866" s="1"/>
      <c r="C1866" s="18"/>
      <c r="D1866" s="26"/>
      <c r="N1866" s="24"/>
      <c r="S1866" s="25"/>
      <c r="V1866" s="18"/>
      <c r="W1866" s="2"/>
      <c r="X1866" s="2"/>
      <c r="Y1866" s="2"/>
      <c r="Z1866" s="2"/>
      <c r="AA1866" s="2"/>
      <c r="AB1866" s="2"/>
      <c r="AC1866" s="2"/>
      <c r="AD1866" s="2"/>
      <c r="AE1866" s="2"/>
      <c r="AF1866" s="2"/>
      <c r="AG1866" s="18"/>
    </row>
    <row r="1867" spans="1:33" s="23" customFormat="1">
      <c r="A1867" s="1"/>
      <c r="B1867" s="1"/>
      <c r="C1867" s="18"/>
      <c r="D1867" s="26"/>
      <c r="N1867" s="24"/>
      <c r="S1867" s="25"/>
      <c r="V1867" s="18"/>
      <c r="W1867" s="2"/>
      <c r="X1867" s="2"/>
      <c r="Y1867" s="2"/>
      <c r="Z1867" s="2"/>
      <c r="AA1867" s="2"/>
      <c r="AB1867" s="2"/>
      <c r="AC1867" s="2"/>
      <c r="AD1867" s="2"/>
      <c r="AE1867" s="2"/>
      <c r="AF1867" s="2"/>
      <c r="AG1867" s="18"/>
    </row>
    <row r="1868" spans="1:33" s="23" customFormat="1">
      <c r="A1868" s="1"/>
      <c r="B1868" s="1"/>
      <c r="C1868" s="18"/>
      <c r="D1868" s="26"/>
      <c r="N1868" s="24"/>
      <c r="S1868" s="25"/>
      <c r="V1868" s="18"/>
      <c r="W1868" s="2"/>
      <c r="X1868" s="2"/>
      <c r="Y1868" s="2"/>
      <c r="Z1868" s="2"/>
      <c r="AA1868" s="2"/>
      <c r="AB1868" s="2"/>
      <c r="AC1868" s="2"/>
      <c r="AD1868" s="2"/>
      <c r="AE1868" s="2"/>
      <c r="AF1868" s="2"/>
      <c r="AG1868" s="18"/>
    </row>
    <row r="1869" spans="1:33" s="23" customFormat="1">
      <c r="A1869" s="1"/>
      <c r="B1869" s="1"/>
      <c r="C1869" s="18"/>
      <c r="D1869" s="26"/>
      <c r="N1869" s="24"/>
      <c r="S1869" s="25"/>
      <c r="V1869" s="18"/>
      <c r="W1869" s="2"/>
      <c r="X1869" s="2"/>
      <c r="Y1869" s="2"/>
      <c r="Z1869" s="2"/>
      <c r="AA1869" s="2"/>
      <c r="AB1869" s="2"/>
      <c r="AC1869" s="2"/>
      <c r="AD1869" s="2"/>
      <c r="AE1869" s="2"/>
      <c r="AF1869" s="2"/>
      <c r="AG1869" s="18"/>
    </row>
    <row r="1870" spans="1:33" s="23" customFormat="1">
      <c r="A1870" s="1"/>
      <c r="B1870" s="1"/>
      <c r="C1870" s="18"/>
      <c r="D1870" s="26"/>
      <c r="N1870" s="24"/>
      <c r="S1870" s="25"/>
      <c r="V1870" s="18"/>
      <c r="W1870" s="2"/>
      <c r="X1870" s="2"/>
      <c r="Y1870" s="2"/>
      <c r="Z1870" s="2"/>
      <c r="AA1870" s="2"/>
      <c r="AB1870" s="2"/>
      <c r="AC1870" s="2"/>
      <c r="AD1870" s="2"/>
      <c r="AE1870" s="2"/>
      <c r="AF1870" s="2"/>
      <c r="AG1870" s="18"/>
    </row>
    <row r="1871" spans="1:33" s="23" customFormat="1">
      <c r="A1871" s="1"/>
      <c r="B1871" s="1"/>
      <c r="C1871" s="18"/>
      <c r="D1871" s="26"/>
      <c r="N1871" s="24"/>
      <c r="S1871" s="25"/>
      <c r="V1871" s="18"/>
      <c r="W1871" s="2"/>
      <c r="X1871" s="2"/>
      <c r="Y1871" s="2"/>
      <c r="Z1871" s="2"/>
      <c r="AA1871" s="2"/>
      <c r="AB1871" s="2"/>
      <c r="AC1871" s="2"/>
      <c r="AD1871" s="2"/>
      <c r="AE1871" s="2"/>
      <c r="AF1871" s="2"/>
      <c r="AG1871" s="18"/>
    </row>
    <row r="1872" spans="1:33" s="23" customFormat="1">
      <c r="A1872" s="1"/>
      <c r="B1872" s="1"/>
      <c r="C1872" s="18"/>
      <c r="D1872" s="26"/>
      <c r="N1872" s="24"/>
      <c r="S1872" s="25"/>
      <c r="V1872" s="18"/>
      <c r="W1872" s="2"/>
      <c r="X1872" s="2"/>
      <c r="Y1872" s="2"/>
      <c r="Z1872" s="2"/>
      <c r="AA1872" s="2"/>
      <c r="AB1872" s="2"/>
      <c r="AC1872" s="2"/>
      <c r="AD1872" s="2"/>
      <c r="AE1872" s="2"/>
      <c r="AF1872" s="2"/>
      <c r="AG1872" s="18"/>
    </row>
    <row r="1873" spans="1:33" s="23" customFormat="1">
      <c r="A1873" s="1"/>
      <c r="B1873" s="1"/>
      <c r="C1873" s="18"/>
      <c r="D1873" s="26"/>
      <c r="N1873" s="24"/>
      <c r="S1873" s="25"/>
      <c r="V1873" s="18"/>
      <c r="W1873" s="2"/>
      <c r="X1873" s="2"/>
      <c r="Y1873" s="2"/>
      <c r="Z1873" s="2"/>
      <c r="AA1873" s="2"/>
      <c r="AB1873" s="2"/>
      <c r="AC1873" s="2"/>
      <c r="AD1873" s="2"/>
      <c r="AE1873" s="2"/>
      <c r="AF1873" s="2"/>
      <c r="AG1873" s="18"/>
    </row>
    <row r="1874" spans="1:33" s="23" customFormat="1">
      <c r="A1874" s="1"/>
      <c r="B1874" s="1"/>
      <c r="C1874" s="18"/>
      <c r="D1874" s="26"/>
      <c r="N1874" s="24"/>
      <c r="S1874" s="25"/>
      <c r="V1874" s="18"/>
      <c r="W1874" s="2"/>
      <c r="X1874" s="2"/>
      <c r="Y1874" s="2"/>
      <c r="Z1874" s="2"/>
      <c r="AA1874" s="2"/>
      <c r="AB1874" s="2"/>
      <c r="AC1874" s="2"/>
      <c r="AD1874" s="2"/>
      <c r="AE1874" s="2"/>
      <c r="AF1874" s="2"/>
      <c r="AG1874" s="18"/>
    </row>
    <row r="1875" spans="1:33" s="23" customFormat="1">
      <c r="A1875" s="1"/>
      <c r="B1875" s="1"/>
      <c r="C1875" s="18"/>
      <c r="D1875" s="26"/>
      <c r="N1875" s="24"/>
      <c r="S1875" s="25"/>
      <c r="V1875" s="18"/>
      <c r="W1875" s="2"/>
      <c r="X1875" s="2"/>
      <c r="Y1875" s="2"/>
      <c r="Z1875" s="2"/>
      <c r="AA1875" s="2"/>
      <c r="AB1875" s="2"/>
      <c r="AC1875" s="2"/>
      <c r="AD1875" s="2"/>
      <c r="AE1875" s="2"/>
      <c r="AF1875" s="2"/>
      <c r="AG1875" s="18"/>
    </row>
    <row r="1876" spans="1:33" s="23" customFormat="1">
      <c r="A1876" s="1"/>
      <c r="B1876" s="1"/>
      <c r="C1876" s="18"/>
      <c r="D1876" s="26"/>
      <c r="N1876" s="24"/>
      <c r="S1876" s="25"/>
      <c r="V1876" s="18"/>
      <c r="W1876" s="2"/>
      <c r="X1876" s="2"/>
      <c r="Y1876" s="2"/>
      <c r="Z1876" s="2"/>
      <c r="AA1876" s="2"/>
      <c r="AB1876" s="2"/>
      <c r="AC1876" s="2"/>
      <c r="AD1876" s="2"/>
      <c r="AE1876" s="2"/>
      <c r="AF1876" s="2"/>
      <c r="AG1876" s="18"/>
    </row>
    <row r="1877" spans="1:33" s="23" customFormat="1">
      <c r="A1877" s="1"/>
      <c r="B1877" s="1"/>
      <c r="C1877" s="18"/>
      <c r="D1877" s="26"/>
      <c r="N1877" s="24"/>
      <c r="S1877" s="25"/>
      <c r="V1877" s="18"/>
      <c r="W1877" s="2"/>
      <c r="X1877" s="2"/>
      <c r="Y1877" s="2"/>
      <c r="Z1877" s="2"/>
      <c r="AA1877" s="2"/>
      <c r="AB1877" s="2"/>
      <c r="AC1877" s="2"/>
      <c r="AD1877" s="2"/>
      <c r="AE1877" s="2"/>
      <c r="AF1877" s="2"/>
      <c r="AG1877" s="18"/>
    </row>
    <row r="1878" spans="1:33" s="23" customFormat="1">
      <c r="A1878" s="1"/>
      <c r="B1878" s="1"/>
      <c r="C1878" s="18"/>
      <c r="D1878" s="26"/>
      <c r="N1878" s="24"/>
      <c r="S1878" s="25"/>
      <c r="V1878" s="18"/>
      <c r="W1878" s="2"/>
      <c r="X1878" s="2"/>
      <c r="Y1878" s="2"/>
      <c r="Z1878" s="2"/>
      <c r="AA1878" s="2"/>
      <c r="AB1878" s="2"/>
      <c r="AC1878" s="2"/>
      <c r="AD1878" s="2"/>
      <c r="AE1878" s="2"/>
      <c r="AF1878" s="2"/>
      <c r="AG1878" s="18"/>
    </row>
    <row r="1879" spans="1:33" s="23" customFormat="1">
      <c r="A1879" s="1"/>
      <c r="B1879" s="1"/>
      <c r="C1879" s="18"/>
      <c r="D1879" s="26"/>
      <c r="N1879" s="24"/>
      <c r="S1879" s="25"/>
      <c r="V1879" s="18"/>
      <c r="W1879" s="2"/>
      <c r="X1879" s="2"/>
      <c r="Y1879" s="2"/>
      <c r="Z1879" s="2"/>
      <c r="AA1879" s="2"/>
      <c r="AB1879" s="2"/>
      <c r="AC1879" s="2"/>
      <c r="AD1879" s="2"/>
      <c r="AE1879" s="2"/>
      <c r="AF1879" s="2"/>
      <c r="AG1879" s="18"/>
    </row>
    <row r="1880" spans="1:33" s="23" customFormat="1">
      <c r="A1880" s="1"/>
      <c r="B1880" s="1"/>
      <c r="C1880" s="18"/>
      <c r="D1880" s="26"/>
      <c r="N1880" s="24"/>
      <c r="S1880" s="25"/>
      <c r="V1880" s="18"/>
      <c r="W1880" s="2"/>
      <c r="X1880" s="2"/>
      <c r="Y1880" s="2"/>
      <c r="Z1880" s="2"/>
      <c r="AA1880" s="2"/>
      <c r="AB1880" s="2"/>
      <c r="AC1880" s="2"/>
      <c r="AD1880" s="2"/>
      <c r="AE1880" s="2"/>
      <c r="AF1880" s="2"/>
      <c r="AG1880" s="18"/>
    </row>
    <row r="1881" spans="1:33" s="23" customFormat="1">
      <c r="A1881" s="1"/>
      <c r="B1881" s="1"/>
      <c r="C1881" s="18"/>
      <c r="D1881" s="26"/>
      <c r="N1881" s="24"/>
      <c r="S1881" s="25"/>
      <c r="V1881" s="18"/>
      <c r="W1881" s="2"/>
      <c r="X1881" s="2"/>
      <c r="Y1881" s="2"/>
      <c r="Z1881" s="2"/>
      <c r="AA1881" s="2"/>
      <c r="AB1881" s="2"/>
      <c r="AC1881" s="2"/>
      <c r="AD1881" s="2"/>
      <c r="AE1881" s="2"/>
      <c r="AF1881" s="2"/>
      <c r="AG1881" s="18"/>
    </row>
    <row r="1882" spans="1:33" s="23" customFormat="1">
      <c r="A1882" s="1"/>
      <c r="B1882" s="1"/>
      <c r="C1882" s="18"/>
      <c r="D1882" s="26"/>
      <c r="N1882" s="24"/>
      <c r="S1882" s="25"/>
      <c r="V1882" s="18"/>
      <c r="W1882" s="2"/>
      <c r="X1882" s="2"/>
      <c r="Y1882" s="2"/>
      <c r="Z1882" s="2"/>
      <c r="AA1882" s="2"/>
      <c r="AB1882" s="2"/>
      <c r="AC1882" s="2"/>
      <c r="AD1882" s="2"/>
      <c r="AE1882" s="2"/>
      <c r="AF1882" s="2"/>
      <c r="AG1882" s="18"/>
    </row>
    <row r="1883" spans="1:33" s="23" customFormat="1">
      <c r="A1883" s="1"/>
      <c r="B1883" s="1"/>
      <c r="C1883" s="18"/>
      <c r="D1883" s="26"/>
      <c r="N1883" s="24"/>
      <c r="S1883" s="25"/>
      <c r="V1883" s="18"/>
      <c r="W1883" s="2"/>
      <c r="X1883" s="2"/>
      <c r="Y1883" s="2"/>
      <c r="Z1883" s="2"/>
      <c r="AA1883" s="2"/>
      <c r="AB1883" s="2"/>
      <c r="AC1883" s="2"/>
      <c r="AD1883" s="2"/>
      <c r="AE1883" s="2"/>
      <c r="AF1883" s="2"/>
      <c r="AG1883" s="18"/>
    </row>
    <row r="1884" spans="1:33" s="23" customFormat="1">
      <c r="A1884" s="1"/>
      <c r="B1884" s="1"/>
      <c r="C1884" s="18"/>
      <c r="D1884" s="26"/>
      <c r="N1884" s="24"/>
      <c r="S1884" s="25"/>
      <c r="V1884" s="18"/>
      <c r="W1884" s="2"/>
      <c r="X1884" s="2"/>
      <c r="Y1884" s="2"/>
      <c r="Z1884" s="2"/>
      <c r="AA1884" s="2"/>
      <c r="AB1884" s="2"/>
      <c r="AC1884" s="2"/>
      <c r="AD1884" s="2"/>
      <c r="AE1884" s="2"/>
      <c r="AF1884" s="2"/>
      <c r="AG1884" s="18"/>
    </row>
    <row r="1885" spans="1:33" s="23" customFormat="1">
      <c r="A1885" s="1"/>
      <c r="B1885" s="1"/>
      <c r="C1885" s="18"/>
      <c r="D1885" s="26"/>
      <c r="N1885" s="24"/>
      <c r="S1885" s="25"/>
      <c r="V1885" s="18"/>
      <c r="W1885" s="2"/>
      <c r="X1885" s="2"/>
      <c r="Y1885" s="2"/>
      <c r="Z1885" s="2"/>
      <c r="AA1885" s="2"/>
      <c r="AB1885" s="2"/>
      <c r="AC1885" s="2"/>
      <c r="AD1885" s="2"/>
      <c r="AE1885" s="2"/>
      <c r="AF1885" s="2"/>
      <c r="AG1885" s="18"/>
    </row>
    <row r="1886" spans="1:33" s="23" customFormat="1">
      <c r="A1886" s="1"/>
      <c r="B1886" s="1"/>
      <c r="C1886" s="18"/>
      <c r="D1886" s="26"/>
      <c r="N1886" s="24"/>
      <c r="S1886" s="25"/>
      <c r="V1886" s="18"/>
      <c r="W1886" s="2"/>
      <c r="X1886" s="2"/>
      <c r="Y1886" s="2"/>
      <c r="Z1886" s="2"/>
      <c r="AA1886" s="2"/>
      <c r="AB1886" s="2"/>
      <c r="AC1886" s="2"/>
      <c r="AD1886" s="2"/>
      <c r="AE1886" s="2"/>
      <c r="AF1886" s="2"/>
      <c r="AG1886" s="18"/>
    </row>
    <row r="1887" spans="1:33" s="23" customFormat="1">
      <c r="A1887" s="1"/>
      <c r="B1887" s="1"/>
      <c r="C1887" s="18"/>
      <c r="D1887" s="26"/>
      <c r="N1887" s="24"/>
      <c r="S1887" s="25"/>
      <c r="V1887" s="18"/>
      <c r="W1887" s="2"/>
      <c r="X1887" s="2"/>
      <c r="Y1887" s="2"/>
      <c r="Z1887" s="2"/>
      <c r="AA1887" s="2"/>
      <c r="AB1887" s="2"/>
      <c r="AC1887" s="2"/>
      <c r="AD1887" s="2"/>
      <c r="AE1887" s="2"/>
      <c r="AF1887" s="2"/>
      <c r="AG1887" s="18"/>
    </row>
    <row r="1888" spans="1:33" s="23" customFormat="1">
      <c r="A1888" s="1"/>
      <c r="B1888" s="1"/>
      <c r="C1888" s="18"/>
      <c r="D1888" s="26"/>
      <c r="N1888" s="24"/>
      <c r="S1888" s="25"/>
      <c r="V1888" s="18"/>
      <c r="W1888" s="2"/>
      <c r="X1888" s="2"/>
      <c r="Y1888" s="2"/>
      <c r="Z1888" s="2"/>
      <c r="AA1888" s="2"/>
      <c r="AB1888" s="2"/>
      <c r="AC1888" s="2"/>
      <c r="AD1888" s="2"/>
      <c r="AE1888" s="2"/>
      <c r="AF1888" s="2"/>
      <c r="AG1888" s="18"/>
    </row>
    <row r="1889" spans="1:33" s="23" customFormat="1">
      <c r="A1889" s="1"/>
      <c r="B1889" s="1"/>
      <c r="C1889" s="18"/>
      <c r="D1889" s="26"/>
      <c r="N1889" s="24"/>
      <c r="S1889" s="25"/>
      <c r="V1889" s="18"/>
      <c r="W1889" s="2"/>
      <c r="X1889" s="2"/>
      <c r="Y1889" s="2"/>
      <c r="Z1889" s="2"/>
      <c r="AA1889" s="2"/>
      <c r="AB1889" s="2"/>
      <c r="AC1889" s="2"/>
      <c r="AD1889" s="2"/>
      <c r="AE1889" s="2"/>
      <c r="AF1889" s="2"/>
      <c r="AG1889" s="18"/>
    </row>
    <row r="1890" spans="1:33" s="23" customFormat="1">
      <c r="A1890" s="1"/>
      <c r="B1890" s="1"/>
      <c r="C1890" s="18"/>
      <c r="D1890" s="26"/>
      <c r="N1890" s="24"/>
      <c r="S1890" s="25"/>
      <c r="V1890" s="18"/>
      <c r="W1890" s="2"/>
      <c r="X1890" s="2"/>
      <c r="Y1890" s="2"/>
      <c r="Z1890" s="2"/>
      <c r="AA1890" s="2"/>
      <c r="AB1890" s="2"/>
      <c r="AC1890" s="2"/>
      <c r="AD1890" s="2"/>
      <c r="AE1890" s="2"/>
      <c r="AF1890" s="2"/>
      <c r="AG1890" s="18"/>
    </row>
    <row r="1891" spans="1:33" s="23" customFormat="1">
      <c r="A1891" s="1"/>
      <c r="B1891" s="1"/>
      <c r="C1891" s="18"/>
      <c r="D1891" s="26"/>
      <c r="N1891" s="24"/>
      <c r="S1891" s="25"/>
      <c r="V1891" s="18"/>
      <c r="W1891" s="2"/>
      <c r="X1891" s="2"/>
      <c r="Y1891" s="2"/>
      <c r="Z1891" s="2"/>
      <c r="AA1891" s="2"/>
      <c r="AB1891" s="2"/>
      <c r="AC1891" s="2"/>
      <c r="AD1891" s="2"/>
      <c r="AE1891" s="2"/>
      <c r="AF1891" s="2"/>
      <c r="AG1891" s="18"/>
    </row>
    <row r="1892" spans="1:33" s="23" customFormat="1">
      <c r="A1892" s="1"/>
      <c r="B1892" s="1"/>
      <c r="C1892" s="18"/>
      <c r="D1892" s="26"/>
      <c r="N1892" s="24"/>
      <c r="S1892" s="25"/>
      <c r="V1892" s="18"/>
      <c r="W1892" s="2"/>
      <c r="X1892" s="2"/>
      <c r="Y1892" s="2"/>
      <c r="Z1892" s="2"/>
      <c r="AA1892" s="2"/>
      <c r="AB1892" s="2"/>
      <c r="AC1892" s="2"/>
      <c r="AD1892" s="2"/>
      <c r="AE1892" s="2"/>
      <c r="AF1892" s="2"/>
      <c r="AG1892" s="18"/>
    </row>
    <row r="1893" spans="1:33" s="23" customFormat="1">
      <c r="A1893" s="1"/>
      <c r="B1893" s="1"/>
      <c r="C1893" s="18"/>
      <c r="D1893" s="26"/>
      <c r="N1893" s="24"/>
      <c r="S1893" s="25"/>
      <c r="V1893" s="18"/>
      <c r="W1893" s="2"/>
      <c r="X1893" s="2"/>
      <c r="Y1893" s="2"/>
      <c r="Z1893" s="2"/>
      <c r="AA1893" s="2"/>
      <c r="AB1893" s="2"/>
      <c r="AC1893" s="2"/>
      <c r="AD1893" s="2"/>
      <c r="AE1893" s="2"/>
      <c r="AF1893" s="2"/>
      <c r="AG1893" s="18"/>
    </row>
    <row r="1894" spans="1:33" s="23" customFormat="1">
      <c r="A1894" s="1"/>
      <c r="B1894" s="1"/>
      <c r="C1894" s="18"/>
      <c r="D1894" s="26"/>
      <c r="N1894" s="24"/>
      <c r="S1894" s="25"/>
      <c r="V1894" s="18"/>
      <c r="W1894" s="2"/>
      <c r="X1894" s="2"/>
      <c r="Y1894" s="2"/>
      <c r="Z1894" s="2"/>
      <c r="AA1894" s="2"/>
      <c r="AB1894" s="2"/>
      <c r="AC1894" s="2"/>
      <c r="AD1894" s="2"/>
      <c r="AE1894" s="2"/>
      <c r="AF1894" s="2"/>
      <c r="AG1894" s="18"/>
    </row>
    <row r="1895" spans="1:33" s="23" customFormat="1">
      <c r="A1895" s="1"/>
      <c r="B1895" s="1"/>
      <c r="C1895" s="18"/>
      <c r="D1895" s="26"/>
      <c r="N1895" s="24"/>
      <c r="S1895" s="25"/>
      <c r="V1895" s="18"/>
      <c r="W1895" s="2"/>
      <c r="X1895" s="2"/>
      <c r="Y1895" s="2"/>
      <c r="Z1895" s="2"/>
      <c r="AA1895" s="2"/>
      <c r="AB1895" s="2"/>
      <c r="AC1895" s="2"/>
      <c r="AD1895" s="2"/>
      <c r="AE1895" s="2"/>
      <c r="AF1895" s="2"/>
      <c r="AG1895" s="18"/>
    </row>
    <row r="1896" spans="1:33" s="23" customFormat="1">
      <c r="A1896" s="1"/>
      <c r="B1896" s="1"/>
      <c r="C1896" s="18"/>
      <c r="D1896" s="26"/>
      <c r="N1896" s="24"/>
      <c r="S1896" s="25"/>
      <c r="V1896" s="18"/>
      <c r="W1896" s="2"/>
      <c r="X1896" s="2"/>
      <c r="Y1896" s="2"/>
      <c r="Z1896" s="2"/>
      <c r="AA1896" s="2"/>
      <c r="AB1896" s="2"/>
      <c r="AC1896" s="2"/>
      <c r="AD1896" s="2"/>
      <c r="AE1896" s="2"/>
      <c r="AF1896" s="2"/>
      <c r="AG1896" s="18"/>
    </row>
    <row r="1897" spans="1:33" s="23" customFormat="1">
      <c r="A1897" s="1"/>
      <c r="B1897" s="1"/>
      <c r="C1897" s="18"/>
      <c r="D1897" s="26"/>
      <c r="N1897" s="24"/>
      <c r="S1897" s="25"/>
      <c r="V1897" s="18"/>
      <c r="W1897" s="2"/>
      <c r="X1897" s="2"/>
      <c r="Y1897" s="2"/>
      <c r="Z1897" s="2"/>
      <c r="AA1897" s="2"/>
      <c r="AB1897" s="2"/>
      <c r="AC1897" s="2"/>
      <c r="AD1897" s="2"/>
      <c r="AE1897" s="2"/>
      <c r="AF1897" s="2"/>
      <c r="AG1897" s="18"/>
    </row>
    <row r="1898" spans="1:33" s="23" customFormat="1">
      <c r="A1898" s="1"/>
      <c r="B1898" s="1"/>
      <c r="C1898" s="18"/>
      <c r="D1898" s="26"/>
      <c r="N1898" s="24"/>
      <c r="S1898" s="25"/>
      <c r="V1898" s="18"/>
      <c r="W1898" s="2"/>
      <c r="X1898" s="2"/>
      <c r="Y1898" s="2"/>
      <c r="Z1898" s="2"/>
      <c r="AA1898" s="2"/>
      <c r="AB1898" s="2"/>
      <c r="AC1898" s="2"/>
      <c r="AD1898" s="2"/>
      <c r="AE1898" s="2"/>
      <c r="AF1898" s="2"/>
      <c r="AG1898" s="18"/>
    </row>
    <row r="1899" spans="1:33" s="23" customFormat="1">
      <c r="A1899" s="1"/>
      <c r="B1899" s="1"/>
      <c r="C1899" s="18"/>
      <c r="D1899" s="26"/>
      <c r="N1899" s="24"/>
      <c r="S1899" s="25"/>
      <c r="V1899" s="18"/>
      <c r="W1899" s="2"/>
      <c r="X1899" s="2"/>
      <c r="Y1899" s="2"/>
      <c r="Z1899" s="2"/>
      <c r="AA1899" s="2"/>
      <c r="AB1899" s="2"/>
      <c r="AC1899" s="2"/>
      <c r="AD1899" s="2"/>
      <c r="AE1899" s="2"/>
      <c r="AF1899" s="2"/>
      <c r="AG1899" s="18"/>
    </row>
    <row r="1900" spans="1:33" s="23" customFormat="1">
      <c r="A1900" s="1"/>
      <c r="B1900" s="1"/>
      <c r="C1900" s="18"/>
      <c r="D1900" s="26"/>
      <c r="N1900" s="24"/>
      <c r="S1900" s="25"/>
      <c r="V1900" s="18"/>
      <c r="W1900" s="2"/>
      <c r="X1900" s="2"/>
      <c r="Y1900" s="2"/>
      <c r="Z1900" s="2"/>
      <c r="AA1900" s="2"/>
      <c r="AB1900" s="2"/>
      <c r="AC1900" s="2"/>
      <c r="AD1900" s="2"/>
      <c r="AE1900" s="2"/>
      <c r="AF1900" s="2"/>
      <c r="AG1900" s="18"/>
    </row>
    <row r="1901" spans="1:33" s="23" customFormat="1">
      <c r="A1901" s="1"/>
      <c r="B1901" s="1"/>
      <c r="C1901" s="18"/>
      <c r="D1901" s="26"/>
      <c r="N1901" s="24"/>
      <c r="S1901" s="25"/>
      <c r="V1901" s="18"/>
      <c r="W1901" s="2"/>
      <c r="X1901" s="2"/>
      <c r="Y1901" s="2"/>
      <c r="Z1901" s="2"/>
      <c r="AA1901" s="2"/>
      <c r="AB1901" s="2"/>
      <c r="AC1901" s="2"/>
      <c r="AD1901" s="2"/>
      <c r="AE1901" s="2"/>
      <c r="AF1901" s="2"/>
      <c r="AG1901" s="18"/>
    </row>
    <row r="1902" spans="1:33" s="23" customFormat="1">
      <c r="A1902" s="1"/>
      <c r="B1902" s="1"/>
      <c r="C1902" s="18"/>
      <c r="D1902" s="26"/>
      <c r="N1902" s="24"/>
      <c r="S1902" s="25"/>
      <c r="V1902" s="18"/>
      <c r="W1902" s="2"/>
      <c r="X1902" s="2"/>
      <c r="Y1902" s="2"/>
      <c r="Z1902" s="2"/>
      <c r="AA1902" s="2"/>
      <c r="AB1902" s="2"/>
      <c r="AC1902" s="2"/>
      <c r="AD1902" s="2"/>
      <c r="AE1902" s="2"/>
      <c r="AF1902" s="2"/>
      <c r="AG1902" s="18"/>
    </row>
    <row r="1903" spans="1:33" s="23" customFormat="1">
      <c r="A1903" s="1"/>
      <c r="B1903" s="1"/>
      <c r="C1903" s="18"/>
      <c r="D1903" s="26"/>
      <c r="N1903" s="24"/>
      <c r="S1903" s="25"/>
      <c r="V1903" s="18"/>
      <c r="W1903" s="2"/>
      <c r="X1903" s="2"/>
      <c r="Y1903" s="2"/>
      <c r="Z1903" s="2"/>
      <c r="AA1903" s="2"/>
      <c r="AB1903" s="2"/>
      <c r="AC1903" s="2"/>
      <c r="AD1903" s="2"/>
      <c r="AE1903" s="2"/>
      <c r="AF1903" s="2"/>
      <c r="AG1903" s="18"/>
    </row>
    <row r="1904" spans="1:33" s="23" customFormat="1">
      <c r="A1904" s="1"/>
      <c r="B1904" s="1"/>
      <c r="C1904" s="18"/>
      <c r="D1904" s="26"/>
      <c r="N1904" s="24"/>
      <c r="S1904" s="25"/>
      <c r="V1904" s="18"/>
      <c r="W1904" s="2"/>
      <c r="X1904" s="2"/>
      <c r="Y1904" s="2"/>
      <c r="Z1904" s="2"/>
      <c r="AA1904" s="2"/>
      <c r="AB1904" s="2"/>
      <c r="AC1904" s="2"/>
      <c r="AD1904" s="2"/>
      <c r="AE1904" s="2"/>
      <c r="AF1904" s="2"/>
      <c r="AG1904" s="18"/>
    </row>
    <row r="1905" spans="1:33" s="23" customFormat="1">
      <c r="A1905" s="1"/>
      <c r="B1905" s="1"/>
      <c r="C1905" s="18"/>
      <c r="D1905" s="26"/>
      <c r="N1905" s="24"/>
      <c r="S1905" s="25"/>
      <c r="V1905" s="18"/>
      <c r="W1905" s="2"/>
      <c r="X1905" s="2"/>
      <c r="Y1905" s="2"/>
      <c r="Z1905" s="2"/>
      <c r="AA1905" s="2"/>
      <c r="AB1905" s="2"/>
      <c r="AC1905" s="2"/>
      <c r="AD1905" s="2"/>
      <c r="AE1905" s="2"/>
      <c r="AF1905" s="2"/>
      <c r="AG1905" s="18"/>
    </row>
    <row r="1906" spans="1:33" s="23" customFormat="1">
      <c r="A1906" s="1"/>
      <c r="B1906" s="1"/>
      <c r="C1906" s="18"/>
      <c r="D1906" s="26"/>
      <c r="N1906" s="24"/>
      <c r="S1906" s="25"/>
      <c r="V1906" s="18"/>
      <c r="W1906" s="2"/>
      <c r="X1906" s="2"/>
      <c r="Y1906" s="2"/>
      <c r="Z1906" s="2"/>
      <c r="AA1906" s="2"/>
      <c r="AB1906" s="2"/>
      <c r="AC1906" s="2"/>
      <c r="AD1906" s="2"/>
      <c r="AE1906" s="2"/>
      <c r="AF1906" s="2"/>
      <c r="AG1906" s="18"/>
    </row>
    <row r="1907" spans="1:33" s="23" customFormat="1">
      <c r="A1907" s="1"/>
      <c r="B1907" s="1"/>
      <c r="C1907" s="18"/>
      <c r="D1907" s="26"/>
      <c r="N1907" s="24"/>
      <c r="S1907" s="25"/>
      <c r="V1907" s="18"/>
      <c r="W1907" s="2"/>
      <c r="X1907" s="2"/>
      <c r="Y1907" s="2"/>
      <c r="Z1907" s="2"/>
      <c r="AA1907" s="2"/>
      <c r="AB1907" s="2"/>
      <c r="AC1907" s="2"/>
      <c r="AD1907" s="2"/>
      <c r="AE1907" s="2"/>
      <c r="AF1907" s="2"/>
      <c r="AG1907" s="18"/>
    </row>
    <row r="1908" spans="1:33" s="23" customFormat="1">
      <c r="A1908" s="1"/>
      <c r="B1908" s="1"/>
      <c r="C1908" s="18"/>
      <c r="D1908" s="26"/>
      <c r="N1908" s="24"/>
      <c r="S1908" s="25"/>
      <c r="V1908" s="18"/>
      <c r="W1908" s="2"/>
      <c r="X1908" s="2"/>
      <c r="Y1908" s="2"/>
      <c r="Z1908" s="2"/>
      <c r="AA1908" s="2"/>
      <c r="AB1908" s="2"/>
      <c r="AC1908" s="2"/>
      <c r="AD1908" s="2"/>
      <c r="AE1908" s="2"/>
      <c r="AF1908" s="2"/>
      <c r="AG1908" s="18"/>
    </row>
    <row r="1909" spans="1:33" s="23" customFormat="1">
      <c r="A1909" s="1"/>
      <c r="B1909" s="1"/>
      <c r="C1909" s="18"/>
      <c r="D1909" s="26"/>
      <c r="N1909" s="24"/>
      <c r="S1909" s="25"/>
      <c r="V1909" s="18"/>
      <c r="W1909" s="2"/>
      <c r="X1909" s="2"/>
      <c r="Y1909" s="2"/>
      <c r="Z1909" s="2"/>
      <c r="AA1909" s="2"/>
      <c r="AB1909" s="2"/>
      <c r="AC1909" s="2"/>
      <c r="AD1909" s="2"/>
      <c r="AE1909" s="2"/>
      <c r="AF1909" s="2"/>
      <c r="AG1909" s="18"/>
    </row>
    <row r="1910" spans="1:33" s="23" customFormat="1">
      <c r="A1910" s="1"/>
      <c r="B1910" s="1"/>
      <c r="C1910" s="18"/>
      <c r="D1910" s="26"/>
      <c r="N1910" s="24"/>
      <c r="S1910" s="25"/>
      <c r="V1910" s="18"/>
      <c r="W1910" s="2"/>
      <c r="X1910" s="2"/>
      <c r="Y1910" s="2"/>
      <c r="Z1910" s="2"/>
      <c r="AA1910" s="2"/>
      <c r="AB1910" s="2"/>
      <c r="AC1910" s="2"/>
      <c r="AD1910" s="2"/>
      <c r="AE1910" s="2"/>
      <c r="AF1910" s="2"/>
      <c r="AG1910" s="18"/>
    </row>
    <row r="1911" spans="1:33" s="23" customFormat="1">
      <c r="A1911" s="1"/>
      <c r="B1911" s="1"/>
      <c r="C1911" s="18"/>
      <c r="D1911" s="26"/>
      <c r="N1911" s="24"/>
      <c r="S1911" s="25"/>
      <c r="V1911" s="18"/>
      <c r="W1911" s="2"/>
      <c r="X1911" s="2"/>
      <c r="Y1911" s="2"/>
      <c r="Z1911" s="2"/>
      <c r="AA1911" s="2"/>
      <c r="AB1911" s="2"/>
      <c r="AC1911" s="2"/>
      <c r="AD1911" s="2"/>
      <c r="AE1911" s="2"/>
      <c r="AF1911" s="2"/>
      <c r="AG1911" s="18"/>
    </row>
    <row r="1912" spans="1:33" s="23" customFormat="1">
      <c r="A1912" s="1"/>
      <c r="B1912" s="1"/>
      <c r="C1912" s="18"/>
      <c r="D1912" s="26"/>
      <c r="N1912" s="24"/>
      <c r="S1912" s="25"/>
      <c r="V1912" s="18"/>
      <c r="W1912" s="2"/>
      <c r="X1912" s="2"/>
      <c r="Y1912" s="2"/>
      <c r="Z1912" s="2"/>
      <c r="AA1912" s="2"/>
      <c r="AB1912" s="2"/>
      <c r="AC1912" s="2"/>
      <c r="AD1912" s="2"/>
      <c r="AE1912" s="2"/>
      <c r="AF1912" s="2"/>
      <c r="AG1912" s="18"/>
    </row>
    <row r="1913" spans="1:33" s="23" customFormat="1">
      <c r="A1913" s="1"/>
      <c r="B1913" s="1"/>
      <c r="C1913" s="18"/>
      <c r="D1913" s="26"/>
      <c r="N1913" s="24"/>
      <c r="S1913" s="25"/>
      <c r="V1913" s="18"/>
      <c r="W1913" s="2"/>
      <c r="X1913" s="2"/>
      <c r="Y1913" s="2"/>
      <c r="Z1913" s="2"/>
      <c r="AA1913" s="2"/>
      <c r="AB1913" s="2"/>
      <c r="AC1913" s="2"/>
      <c r="AD1913" s="2"/>
      <c r="AE1913" s="2"/>
      <c r="AF1913" s="2"/>
      <c r="AG1913" s="18"/>
    </row>
    <row r="1914" spans="1:33" s="23" customFormat="1">
      <c r="A1914" s="1"/>
      <c r="B1914" s="1"/>
      <c r="C1914" s="18"/>
      <c r="D1914" s="26"/>
      <c r="N1914" s="24"/>
      <c r="S1914" s="25"/>
      <c r="V1914" s="18"/>
      <c r="W1914" s="2"/>
      <c r="X1914" s="2"/>
      <c r="Y1914" s="2"/>
      <c r="Z1914" s="2"/>
      <c r="AA1914" s="2"/>
      <c r="AB1914" s="2"/>
      <c r="AC1914" s="2"/>
      <c r="AD1914" s="2"/>
      <c r="AE1914" s="2"/>
      <c r="AF1914" s="2"/>
      <c r="AG1914" s="18"/>
    </row>
    <row r="1915" spans="1:33" s="23" customFormat="1">
      <c r="A1915" s="1"/>
      <c r="B1915" s="1"/>
      <c r="C1915" s="18"/>
      <c r="D1915" s="26"/>
      <c r="N1915" s="24"/>
      <c r="S1915" s="25"/>
      <c r="V1915" s="18"/>
      <c r="W1915" s="2"/>
      <c r="X1915" s="2"/>
      <c r="Y1915" s="2"/>
      <c r="Z1915" s="2"/>
      <c r="AA1915" s="2"/>
      <c r="AB1915" s="2"/>
      <c r="AC1915" s="2"/>
      <c r="AD1915" s="2"/>
      <c r="AE1915" s="2"/>
      <c r="AF1915" s="2"/>
      <c r="AG1915" s="18"/>
    </row>
    <row r="1916" spans="1:33" s="23" customFormat="1">
      <c r="A1916" s="1"/>
      <c r="B1916" s="1"/>
      <c r="C1916" s="18"/>
      <c r="D1916" s="26"/>
      <c r="N1916" s="24"/>
      <c r="S1916" s="25"/>
      <c r="V1916" s="18"/>
      <c r="W1916" s="2"/>
      <c r="X1916" s="2"/>
      <c r="Y1916" s="2"/>
      <c r="Z1916" s="2"/>
      <c r="AA1916" s="2"/>
      <c r="AB1916" s="2"/>
      <c r="AC1916" s="2"/>
      <c r="AD1916" s="2"/>
      <c r="AE1916" s="2"/>
      <c r="AF1916" s="2"/>
      <c r="AG1916" s="18"/>
    </row>
    <row r="1917" spans="1:33" s="23" customFormat="1">
      <c r="A1917" s="1"/>
      <c r="B1917" s="1"/>
      <c r="C1917" s="18"/>
      <c r="D1917" s="26"/>
      <c r="N1917" s="24"/>
      <c r="S1917" s="25"/>
      <c r="V1917" s="18"/>
      <c r="W1917" s="2"/>
      <c r="X1917" s="2"/>
      <c r="Y1917" s="2"/>
      <c r="Z1917" s="2"/>
      <c r="AA1917" s="2"/>
      <c r="AB1917" s="2"/>
      <c r="AC1917" s="2"/>
      <c r="AD1917" s="2"/>
      <c r="AE1917" s="2"/>
      <c r="AF1917" s="2"/>
      <c r="AG1917" s="18"/>
    </row>
    <row r="1918" spans="1:33" s="23" customFormat="1">
      <c r="A1918" s="1"/>
      <c r="B1918" s="1"/>
      <c r="C1918" s="18"/>
      <c r="D1918" s="26"/>
      <c r="N1918" s="24"/>
      <c r="S1918" s="25"/>
      <c r="V1918" s="18"/>
      <c r="W1918" s="2"/>
      <c r="X1918" s="2"/>
      <c r="Y1918" s="2"/>
      <c r="Z1918" s="2"/>
      <c r="AA1918" s="2"/>
      <c r="AB1918" s="2"/>
      <c r="AC1918" s="2"/>
      <c r="AD1918" s="2"/>
      <c r="AE1918" s="2"/>
      <c r="AF1918" s="2"/>
      <c r="AG1918" s="18"/>
    </row>
    <row r="1919" spans="1:33" s="23" customFormat="1">
      <c r="A1919" s="1"/>
      <c r="B1919" s="1"/>
      <c r="C1919" s="18"/>
      <c r="D1919" s="26"/>
      <c r="N1919" s="24"/>
      <c r="S1919" s="25"/>
      <c r="V1919" s="18"/>
      <c r="W1919" s="2"/>
      <c r="X1919" s="2"/>
      <c r="Y1919" s="2"/>
      <c r="Z1919" s="2"/>
      <c r="AA1919" s="2"/>
      <c r="AB1919" s="2"/>
      <c r="AC1919" s="2"/>
      <c r="AD1919" s="2"/>
      <c r="AE1919" s="2"/>
      <c r="AF1919" s="2"/>
      <c r="AG1919" s="18"/>
    </row>
    <row r="1920" spans="1:33" s="23" customFormat="1">
      <c r="A1920" s="1"/>
      <c r="B1920" s="1"/>
      <c r="C1920" s="18"/>
      <c r="D1920" s="26"/>
      <c r="N1920" s="24"/>
      <c r="S1920" s="25"/>
      <c r="V1920" s="18"/>
      <c r="W1920" s="2"/>
      <c r="X1920" s="2"/>
      <c r="Y1920" s="2"/>
      <c r="Z1920" s="2"/>
      <c r="AA1920" s="2"/>
      <c r="AB1920" s="2"/>
      <c r="AC1920" s="2"/>
      <c r="AD1920" s="2"/>
      <c r="AE1920" s="2"/>
      <c r="AF1920" s="2"/>
      <c r="AG1920" s="18"/>
    </row>
    <row r="1921" spans="1:33" s="23" customFormat="1">
      <c r="A1921" s="1"/>
      <c r="B1921" s="1"/>
      <c r="C1921" s="18"/>
      <c r="D1921" s="26"/>
      <c r="N1921" s="24"/>
      <c r="S1921" s="25"/>
      <c r="V1921" s="18"/>
      <c r="W1921" s="2"/>
      <c r="X1921" s="2"/>
      <c r="Y1921" s="2"/>
      <c r="Z1921" s="2"/>
      <c r="AA1921" s="2"/>
      <c r="AB1921" s="2"/>
      <c r="AC1921" s="2"/>
      <c r="AD1921" s="2"/>
      <c r="AE1921" s="2"/>
      <c r="AF1921" s="2"/>
      <c r="AG1921" s="18"/>
    </row>
    <row r="1922" spans="1:33" s="23" customFormat="1">
      <c r="A1922" s="1"/>
      <c r="B1922" s="1"/>
      <c r="C1922" s="18"/>
      <c r="D1922" s="26"/>
      <c r="N1922" s="24"/>
      <c r="S1922" s="25"/>
      <c r="V1922" s="18"/>
      <c r="W1922" s="2"/>
      <c r="X1922" s="2"/>
      <c r="Y1922" s="2"/>
      <c r="Z1922" s="2"/>
      <c r="AA1922" s="2"/>
      <c r="AB1922" s="2"/>
      <c r="AC1922" s="2"/>
      <c r="AD1922" s="2"/>
      <c r="AE1922" s="2"/>
      <c r="AF1922" s="2"/>
      <c r="AG1922" s="18"/>
    </row>
    <row r="1923" spans="1:33" s="23" customFormat="1">
      <c r="A1923" s="1"/>
      <c r="B1923" s="1"/>
      <c r="C1923" s="18"/>
      <c r="D1923" s="26"/>
      <c r="N1923" s="24"/>
      <c r="S1923" s="25"/>
      <c r="V1923" s="18"/>
      <c r="W1923" s="2"/>
      <c r="X1923" s="2"/>
      <c r="Y1923" s="2"/>
      <c r="Z1923" s="2"/>
      <c r="AA1923" s="2"/>
      <c r="AB1923" s="2"/>
      <c r="AC1923" s="2"/>
      <c r="AD1923" s="2"/>
      <c r="AE1923" s="2"/>
      <c r="AF1923" s="2"/>
      <c r="AG1923" s="18"/>
    </row>
    <row r="1924" spans="1:33" s="23" customFormat="1">
      <c r="A1924" s="1"/>
      <c r="B1924" s="1"/>
      <c r="C1924" s="18"/>
      <c r="D1924" s="26"/>
      <c r="N1924" s="24"/>
      <c r="S1924" s="25"/>
      <c r="V1924" s="18"/>
      <c r="W1924" s="2"/>
      <c r="X1924" s="2"/>
      <c r="Y1924" s="2"/>
      <c r="Z1924" s="2"/>
      <c r="AA1924" s="2"/>
      <c r="AB1924" s="2"/>
      <c r="AC1924" s="2"/>
      <c r="AD1924" s="2"/>
      <c r="AE1924" s="2"/>
      <c r="AF1924" s="2"/>
      <c r="AG1924" s="18"/>
    </row>
    <row r="1925" spans="1:33" s="23" customFormat="1">
      <c r="A1925" s="1"/>
      <c r="B1925" s="1"/>
      <c r="C1925" s="18"/>
      <c r="D1925" s="26"/>
      <c r="N1925" s="24"/>
      <c r="S1925" s="25"/>
      <c r="V1925" s="18"/>
      <c r="W1925" s="2"/>
      <c r="X1925" s="2"/>
      <c r="Y1925" s="2"/>
      <c r="Z1925" s="2"/>
      <c r="AA1925" s="2"/>
      <c r="AB1925" s="2"/>
      <c r="AC1925" s="2"/>
      <c r="AD1925" s="2"/>
      <c r="AE1925" s="2"/>
      <c r="AF1925" s="2"/>
      <c r="AG1925" s="18"/>
    </row>
    <row r="1926" spans="1:33" s="23" customFormat="1">
      <c r="A1926" s="1"/>
      <c r="B1926" s="1"/>
      <c r="C1926" s="18"/>
      <c r="D1926" s="26"/>
      <c r="N1926" s="24"/>
      <c r="S1926" s="25"/>
      <c r="V1926" s="18"/>
      <c r="W1926" s="2"/>
      <c r="X1926" s="2"/>
      <c r="Y1926" s="2"/>
      <c r="Z1926" s="2"/>
      <c r="AA1926" s="2"/>
      <c r="AB1926" s="2"/>
      <c r="AC1926" s="2"/>
      <c r="AD1926" s="2"/>
      <c r="AE1926" s="2"/>
      <c r="AF1926" s="2"/>
      <c r="AG1926" s="18"/>
    </row>
    <row r="1927" spans="1:33" s="23" customFormat="1">
      <c r="A1927" s="1"/>
      <c r="B1927" s="1"/>
      <c r="C1927" s="18"/>
      <c r="D1927" s="26"/>
      <c r="N1927" s="24"/>
      <c r="S1927" s="25"/>
      <c r="V1927" s="18"/>
      <c r="W1927" s="2"/>
      <c r="X1927" s="2"/>
      <c r="Y1927" s="2"/>
      <c r="Z1927" s="2"/>
      <c r="AA1927" s="2"/>
      <c r="AB1927" s="2"/>
      <c r="AC1927" s="2"/>
      <c r="AD1927" s="2"/>
      <c r="AE1927" s="2"/>
      <c r="AF1927" s="2"/>
      <c r="AG1927" s="18"/>
    </row>
    <row r="1928" spans="1:33" s="23" customFormat="1">
      <c r="A1928" s="1"/>
      <c r="B1928" s="1"/>
      <c r="C1928" s="18"/>
      <c r="D1928" s="26"/>
      <c r="N1928" s="24"/>
      <c r="S1928" s="25"/>
      <c r="V1928" s="18"/>
      <c r="W1928" s="2"/>
      <c r="X1928" s="2"/>
      <c r="Y1928" s="2"/>
      <c r="Z1928" s="2"/>
      <c r="AA1928" s="2"/>
      <c r="AB1928" s="2"/>
      <c r="AC1928" s="2"/>
      <c r="AD1928" s="2"/>
      <c r="AE1928" s="2"/>
      <c r="AF1928" s="2"/>
      <c r="AG1928" s="18"/>
    </row>
    <row r="1929" spans="1:33" s="23" customFormat="1">
      <c r="A1929" s="1"/>
      <c r="B1929" s="1"/>
      <c r="C1929" s="18"/>
      <c r="D1929" s="26"/>
      <c r="N1929" s="24"/>
      <c r="S1929" s="25"/>
      <c r="V1929" s="18"/>
      <c r="W1929" s="2"/>
      <c r="X1929" s="2"/>
      <c r="Y1929" s="2"/>
      <c r="Z1929" s="2"/>
      <c r="AA1929" s="2"/>
      <c r="AB1929" s="2"/>
      <c r="AC1929" s="2"/>
      <c r="AD1929" s="2"/>
      <c r="AE1929" s="2"/>
      <c r="AF1929" s="2"/>
      <c r="AG1929" s="18"/>
    </row>
    <row r="1930" spans="1:33" s="23" customFormat="1">
      <c r="A1930" s="1"/>
      <c r="B1930" s="1"/>
      <c r="C1930" s="18"/>
      <c r="D1930" s="26"/>
      <c r="N1930" s="24"/>
      <c r="S1930" s="25"/>
      <c r="V1930" s="18"/>
      <c r="W1930" s="2"/>
      <c r="X1930" s="2"/>
      <c r="Y1930" s="2"/>
      <c r="Z1930" s="2"/>
      <c r="AA1930" s="2"/>
      <c r="AB1930" s="2"/>
      <c r="AC1930" s="2"/>
      <c r="AD1930" s="2"/>
      <c r="AE1930" s="2"/>
      <c r="AF1930" s="2"/>
      <c r="AG1930" s="18"/>
    </row>
    <row r="1931" spans="1:33" s="23" customFormat="1">
      <c r="A1931" s="1"/>
      <c r="B1931" s="1"/>
      <c r="C1931" s="18"/>
      <c r="D1931" s="26"/>
      <c r="N1931" s="24"/>
      <c r="S1931" s="25"/>
      <c r="V1931" s="18"/>
      <c r="W1931" s="2"/>
      <c r="X1931" s="2"/>
      <c r="Y1931" s="2"/>
      <c r="Z1931" s="2"/>
      <c r="AA1931" s="2"/>
      <c r="AB1931" s="2"/>
      <c r="AC1931" s="2"/>
      <c r="AD1931" s="2"/>
      <c r="AE1931" s="2"/>
      <c r="AF1931" s="2"/>
      <c r="AG1931" s="18"/>
    </row>
    <row r="1932" spans="1:33" s="23" customFormat="1">
      <c r="A1932" s="1"/>
      <c r="B1932" s="1"/>
      <c r="C1932" s="18"/>
      <c r="D1932" s="26"/>
      <c r="N1932" s="24"/>
      <c r="S1932" s="25"/>
      <c r="V1932" s="18"/>
      <c r="W1932" s="2"/>
      <c r="X1932" s="2"/>
      <c r="Y1932" s="2"/>
      <c r="Z1932" s="2"/>
      <c r="AA1932" s="2"/>
      <c r="AB1932" s="2"/>
      <c r="AC1932" s="2"/>
      <c r="AD1932" s="2"/>
      <c r="AE1932" s="2"/>
      <c r="AF1932" s="2"/>
      <c r="AG1932" s="18"/>
    </row>
    <row r="1933" spans="1:33" s="23" customFormat="1">
      <c r="A1933" s="1"/>
      <c r="B1933" s="1"/>
      <c r="C1933" s="18"/>
      <c r="D1933" s="26"/>
      <c r="N1933" s="24"/>
      <c r="S1933" s="25"/>
      <c r="V1933" s="18"/>
      <c r="W1933" s="2"/>
      <c r="X1933" s="2"/>
      <c r="Y1933" s="2"/>
      <c r="Z1933" s="2"/>
      <c r="AA1933" s="2"/>
      <c r="AB1933" s="2"/>
      <c r="AC1933" s="2"/>
      <c r="AD1933" s="2"/>
      <c r="AE1933" s="2"/>
      <c r="AF1933" s="2"/>
      <c r="AG1933" s="18"/>
    </row>
    <row r="1934" spans="1:33" s="23" customFormat="1">
      <c r="A1934" s="1"/>
      <c r="B1934" s="1"/>
      <c r="C1934" s="18"/>
      <c r="D1934" s="26"/>
      <c r="N1934" s="24"/>
      <c r="S1934" s="25"/>
      <c r="V1934" s="18"/>
      <c r="W1934" s="2"/>
      <c r="X1934" s="2"/>
      <c r="Y1934" s="2"/>
      <c r="Z1934" s="2"/>
      <c r="AA1934" s="2"/>
      <c r="AB1934" s="2"/>
      <c r="AC1934" s="2"/>
      <c r="AD1934" s="2"/>
      <c r="AE1934" s="2"/>
      <c r="AF1934" s="2"/>
      <c r="AG1934" s="18"/>
    </row>
    <row r="1935" spans="1:33" s="23" customFormat="1">
      <c r="A1935" s="1"/>
      <c r="B1935" s="1"/>
      <c r="C1935" s="18"/>
      <c r="D1935" s="26"/>
      <c r="N1935" s="24"/>
      <c r="S1935" s="25"/>
      <c r="V1935" s="18"/>
      <c r="W1935" s="2"/>
      <c r="X1935" s="2"/>
      <c r="Y1935" s="2"/>
      <c r="Z1935" s="2"/>
      <c r="AA1935" s="2"/>
      <c r="AB1935" s="2"/>
      <c r="AC1935" s="2"/>
      <c r="AD1935" s="2"/>
      <c r="AE1935" s="2"/>
      <c r="AF1935" s="2"/>
      <c r="AG1935" s="18"/>
    </row>
    <row r="1936" spans="1:33" s="23" customFormat="1">
      <c r="A1936" s="1"/>
      <c r="B1936" s="1"/>
      <c r="C1936" s="18"/>
      <c r="D1936" s="26"/>
      <c r="N1936" s="24"/>
      <c r="S1936" s="25"/>
      <c r="V1936" s="18"/>
      <c r="W1936" s="2"/>
      <c r="X1936" s="2"/>
      <c r="Y1936" s="2"/>
      <c r="Z1936" s="2"/>
      <c r="AA1936" s="2"/>
      <c r="AB1936" s="2"/>
      <c r="AC1936" s="2"/>
      <c r="AD1936" s="2"/>
      <c r="AE1936" s="2"/>
      <c r="AF1936" s="2"/>
      <c r="AG1936" s="18"/>
    </row>
    <row r="1937" spans="1:33" s="23" customFormat="1">
      <c r="A1937" s="1"/>
      <c r="B1937" s="1"/>
      <c r="C1937" s="18"/>
      <c r="D1937" s="26"/>
      <c r="N1937" s="24"/>
      <c r="S1937" s="25"/>
      <c r="V1937" s="18"/>
      <c r="W1937" s="2"/>
      <c r="X1937" s="2"/>
      <c r="Y1937" s="2"/>
      <c r="Z1937" s="2"/>
      <c r="AA1937" s="2"/>
      <c r="AB1937" s="2"/>
      <c r="AC1937" s="2"/>
      <c r="AD1937" s="2"/>
      <c r="AE1937" s="2"/>
      <c r="AF1937" s="2"/>
      <c r="AG1937" s="18"/>
    </row>
    <row r="1938" spans="1:33" s="23" customFormat="1">
      <c r="A1938" s="1"/>
      <c r="B1938" s="1"/>
      <c r="C1938" s="18"/>
      <c r="D1938" s="26"/>
      <c r="N1938" s="24"/>
      <c r="S1938" s="25"/>
      <c r="V1938" s="18"/>
      <c r="W1938" s="2"/>
      <c r="X1938" s="2"/>
      <c r="Y1938" s="2"/>
      <c r="Z1938" s="2"/>
      <c r="AA1938" s="2"/>
      <c r="AB1938" s="2"/>
      <c r="AC1938" s="2"/>
      <c r="AD1938" s="2"/>
      <c r="AE1938" s="2"/>
      <c r="AF1938" s="2"/>
      <c r="AG1938" s="18"/>
    </row>
    <row r="1939" spans="1:33" s="23" customFormat="1">
      <c r="A1939" s="1"/>
      <c r="B1939" s="1"/>
      <c r="C1939" s="18"/>
      <c r="D1939" s="26"/>
      <c r="N1939" s="24"/>
      <c r="S1939" s="25"/>
      <c r="V1939" s="18"/>
      <c r="W1939" s="2"/>
      <c r="X1939" s="2"/>
      <c r="Y1939" s="2"/>
      <c r="Z1939" s="2"/>
      <c r="AA1939" s="2"/>
      <c r="AB1939" s="2"/>
      <c r="AC1939" s="2"/>
      <c r="AD1939" s="2"/>
      <c r="AE1939" s="2"/>
      <c r="AF1939" s="2"/>
      <c r="AG1939" s="18"/>
    </row>
    <row r="1940" spans="1:33" s="23" customFormat="1">
      <c r="A1940" s="1"/>
      <c r="B1940" s="1"/>
      <c r="C1940" s="18"/>
      <c r="D1940" s="26"/>
      <c r="N1940" s="24"/>
      <c r="S1940" s="25"/>
      <c r="V1940" s="18"/>
      <c r="W1940" s="2"/>
      <c r="X1940" s="2"/>
      <c r="Y1940" s="2"/>
      <c r="Z1940" s="2"/>
      <c r="AA1940" s="2"/>
      <c r="AB1940" s="2"/>
      <c r="AC1940" s="2"/>
      <c r="AD1940" s="2"/>
      <c r="AE1940" s="2"/>
      <c r="AF1940" s="2"/>
      <c r="AG1940" s="18"/>
    </row>
    <row r="1941" spans="1:33" s="23" customFormat="1">
      <c r="A1941" s="1"/>
      <c r="B1941" s="1"/>
      <c r="C1941" s="18"/>
      <c r="D1941" s="26"/>
      <c r="N1941" s="24"/>
      <c r="S1941" s="25"/>
      <c r="V1941" s="18"/>
      <c r="W1941" s="2"/>
      <c r="X1941" s="2"/>
      <c r="Y1941" s="2"/>
      <c r="Z1941" s="2"/>
      <c r="AA1941" s="2"/>
      <c r="AB1941" s="2"/>
      <c r="AC1941" s="2"/>
      <c r="AD1941" s="2"/>
      <c r="AE1941" s="2"/>
      <c r="AF1941" s="2"/>
      <c r="AG1941" s="18"/>
    </row>
    <row r="1942" spans="1:33" s="23" customFormat="1">
      <c r="A1942" s="1"/>
      <c r="B1942" s="1"/>
      <c r="C1942" s="18"/>
      <c r="D1942" s="26"/>
      <c r="N1942" s="24"/>
      <c r="S1942" s="25"/>
      <c r="V1942" s="18"/>
      <c r="W1942" s="2"/>
      <c r="X1942" s="2"/>
      <c r="Y1942" s="2"/>
      <c r="Z1942" s="2"/>
      <c r="AA1942" s="2"/>
      <c r="AB1942" s="2"/>
      <c r="AC1942" s="2"/>
      <c r="AD1942" s="2"/>
      <c r="AE1942" s="2"/>
      <c r="AF1942" s="2"/>
      <c r="AG1942" s="18"/>
    </row>
    <row r="1943" spans="1:33" s="23" customFormat="1">
      <c r="A1943" s="1"/>
      <c r="B1943" s="1"/>
      <c r="C1943" s="18"/>
      <c r="D1943" s="26"/>
      <c r="N1943" s="24"/>
      <c r="S1943" s="25"/>
      <c r="V1943" s="18"/>
      <c r="W1943" s="2"/>
      <c r="X1943" s="2"/>
      <c r="Y1943" s="2"/>
      <c r="Z1943" s="2"/>
      <c r="AA1943" s="2"/>
      <c r="AB1943" s="2"/>
      <c r="AC1943" s="2"/>
      <c r="AD1943" s="2"/>
      <c r="AE1943" s="2"/>
      <c r="AF1943" s="2"/>
      <c r="AG1943" s="18"/>
    </row>
    <row r="1944" spans="1:33" s="23" customFormat="1">
      <c r="A1944" s="1"/>
      <c r="B1944" s="1"/>
      <c r="C1944" s="18"/>
      <c r="D1944" s="26"/>
      <c r="N1944" s="24"/>
      <c r="S1944" s="25"/>
      <c r="V1944" s="18"/>
      <c r="W1944" s="2"/>
      <c r="X1944" s="2"/>
      <c r="Y1944" s="2"/>
      <c r="Z1944" s="2"/>
      <c r="AA1944" s="2"/>
      <c r="AB1944" s="2"/>
      <c r="AC1944" s="2"/>
      <c r="AD1944" s="2"/>
      <c r="AE1944" s="2"/>
      <c r="AF1944" s="2"/>
      <c r="AG1944" s="18"/>
    </row>
    <row r="1945" spans="1:33" s="23" customFormat="1">
      <c r="A1945" s="1"/>
      <c r="B1945" s="1"/>
      <c r="C1945" s="18"/>
      <c r="D1945" s="26"/>
      <c r="N1945" s="24"/>
      <c r="S1945" s="25"/>
      <c r="V1945" s="18"/>
      <c r="W1945" s="2"/>
      <c r="X1945" s="2"/>
      <c r="Y1945" s="2"/>
      <c r="Z1945" s="2"/>
      <c r="AA1945" s="2"/>
      <c r="AB1945" s="2"/>
      <c r="AC1945" s="2"/>
      <c r="AD1945" s="2"/>
      <c r="AE1945" s="2"/>
      <c r="AF1945" s="2"/>
      <c r="AG1945" s="18"/>
    </row>
    <row r="1946" spans="1:33" s="23" customFormat="1">
      <c r="A1946" s="1"/>
      <c r="B1946" s="1"/>
      <c r="C1946" s="18"/>
      <c r="D1946" s="26"/>
      <c r="N1946" s="24"/>
      <c r="S1946" s="25"/>
      <c r="V1946" s="18"/>
      <c r="W1946" s="2"/>
      <c r="X1946" s="2"/>
      <c r="Y1946" s="2"/>
      <c r="Z1946" s="2"/>
      <c r="AA1946" s="2"/>
      <c r="AB1946" s="2"/>
      <c r="AC1946" s="2"/>
      <c r="AD1946" s="2"/>
      <c r="AE1946" s="2"/>
      <c r="AF1946" s="2"/>
      <c r="AG1946" s="18"/>
    </row>
    <row r="1947" spans="1:33" s="23" customFormat="1">
      <c r="A1947" s="1"/>
      <c r="B1947" s="1"/>
      <c r="C1947" s="18"/>
      <c r="D1947" s="26"/>
      <c r="N1947" s="24"/>
      <c r="S1947" s="25"/>
      <c r="V1947" s="18"/>
      <c r="W1947" s="2"/>
      <c r="X1947" s="2"/>
      <c r="Y1947" s="2"/>
      <c r="Z1947" s="2"/>
      <c r="AA1947" s="2"/>
      <c r="AB1947" s="2"/>
      <c r="AC1947" s="2"/>
      <c r="AD1947" s="2"/>
      <c r="AE1947" s="2"/>
      <c r="AF1947" s="2"/>
      <c r="AG1947" s="18"/>
    </row>
    <row r="1948" spans="1:33" s="23" customFormat="1">
      <c r="A1948" s="1"/>
      <c r="B1948" s="1"/>
      <c r="C1948" s="18"/>
      <c r="D1948" s="26"/>
      <c r="N1948" s="24"/>
      <c r="S1948" s="25"/>
      <c r="V1948" s="18"/>
      <c r="W1948" s="2"/>
      <c r="X1948" s="2"/>
      <c r="Y1948" s="2"/>
      <c r="Z1948" s="2"/>
      <c r="AA1948" s="2"/>
      <c r="AB1948" s="2"/>
      <c r="AC1948" s="2"/>
      <c r="AD1948" s="2"/>
      <c r="AE1948" s="2"/>
      <c r="AF1948" s="2"/>
      <c r="AG1948" s="18"/>
    </row>
    <row r="1048576" spans="1:33" s="23" customFormat="1">
      <c r="A1048576" s="1"/>
      <c r="B1048576" s="1"/>
      <c r="C1048576" s="18"/>
      <c r="D1048576" s="26"/>
      <c r="I1048576" s="9"/>
      <c r="S1048576" s="25"/>
      <c r="V1048576" s="18"/>
      <c r="W1048576" s="2"/>
      <c r="X1048576" s="2"/>
      <c r="Y1048576" s="2"/>
      <c r="Z1048576" s="2"/>
      <c r="AA1048576" s="2"/>
      <c r="AB1048576" s="2"/>
      <c r="AC1048576" s="2"/>
      <c r="AD1048576" s="2"/>
      <c r="AE1048576" s="2"/>
      <c r="AF1048576" s="2"/>
      <c r="AG1048576" s="18"/>
    </row>
  </sheetData>
  <mergeCells count="2">
    <mergeCell ref="E1:U1"/>
    <mergeCell ref="W1:AA1"/>
  </mergeCells>
  <dataValidations disablePrompts="1" count="1">
    <dataValidation type="list" allowBlank="1" showInputMessage="1" showErrorMessage="1" sqref="AG22 C22 V22">
      <formula1>#REF!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" id="{18E4FDB0-4D0D-4158-9AFC-B6C3E2D9D277}">
            <xm:f>SUM(Inputs!$B$7:$B$16)&gt;Inputs!$B$3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E1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BD1048576"/>
  <sheetViews>
    <sheetView topLeftCell="AH1" zoomScale="70" zoomScaleNormal="70" workbookViewId="0">
      <selection activeCell="AK11" sqref="AK11"/>
    </sheetView>
  </sheetViews>
  <sheetFormatPr defaultColWidth="8.81640625" defaultRowHeight="15.5"/>
  <cols>
    <col min="1" max="1" width="48" style="1" hidden="1" customWidth="1"/>
    <col min="2" max="2" width="22.26953125" style="1" hidden="1" customWidth="1"/>
    <col min="3" max="3" width="0.7265625" style="18" customWidth="1"/>
    <col min="4" max="4" width="8.54296875" style="26" bestFit="1" customWidth="1"/>
    <col min="5" max="5" width="6.453125" style="23" customWidth="1"/>
    <col min="6" max="6" width="18.26953125" style="23" customWidth="1"/>
    <col min="7" max="7" width="8.453125" style="23" customWidth="1"/>
    <col min="8" max="8" width="18.26953125" style="23" customWidth="1"/>
    <col min="9" max="9" width="9.26953125" style="23" bestFit="1" customWidth="1"/>
    <col min="10" max="10" width="6.7265625" style="23" customWidth="1"/>
    <col min="11" max="11" width="8.81640625" style="23"/>
    <col min="12" max="12" width="11.26953125" style="23" bestFit="1" customWidth="1"/>
    <col min="13" max="13" width="9" style="23" hidden="1" customWidth="1"/>
    <col min="14" max="14" width="9.7265625" style="23" hidden="1" customWidth="1"/>
    <col min="15" max="17" width="9" style="23" hidden="1" customWidth="1"/>
    <col min="18" max="18" width="10" style="23" hidden="1" customWidth="1"/>
    <col min="19" max="19" width="11.7265625" style="25" bestFit="1" customWidth="1"/>
    <col min="20" max="20" width="18.7265625" style="23" hidden="1" customWidth="1"/>
    <col min="21" max="21" width="11.26953125" style="23" bestFit="1" customWidth="1"/>
    <col min="22" max="22" width="0.7265625" style="18" customWidth="1"/>
    <col min="23" max="23" width="5.54296875" style="2" bestFit="1" customWidth="1"/>
    <col min="24" max="24" width="9.1796875" style="2" bestFit="1" customWidth="1"/>
    <col min="25" max="25" width="12.81640625" style="2" customWidth="1"/>
    <col min="26" max="26" width="13.54296875" style="2" customWidth="1"/>
    <col min="27" max="27" width="17.54296875" style="2" bestFit="1" customWidth="1"/>
    <col min="28" max="29" width="9" style="2" customWidth="1"/>
    <col min="30" max="32" width="8.81640625" style="2" customWidth="1"/>
    <col min="33" max="33" width="0.7265625" style="18" customWidth="1"/>
    <col min="34" max="34" width="10.1796875" style="26" customWidth="1"/>
    <col min="35" max="35" width="19" style="2" bestFit="1" customWidth="1"/>
    <col min="36" max="36" width="20" style="2" bestFit="1" customWidth="1"/>
    <col min="37" max="37" width="19" style="2" bestFit="1" customWidth="1"/>
    <col min="38" max="38" width="11.7265625" style="2" bestFit="1" customWidth="1"/>
    <col min="39" max="39" width="0" style="2" hidden="1" customWidth="1"/>
    <col min="40" max="40" width="19.1796875" style="2" bestFit="1" customWidth="1"/>
    <col min="41" max="42" width="8.81640625" style="2"/>
    <col min="43" max="43" width="12.36328125" style="2" bestFit="1" customWidth="1"/>
    <col min="44" max="16384" width="8.81640625" style="2"/>
  </cols>
  <sheetData>
    <row r="1" spans="1:56">
      <c r="A1" s="30"/>
      <c r="B1" s="30"/>
      <c r="C1" s="29"/>
      <c r="D1" s="39"/>
      <c r="E1" s="107" t="str">
        <f>IF(SUM(B8:B20)&gt;B2,"Check loan disbursal schedule. The amounts are incorrect", "Monthly Schedule")</f>
        <v>Monthly Schedule</v>
      </c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28"/>
      <c r="W1" s="108" t="s">
        <v>22</v>
      </c>
      <c r="X1" s="108"/>
      <c r="Y1" s="108"/>
      <c r="Z1" s="108"/>
      <c r="AA1" s="108"/>
      <c r="AB1"/>
      <c r="AC1"/>
      <c r="AE1" s="2">
        <f>200000/12</f>
        <v>16666.666666666668</v>
      </c>
      <c r="AG1" s="28"/>
      <c r="AH1" s="59"/>
      <c r="AK1" s="54"/>
      <c r="AL1" s="54"/>
      <c r="AM1" s="34" t="s">
        <v>26</v>
      </c>
      <c r="AN1" s="34"/>
      <c r="AO1" s="34">
        <f>SUM(AO3:AO214)</f>
        <v>0</v>
      </c>
      <c r="AP1" s="34"/>
      <c r="AQ1" s="34">
        <f>MAX(AQ3:AQ52)</f>
        <v>34464210.162370756</v>
      </c>
      <c r="AR1" s="34"/>
      <c r="AS1" s="34"/>
      <c r="AT1" s="34"/>
      <c r="AU1" s="34"/>
      <c r="AV1" s="34"/>
      <c r="AW1" s="34"/>
      <c r="BC1" s="16" t="s">
        <v>14</v>
      </c>
      <c r="BD1" s="41">
        <f>'Loan amortization schedule-old'!AS1</f>
        <v>12</v>
      </c>
    </row>
    <row r="2" spans="1:56" customFormat="1">
      <c r="A2" s="16" t="s">
        <v>13</v>
      </c>
      <c r="B2" s="41">
        <f>Inputs!B3</f>
        <v>2001654</v>
      </c>
      <c r="C2" s="5"/>
      <c r="D2" s="40"/>
      <c r="E2" s="3" t="s">
        <v>1</v>
      </c>
      <c r="F2" s="3" t="s">
        <v>2</v>
      </c>
      <c r="G2" s="3" t="s">
        <v>29</v>
      </c>
      <c r="H2" s="3"/>
      <c r="I2" s="3" t="s">
        <v>3</v>
      </c>
      <c r="J2" s="3" t="s">
        <v>3</v>
      </c>
      <c r="K2" s="3" t="s">
        <v>4</v>
      </c>
      <c r="L2" s="3" t="s">
        <v>55</v>
      </c>
      <c r="M2" s="3" t="s">
        <v>11</v>
      </c>
      <c r="N2" s="3" t="s">
        <v>12</v>
      </c>
      <c r="O2" s="3" t="s">
        <v>17</v>
      </c>
      <c r="P2" s="3" t="s">
        <v>18</v>
      </c>
      <c r="Q2" s="3"/>
      <c r="R2" s="3" t="s">
        <v>21</v>
      </c>
      <c r="S2" s="3" t="s">
        <v>19</v>
      </c>
      <c r="T2" s="3" t="s">
        <v>5</v>
      </c>
      <c r="U2" s="3" t="s">
        <v>6</v>
      </c>
      <c r="V2" s="5"/>
      <c r="W2" s="31" t="s">
        <v>7</v>
      </c>
      <c r="X2" s="31" t="s">
        <v>8</v>
      </c>
      <c r="Y2" s="31" t="s">
        <v>9</v>
      </c>
      <c r="Z2" s="31" t="s">
        <v>10</v>
      </c>
      <c r="AA2" s="31" t="s">
        <v>30</v>
      </c>
      <c r="AB2" s="6"/>
      <c r="AC2" s="6"/>
      <c r="AG2" s="5"/>
      <c r="AH2" s="40"/>
      <c r="AI2" s="55" t="s">
        <v>32</v>
      </c>
      <c r="AJ2" s="55" t="s">
        <v>33</v>
      </c>
      <c r="AK2" s="54" t="s">
        <v>34</v>
      </c>
      <c r="AL2" s="54" t="s">
        <v>35</v>
      </c>
      <c r="AM2" s="35" t="s">
        <v>27</v>
      </c>
      <c r="AN2" s="35" t="s">
        <v>47</v>
      </c>
      <c r="AO2" s="35"/>
      <c r="AP2" s="35"/>
      <c r="AQ2" s="35"/>
      <c r="AR2" s="35"/>
      <c r="AS2" s="35"/>
      <c r="AT2" s="35"/>
      <c r="AU2" s="35"/>
      <c r="AV2" s="35"/>
      <c r="AW2" s="35"/>
      <c r="AX2" t="s">
        <v>65</v>
      </c>
      <c r="AY2" t="s">
        <v>66</v>
      </c>
      <c r="AZ2" t="s">
        <v>67</v>
      </c>
      <c r="BC2" s="16" t="s">
        <v>25</v>
      </c>
      <c r="BD2" s="41" t="str">
        <f>'Loan amortization schedule-old'!AS2</f>
        <v>fixed</v>
      </c>
    </row>
    <row r="3" spans="1:56" customFormat="1">
      <c r="A3" s="1"/>
      <c r="B3" s="1"/>
      <c r="C3" s="7"/>
      <c r="D3" s="26">
        <f>IF(SUM($D$2:D2)&lt;&gt;0,0,IF(U2=L3,E3,0))</f>
        <v>0</v>
      </c>
      <c r="E3" s="3">
        <v>0</v>
      </c>
      <c r="F3" s="3">
        <f>B2</f>
        <v>2001654</v>
      </c>
      <c r="G3" s="3" t="s">
        <v>28</v>
      </c>
      <c r="H3" s="3"/>
      <c r="I3" s="3"/>
      <c r="J3" s="3" t="s">
        <v>26</v>
      </c>
      <c r="K3" s="3"/>
      <c r="L3" s="3"/>
      <c r="M3" s="3"/>
      <c r="N3" s="3"/>
      <c r="O3" s="3"/>
      <c r="P3" s="3"/>
      <c r="Q3" s="3"/>
      <c r="R3" s="3" t="s">
        <v>20</v>
      </c>
      <c r="S3" s="3" t="s">
        <v>20</v>
      </c>
      <c r="T3" s="3"/>
      <c r="U3" s="3">
        <f>F3</f>
        <v>2001654</v>
      </c>
      <c r="V3" s="7"/>
      <c r="W3" s="31">
        <v>1</v>
      </c>
      <c r="X3" s="32">
        <f>IF(ISERROR(W3),NA(),SUM(INDEX($J$4:$J$1333,AB3):INDEX($J$4:$J$1333,AC3)))</f>
        <v>215311.0603924653</v>
      </c>
      <c r="Y3" s="32">
        <f>IF(ISERROR(W3),NA(),SUM(INDEX($K$4:$K$1333,AB3):INDEX($K$4:$K$1333,AC3)))</f>
        <v>171430.45756714992</v>
      </c>
      <c r="Z3" s="32">
        <f>IF(ISERROR(W3),NA(),SUM(INDEX($L$4:$L$1333,AB3):INDEX($L$4:$L$1333,AC3)))</f>
        <v>43880.602825315305</v>
      </c>
      <c r="AA3" s="32">
        <f>IF(ISERROR(W3),NA(),INDEX($U$4:$U$1333,AC3))</f>
        <v>1957773.3971746848</v>
      </c>
      <c r="AB3" s="6">
        <v>1</v>
      </c>
      <c r="AC3" s="6">
        <v>12</v>
      </c>
      <c r="AD3" t="s">
        <v>65</v>
      </c>
      <c r="AE3" t="s">
        <v>66</v>
      </c>
      <c r="AF3" t="s">
        <v>67</v>
      </c>
      <c r="AG3" s="7"/>
      <c r="AH3" s="60"/>
      <c r="AI3" s="53">
        <f>IF(X3=0,0,'Loan amortization schedule-old'!Y3-Y3)</f>
        <v>46003.750385189342</v>
      </c>
      <c r="AJ3" s="53">
        <f>IF(X3=0,0,'Loan amortization schedule-old'!Z3-Z3)</f>
        <v>-8374.3651351117805</v>
      </c>
      <c r="AK3" s="53">
        <f>IF(X3=0,0,-IF(AX3=1,0,SUM(AY3:AZ3)))</f>
        <v>-2942.6628705835583</v>
      </c>
      <c r="AL3" s="53">
        <f t="shared" ref="AL3:AL34" si="0">IF(ISERROR(W3),NA(),SUM(AI3:AK3))</f>
        <v>34686.722379494</v>
      </c>
      <c r="AM3" s="35"/>
      <c r="AN3" s="50">
        <f>IF(Inputs!$B$12="No",SUM($AL$3:AL3)-Inputs!$E$5-Inputs!$E$6,IF(Inputs!$E$12="Yes",NA(),SUM($AL$3:AL3)-Inputs!$E$5-Inputs!$E$6))</f>
        <v>14586.722379494</v>
      </c>
      <c r="AO3" s="35">
        <f>IF(ISERROR(W3),0,IF(Inputs!$E$12="Yes",0,IF(AN3&lt;0,1,0)))</f>
        <v>0</v>
      </c>
      <c r="AP3" s="35"/>
      <c r="AQ3" s="50">
        <f>IF(ISERROR(W3),"",AL3*(1+Inputs!$B$22))</f>
        <v>38155.394617443402</v>
      </c>
      <c r="AR3" s="35"/>
      <c r="AS3" s="50"/>
      <c r="AT3" s="35"/>
      <c r="AU3" s="35"/>
      <c r="AV3" s="35"/>
      <c r="AW3" s="35"/>
      <c r="AX3">
        <f>IF(AND('Loan amortization schedule-old'!Y3&gt;$AE$1*12,Y3&gt;$AE$1*12),1,0)</f>
        <v>0</v>
      </c>
      <c r="AY3" s="2">
        <f>IF(AND('Loan amortization schedule-old'!Y3&gt;$AE$1*12,Y3&lt;$AE$1*12),($AE$1*12-Y3)*Inputs!$B$10,0)</f>
        <v>2942.6628705835583</v>
      </c>
      <c r="AZ3">
        <f>IF(AND('Loan amortization schedule-old'!Y3&lt;$AE$1*12,Y3&lt;$AE$1*12),('Loan amortization schedule-old'!Y3-'Loan amortization schedule-new'!Y3)*Inputs!$B$10,0)</f>
        <v>0</v>
      </c>
    </row>
    <row r="4" spans="1:56" customFormat="1">
      <c r="A4" s="1"/>
      <c r="B4" s="1"/>
      <c r="C4" s="7"/>
      <c r="D4" s="26">
        <f>IF(SUM($D$2:D3)&lt;&gt;0,0,IF(OR(ROUND(U3-L4,2)=0,ROUND(U4,2)=0),E4,0))</f>
        <v>0</v>
      </c>
      <c r="E4" s="3">
        <f>IF(E3&lt;term,1,"")</f>
        <v>1</v>
      </c>
      <c r="F4" s="3">
        <f t="shared" ref="F4:F67" si="1">IF(E4="","",IF(ISERROR(INDEX($A$11:$B$20,MATCH(E4,$A$11:$A$20,0),2)),0,INDEX($A$11:$B$20,MATCH(E4,$A$11:$A$20,0),2)))</f>
        <v>0</v>
      </c>
      <c r="G4" s="47">
        <f>rate</f>
        <v>8.6499999999999994E-2</v>
      </c>
      <c r="H4" s="70">
        <f t="shared" ref="H4:H67" si="2">IF($BD$2="fixed",rate,G4)</f>
        <v>8.6499999999999994E-2</v>
      </c>
      <c r="I4" s="9">
        <f>IF(Inputs!$B$12="No",IF((K4+L4)&gt;(U3*(1+rate/freq)),IF((U3*(1+rate/freq))&lt;0,0,(U3*(1+rate/freq))),(K4+L4)),IF(E4="",NA(),IF(Inputs!$E$10&gt;(U3*(1+rate/freq)),IF((U3*(1+rate/freq))&lt;0,0,(U3*(1+rate/freq))),PMT(H4/freq,(term),-$B$2))))</f>
        <v>17942.58836603877</v>
      </c>
      <c r="J4" s="8">
        <f>IF(E4="","",IF(Inputs!$E$10&gt;(U3*(1+rate/freq)),IF((U3*(1+rate/freq))&lt;0,0,(U3*(1+rate/freq))),Inputs!$E$10))</f>
        <v>17942.58836603877</v>
      </c>
      <c r="K4" s="9">
        <f t="shared" ref="K4:K67" si="3">IF(E4="","",IF(U3&lt;0,0,U3)*H4/freq)</f>
        <v>14428.589249999999</v>
      </c>
      <c r="L4" s="8">
        <f>IF(E4="","",IF(Inputs!$B$12="Yes",I4-K4,Inputs!$B$6-K4))</f>
        <v>3513.9991160387708</v>
      </c>
      <c r="M4" s="8">
        <f>E4</f>
        <v>1</v>
      </c>
      <c r="N4" s="8">
        <v>1</v>
      </c>
      <c r="O4" s="8">
        <v>1</v>
      </c>
      <c r="P4" s="8">
        <v>1</v>
      </c>
      <c r="Q4" s="8" t="str">
        <f t="shared" ref="Q4:Q67" si="4">IF($B$23=$M$2,M4,IF($B$23=$N$2,N4,IF($B$23=$O$2,O4,IF($B$23=$P$2,P4,""))))</f>
        <v/>
      </c>
      <c r="R4" s="3">
        <f t="shared" ref="R4:R67" si="5">IF(Q4&lt;&gt;0,regpay,0)</f>
        <v>0</v>
      </c>
      <c r="S4" s="62">
        <f>IF(Inputs!$E$12="Yes",IF(AH4&lt;0,0,AH4),0)</f>
        <v>0</v>
      </c>
      <c r="T4" s="3">
        <f t="shared" ref="T4:T67" si="6">IF(U3=0,0,S4)</f>
        <v>0</v>
      </c>
      <c r="U4" s="8">
        <f t="shared" ref="U4:U67" si="7">IF(E4="","",IF(U3&lt;=0,0,IF(U3+F4-L4-R4-T4&lt;0,0,U3+F4-L4-R4-T4)))</f>
        <v>1998140.0008839613</v>
      </c>
      <c r="V4" s="7"/>
      <c r="W4" s="31">
        <f t="shared" ref="W4:W35" si="8">IF(W3&lt;term,W3+1,NA())</f>
        <v>2</v>
      </c>
      <c r="X4" s="32">
        <f>IF(ISERROR(W4),NA(),SUM(INDEX($J$4:$J$1333,AB4):INDEX($J$4:$J$1333,AC4)))</f>
        <v>215311.0603924653</v>
      </c>
      <c r="Y4" s="32">
        <f>IF(ISERROR(W4),NA(),SUM(INDEX($K$4:$K$1333,AB4):INDEX($K$4:$K$1333,AC4)))</f>
        <v>167480.62775020252</v>
      </c>
      <c r="Z4" s="32">
        <f>IF(ISERROR(W4),NA(),SUM(INDEX($L$4:$L$1333,AB4):INDEX($L$4:$L$1333,AC4)))</f>
        <v>47830.43264226272</v>
      </c>
      <c r="AA4" s="32">
        <f>IF(ISERROR(W4),NA(),INDEX($U$4:$U$1333,AC4))</f>
        <v>1909942.9645324217</v>
      </c>
      <c r="AB4" s="10">
        <f t="shared" ref="AB4:AB35" si="9">IF(ISERROR(W4),"",AB3+12)</f>
        <v>13</v>
      </c>
      <c r="AC4" s="10">
        <f t="shared" ref="AC4:AC35" si="10">IF(ISERROR(W4),"",AC3+12)</f>
        <v>24</v>
      </c>
      <c r="AD4">
        <f>IF(AND('Loan amortization schedule-old'!K4&gt;$AE$1,K4&gt;$AE$1),1,0)</f>
        <v>0</v>
      </c>
      <c r="AE4" s="2">
        <f>IF(AND('Loan amortization schedule-old'!K4&gt;$AE$1,K4&lt;$AE$1),($AE$1-K4)*Inputs!$B$10,0)</f>
        <v>230.52197391666687</v>
      </c>
      <c r="AF4">
        <f>IF(AND('Loan amortization schedule-old'!K4&lt;$AE$1,K4&lt;$AE$1),('Loan amortization schedule-old'!K4-'Loan amortization schedule-new'!K4)*Inputs!$B$10,0)</f>
        <v>0</v>
      </c>
      <c r="AG4" s="7"/>
      <c r="AH4" s="61">
        <f>IF(ISERROR(E4),NA(),'Loan amortization schedule-old'!K4-'Loan amortization schedule-new'!K4)+IF(ISERROR(E4),NA(),'Loan amortization schedule-old'!L4-'Loan amortization schedule-new'!L4)-IF(ISERROR(E4),NA(),IF(AD4=1,0,SUM(AE4:AF4)))</f>
        <v>2905.2601302564626</v>
      </c>
      <c r="AI4" s="53">
        <f>IF(X4=0,0,'Loan amortization schedule-old'!Y4-Y4)</f>
        <v>45864.462812149141</v>
      </c>
      <c r="AJ4" s="53">
        <f>IF(X4=0,0,'Loan amortization schedule-old'!Z4-Z4)</f>
        <v>-8235.0775620715649</v>
      </c>
      <c r="AK4" s="53">
        <f t="shared" ref="AK4:AK67" si="11">IF(X4=0,0,-IF(AX4=1,0,SUM(AY4:AZ4)))</f>
        <v>-3349.4953417291404</v>
      </c>
      <c r="AL4" s="53">
        <f t="shared" si="0"/>
        <v>34279.889908348436</v>
      </c>
      <c r="AM4" s="35"/>
      <c r="AN4" s="50">
        <f>IF(Inputs!$B$12="No",SUM($AL$3:AL4)-Inputs!$E$5-Inputs!$E$6,IF(Inputs!$E$12="Yes",NA(),SUM($AL$3:AL4)-Inputs!$E$5-Inputs!$E$6))</f>
        <v>48866.612287842436</v>
      </c>
      <c r="AO4" s="35">
        <f>IF(ISERROR(W4),0,IF(Inputs!$E$12="Yes",0,IF(AN4&lt;0,1,0)))</f>
        <v>0</v>
      </c>
      <c r="AP4" s="35"/>
      <c r="AQ4" s="50">
        <f>IF(ISERROR(W4),"",(AL4+AQ3)*(1+Inputs!$B$22))</f>
        <v>79678.812978371032</v>
      </c>
      <c r="AR4" s="35"/>
      <c r="AS4" s="35"/>
      <c r="AT4" s="35"/>
      <c r="AU4" s="35">
        <f>IF(Inputs!$B$12="No",1,IF(E6="",NA(),IF(Inputs!E12&gt;(U5*(1+rate/freq)),IF((U5*(1+rate/freq))&lt;0,0,(U5*(1+rate/freq))),PMT(H6/freq,(term*freq),-$B$2))))</f>
        <v>2008978.4181994</v>
      </c>
      <c r="AV4" s="35">
        <f>IF((K6+L6)&gt;(U5*(1+rate/freq)),IF((U5*(1+rate/freq))&lt;0,0,(U5*(1+rate/freq))),(K6+L6))</f>
        <v>17942.58836603877</v>
      </c>
      <c r="AW4" s="35"/>
      <c r="AX4">
        <f>IF(AND('Loan amortization schedule-old'!Y4&gt;$AE$1*12,Y4&gt;$AE$1*12),1,0)</f>
        <v>0</v>
      </c>
      <c r="AY4" s="2">
        <f>IF(AND('Loan amortization schedule-old'!Y4&gt;$AE$1*12,Y4&lt;$AE$1*12),($AE$1*12-Y4)*Inputs!$B$10,0)</f>
        <v>3349.4953417291404</v>
      </c>
      <c r="AZ4">
        <f>IF(AND('Loan amortization schedule-old'!Y4&lt;$AE$1*12,Y4&lt;$AE$1*12),('Loan amortization schedule-old'!Y4-'Loan amortization schedule-new'!Y4)*Inputs!$B$10,0)</f>
        <v>0</v>
      </c>
    </row>
    <row r="5" spans="1:56" customFormat="1">
      <c r="A5" s="1"/>
      <c r="B5" s="1"/>
      <c r="C5" s="12"/>
      <c r="D5" s="26">
        <f>IF(SUM($D$2:D4)&lt;&gt;0,0,IF(OR(ROUND(U4-L5,2)=0,ROUND(U5,2)=0),E5,0))</f>
        <v>0</v>
      </c>
      <c r="E5" s="3">
        <f t="shared" ref="E5:E68" si="12">IF(E4&lt;term,E4+1,"")</f>
        <v>2</v>
      </c>
      <c r="F5" s="3">
        <f t="shared" si="1"/>
        <v>0</v>
      </c>
      <c r="G5" s="47">
        <f>G4</f>
        <v>8.6499999999999994E-2</v>
      </c>
      <c r="H5" s="37">
        <f t="shared" si="2"/>
        <v>8.6499999999999994E-2</v>
      </c>
      <c r="I5" s="9">
        <f>IF(Inputs!$B$12="No",IF((K5+L5)&gt;(U4*(1+rate/freq)),IF((U4*(1+rate/freq))&lt;0,0,(U4*(1+rate/freq))),(K5+L5)),IF(E5="",NA(),IF(Inputs!$E$10&gt;(U4*(1+rate/freq)),IF((U4*(1+rate/freq))&lt;0,0,(U4*(1+rate/freq))),PMT(H5/freq,(term),-$B$2))))</f>
        <v>17942.58836603877</v>
      </c>
      <c r="J5" s="8">
        <f t="shared" ref="J5:J67" si="13">IF(E5="","",IF(emi&gt;(U4*(1+rate/freq)),IF((U4*(1+rate/freq))&lt;0,0,(U4*(1+rate/freq))),emi))</f>
        <v>17942.58836603877</v>
      </c>
      <c r="K5" s="9">
        <f t="shared" si="3"/>
        <v>14403.259173038554</v>
      </c>
      <c r="L5" s="8">
        <f>IF(E5="","",IF(Inputs!$B$12="Yes",I5-K5,Inputs!$B$6-K5))</f>
        <v>3539.329193000216</v>
      </c>
      <c r="M5" s="8">
        <f t="shared" ref="M5:M68" si="14">E5</f>
        <v>2</v>
      </c>
      <c r="N5" s="8"/>
      <c r="O5" s="8"/>
      <c r="P5" s="8"/>
      <c r="Q5" s="8" t="str">
        <f t="shared" si="4"/>
        <v/>
      </c>
      <c r="R5" s="3">
        <f t="shared" si="5"/>
        <v>0</v>
      </c>
      <c r="S5" s="62">
        <f>IF(Inputs!$E$12="Yes",IF(AH5&lt;0,0,AH5),0)</f>
        <v>0</v>
      </c>
      <c r="T5" s="3">
        <f t="shared" si="6"/>
        <v>0</v>
      </c>
      <c r="U5" s="8">
        <f t="shared" si="7"/>
        <v>1994600.6716909611</v>
      </c>
      <c r="V5" s="12"/>
      <c r="W5" s="31">
        <f t="shared" si="8"/>
        <v>3</v>
      </c>
      <c r="X5" s="32">
        <f>IF(ISERROR(W5),NA(),SUM(INDEX($J$4:$J$1333,AB5):INDEX($J$4:$J$1333,AC5)))</f>
        <v>215311.0603924653</v>
      </c>
      <c r="Y5" s="32">
        <f>IF(ISERROR(W5),NA(),SUM(INDEX($K$4:$K$1333,AB5):INDEX($K$4:$K$1333,AC5)))</f>
        <v>163175.26144154023</v>
      </c>
      <c r="Z5" s="32">
        <f>IF(ISERROR(W5),NA(),SUM(INDEX($L$4:$L$1333,AB5):INDEX($L$4:$L$1333,AC5)))</f>
        <v>52135.798950924996</v>
      </c>
      <c r="AA5" s="32">
        <f t="shared" ref="AA5:AA52" si="15">IF(ISERROR(W5),NA(),INDEX($U$4:$U$1333,AC5))</f>
        <v>1857807.1655814969</v>
      </c>
      <c r="AB5" s="10">
        <f t="shared" si="9"/>
        <v>25</v>
      </c>
      <c r="AC5" s="10">
        <f t="shared" si="10"/>
        <v>36</v>
      </c>
      <c r="AD5">
        <f>IF(AND('Loan amortization schedule-old'!K5&gt;$AE$1,K5&gt;$AE$1),1,0)</f>
        <v>0</v>
      </c>
      <c r="AE5" s="2">
        <f>IF(AND('Loan amortization schedule-old'!K5&gt;$AE$1,K5&lt;$AE$1),($AE$1-K5)*Inputs!$B$10,0)</f>
        <v>233.13097184369573</v>
      </c>
      <c r="AF5">
        <f>IF(AND('Loan amortization schedule-old'!K5&lt;$AE$1,K5&lt;$AE$1),('Loan amortization schedule-old'!K5-'Loan amortization schedule-new'!K5)*Inputs!$B$10,0)</f>
        <v>0</v>
      </c>
      <c r="AG5" s="7"/>
      <c r="AH5" s="61">
        <f>IF(ISERROR(E5),NA(),'Loan amortization schedule-old'!K5-'Loan amortization schedule-new'!K5)+IF(ISERROR(E5),NA(),'Loan amortization schedule-old'!L5-'Loan amortization schedule-new'!L5)-IF(ISERROR(E5),NA(),IF(AD5=1,0,SUM(AE5:AF5)))</f>
        <v>2902.6511323294339</v>
      </c>
      <c r="AI5" s="53">
        <f>IF(X5=0,0,'Loan amortization schedule-old'!Y5-Y5)</f>
        <v>45609.783744169952</v>
      </c>
      <c r="AJ5" s="53">
        <f>IF(X5=0,0,'Loan amortization schedule-old'!Z5-Z5)</f>
        <v>-7980.398494092391</v>
      </c>
      <c r="AK5" s="53">
        <f t="shared" si="11"/>
        <v>-3792.9480715213558</v>
      </c>
      <c r="AL5" s="53">
        <f t="shared" si="0"/>
        <v>33836.437178556203</v>
      </c>
      <c r="AM5" s="35"/>
      <c r="AN5" s="50">
        <f>IF(Inputs!$B$12="No",SUM($AL$3:AL5)-Inputs!$E$5-Inputs!$E$6,IF(Inputs!$E$12="Yes",NA(),SUM($AL$3:AL5)-Inputs!$E$5-Inputs!$E$6))</f>
        <v>82703.049466398632</v>
      </c>
      <c r="AO5" s="35">
        <f>IF(ISERROR(W5),0,IF(Inputs!$E$12="Yes",0,IF(AN5&lt;0,1,0)))</f>
        <v>0</v>
      </c>
      <c r="AP5" s="35"/>
      <c r="AQ5" s="50">
        <f>IF(ISERROR(W5),"",(AL5+AQ4)*(1+Inputs!$B$22))</f>
        <v>124866.77517261998</v>
      </c>
      <c r="AR5" s="35"/>
      <c r="AS5" s="35"/>
      <c r="AT5" s="35"/>
      <c r="AU5" s="35"/>
      <c r="AV5" s="35"/>
      <c r="AW5" s="35"/>
      <c r="AX5">
        <f>IF(AND('Loan amortization schedule-old'!Y5&gt;$AE$1*12,Y5&gt;$AE$1*12),1,0)</f>
        <v>0</v>
      </c>
      <c r="AY5" s="2">
        <f>IF(AND('Loan amortization schedule-old'!Y5&gt;$AE$1*12,Y5&lt;$AE$1*12),($AE$1*12-Y5)*Inputs!$B$10,0)</f>
        <v>3792.9480715213558</v>
      </c>
      <c r="AZ5">
        <f>IF(AND('Loan amortization schedule-old'!Y5&lt;$AE$1*12,Y5&lt;$AE$1*12),('Loan amortization schedule-old'!Y5-'Loan amortization schedule-new'!Y5)*Inputs!$B$10,0)</f>
        <v>0</v>
      </c>
    </row>
    <row r="6" spans="1:56" customFormat="1">
      <c r="A6" s="1"/>
      <c r="B6" s="1"/>
      <c r="C6" s="12"/>
      <c r="D6" s="26">
        <f>IF(SUM($D$2:D5)&lt;&gt;0,0,IF(OR(ROUND(U5-L6,2)=0,ROUND(U6,2)=0),E6,0))</f>
        <v>0</v>
      </c>
      <c r="E6" s="3">
        <f t="shared" si="12"/>
        <v>3</v>
      </c>
      <c r="F6" s="3">
        <f t="shared" si="1"/>
        <v>0</v>
      </c>
      <c r="G6" s="47">
        <f t="shared" ref="G6:G69" si="16">G5</f>
        <v>8.6499999999999994E-2</v>
      </c>
      <c r="H6" s="37">
        <f t="shared" si="2"/>
        <v>8.6499999999999994E-2</v>
      </c>
      <c r="I6" s="9">
        <f>IF(Inputs!$B$12="No",IF((K6+L6)&gt;(U5*(1+rate/freq)),IF((U5*(1+rate/freq))&lt;0,0,(U5*(1+rate/freq))),(K6+L6)),IF(E6="",NA(),IF(Inputs!$E$10&gt;(U5*(1+rate/freq)),IF((U5*(1+rate/freq))&lt;0,0,(U5*(1+rate/freq))),PMT(H6/freq,(term),-$B$2))))</f>
        <v>17942.58836603877</v>
      </c>
      <c r="J6" s="8">
        <f t="shared" si="13"/>
        <v>17942.58836603877</v>
      </c>
      <c r="K6" s="9">
        <f t="shared" si="3"/>
        <v>14377.746508439011</v>
      </c>
      <c r="L6" s="8">
        <f>IF(E6="","",IF(Inputs!$B$12="Yes",I6-K6,Inputs!$B$6-K6))</f>
        <v>3564.8418575997584</v>
      </c>
      <c r="M6" s="8">
        <f t="shared" si="14"/>
        <v>3</v>
      </c>
      <c r="N6" s="8"/>
      <c r="O6" s="8"/>
      <c r="P6" s="8"/>
      <c r="Q6" s="8" t="str">
        <f t="shared" si="4"/>
        <v/>
      </c>
      <c r="R6" s="3">
        <f t="shared" si="5"/>
        <v>0</v>
      </c>
      <c r="S6" s="62">
        <f>IF(Inputs!$E$12="Yes",IF(AH6&lt;0,0,AH6),0)</f>
        <v>0</v>
      </c>
      <c r="T6" s="3">
        <f t="shared" si="6"/>
        <v>0</v>
      </c>
      <c r="U6" s="8">
        <f t="shared" si="7"/>
        <v>1991035.8298333613</v>
      </c>
      <c r="V6" s="12"/>
      <c r="W6" s="31">
        <f t="shared" si="8"/>
        <v>4</v>
      </c>
      <c r="X6" s="32">
        <f>IF(ISERROR(W6),NA(),SUM(INDEX($J$4:$J$1333,AB6):INDEX($J$4:$J$1333,AC6)))</f>
        <v>215311.0603924653</v>
      </c>
      <c r="Y6" s="32">
        <f>IF(ISERROR(W6),NA(),SUM(INDEX($K$4:$K$1333,AB6):INDEX($K$4:$K$1333,AC6)))</f>
        <v>158482.35569349214</v>
      </c>
      <c r="Z6" s="32">
        <f>IF(ISERROR(W6),NA(),SUM(INDEX($L$4:$L$1333,AB6):INDEX($L$4:$L$1333,AC6)))</f>
        <v>56828.704698973081</v>
      </c>
      <c r="AA6" s="32">
        <f t="shared" si="15"/>
        <v>1800978.4608825243</v>
      </c>
      <c r="AB6" s="10">
        <f t="shared" si="9"/>
        <v>37</v>
      </c>
      <c r="AC6" s="10">
        <f t="shared" si="10"/>
        <v>48</v>
      </c>
      <c r="AD6">
        <f>IF(AND('Loan amortization schedule-old'!K6&gt;$AE$1,K6&gt;$AE$1),1,0)</f>
        <v>0</v>
      </c>
      <c r="AE6" s="2">
        <f>IF(AND('Loan amortization schedule-old'!K6&gt;$AE$1,K6&lt;$AE$1),($AE$1-K6)*Inputs!$B$10,0)</f>
        <v>235.75877629744861</v>
      </c>
      <c r="AF6">
        <f>IF(AND('Loan amortization schedule-old'!K6&lt;$AE$1,K6&lt;$AE$1),('Loan amortization schedule-old'!K6-'Loan amortization schedule-new'!K6)*Inputs!$B$10,0)</f>
        <v>0</v>
      </c>
      <c r="AG6" s="7"/>
      <c r="AH6" s="61">
        <f>IF(ISERROR(E6),NA(),'Loan amortization schedule-old'!K6-'Loan amortization schedule-new'!K6)+IF(ISERROR(E6),NA(),'Loan amortization schedule-old'!L6-'Loan amortization schedule-new'!L6)-IF(ISERROR(E6),NA(),IF(AD6=1,0,SUM(AE6:AF6)))</f>
        <v>2900.0233278756809</v>
      </c>
      <c r="AI6" s="53">
        <f>IF(X6=0,0,'Loan amortization schedule-old'!Y6-Y6)</f>
        <v>45217.481156564929</v>
      </c>
      <c r="AJ6" s="53">
        <f>IF(X6=0,0,'Loan amortization schedule-old'!Z6-Z6)</f>
        <v>-7588.0959064873969</v>
      </c>
      <c r="AK6" s="53">
        <f t="shared" si="11"/>
        <v>-4276.3173635703097</v>
      </c>
      <c r="AL6" s="53">
        <f t="shared" si="0"/>
        <v>33353.067886507226</v>
      </c>
      <c r="AM6" s="35"/>
      <c r="AN6" s="50">
        <f>IF(Inputs!$B$12="No",SUM($AL$3:AL6)-Inputs!$E$5-Inputs!$E$6,IF(Inputs!$E$12="Yes",NA(),SUM($AL$3:AL6)-Inputs!$E$5-Inputs!$E$6))</f>
        <v>116056.11735290586</v>
      </c>
      <c r="AO6" s="35">
        <f>IF(ISERROR(W6),0,IF(Inputs!$E$12="Yes",0,IF(AN6&lt;0,1,0)))</f>
        <v>0</v>
      </c>
      <c r="AP6" s="35"/>
      <c r="AQ6" s="50">
        <f>IF(ISERROR(W6),"",(AL6+AQ5)*(1+Inputs!$B$22))</f>
        <v>174041.82736503996</v>
      </c>
      <c r="AR6" s="35"/>
      <c r="AS6" s="35"/>
      <c r="AT6" s="35"/>
      <c r="AU6" s="35"/>
      <c r="AV6" s="35"/>
      <c r="AW6" s="35"/>
      <c r="AX6">
        <f>IF(AND('Loan amortization schedule-old'!Y6&gt;$AE$1*12,Y6&gt;$AE$1*12),1,0)</f>
        <v>0</v>
      </c>
      <c r="AY6" s="2">
        <f>IF(AND('Loan amortization schedule-old'!Y6&gt;$AE$1*12,Y6&lt;$AE$1*12),($AE$1*12-Y6)*Inputs!$B$10,0)</f>
        <v>4276.3173635703097</v>
      </c>
      <c r="AZ6">
        <f>IF(AND('Loan amortization schedule-old'!Y6&lt;$AE$1*12,Y6&lt;$AE$1*12),('Loan amortization schedule-old'!Y6-'Loan amortization schedule-new'!Y6)*Inputs!$B$10,0)</f>
        <v>0</v>
      </c>
    </row>
    <row r="7" spans="1:56" customFormat="1">
      <c r="A7" s="1"/>
      <c r="B7" s="1"/>
      <c r="C7" s="14"/>
      <c r="D7" s="26">
        <f>IF(SUM($D$2:D6)&lt;&gt;0,0,IF(OR(ROUND(U6-L7,2)=0,ROUND(U7,2)=0),E7,0))</f>
        <v>0</v>
      </c>
      <c r="E7" s="3">
        <f t="shared" si="12"/>
        <v>4</v>
      </c>
      <c r="F7" s="3">
        <f t="shared" si="1"/>
        <v>0</v>
      </c>
      <c r="G7" s="47">
        <f t="shared" si="16"/>
        <v>8.6499999999999994E-2</v>
      </c>
      <c r="H7" s="37">
        <f t="shared" si="2"/>
        <v>8.6499999999999994E-2</v>
      </c>
      <c r="I7" s="9">
        <f>IF(Inputs!$B$12="No",IF((K7+L7)&gt;(U6*(1+rate/freq)),IF((U6*(1+rate/freq))&lt;0,0,(U6*(1+rate/freq))),(K7+L7)),IF(E7="",NA(),IF(Inputs!$E$10&gt;(U6*(1+rate/freq)),IF((U6*(1+rate/freq))&lt;0,0,(U6*(1+rate/freq))),PMT(H7/freq,(term),-$B$2))))</f>
        <v>17942.58836603877</v>
      </c>
      <c r="J7" s="8">
        <f t="shared" si="13"/>
        <v>17942.58836603877</v>
      </c>
      <c r="K7" s="9">
        <f t="shared" si="3"/>
        <v>14352.049940048812</v>
      </c>
      <c r="L7" s="8">
        <f>IF(E7="","",IF(Inputs!$B$12="Yes",I7-K7,Inputs!$B$6-K7))</f>
        <v>3590.5384259899583</v>
      </c>
      <c r="M7" s="8">
        <f t="shared" si="14"/>
        <v>4</v>
      </c>
      <c r="N7" s="8">
        <f>N4+3</f>
        <v>4</v>
      </c>
      <c r="O7" s="8"/>
      <c r="P7" s="8"/>
      <c r="Q7" s="8" t="str">
        <f t="shared" si="4"/>
        <v/>
      </c>
      <c r="R7" s="3">
        <f t="shared" si="5"/>
        <v>0</v>
      </c>
      <c r="S7" s="62">
        <f>IF(Inputs!$E$12="Yes",IF(AH7&lt;0,0,AH7),0)</f>
        <v>0</v>
      </c>
      <c r="T7" s="3">
        <f t="shared" si="6"/>
        <v>0</v>
      </c>
      <c r="U7" s="8">
        <f t="shared" si="7"/>
        <v>1987445.2914073714</v>
      </c>
      <c r="V7" s="14"/>
      <c r="W7" s="31">
        <f t="shared" si="8"/>
        <v>5</v>
      </c>
      <c r="X7" s="32">
        <f>IF(ISERROR(W7),NA(),SUM(INDEX($J$4:$J$1333,AB7):INDEX($J$4:$J$1333,AC7)))</f>
        <v>215311.0603924653</v>
      </c>
      <c r="Y7" s="32">
        <f>IF(ISERROR(W7),NA(),SUM(INDEX($K$4:$K$1333,AB7):INDEX($K$4:$K$1333,AC7)))</f>
        <v>153367.02687332823</v>
      </c>
      <c r="Z7" s="32">
        <f>IF(ISERROR(W7),NA(),SUM(INDEX($L$4:$L$1333,AB7):INDEX($L$4:$L$1333,AC7)))</f>
        <v>61944.033519136981</v>
      </c>
      <c r="AA7" s="32">
        <f t="shared" si="15"/>
        <v>1739034.4273633875</v>
      </c>
      <c r="AB7" s="10">
        <f t="shared" si="9"/>
        <v>49</v>
      </c>
      <c r="AC7" s="10">
        <f t="shared" si="10"/>
        <v>60</v>
      </c>
      <c r="AD7">
        <f>IF(AND('Loan amortization schedule-old'!K7&gt;$AE$1,K7&gt;$AE$1),1,0)</f>
        <v>0</v>
      </c>
      <c r="AE7" s="2">
        <f>IF(AND('Loan amortization schedule-old'!K7&gt;$AE$1,K7&lt;$AE$1),($AE$1-K7)*Inputs!$B$10,0)</f>
        <v>238.4055228416392</v>
      </c>
      <c r="AF7">
        <f>IF(AND('Loan amortization schedule-old'!K7&lt;$AE$1,K7&lt;$AE$1),('Loan amortization schedule-old'!K7-'Loan amortization schedule-new'!K7)*Inputs!$B$10,0)</f>
        <v>0</v>
      </c>
      <c r="AG7" s="7"/>
      <c r="AH7" s="61">
        <f>IF(ISERROR(E7),NA(),'Loan amortization schedule-old'!K7-'Loan amortization schedule-new'!K7)+IF(ISERROR(E7),NA(),'Loan amortization schedule-old'!L7-'Loan amortization schedule-new'!L7)-IF(ISERROR(E7),NA(),IF(AD7=1,0,SUM(AE7:AF7)))</f>
        <v>2897.3765813314903</v>
      </c>
      <c r="AI7" s="53">
        <f>IF(X7=0,0,'Loan amortization schedule-old'!Y7-Y7)</f>
        <v>44661.957675684127</v>
      </c>
      <c r="AJ7" s="53">
        <f>IF(X7=0,0,'Loan amortization schedule-old'!Z7-Z7)</f>
        <v>-7032.5724256065805</v>
      </c>
      <c r="AK7" s="53">
        <f t="shared" si="11"/>
        <v>-4600.1816405954651</v>
      </c>
      <c r="AL7" s="53">
        <f t="shared" si="0"/>
        <v>33029.20360948208</v>
      </c>
      <c r="AM7" s="35"/>
      <c r="AN7" s="50">
        <f>IF(Inputs!$B$12="No",SUM($AL$3:AL7)-Inputs!$E$5-Inputs!$E$6,IF(Inputs!$E$12="Yes",NA(),SUM($AL$3:AL7)-Inputs!$E$5-Inputs!$E$6))</f>
        <v>149085.32096238795</v>
      </c>
      <c r="AO7" s="35">
        <f>IF(ISERROR(W7),0,IF(Inputs!$E$12="Yes",0,IF(AN7&lt;0,1,0)))</f>
        <v>0</v>
      </c>
      <c r="AP7" s="35"/>
      <c r="AQ7" s="50">
        <f>IF(ISERROR(W7),"",(AL7+AQ6)*(1+Inputs!$B$22))</f>
        <v>227778.13407197429</v>
      </c>
      <c r="AR7" s="35"/>
      <c r="AS7" s="35"/>
      <c r="AT7" s="35"/>
      <c r="AU7" s="35"/>
      <c r="AV7" s="35"/>
      <c r="AW7" s="35"/>
      <c r="AX7">
        <f>IF(AND('Loan amortization schedule-old'!Y7&gt;$AE$1*12,Y7&gt;$AE$1*12),1,0)</f>
        <v>0</v>
      </c>
      <c r="AY7" s="2">
        <f>IF(AND('Loan amortization schedule-old'!Y7&gt;$AE$1*12,Y7&lt;$AE$1*12),($AE$1*12-Y7)*Inputs!$B$10,0)</f>
        <v>0</v>
      </c>
      <c r="AZ7">
        <f>IF(AND('Loan amortization schedule-old'!Y7&lt;$AE$1*12,Y7&lt;$AE$1*12),('Loan amortization schedule-old'!Y7-'Loan amortization schedule-new'!Y7)*Inputs!$B$10,0)</f>
        <v>4600.1816405954651</v>
      </c>
    </row>
    <row r="8" spans="1:56" customFormat="1">
      <c r="A8" s="1"/>
      <c r="B8" s="1"/>
      <c r="C8" s="5"/>
      <c r="D8" s="26">
        <f>IF(SUM($D$2:D7)&lt;&gt;0,0,IF(OR(ROUND(U7-L8,2)=0,ROUND(U8,2)=0),E8,0))</f>
        <v>0</v>
      </c>
      <c r="E8" s="3">
        <f t="shared" si="12"/>
        <v>5</v>
      </c>
      <c r="F8" s="3">
        <f t="shared" si="1"/>
        <v>0</v>
      </c>
      <c r="G8" s="47">
        <f t="shared" si="16"/>
        <v>8.6499999999999994E-2</v>
      </c>
      <c r="H8" s="37">
        <f t="shared" si="2"/>
        <v>8.6499999999999994E-2</v>
      </c>
      <c r="I8" s="9">
        <f>IF(Inputs!$B$12="No",IF((K8+L8)&gt;(U7*(1+rate/freq)),IF((U7*(1+rate/freq))&lt;0,0,(U7*(1+rate/freq))),(K8+L8)),IF(E8="",NA(),IF(Inputs!$E$10&gt;(U7*(1+rate/freq)),IF((U7*(1+rate/freq))&lt;0,0,(U7*(1+rate/freq))),PMT(H8/freq,(term),-$B$2))))</f>
        <v>17942.58836603877</v>
      </c>
      <c r="J8" s="8">
        <f t="shared" si="13"/>
        <v>17942.58836603877</v>
      </c>
      <c r="K8" s="9">
        <f t="shared" si="3"/>
        <v>14326.168142228134</v>
      </c>
      <c r="L8" s="8">
        <f>IF(E8="","",IF(Inputs!$B$12="Yes",I8-K8,Inputs!$B$6-K8))</f>
        <v>3616.4202238106354</v>
      </c>
      <c r="M8" s="8">
        <f t="shared" si="14"/>
        <v>5</v>
      </c>
      <c r="N8" s="8"/>
      <c r="O8" s="8"/>
      <c r="P8" s="8"/>
      <c r="Q8" s="8" t="str">
        <f t="shared" si="4"/>
        <v/>
      </c>
      <c r="R8" s="3">
        <f t="shared" si="5"/>
        <v>0</v>
      </c>
      <c r="S8" s="62">
        <f>IF(Inputs!$E$12="Yes",IF(AH8&lt;0,0,AH8),0)</f>
        <v>0</v>
      </c>
      <c r="T8" s="3">
        <f t="shared" si="6"/>
        <v>0</v>
      </c>
      <c r="U8" s="8">
        <f t="shared" si="7"/>
        <v>1983828.8711835607</v>
      </c>
      <c r="V8" s="5"/>
      <c r="W8" s="31">
        <f t="shared" si="8"/>
        <v>6</v>
      </c>
      <c r="X8" s="32">
        <f>IF(ISERROR(W8),NA(),SUM(INDEX($J$4:$J$1333,AB8):INDEX($J$4:$J$1333,AC8)))</f>
        <v>215311.0603924653</v>
      </c>
      <c r="Y8" s="32">
        <f>IF(ISERROR(W8),NA(),SUM(INDEX($K$4:$K$1333,AB8):INDEX($K$4:$K$1333,AC8)))</f>
        <v>147791.25136381949</v>
      </c>
      <c r="Z8" s="32">
        <f>IF(ISERROR(W8),NA(),SUM(INDEX($L$4:$L$1333,AB8):INDEX($L$4:$L$1333,AC8)))</f>
        <v>67519.809028645745</v>
      </c>
      <c r="AA8" s="32">
        <f t="shared" si="15"/>
        <v>1671514.6183347425</v>
      </c>
      <c r="AB8" s="10">
        <f t="shared" si="9"/>
        <v>61</v>
      </c>
      <c r="AC8" s="10">
        <f t="shared" si="10"/>
        <v>72</v>
      </c>
      <c r="AD8">
        <f>IF(AND('Loan amortization schedule-old'!K8&gt;$AE$1,K8&gt;$AE$1),1,0)</f>
        <v>0</v>
      </c>
      <c r="AE8" s="2">
        <f>IF(AND('Loan amortization schedule-old'!K8&gt;$AE$1,K8&lt;$AE$1),($AE$1-K8)*Inputs!$B$10,0)</f>
        <v>241.07134801716893</v>
      </c>
      <c r="AF8">
        <f>IF(AND('Loan amortization schedule-old'!K8&lt;$AE$1,K8&lt;$AE$1),('Loan amortization schedule-old'!K8-'Loan amortization schedule-new'!K8)*Inputs!$B$10,0)</f>
        <v>0</v>
      </c>
      <c r="AG8" s="7"/>
      <c r="AH8" s="61">
        <f>IF(ISERROR(E8),NA(),'Loan amortization schedule-old'!K8-'Loan amortization schedule-new'!K8)+IF(ISERROR(E8),NA(),'Loan amortization schedule-old'!L8-'Loan amortization schedule-new'!L8)-IF(ISERROR(E8),NA(),IF(AD8=1,0,SUM(AE8:AF8)))</f>
        <v>2894.7107561559606</v>
      </c>
      <c r="AI8" s="53">
        <f>IF(X8=0,0,'Loan amortization schedule-old'!Y8-Y8)</f>
        <v>43913.790546541131</v>
      </c>
      <c r="AJ8" s="53">
        <f>IF(X8=0,0,'Loan amortization schedule-old'!Z8-Z8)</f>
        <v>-6284.4052964635557</v>
      </c>
      <c r="AK8" s="53">
        <f t="shared" si="11"/>
        <v>-4523.1204262937363</v>
      </c>
      <c r="AL8" s="53">
        <f t="shared" si="0"/>
        <v>33106.264823783837</v>
      </c>
      <c r="AM8" s="35"/>
      <c r="AN8" s="50">
        <f>IF(Inputs!$B$12="No",SUM($AL$3:AL8)-Inputs!$E$5-Inputs!$E$6,IF(Inputs!$E$12="Yes",NA(),SUM($AL$3:AL8)-Inputs!$E$5-Inputs!$E$6))</f>
        <v>182191.58578617178</v>
      </c>
      <c r="AO8" s="35">
        <f>IF(ISERROR(W8),0,IF(Inputs!$E$12="Yes",0,IF(AN8&lt;0,1,0)))</f>
        <v>0</v>
      </c>
      <c r="AP8" s="35"/>
      <c r="AQ8" s="50">
        <f>IF(ISERROR(W8),"",(AL8+AQ7)*(1+Inputs!$B$22))</f>
        <v>286972.83878533397</v>
      </c>
      <c r="AR8" s="35"/>
      <c r="AS8" s="35"/>
      <c r="AT8" s="35"/>
      <c r="AU8" s="35"/>
      <c r="AV8" s="35"/>
      <c r="AW8" s="35"/>
      <c r="AX8">
        <f>IF(AND('Loan amortization schedule-old'!Y8&gt;$AE$1*12,Y8&gt;$AE$1*12),1,0)</f>
        <v>0</v>
      </c>
      <c r="AY8" s="2">
        <f>IF(AND('Loan amortization schedule-old'!Y8&gt;$AE$1*12,Y8&lt;$AE$1*12),($AE$1*12-Y8)*Inputs!$B$10,0)</f>
        <v>0</v>
      </c>
      <c r="AZ8">
        <f>IF(AND('Loan amortization schedule-old'!Y8&lt;$AE$1*12,Y8&lt;$AE$1*12),('Loan amortization schedule-old'!Y8-'Loan amortization schedule-new'!Y8)*Inputs!$B$10,0)</f>
        <v>4523.1204262937363</v>
      </c>
    </row>
    <row r="9" spans="1:56" customFormat="1">
      <c r="A9" s="1"/>
      <c r="B9" s="1"/>
      <c r="C9" s="15"/>
      <c r="D9" s="26">
        <f>IF(SUM($D$2:D8)&lt;&gt;0,0,IF(OR(ROUND(U8-L9,2)=0,ROUND(U9,2)=0),E9,0))</f>
        <v>0</v>
      </c>
      <c r="E9" s="3">
        <f t="shared" si="12"/>
        <v>6</v>
      </c>
      <c r="F9" s="3">
        <f t="shared" si="1"/>
        <v>0</v>
      </c>
      <c r="G9" s="47">
        <f t="shared" si="16"/>
        <v>8.6499999999999994E-2</v>
      </c>
      <c r="H9" s="37">
        <f t="shared" si="2"/>
        <v>8.6499999999999994E-2</v>
      </c>
      <c r="I9" s="9">
        <f>IF(Inputs!$B$12="No",IF((K9+L9)&gt;(U8*(1+rate/freq)),IF((U8*(1+rate/freq))&lt;0,0,(U8*(1+rate/freq))),(K9+L9)),IF(E9="",NA(),IF(Inputs!$E$10&gt;(U8*(1+rate/freq)),IF((U8*(1+rate/freq))&lt;0,0,(U8*(1+rate/freq))),PMT(H9/freq,(term),-$B$2))))</f>
        <v>17942.58836603877</v>
      </c>
      <c r="J9" s="8">
        <f t="shared" si="13"/>
        <v>17942.58836603877</v>
      </c>
      <c r="K9" s="9">
        <f t="shared" si="3"/>
        <v>14300.0997797815</v>
      </c>
      <c r="L9" s="8">
        <f>IF(E9="","",IF(Inputs!$B$12="Yes",I9-K9,Inputs!$B$6-K9))</f>
        <v>3642.4885862572701</v>
      </c>
      <c r="M9" s="8">
        <f t="shared" si="14"/>
        <v>6</v>
      </c>
      <c r="N9" s="8"/>
      <c r="O9" s="8"/>
      <c r="P9" s="8"/>
      <c r="Q9" s="8" t="str">
        <f t="shared" si="4"/>
        <v/>
      </c>
      <c r="R9" s="3">
        <f t="shared" si="5"/>
        <v>0</v>
      </c>
      <c r="S9" s="62">
        <f>IF(Inputs!$E$12="Yes",IF(AH9&lt;0,0,AH9),0)</f>
        <v>0</v>
      </c>
      <c r="T9" s="3">
        <f t="shared" si="6"/>
        <v>0</v>
      </c>
      <c r="U9" s="8">
        <f t="shared" si="7"/>
        <v>1980186.3825973035</v>
      </c>
      <c r="V9" s="15"/>
      <c r="W9" s="31">
        <f t="shared" si="8"/>
        <v>7</v>
      </c>
      <c r="X9" s="32">
        <f>IF(ISERROR(W9),NA(),SUM(INDEX($J$4:$J$1333,AB9):INDEX($J$4:$J$1333,AC9)))</f>
        <v>215311.0603924653</v>
      </c>
      <c r="Y9" s="32">
        <f>IF(ISERROR(W9),NA(),SUM(INDEX($K$4:$K$1333,AB9):INDEX($K$4:$K$1333,AC9)))</f>
        <v>141713.58292344704</v>
      </c>
      <c r="Z9" s="32">
        <f>IF(ISERROR(W9),NA(),SUM(INDEX($L$4:$L$1333,AB9):INDEX($L$4:$L$1333,AC9)))</f>
        <v>73597.477469018195</v>
      </c>
      <c r="AA9" s="32">
        <f t="shared" si="15"/>
        <v>1597917.1408657248</v>
      </c>
      <c r="AB9" s="10">
        <f t="shared" si="9"/>
        <v>73</v>
      </c>
      <c r="AC9" s="10">
        <f t="shared" si="10"/>
        <v>84</v>
      </c>
      <c r="AD9">
        <f>IF(AND('Loan amortization schedule-old'!K9&gt;$AE$1,K9&gt;$AE$1),1,0)</f>
        <v>0</v>
      </c>
      <c r="AE9" s="2">
        <f>IF(AND('Loan amortization schedule-old'!K9&gt;$AE$1,K9&lt;$AE$1),($AE$1-K9)*Inputs!$B$10,0)</f>
        <v>243.75638934917231</v>
      </c>
      <c r="AF9">
        <f>IF(AND('Loan amortization schedule-old'!K9&lt;$AE$1,K9&lt;$AE$1),('Loan amortization schedule-old'!K9-'Loan amortization schedule-new'!K9)*Inputs!$B$10,0)</f>
        <v>0</v>
      </c>
      <c r="AG9" s="7"/>
      <c r="AH9" s="61">
        <f>IF(ISERROR(E9),NA(),'Loan amortization schedule-old'!K9-'Loan amortization schedule-new'!K9)+IF(ISERROR(E9),NA(),'Loan amortization schedule-old'!L9-'Loan amortization schedule-new'!L9)-IF(ISERROR(E9),NA(),IF(AD9=1,0,SUM(AE9:AF9)))</f>
        <v>2892.0257148239571</v>
      </c>
      <c r="AI9" s="53">
        <f>IF(X9=0,0,'Loan amortization schedule-old'!Y9-Y9)</f>
        <v>42939.212098100979</v>
      </c>
      <c r="AJ9" s="53">
        <f>IF(X9=0,0,'Loan amortization schedule-old'!Z9-Z9)</f>
        <v>-5309.8268480233965</v>
      </c>
      <c r="AK9" s="53">
        <f t="shared" si="11"/>
        <v>-4422.7388461044002</v>
      </c>
      <c r="AL9" s="53">
        <f t="shared" si="0"/>
        <v>33206.64640397318</v>
      </c>
      <c r="AM9" s="35"/>
      <c r="AN9" s="50">
        <f>IF(Inputs!$B$12="No",SUM($AL$3:AL9)-Inputs!$E$5-Inputs!$E$6,IF(Inputs!$E$12="Yes",NA(),SUM($AL$3:AL9)-Inputs!$E$5-Inputs!$E$6))</f>
        <v>215398.23219014495</v>
      </c>
      <c r="AO9" s="35">
        <f>IF(ISERROR(W9),0,IF(Inputs!$E$12="Yes",0,IF(AN9&lt;0,1,0)))</f>
        <v>0</v>
      </c>
      <c r="AP9" s="35"/>
      <c r="AQ9" s="50">
        <f>IF(ISERROR(W9),"",(AL9+AQ8)*(1+Inputs!$B$22))</f>
        <v>352197.43370823789</v>
      </c>
      <c r="AR9" s="35"/>
      <c r="AS9" s="35"/>
      <c r="AT9" s="35"/>
      <c r="AU9" s="35"/>
      <c r="AV9" s="35"/>
      <c r="AW9" s="35"/>
      <c r="AX9">
        <f>IF(AND('Loan amortization schedule-old'!Y9&gt;$AE$1*12,Y9&gt;$AE$1*12),1,0)</f>
        <v>0</v>
      </c>
      <c r="AY9" s="2">
        <f>IF(AND('Loan amortization schedule-old'!Y9&gt;$AE$1*12,Y9&lt;$AE$1*12),($AE$1*12-Y9)*Inputs!$B$10,0)</f>
        <v>0</v>
      </c>
      <c r="AZ9">
        <f>IF(AND('Loan amortization schedule-old'!Y9&lt;$AE$1*12,Y9&lt;$AE$1*12),('Loan amortization schedule-old'!Y9-'Loan amortization schedule-new'!Y9)*Inputs!$B$10,0)</f>
        <v>4422.7388461044002</v>
      </c>
    </row>
    <row r="10" spans="1:56" customFormat="1">
      <c r="A10" s="44"/>
      <c r="B10" s="41"/>
      <c r="C10" s="15"/>
      <c r="D10" s="26">
        <f>IF(SUM($D$2:D9)&lt;&gt;0,0,IF(OR(ROUND(U9-L10,2)=0,ROUND(U10,2)=0),E10,0))</f>
        <v>0</v>
      </c>
      <c r="E10" s="3">
        <f t="shared" si="12"/>
        <v>7</v>
      </c>
      <c r="F10" s="3">
        <f t="shared" si="1"/>
        <v>0</v>
      </c>
      <c r="G10" s="47">
        <f t="shared" si="16"/>
        <v>8.6499999999999994E-2</v>
      </c>
      <c r="H10" s="37">
        <f t="shared" si="2"/>
        <v>8.6499999999999994E-2</v>
      </c>
      <c r="I10" s="9">
        <f>IF(Inputs!$B$12="No",IF((K10+L10)&gt;(U9*(1+rate/freq)),IF((U9*(1+rate/freq))&lt;0,0,(U9*(1+rate/freq))),(K10+L10)),IF(E10="",NA(),IF(Inputs!$E$10&gt;(U9*(1+rate/freq)),IF((U9*(1+rate/freq))&lt;0,0,(U9*(1+rate/freq))),PMT(H10/freq,(term),-$B$2))))</f>
        <v>17942.58836603877</v>
      </c>
      <c r="J10" s="8">
        <f t="shared" si="13"/>
        <v>17942.58836603877</v>
      </c>
      <c r="K10" s="9">
        <f t="shared" si="3"/>
        <v>14273.843507888894</v>
      </c>
      <c r="L10" s="8">
        <f>IF(E10="","",IF(Inputs!$B$12="Yes",I10-K10,Inputs!$B$6-K10))</f>
        <v>3668.7448581498757</v>
      </c>
      <c r="M10" s="8">
        <f t="shared" si="14"/>
        <v>7</v>
      </c>
      <c r="N10" s="8">
        <f>N7+3</f>
        <v>7</v>
      </c>
      <c r="O10" s="8">
        <f>O4+6</f>
        <v>7</v>
      </c>
      <c r="P10" s="8"/>
      <c r="Q10" s="8" t="str">
        <f t="shared" si="4"/>
        <v/>
      </c>
      <c r="R10" s="3">
        <f t="shared" si="5"/>
        <v>0</v>
      </c>
      <c r="S10" s="62">
        <f>IF(Inputs!$E$12="Yes",IF(AH10&lt;0,0,AH10),0)</f>
        <v>0</v>
      </c>
      <c r="T10" s="3">
        <f t="shared" si="6"/>
        <v>0</v>
      </c>
      <c r="U10" s="8">
        <f t="shared" si="7"/>
        <v>1976517.6377391536</v>
      </c>
      <c r="V10" s="15"/>
      <c r="W10" s="31">
        <f t="shared" si="8"/>
        <v>8</v>
      </c>
      <c r="X10" s="32">
        <f>IF(ISERROR(W10),NA(),SUM(INDEX($J$4:$J$1333,AB10):INDEX($J$4:$J$1333,AC10)))</f>
        <v>215311.0603924653</v>
      </c>
      <c r="Y10" s="32">
        <f>IF(ISERROR(W10),NA(),SUM(INDEX($K$4:$K$1333,AB10):INDEX($K$4:$K$1333,AC10)))</f>
        <v>135088.84460532319</v>
      </c>
      <c r="Z10" s="32">
        <f>IF(ISERROR(W10),NA(),SUM(INDEX($L$4:$L$1333,AB10):INDEX($L$4:$L$1333,AC10)))</f>
        <v>80222.215787142035</v>
      </c>
      <c r="AA10" s="32">
        <f t="shared" si="15"/>
        <v>1517694.9250785829</v>
      </c>
      <c r="AB10" s="10">
        <f t="shared" si="9"/>
        <v>85</v>
      </c>
      <c r="AC10" s="10">
        <f t="shared" si="10"/>
        <v>96</v>
      </c>
      <c r="AD10">
        <f>IF(AND('Loan amortization schedule-old'!K10&gt;$AE$1,K10&gt;$AE$1),1,0)</f>
        <v>0</v>
      </c>
      <c r="AE10" s="2">
        <f>IF(AND('Loan amortization schedule-old'!K10&gt;$AE$1,K10&lt;$AE$1),($AE$1-K10)*Inputs!$B$10,0)</f>
        <v>246.46078535411067</v>
      </c>
      <c r="AF10">
        <f>IF(AND('Loan amortization schedule-old'!K10&lt;$AE$1,K10&lt;$AE$1),('Loan amortization schedule-old'!K10-'Loan amortization schedule-new'!K10)*Inputs!$B$10,0)</f>
        <v>0</v>
      </c>
      <c r="AG10" s="7"/>
      <c r="AH10" s="61">
        <f>IF(ISERROR(E10),NA(),'Loan amortization schedule-old'!K10-'Loan amortization schedule-new'!K10)+IF(ISERROR(E10),NA(),'Loan amortization schedule-old'!L10-'Loan amortization schedule-new'!L10)-IF(ISERROR(E10),NA(),IF(AD10=1,0,SUM(AE10:AF10)))</f>
        <v>2889.3213188190189</v>
      </c>
      <c r="AI10" s="53">
        <f>IF(X10=0,0,'Loan amortization schedule-old'!Y10-Y10)</f>
        <v>41699.523266491829</v>
      </c>
      <c r="AJ10" s="53">
        <f>IF(X10=0,0,'Loan amortization schedule-old'!Z10-Z10)</f>
        <v>-4070.1380164142465</v>
      </c>
      <c r="AK10" s="53">
        <f t="shared" si="11"/>
        <v>-4295.050896448658</v>
      </c>
      <c r="AL10" s="53">
        <f t="shared" si="0"/>
        <v>33334.334353628925</v>
      </c>
      <c r="AM10" s="35"/>
      <c r="AN10" s="50">
        <f>IF(Inputs!$B$12="No",SUM($AL$3:AL10)-Inputs!$E$5-Inputs!$E$6,IF(Inputs!$E$12="Yes",NA(),SUM($AL$3:AL10)-Inputs!$E$5-Inputs!$E$6))</f>
        <v>248732.56654377386</v>
      </c>
      <c r="AO10" s="35">
        <f>IF(ISERROR(W10),0,IF(Inputs!$E$12="Yes",0,IF(AN10&lt;0,1,0)))</f>
        <v>0</v>
      </c>
      <c r="AP10" s="35"/>
      <c r="AQ10" s="50">
        <f>IF(ISERROR(W10),"",(AL10+AQ9)*(1+Inputs!$B$22))</f>
        <v>424084.94486805354</v>
      </c>
      <c r="AR10" s="35"/>
      <c r="AS10" s="35"/>
      <c r="AT10" s="35"/>
      <c r="AU10" s="35"/>
      <c r="AV10" s="35"/>
      <c r="AW10" s="35"/>
      <c r="AX10">
        <f>IF(AND('Loan amortization schedule-old'!Y10&gt;$AE$1*12,Y10&gt;$AE$1*12),1,0)</f>
        <v>0</v>
      </c>
      <c r="AY10" s="2">
        <f>IF(AND('Loan amortization schedule-old'!Y10&gt;$AE$1*12,Y10&lt;$AE$1*12),($AE$1*12-Y10)*Inputs!$B$10,0)</f>
        <v>0</v>
      </c>
      <c r="AZ10">
        <f>IF(AND('Loan amortization schedule-old'!Y10&lt;$AE$1*12,Y10&lt;$AE$1*12),('Loan amortization schedule-old'!Y10-'Loan amortization schedule-new'!Y10)*Inputs!$B$10,0)</f>
        <v>4295.050896448658</v>
      </c>
    </row>
    <row r="11" spans="1:56" customFormat="1">
      <c r="A11" s="43"/>
      <c r="B11" s="52"/>
      <c r="C11" s="15"/>
      <c r="D11" s="26">
        <f>IF(SUM($D$2:D10)&lt;&gt;0,0,IF(OR(ROUND(U10-L11,2)=0,ROUND(U11,2)=0),E11,0))</f>
        <v>0</v>
      </c>
      <c r="E11" s="3">
        <f t="shared" si="12"/>
        <v>8</v>
      </c>
      <c r="F11" s="3">
        <f t="shared" si="1"/>
        <v>0</v>
      </c>
      <c r="G11" s="47">
        <f t="shared" si="16"/>
        <v>8.6499999999999994E-2</v>
      </c>
      <c r="H11" s="37">
        <f t="shared" si="2"/>
        <v>8.6499999999999994E-2</v>
      </c>
      <c r="I11" s="9">
        <f>IF(Inputs!$B$12="No",IF((K11+L11)&gt;(U10*(1+rate/freq)),IF((U10*(1+rate/freq))&lt;0,0,(U10*(1+rate/freq))),(K11+L11)),IF(E11="",NA(),IF(Inputs!$E$10&gt;(U10*(1+rate/freq)),IF((U10*(1+rate/freq))&lt;0,0,(U10*(1+rate/freq))),PMT(H11/freq,(term),-$B$2))))</f>
        <v>17942.58836603877</v>
      </c>
      <c r="J11" s="8">
        <f t="shared" si="13"/>
        <v>17942.58836603877</v>
      </c>
      <c r="K11" s="9">
        <f t="shared" si="3"/>
        <v>14247.397972036399</v>
      </c>
      <c r="L11" s="8">
        <f>IF(E11="","",IF(Inputs!$B$12="Yes",I11-K11,Inputs!$B$6-K11))</f>
        <v>3695.1903940023712</v>
      </c>
      <c r="M11" s="8">
        <f t="shared" si="14"/>
        <v>8</v>
      </c>
      <c r="N11" s="8"/>
      <c r="O11" s="8"/>
      <c r="P11" s="8"/>
      <c r="Q11" s="8" t="str">
        <f t="shared" si="4"/>
        <v/>
      </c>
      <c r="R11" s="3">
        <f t="shared" si="5"/>
        <v>0</v>
      </c>
      <c r="S11" s="62">
        <f>IF(Inputs!$E$12="Yes",IF(AH11&lt;0,0,AH11),0)</f>
        <v>0</v>
      </c>
      <c r="T11" s="3">
        <f t="shared" si="6"/>
        <v>0</v>
      </c>
      <c r="U11" s="8">
        <f t="shared" si="7"/>
        <v>1972822.4473451511</v>
      </c>
      <c r="V11" s="15"/>
      <c r="W11" s="31">
        <f t="shared" si="8"/>
        <v>9</v>
      </c>
      <c r="X11" s="32">
        <f>IF(ISERROR(W11),NA(),SUM(INDEX($J$4:$J$1333,AB11):INDEX($J$4:$J$1333,AC11)))</f>
        <v>215311.0603924653</v>
      </c>
      <c r="Y11" s="32">
        <f>IF(ISERROR(W11),NA(),SUM(INDEX($K$4:$K$1333,AB11):INDEX($K$4:$K$1333,AC11)))</f>
        <v>127867.79294477403</v>
      </c>
      <c r="Z11" s="32">
        <f>IF(ISERROR(W11),NA(),SUM(INDEX($L$4:$L$1333,AB11):INDEX($L$4:$L$1333,AC11)))</f>
        <v>87443.267447691207</v>
      </c>
      <c r="AA11" s="32">
        <f t="shared" si="15"/>
        <v>1430251.6576308915</v>
      </c>
      <c r="AB11" s="10">
        <f t="shared" si="9"/>
        <v>97</v>
      </c>
      <c r="AC11" s="10">
        <f t="shared" si="10"/>
        <v>108</v>
      </c>
      <c r="AD11">
        <f>IF(AND('Loan amortization schedule-old'!K11&gt;$AE$1,K11&gt;$AE$1),1,0)</f>
        <v>0</v>
      </c>
      <c r="AE11" s="2">
        <f>IF(AND('Loan amortization schedule-old'!K11&gt;$AE$1,K11&lt;$AE$1),($AE$1-K11)*Inputs!$B$10,0)</f>
        <v>249.18467554691773</v>
      </c>
      <c r="AF11">
        <f>IF(AND('Loan amortization schedule-old'!K11&lt;$AE$1,K11&lt;$AE$1),('Loan amortization schedule-old'!K11-'Loan amortization schedule-new'!K11)*Inputs!$B$10,0)</f>
        <v>0</v>
      </c>
      <c r="AG11" s="7"/>
      <c r="AH11" s="61">
        <f>IF(ISERROR(E11),NA(),'Loan amortization schedule-old'!K11-'Loan amortization schedule-new'!K11)+IF(ISERROR(E11),NA(),'Loan amortization schedule-old'!L11-'Loan amortization schedule-new'!L11)-IF(ISERROR(E11),NA(),IF(AD11=1,0,SUM(AE11:AF11)))</f>
        <v>2886.5974286262117</v>
      </c>
      <c r="AI11" s="53">
        <f>IF(X11=0,0,'Loan amortization schedule-old'!Y11-Y11)</f>
        <v>40150.431826751563</v>
      </c>
      <c r="AJ11" s="53">
        <f>IF(X11=0,0,'Loan amortization schedule-old'!Z11-Z11)</f>
        <v>-2521.0465766740235</v>
      </c>
      <c r="AK11" s="53">
        <f t="shared" si="11"/>
        <v>-4135.4944781554104</v>
      </c>
      <c r="AL11" s="53">
        <f t="shared" si="0"/>
        <v>33493.890771922132</v>
      </c>
      <c r="AM11" s="35"/>
      <c r="AN11" s="50">
        <f>IF(Inputs!$B$12="No",SUM($AL$3:AL11)-Inputs!$E$5-Inputs!$E$6,IF(Inputs!$E$12="Yes",NA(),SUM($AL$3:AL11)-Inputs!$E$5-Inputs!$E$6))</f>
        <v>282226.457315696</v>
      </c>
      <c r="AO11" s="35">
        <f>IF(ISERROR(W11),0,IF(Inputs!$E$12="Yes",0,IF(AN11&lt;0,1,0)))</f>
        <v>0</v>
      </c>
      <c r="AP11" s="35"/>
      <c r="AQ11" s="50">
        <f>IF(ISERROR(W11),"",(AL11+AQ10)*(1+Inputs!$B$22))</f>
        <v>503336.71920397331</v>
      </c>
      <c r="AR11" s="35"/>
      <c r="AS11" s="35"/>
      <c r="AT11" s="35"/>
      <c r="AU11" s="35"/>
      <c r="AV11" s="35"/>
      <c r="AW11" s="35"/>
      <c r="AX11">
        <f>IF(AND('Loan amortization schedule-old'!Y11&gt;$AE$1*12,Y11&gt;$AE$1*12),1,0)</f>
        <v>0</v>
      </c>
      <c r="AY11" s="2">
        <f>IF(AND('Loan amortization schedule-old'!Y11&gt;$AE$1*12,Y11&lt;$AE$1*12),($AE$1*12-Y11)*Inputs!$B$10,0)</f>
        <v>0</v>
      </c>
      <c r="AZ11">
        <f>IF(AND('Loan amortization schedule-old'!Y11&lt;$AE$1*12,Y11&lt;$AE$1*12),('Loan amortization schedule-old'!Y11-'Loan amortization schedule-new'!Y11)*Inputs!$B$10,0)</f>
        <v>4135.4944781554104</v>
      </c>
    </row>
    <row r="12" spans="1:56" customFormat="1">
      <c r="A12" s="43"/>
      <c r="B12" s="43"/>
      <c r="C12" s="15"/>
      <c r="D12" s="26">
        <f>IF(SUM($D$2:D11)&lt;&gt;0,0,IF(OR(ROUND(U11-L12,2)=0,ROUND(U12,2)=0),E12,0))</f>
        <v>0</v>
      </c>
      <c r="E12" s="3">
        <f t="shared" si="12"/>
        <v>9</v>
      </c>
      <c r="F12" s="3">
        <f t="shared" si="1"/>
        <v>0</v>
      </c>
      <c r="G12" s="47">
        <f t="shared" si="16"/>
        <v>8.6499999999999994E-2</v>
      </c>
      <c r="H12" s="37">
        <f t="shared" si="2"/>
        <v>8.6499999999999994E-2</v>
      </c>
      <c r="I12" s="9">
        <f>IF(Inputs!$B$12="No",IF((K12+L12)&gt;(U11*(1+rate/freq)),IF((U11*(1+rate/freq))&lt;0,0,(U11*(1+rate/freq))),(K12+L12)),IF(E12="",NA(),IF(Inputs!$E$10&gt;(U11*(1+rate/freq)),IF((U11*(1+rate/freq))&lt;0,0,(U11*(1+rate/freq))),PMT(H12/freq,(term),-$B$2))))</f>
        <v>17942.58836603877</v>
      </c>
      <c r="J12" s="8">
        <f t="shared" si="13"/>
        <v>17942.58836603877</v>
      </c>
      <c r="K12" s="9">
        <f t="shared" si="3"/>
        <v>14220.761807946297</v>
      </c>
      <c r="L12" s="8">
        <f>IF(E12="","",IF(Inputs!$B$12="Yes",I12-K12,Inputs!$B$6-K12))</f>
        <v>3721.8265580924726</v>
      </c>
      <c r="M12" s="8">
        <f t="shared" si="14"/>
        <v>9</v>
      </c>
      <c r="N12" s="8"/>
      <c r="O12" s="8"/>
      <c r="P12" s="8"/>
      <c r="Q12" s="8" t="str">
        <f t="shared" si="4"/>
        <v/>
      </c>
      <c r="R12" s="3">
        <f t="shared" si="5"/>
        <v>0</v>
      </c>
      <c r="S12" s="62">
        <f>IF(Inputs!$E$12="Yes",IF(AH12&lt;0,0,AH12),0)</f>
        <v>0</v>
      </c>
      <c r="T12" s="3">
        <f t="shared" si="6"/>
        <v>0</v>
      </c>
      <c r="U12" s="8">
        <f t="shared" si="7"/>
        <v>1969100.6207870587</v>
      </c>
      <c r="V12" s="15"/>
      <c r="W12" s="31">
        <f t="shared" si="8"/>
        <v>10</v>
      </c>
      <c r="X12" s="32">
        <f>IF(ISERROR(W12),NA(),SUM(INDEX($J$4:$J$1333,AB12):INDEX($J$4:$J$1333,AC12)))</f>
        <v>215311.0603924653</v>
      </c>
      <c r="Y12" s="32">
        <f>IF(ISERROR(W12),NA(),SUM(INDEX($K$4:$K$1333,AB12):INDEX($K$4:$K$1333,AC12)))</f>
        <v>119996.75191940009</v>
      </c>
      <c r="Z12" s="32">
        <f>IF(ISERROR(W12),NA(),SUM(INDEX($L$4:$L$1333,AB12):INDEX($L$4:$L$1333,AC12)))</f>
        <v>95314.308473065161</v>
      </c>
      <c r="AA12" s="32">
        <f t="shared" si="15"/>
        <v>1334937.3491578258</v>
      </c>
      <c r="AB12" s="10">
        <f t="shared" si="9"/>
        <v>109</v>
      </c>
      <c r="AC12" s="10">
        <f t="shared" si="10"/>
        <v>120</v>
      </c>
      <c r="AD12">
        <f>IF(AND('Loan amortization schedule-old'!K12&gt;$AE$1,K12&gt;$AE$1),1,0)</f>
        <v>0</v>
      </c>
      <c r="AE12" s="2">
        <f>IF(AND('Loan amortization schedule-old'!K12&gt;$AE$1,K12&lt;$AE$1),($AE$1-K12)*Inputs!$B$10,0)</f>
        <v>251.92820044819817</v>
      </c>
      <c r="AF12">
        <f>IF(AND('Loan amortization schedule-old'!K12&lt;$AE$1,K12&lt;$AE$1),('Loan amortization schedule-old'!K12-'Loan amortization schedule-new'!K12)*Inputs!$B$10,0)</f>
        <v>0</v>
      </c>
      <c r="AG12" s="7"/>
      <c r="AH12" s="61">
        <f>IF(ISERROR(E12),NA(),'Loan amortization schedule-old'!K12-'Loan amortization schedule-new'!K12)+IF(ISERROR(E12),NA(),'Loan amortization schedule-old'!L12-'Loan amortization schedule-new'!L12)-IF(ISERROR(E12),NA(),IF(AD12=1,0,SUM(AE12:AF12)))</f>
        <v>2883.8539037249311</v>
      </c>
      <c r="AI12" s="53">
        <f>IF(X12=0,0,'Loan amortization schedule-old'!Y12-Y12)</f>
        <v>38241.305964551866</v>
      </c>
      <c r="AJ12" s="53">
        <f>IF(X12=0,0,'Loan amortization schedule-old'!Z12-Z12)</f>
        <v>-611.92071447435592</v>
      </c>
      <c r="AK12" s="53">
        <f t="shared" si="11"/>
        <v>-3938.8545143488418</v>
      </c>
      <c r="AL12" s="53">
        <f t="shared" si="0"/>
        <v>33690.530735728666</v>
      </c>
      <c r="AM12" s="35"/>
      <c r="AN12" s="50">
        <f>IF(Inputs!$B$12="No",SUM($AL$3:AL12)-Inputs!$E$5-Inputs!$E$6,IF(Inputs!$E$12="Yes",NA(),SUM($AL$3:AL12)-Inputs!$E$5-Inputs!$E$6))</f>
        <v>315916.98805142468</v>
      </c>
      <c r="AO12" s="35">
        <f>IF(ISERROR(W12),0,IF(Inputs!$E$12="Yes",0,IF(AN12&lt;0,1,0)))</f>
        <v>0</v>
      </c>
      <c r="AP12" s="35"/>
      <c r="AQ12" s="50">
        <f>IF(ISERROR(W12),"",(AL12+AQ11)*(1+Inputs!$B$22))</f>
        <v>590729.97493367223</v>
      </c>
      <c r="AR12" s="35"/>
      <c r="AS12" s="35"/>
      <c r="AT12" s="35"/>
      <c r="AU12" s="35"/>
      <c r="AV12" s="35"/>
      <c r="AW12" s="35"/>
      <c r="AX12">
        <f>IF(AND('Loan amortization schedule-old'!Y12&gt;$AE$1*12,Y12&gt;$AE$1*12),1,0)</f>
        <v>0</v>
      </c>
      <c r="AY12" s="2">
        <f>IF(AND('Loan amortization schedule-old'!Y12&gt;$AE$1*12,Y12&lt;$AE$1*12),($AE$1*12-Y12)*Inputs!$B$10,0)</f>
        <v>0</v>
      </c>
      <c r="AZ12">
        <f>IF(AND('Loan amortization schedule-old'!Y12&lt;$AE$1*12,Y12&lt;$AE$1*12),('Loan amortization schedule-old'!Y12-'Loan amortization schedule-new'!Y12)*Inputs!$B$10,0)</f>
        <v>3938.8545143488418</v>
      </c>
    </row>
    <row r="13" spans="1:56" customFormat="1">
      <c r="A13" s="43"/>
      <c r="B13" s="43"/>
      <c r="C13" s="15"/>
      <c r="D13" s="26">
        <f>IF(SUM($D$2:D12)&lt;&gt;0,0,IF(OR(ROUND(U12-L13,2)=0,ROUND(U13,2)=0),E13,0))</f>
        <v>0</v>
      </c>
      <c r="E13" s="3">
        <f t="shared" si="12"/>
        <v>10</v>
      </c>
      <c r="F13" s="3">
        <f t="shared" si="1"/>
        <v>0</v>
      </c>
      <c r="G13" s="47">
        <f t="shared" si="16"/>
        <v>8.6499999999999994E-2</v>
      </c>
      <c r="H13" s="69">
        <f t="shared" si="2"/>
        <v>8.6499999999999994E-2</v>
      </c>
      <c r="I13" s="9">
        <f>IF(Inputs!$B$12="No",IF((K13+L13)&gt;(U12*(1+rate/freq)),IF((U12*(1+rate/freq))&lt;0,0,(U12*(1+rate/freq))),(K13+L13)),IF(E13="",NA(),IF(Inputs!$E$10&gt;(U12*(1+rate/freq)),IF((U12*(1+rate/freq))&lt;0,0,(U12*(1+rate/freq))),PMT(H13/freq,(term),-$B$2))))</f>
        <v>17942.58836603877</v>
      </c>
      <c r="J13" s="8">
        <f t="shared" si="13"/>
        <v>17942.58836603877</v>
      </c>
      <c r="K13" s="9">
        <f t="shared" si="3"/>
        <v>14193.933641506714</v>
      </c>
      <c r="L13" s="8">
        <f>IF(E13="","",IF(Inputs!$B$12="Yes",I13-K13,Inputs!$B$6-K13))</f>
        <v>3748.6547245320562</v>
      </c>
      <c r="M13" s="8">
        <f t="shared" si="14"/>
        <v>10</v>
      </c>
      <c r="N13" s="8">
        <f>N10+3</f>
        <v>10</v>
      </c>
      <c r="O13" s="8"/>
      <c r="P13" s="8"/>
      <c r="Q13" s="8" t="str">
        <f t="shared" si="4"/>
        <v/>
      </c>
      <c r="R13" s="3">
        <f t="shared" si="5"/>
        <v>0</v>
      </c>
      <c r="S13" s="62">
        <f>IF(Inputs!$E$12="Yes",IF(AH13&lt;0,0,AH13),0)</f>
        <v>0</v>
      </c>
      <c r="T13" s="3">
        <f t="shared" si="6"/>
        <v>0</v>
      </c>
      <c r="U13" s="8">
        <f t="shared" si="7"/>
        <v>1965351.9660625267</v>
      </c>
      <c r="V13" s="15"/>
      <c r="W13" s="31">
        <f t="shared" si="8"/>
        <v>11</v>
      </c>
      <c r="X13" s="32">
        <f>IF(ISERROR(W13),NA(),SUM(INDEX($J$4:$J$1333,AB13):INDEX($J$4:$J$1333,AC13)))</f>
        <v>215311.0603924653</v>
      </c>
      <c r="Y13" s="32">
        <f>IF(ISERROR(W13),NA(),SUM(INDEX($K$4:$K$1333,AB13):INDEX($K$4:$K$1333,AC13)))</f>
        <v>111417.21396074101</v>
      </c>
      <c r="Z13" s="32">
        <f>IF(ISERROR(W13),NA(),SUM(INDEX($L$4:$L$1333,AB13):INDEX($L$4:$L$1333,AC13)))</f>
        <v>103893.84643172425</v>
      </c>
      <c r="AA13" s="32">
        <f t="shared" si="15"/>
        <v>1231043.5027261015</v>
      </c>
      <c r="AB13" s="10">
        <f t="shared" si="9"/>
        <v>121</v>
      </c>
      <c r="AC13" s="10">
        <f t="shared" si="10"/>
        <v>132</v>
      </c>
      <c r="AD13">
        <f>IF(AND('Loan amortization schedule-old'!K13&gt;$AE$1,K13&gt;$AE$1),1,0)</f>
        <v>0</v>
      </c>
      <c r="AE13" s="2">
        <f>IF(AND('Loan amortization schedule-old'!K13&gt;$AE$1,K13&lt;$AE$1),($AE$1-K13)*Inputs!$B$10,0)</f>
        <v>254.69150159147526</v>
      </c>
      <c r="AF13">
        <f>IF(AND('Loan amortization schedule-old'!K13&lt;$AE$1,K13&lt;$AE$1),('Loan amortization schedule-old'!K13-'Loan amortization schedule-new'!K13)*Inputs!$B$10,0)</f>
        <v>0</v>
      </c>
      <c r="AG13" s="7"/>
      <c r="AH13" s="61">
        <f>IF(ISERROR(E13),NA(),'Loan amortization schedule-old'!K13-'Loan amortization schedule-new'!K13)+IF(ISERROR(E13),NA(),'Loan amortization schedule-old'!L13-'Loan amortization schedule-new'!L13)-IF(ISERROR(E13),NA(),IF(AD13=1,0,SUM(AE13:AF13)))</f>
        <v>2881.0906025816544</v>
      </c>
      <c r="AI13" s="53">
        <f>IF(X13=0,0,'Loan amortization schedule-old'!Y13-Y13)</f>
        <v>35914.332677615137</v>
      </c>
      <c r="AJ13" s="53">
        <f>IF(X13=0,0,'Loan amortization schedule-old'!Z13-Z13)</f>
        <v>1715.0525724624022</v>
      </c>
      <c r="AK13" s="53">
        <f t="shared" si="11"/>
        <v>-3699.1762657943591</v>
      </c>
      <c r="AL13" s="53">
        <f t="shared" si="0"/>
        <v>33930.208984283177</v>
      </c>
      <c r="AM13" s="35"/>
      <c r="AN13" s="50">
        <f>IF(Inputs!$B$12="No",SUM($AL$3:AL13)-Inputs!$E$5-Inputs!$E$6,IF(Inputs!$E$12="Yes",NA(),SUM($AL$3:AL13)-Inputs!$E$5-Inputs!$E$6))</f>
        <v>349847.19703570788</v>
      </c>
      <c r="AO13" s="35">
        <f>IF(ISERROR(W13),0,IF(Inputs!$E$12="Yes",0,IF(AN13&lt;0,1,0)))</f>
        <v>0</v>
      </c>
      <c r="AP13" s="35"/>
      <c r="AQ13" s="50">
        <f>IF(ISERROR(W13),"",(AL13+AQ12)*(1+Inputs!$B$22))</f>
        <v>687126.20230975095</v>
      </c>
      <c r="AR13" s="35"/>
      <c r="AS13" s="35"/>
      <c r="AT13" s="35"/>
      <c r="AU13" s="35"/>
      <c r="AV13" s="35"/>
      <c r="AW13" s="35"/>
      <c r="AX13">
        <f>IF(AND('Loan amortization schedule-old'!Y13&gt;$AE$1*12,Y13&gt;$AE$1*12),1,0)</f>
        <v>0</v>
      </c>
      <c r="AY13" s="2">
        <f>IF(AND('Loan amortization schedule-old'!Y13&gt;$AE$1*12,Y13&lt;$AE$1*12),($AE$1*12-Y13)*Inputs!$B$10,0)</f>
        <v>0</v>
      </c>
      <c r="AZ13">
        <f>IF(AND('Loan amortization schedule-old'!Y13&lt;$AE$1*12,Y13&lt;$AE$1*12),('Loan amortization schedule-old'!Y13-'Loan amortization schedule-new'!Y13)*Inputs!$B$10,0)</f>
        <v>3699.1762657943591</v>
      </c>
    </row>
    <row r="14" spans="1:56" customFormat="1">
      <c r="A14" s="43"/>
      <c r="B14" s="43"/>
      <c r="C14" s="15"/>
      <c r="D14" s="26">
        <f>IF(SUM($D$2:D13)&lt;&gt;0,0,IF(OR(ROUND(U13-L14,2)=0,ROUND(U14,2)=0),E14,0))</f>
        <v>0</v>
      </c>
      <c r="E14" s="3">
        <f t="shared" si="12"/>
        <v>11</v>
      </c>
      <c r="F14" s="3">
        <f t="shared" si="1"/>
        <v>0</v>
      </c>
      <c r="G14" s="47">
        <f t="shared" si="16"/>
        <v>8.6499999999999994E-2</v>
      </c>
      <c r="H14" s="37">
        <f t="shared" si="2"/>
        <v>8.6499999999999994E-2</v>
      </c>
      <c r="I14" s="9">
        <f>IF(Inputs!$B$12="No",IF((K14+L14)&gt;(U13*(1+rate/freq)),IF((U13*(1+rate/freq))&lt;0,0,(U13*(1+rate/freq))),(K14+L14)),IF(E14="",NA(),IF(Inputs!$E$10&gt;(U13*(1+rate/freq)),IF((U13*(1+rate/freq))&lt;0,0,(U13*(1+rate/freq))),PMT(H14/freq,(term),-$B$2))))</f>
        <v>17942.58836603877</v>
      </c>
      <c r="J14" s="8">
        <f t="shared" si="13"/>
        <v>17942.58836603877</v>
      </c>
      <c r="K14" s="9">
        <f t="shared" si="3"/>
        <v>14166.912088700714</v>
      </c>
      <c r="L14" s="8">
        <f>IF(E14="","",IF(Inputs!$B$12="Yes",I14-K14,Inputs!$B$6-K14))</f>
        <v>3775.676277338056</v>
      </c>
      <c r="M14" s="8">
        <f t="shared" si="14"/>
        <v>11</v>
      </c>
      <c r="N14" s="8"/>
      <c r="O14" s="8"/>
      <c r="P14" s="8"/>
      <c r="Q14" s="8" t="str">
        <f t="shared" si="4"/>
        <v/>
      </c>
      <c r="R14" s="3">
        <f t="shared" si="5"/>
        <v>0</v>
      </c>
      <c r="S14" s="62">
        <f>IF(Inputs!$E$12="Yes",IF(AH14&lt;0,0,AH14),0)</f>
        <v>0</v>
      </c>
      <c r="T14" s="3">
        <f t="shared" si="6"/>
        <v>0</v>
      </c>
      <c r="U14" s="8">
        <f t="shared" si="7"/>
        <v>1961576.2897851886</v>
      </c>
      <c r="V14" s="15"/>
      <c r="W14" s="31">
        <f t="shared" si="8"/>
        <v>12</v>
      </c>
      <c r="X14" s="32">
        <f>IF(ISERROR(W14),NA(),SUM(INDEX($J$4:$J$1333,AB14):INDEX($J$4:$J$1333,AC14)))</f>
        <v>215311.0603924653</v>
      </c>
      <c r="Y14" s="32">
        <f>IF(ISERROR(W14),NA(),SUM(INDEX($K$4:$K$1333,AB14):INDEX($K$4:$K$1333,AC14)))</f>
        <v>102065.40505175688</v>
      </c>
      <c r="Z14" s="32">
        <f>IF(ISERROR(W14),NA(),SUM(INDEX($L$4:$L$1333,AB14):INDEX($L$4:$L$1333,AC14)))</f>
        <v>113245.65534070838</v>
      </c>
      <c r="AA14" s="32">
        <f t="shared" si="15"/>
        <v>1117797.8473853932</v>
      </c>
      <c r="AB14" s="10">
        <f t="shared" si="9"/>
        <v>133</v>
      </c>
      <c r="AC14" s="10">
        <f t="shared" si="10"/>
        <v>144</v>
      </c>
      <c r="AD14">
        <f>IF(AND('Loan amortization schedule-old'!K14&gt;$AE$1,K14&gt;$AE$1),1,0)</f>
        <v>0</v>
      </c>
      <c r="AE14" s="2">
        <f>IF(AND('Loan amortization schedule-old'!K14&gt;$AE$1,K14&lt;$AE$1),($AE$1-K14)*Inputs!$B$10,0)</f>
        <v>257.47472153049324</v>
      </c>
      <c r="AF14">
        <f>IF(AND('Loan amortization schedule-old'!K14&lt;$AE$1,K14&lt;$AE$1),('Loan amortization schedule-old'!K14-'Loan amortization schedule-new'!K14)*Inputs!$B$10,0)</f>
        <v>0</v>
      </c>
      <c r="AG14" s="7"/>
      <c r="AH14" s="61">
        <f>IF(ISERROR(E14),NA(),'Loan amortization schedule-old'!K14-'Loan amortization schedule-new'!K14)+IF(ISERROR(E14),NA(),'Loan amortization schedule-old'!L14-'Loan amortization schedule-new'!L14)-IF(ISERROR(E14),NA(),IF(AD14=1,0,SUM(AE14:AF14)))</f>
        <v>2878.3073826426362</v>
      </c>
      <c r="AI14" s="53">
        <f>IF(X14=0,0,'Loan amortization schedule-old'!Y14-Y14)</f>
        <v>33103.569217671058</v>
      </c>
      <c r="AJ14" s="53">
        <f>IF(X14=0,0,'Loan amortization schedule-old'!Z14-Z14)</f>
        <v>4525.8160324064811</v>
      </c>
      <c r="AK14" s="53">
        <f t="shared" si="11"/>
        <v>-3409.6676294201188</v>
      </c>
      <c r="AL14" s="53">
        <f t="shared" si="0"/>
        <v>34219.717620657422</v>
      </c>
      <c r="AM14" s="35"/>
      <c r="AN14" s="50">
        <f>IF(Inputs!$B$12="No",SUM($AL$3:AL14)-Inputs!$E$5-Inputs!$E$6,IF(Inputs!$E$12="Yes",NA(),SUM($AL$3:AL14)-Inputs!$E$5-Inputs!$E$6))</f>
        <v>384066.91465636529</v>
      </c>
      <c r="AO14" s="35">
        <f>IF(ISERROR(W14),0,IF(Inputs!$E$12="Yes",0,IF(AN14&lt;0,1,0)))</f>
        <v>0</v>
      </c>
      <c r="AP14" s="35"/>
      <c r="AQ14" s="50">
        <f>IF(ISERROR(W14),"",(AL14+AQ13)*(1+Inputs!$B$22))</f>
        <v>793480.51192344923</v>
      </c>
      <c r="AR14" s="35"/>
      <c r="AS14" s="35"/>
      <c r="AT14" s="35"/>
      <c r="AU14" s="35"/>
      <c r="AV14" s="35"/>
      <c r="AW14" s="35"/>
      <c r="AX14">
        <f>IF(AND('Loan amortization schedule-old'!Y14&gt;$AE$1*12,Y14&gt;$AE$1*12),1,0)</f>
        <v>0</v>
      </c>
      <c r="AY14" s="2">
        <f>IF(AND('Loan amortization schedule-old'!Y14&gt;$AE$1*12,Y14&lt;$AE$1*12),($AE$1*12-Y14)*Inputs!$B$10,0)</f>
        <v>0</v>
      </c>
      <c r="AZ14">
        <f>IF(AND('Loan amortization schedule-old'!Y14&lt;$AE$1*12,Y14&lt;$AE$1*12),('Loan amortization schedule-old'!Y14-'Loan amortization schedule-new'!Y14)*Inputs!$B$10,0)</f>
        <v>3409.6676294201188</v>
      </c>
    </row>
    <row r="15" spans="1:56" customFormat="1">
      <c r="A15" s="43"/>
      <c r="B15" s="43"/>
      <c r="C15" s="15"/>
      <c r="D15" s="26">
        <f>IF(SUM($D$2:D14)&lt;&gt;0,0,IF(OR(ROUND(U14-L15,2)=0,ROUND(U15,2)=0),E15,0))</f>
        <v>0</v>
      </c>
      <c r="E15" s="3">
        <f t="shared" si="12"/>
        <v>12</v>
      </c>
      <c r="F15" s="3">
        <f t="shared" si="1"/>
        <v>0</v>
      </c>
      <c r="G15" s="47">
        <f t="shared" si="16"/>
        <v>8.6499999999999994E-2</v>
      </c>
      <c r="H15" s="37">
        <f t="shared" si="2"/>
        <v>8.6499999999999994E-2</v>
      </c>
      <c r="I15" s="9">
        <f>IF(Inputs!$B$12="No",IF((K15+L15)&gt;(U14*(1+rate/freq)),IF((U14*(1+rate/freq))&lt;0,0,(U14*(1+rate/freq))),(K15+L15)),IF(E15="",NA(),IF(Inputs!$E$10&gt;(U14*(1+rate/freq)),IF((U14*(1+rate/freq))&lt;0,0,(U14*(1+rate/freq))),PMT(H15/freq,(term),-$B$2))))</f>
        <v>17942.58836603877</v>
      </c>
      <c r="J15" s="8">
        <f t="shared" si="13"/>
        <v>17942.58836603877</v>
      </c>
      <c r="K15" s="9">
        <f t="shared" si="3"/>
        <v>14139.6957555349</v>
      </c>
      <c r="L15" s="8">
        <f>IF(E15="","",IF(Inputs!$B$12="Yes",I15-K15,Inputs!$B$6-K15))</f>
        <v>3802.8926105038699</v>
      </c>
      <c r="M15" s="8">
        <f t="shared" si="14"/>
        <v>12</v>
      </c>
      <c r="N15" s="8"/>
      <c r="O15" s="8"/>
      <c r="P15" s="8"/>
      <c r="Q15" s="8" t="str">
        <f t="shared" si="4"/>
        <v/>
      </c>
      <c r="R15" s="3">
        <f t="shared" si="5"/>
        <v>0</v>
      </c>
      <c r="S15" s="62">
        <f>IF(Inputs!$E$12="Yes",IF(AH15&lt;0,0,AH15),0)</f>
        <v>0</v>
      </c>
      <c r="T15" s="3">
        <f t="shared" si="6"/>
        <v>0</v>
      </c>
      <c r="U15" s="8">
        <f t="shared" si="7"/>
        <v>1957773.3971746848</v>
      </c>
      <c r="V15" s="15"/>
      <c r="W15" s="31">
        <f t="shared" si="8"/>
        <v>13</v>
      </c>
      <c r="X15" s="32">
        <f>IF(ISERROR(W15),NA(),SUM(INDEX($J$4:$J$1333,AB15):INDEX($J$4:$J$1333,AC15)))</f>
        <v>215311.0603924653</v>
      </c>
      <c r="Y15" s="32">
        <f>IF(ISERROR(W15),NA(),SUM(INDEX($K$4:$K$1333,AB15):INDEX($K$4:$K$1333,AC15)))</f>
        <v>91871.810677378235</v>
      </c>
      <c r="Z15" s="32">
        <f>IF(ISERROR(W15),NA(),SUM(INDEX($L$4:$L$1333,AB15):INDEX($L$4:$L$1333,AC15)))</f>
        <v>123439.249715087</v>
      </c>
      <c r="AA15" s="32">
        <f t="shared" si="15"/>
        <v>994358.59767030622</v>
      </c>
      <c r="AB15" s="10">
        <f t="shared" si="9"/>
        <v>145</v>
      </c>
      <c r="AC15" s="10">
        <f t="shared" si="10"/>
        <v>156</v>
      </c>
      <c r="AD15">
        <f>IF(AND('Loan amortization schedule-old'!K15&gt;$AE$1,K15&gt;$AE$1),1,0)</f>
        <v>0</v>
      </c>
      <c r="AE15" s="2">
        <f>IF(AND('Loan amortization schedule-old'!K15&gt;$AE$1,K15&lt;$AE$1),($AE$1-K15)*Inputs!$B$10,0)</f>
        <v>260.27800384657206</v>
      </c>
      <c r="AF15">
        <f>IF(AND('Loan amortization schedule-old'!K15&lt;$AE$1,K15&lt;$AE$1),('Loan amortization schedule-old'!K15-'Loan amortization schedule-new'!K15)*Inputs!$B$10,0)</f>
        <v>0</v>
      </c>
      <c r="AG15" s="7"/>
      <c r="AH15" s="61">
        <f>IF(ISERROR(E15),NA(),'Loan amortization schedule-old'!K15-'Loan amortization schedule-new'!K15)+IF(ISERROR(E15),NA(),'Loan amortization schedule-old'!L15-'Loan amortization schedule-new'!L15)-IF(ISERROR(E15),NA(),IF(AD15=1,0,SUM(AE15:AF15)))</f>
        <v>2875.5041003265574</v>
      </c>
      <c r="AI15" s="53">
        <f>IF(X15=0,0,'Loan amortization schedule-old'!Y15-Y15)</f>
        <v>29733.874351491657</v>
      </c>
      <c r="AJ15" s="53">
        <f>IF(X15=0,0,'Loan amortization schedule-old'!Z15-Z15)</f>
        <v>7895.5108985858969</v>
      </c>
      <c r="AK15" s="53">
        <f t="shared" si="11"/>
        <v>-3062.5890582036404</v>
      </c>
      <c r="AL15" s="53">
        <f t="shared" si="0"/>
        <v>34566.796191873917</v>
      </c>
      <c r="AM15" s="35"/>
      <c r="AN15" s="50">
        <f>IF(Inputs!$B$12="No",SUM($AL$3:AL15)-Inputs!$E$5-Inputs!$E$6,IF(Inputs!$E$12="Yes",NA(),SUM($AL$3:AL15)-Inputs!$E$5-Inputs!$E$6))</f>
        <v>418633.71084823919</v>
      </c>
      <c r="AO15" s="35">
        <f>IF(ISERROR(W15),0,IF(Inputs!$E$12="Yes",0,IF(AN15&lt;0,1,0)))</f>
        <v>0</v>
      </c>
      <c r="AP15" s="35"/>
      <c r="AQ15" s="50">
        <f>IF(ISERROR(W15),"",(AL15+AQ14)*(1+Inputs!$B$22))</f>
        <v>910852.03892685554</v>
      </c>
      <c r="AR15" s="35"/>
      <c r="AS15" s="35"/>
      <c r="AT15" s="35"/>
      <c r="AU15" s="35"/>
      <c r="AV15" s="35"/>
      <c r="AW15" s="35"/>
      <c r="AX15">
        <f>IF(AND('Loan amortization schedule-old'!Y15&gt;$AE$1*12,Y15&gt;$AE$1*12),1,0)</f>
        <v>0</v>
      </c>
      <c r="AY15" s="2">
        <f>IF(AND('Loan amortization schedule-old'!Y15&gt;$AE$1*12,Y15&lt;$AE$1*12),($AE$1*12-Y15)*Inputs!$B$10,0)</f>
        <v>0</v>
      </c>
      <c r="AZ15">
        <f>IF(AND('Loan amortization schedule-old'!Y15&lt;$AE$1*12,Y15&lt;$AE$1*12),('Loan amortization schedule-old'!Y15-'Loan amortization schedule-new'!Y15)*Inputs!$B$10,0)</f>
        <v>3062.5890582036404</v>
      </c>
    </row>
    <row r="16" spans="1:56" customFormat="1">
      <c r="A16" s="43"/>
      <c r="B16" s="43"/>
      <c r="C16" s="15"/>
      <c r="D16" s="26">
        <f>IF(SUM($D$2:D15)&lt;&gt;0,0,IF(OR(ROUND(U15-L16,2)=0,ROUND(U16,2)=0),E16,0))</f>
        <v>0</v>
      </c>
      <c r="E16" s="3">
        <f t="shared" si="12"/>
        <v>13</v>
      </c>
      <c r="F16" s="3">
        <f t="shared" si="1"/>
        <v>0</v>
      </c>
      <c r="G16" s="47">
        <f t="shared" si="16"/>
        <v>8.6499999999999994E-2</v>
      </c>
      <c r="H16" s="37">
        <f t="shared" si="2"/>
        <v>8.6499999999999994E-2</v>
      </c>
      <c r="I16" s="9">
        <f>IF(Inputs!$B$12="No",IF((K16+L16)&gt;(U15*(1+rate/freq)),IF((U15*(1+rate/freq))&lt;0,0,(U15*(1+rate/freq))),(K16+L16)),IF(E16="",NA(),IF(Inputs!$E$10&gt;(U15*(1+rate/freq)),IF((U15*(1+rate/freq))&lt;0,0,(U15*(1+rate/freq))),PMT(H16/freq,(term),-$B$2))))</f>
        <v>17942.58836603877</v>
      </c>
      <c r="J16" s="8">
        <f t="shared" si="13"/>
        <v>17942.58836603877</v>
      </c>
      <c r="K16" s="9">
        <f t="shared" si="3"/>
        <v>14112.283237967518</v>
      </c>
      <c r="L16" s="8">
        <f>IF(E16="","",IF(Inputs!$B$12="Yes",I16-K16,Inputs!$B$6-K16))</f>
        <v>3830.3051280712516</v>
      </c>
      <c r="M16" s="8">
        <f t="shared" si="14"/>
        <v>13</v>
      </c>
      <c r="N16" s="8">
        <f>N13+3</f>
        <v>13</v>
      </c>
      <c r="O16" s="8">
        <f>O10+6</f>
        <v>13</v>
      </c>
      <c r="P16" s="8">
        <f>P4+12</f>
        <v>13</v>
      </c>
      <c r="Q16" s="8" t="str">
        <f t="shared" si="4"/>
        <v/>
      </c>
      <c r="R16" s="3">
        <f t="shared" si="5"/>
        <v>0</v>
      </c>
      <c r="S16" s="62">
        <f>IF(Inputs!$E$12="Yes",IF(AH16&lt;0,0,AH16),0)</f>
        <v>0</v>
      </c>
      <c r="T16" s="3">
        <f t="shared" si="6"/>
        <v>0</v>
      </c>
      <c r="U16" s="8">
        <f t="shared" si="7"/>
        <v>1953943.0920466136</v>
      </c>
      <c r="V16" s="15"/>
      <c r="W16" s="31">
        <f t="shared" si="8"/>
        <v>14</v>
      </c>
      <c r="X16" s="32">
        <f>IF(ISERROR(W16),NA(),SUM(INDEX($J$4:$J$1333,AB16):INDEX($J$4:$J$1333,AC16)))</f>
        <v>215311.0603924653</v>
      </c>
      <c r="Y16" s="32">
        <f>IF(ISERROR(W16),NA(),SUM(INDEX($K$4:$K$1333,AB16):INDEX($K$4:$K$1333,AC16)))</f>
        <v>80760.659104387931</v>
      </c>
      <c r="Z16" s="32">
        <f>IF(ISERROR(W16),NA(),SUM(INDEX($L$4:$L$1333,AB16):INDEX($L$4:$L$1333,AC16)))</f>
        <v>134550.40128807732</v>
      </c>
      <c r="AA16" s="32">
        <f t="shared" si="15"/>
        <v>859808.19638222898</v>
      </c>
      <c r="AB16" s="10">
        <f t="shared" si="9"/>
        <v>157</v>
      </c>
      <c r="AC16" s="10">
        <f t="shared" si="10"/>
        <v>168</v>
      </c>
      <c r="AD16">
        <f>IF(AND('Loan amortization schedule-old'!K16&gt;$AE$1,K16&gt;$AE$1),1,0)</f>
        <v>0</v>
      </c>
      <c r="AE16" s="2">
        <f>IF(AND('Loan amortization schedule-old'!K16&gt;$AE$1,K16&lt;$AE$1),($AE$1-K16)*Inputs!$B$10,0)</f>
        <v>263.1014931560124</v>
      </c>
      <c r="AF16">
        <f>IF(AND('Loan amortization schedule-old'!K16&lt;$AE$1,K16&lt;$AE$1),('Loan amortization schedule-old'!K16-'Loan amortization schedule-new'!K16)*Inputs!$B$10,0)</f>
        <v>0</v>
      </c>
      <c r="AG16" s="7"/>
      <c r="AH16" s="61">
        <f>IF(ISERROR(E16),NA(),'Loan amortization schedule-old'!K16-'Loan amortization schedule-new'!K16)+IF(ISERROR(E16),NA(),'Loan amortization schedule-old'!L16-'Loan amortization schedule-new'!L16)-IF(ISERROR(E16),NA(),IF(AD16=1,0,SUM(AE16:AF16)))</f>
        <v>2872.6806110171169</v>
      </c>
      <c r="AI16" s="53">
        <f>IF(X16=0,0,'Loan amortization schedule-old'!Y16-Y16)</f>
        <v>25719.704615561481</v>
      </c>
      <c r="AJ16" s="53">
        <f>IF(X16=0,0,'Loan amortization schedule-old'!Z16-Z16)</f>
        <v>11909.680634516058</v>
      </c>
      <c r="AK16" s="53">
        <f t="shared" si="11"/>
        <v>-2649.1295754028324</v>
      </c>
      <c r="AL16" s="53">
        <f t="shared" si="0"/>
        <v>34980.255674674707</v>
      </c>
      <c r="AM16" s="35"/>
      <c r="AN16" s="50">
        <f>IF(Inputs!$B$12="No",SUM($AL$3:AL16)-Inputs!$E$5-Inputs!$E$6,IF(Inputs!$E$12="Yes",NA(),SUM($AL$3:AL16)-Inputs!$E$5-Inputs!$E$6))</f>
        <v>453613.96652291389</v>
      </c>
      <c r="AO16" s="35">
        <f>IF(ISERROR(W16),0,IF(Inputs!$E$12="Yes",0,IF(AN16&lt;0,1,0)))</f>
        <v>0</v>
      </c>
      <c r="AP16" s="35"/>
      <c r="AQ16" s="50">
        <f>IF(ISERROR(W16),"",(AL16+AQ15)*(1+Inputs!$B$22))</f>
        <v>1040415.5240616834</v>
      </c>
      <c r="AR16" s="35"/>
      <c r="AS16" s="35"/>
      <c r="AT16" s="35"/>
      <c r="AU16" s="35"/>
      <c r="AV16" s="35"/>
      <c r="AW16" s="35"/>
      <c r="AX16">
        <f>IF(AND('Loan amortization schedule-old'!Y16&gt;$AE$1*12,Y16&gt;$AE$1*12),1,0)</f>
        <v>0</v>
      </c>
      <c r="AY16" s="2">
        <f>IF(AND('Loan amortization schedule-old'!Y16&gt;$AE$1*12,Y16&lt;$AE$1*12),($AE$1*12-Y16)*Inputs!$B$10,0)</f>
        <v>0</v>
      </c>
      <c r="AZ16">
        <f>IF(AND('Loan amortization schedule-old'!Y16&lt;$AE$1*12,Y16&lt;$AE$1*12),('Loan amortization schedule-old'!Y16-'Loan amortization schedule-new'!Y16)*Inputs!$B$10,0)</f>
        <v>2649.1295754028324</v>
      </c>
    </row>
    <row r="17" spans="1:52" customFormat="1">
      <c r="A17" s="43"/>
      <c r="B17" s="43"/>
      <c r="C17" s="15"/>
      <c r="D17" s="26">
        <f>IF(SUM($D$2:D16)&lt;&gt;0,0,IF(OR(ROUND(U16-L17,2)=0,ROUND(U17,2)=0),E17,0))</f>
        <v>0</v>
      </c>
      <c r="E17" s="3">
        <f t="shared" si="12"/>
        <v>14</v>
      </c>
      <c r="F17" s="3">
        <f t="shared" si="1"/>
        <v>0</v>
      </c>
      <c r="G17" s="47">
        <f t="shared" si="16"/>
        <v>8.6499999999999994E-2</v>
      </c>
      <c r="H17" s="37">
        <f t="shared" si="2"/>
        <v>8.6499999999999994E-2</v>
      </c>
      <c r="I17" s="9">
        <f>IF(Inputs!$B$12="No",IF((K17+L17)&gt;(U16*(1+rate/freq)),IF((U16*(1+rate/freq))&lt;0,0,(U16*(1+rate/freq))),(K17+L17)),IF(E17="",NA(),IF(Inputs!$E$10&gt;(U16*(1+rate/freq)),IF((U16*(1+rate/freq))&lt;0,0,(U16*(1+rate/freq))),PMT(H17/freq,(term),-$B$2))))</f>
        <v>17942.58836603877</v>
      </c>
      <c r="J17" s="8">
        <f t="shared" si="13"/>
        <v>17942.58836603877</v>
      </c>
      <c r="K17" s="9">
        <f t="shared" si="3"/>
        <v>14084.673121836006</v>
      </c>
      <c r="L17" s="8">
        <f>IF(E17="","",IF(Inputs!$B$12="Yes",I17-K17,Inputs!$B$6-K17))</f>
        <v>3857.9152442027644</v>
      </c>
      <c r="M17" s="8">
        <f t="shared" si="14"/>
        <v>14</v>
      </c>
      <c r="N17" s="8"/>
      <c r="O17" s="8"/>
      <c r="P17" s="8"/>
      <c r="Q17" s="8" t="str">
        <f t="shared" si="4"/>
        <v/>
      </c>
      <c r="R17" s="3">
        <f t="shared" si="5"/>
        <v>0</v>
      </c>
      <c r="S17" s="62">
        <f>IF(Inputs!$E$12="Yes",IF(AH17&lt;0,0,AH17),0)</f>
        <v>0</v>
      </c>
      <c r="T17" s="3">
        <f t="shared" si="6"/>
        <v>0</v>
      </c>
      <c r="U17" s="8">
        <f t="shared" si="7"/>
        <v>1950085.1768024107</v>
      </c>
      <c r="V17" s="15"/>
      <c r="W17" s="31">
        <f t="shared" si="8"/>
        <v>15</v>
      </c>
      <c r="X17" s="32">
        <f>IF(ISERROR(W17),NA(),SUM(INDEX($J$4:$J$1333,AB17):INDEX($J$4:$J$1333,AC17)))</f>
        <v>215311.0603924653</v>
      </c>
      <c r="Y17" s="32">
        <f>IF(ISERROR(W17),NA(),SUM(INDEX($K$4:$K$1333,AB17):INDEX($K$4:$K$1333,AC17)))</f>
        <v>68649.35814971455</v>
      </c>
      <c r="Z17" s="32">
        <f>IF(ISERROR(W17),NA(),SUM(INDEX($L$4:$L$1333,AB17):INDEX($L$4:$L$1333,AC17)))</f>
        <v>146661.70224275067</v>
      </c>
      <c r="AA17" s="32">
        <f t="shared" si="15"/>
        <v>713146.49413947819</v>
      </c>
      <c r="AB17" s="10">
        <f t="shared" si="9"/>
        <v>169</v>
      </c>
      <c r="AC17" s="10">
        <f t="shared" si="10"/>
        <v>180</v>
      </c>
      <c r="AD17">
        <f>IF(AND('Loan amortization schedule-old'!K17&gt;$AE$1,K17&gt;$AE$1),1,0)</f>
        <v>0</v>
      </c>
      <c r="AE17" s="2">
        <f>IF(AND('Loan amortization schedule-old'!K17&gt;$AE$1,K17&lt;$AE$1),($AE$1-K17)*Inputs!$B$10,0)</f>
        <v>265.94533511755822</v>
      </c>
      <c r="AF17">
        <f>IF(AND('Loan amortization schedule-old'!K17&lt;$AE$1,K17&lt;$AE$1),('Loan amortization schedule-old'!K17-'Loan amortization schedule-new'!K17)*Inputs!$B$10,0)</f>
        <v>0</v>
      </c>
      <c r="AG17" s="7"/>
      <c r="AH17" s="61">
        <f>IF(ISERROR(E17),NA(),'Loan amortization schedule-old'!K17-'Loan amortization schedule-new'!K17)+IF(ISERROR(E17),NA(),'Loan amortization schedule-old'!L17-'Loan amortization schedule-new'!L17)-IF(ISERROR(E17),NA(),IF(AD17=1,0,SUM(AE17:AF17)))</f>
        <v>2869.8367690555715</v>
      </c>
      <c r="AI17" s="53">
        <f>IF(X17=0,0,'Loan amortization schedule-old'!Y17-Y17)</f>
        <v>20963.75894292102</v>
      </c>
      <c r="AJ17" s="53">
        <f>IF(X17=0,0,'Loan amortization schedule-old'!Z17-Z17)</f>
        <v>16665.626307156548</v>
      </c>
      <c r="AK17" s="53">
        <f t="shared" si="11"/>
        <v>-2159.267171120865</v>
      </c>
      <c r="AL17" s="53">
        <f t="shared" si="0"/>
        <v>35470.118078956701</v>
      </c>
      <c r="AM17" s="35"/>
      <c r="AN17" s="50">
        <f>IF(Inputs!$B$12="No",SUM($AL$3:AL17)-Inputs!$E$5-Inputs!$E$6,IF(Inputs!$E$12="Yes",NA(),SUM($AL$3:AL17)-Inputs!$E$5-Inputs!$E$6))</f>
        <v>489084.08460187062</v>
      </c>
      <c r="AO17" s="35">
        <f>IF(ISERROR(W17),0,IF(Inputs!$E$12="Yes",0,IF(AN17&lt;0,1,0)))</f>
        <v>0</v>
      </c>
      <c r="AP17" s="35"/>
      <c r="AQ17" s="50">
        <f>IF(ISERROR(W17),"",(AL17+AQ16)*(1+Inputs!$B$22))</f>
        <v>1183474.2063547042</v>
      </c>
      <c r="AR17" s="35"/>
      <c r="AS17" s="35"/>
      <c r="AT17" s="35"/>
      <c r="AU17" s="35"/>
      <c r="AV17" s="35"/>
      <c r="AW17" s="35"/>
      <c r="AX17">
        <f>IF(AND('Loan amortization schedule-old'!Y17&gt;$AE$1*12,Y17&gt;$AE$1*12),1,0)</f>
        <v>0</v>
      </c>
      <c r="AY17" s="2">
        <f>IF(AND('Loan amortization schedule-old'!Y17&gt;$AE$1*12,Y17&lt;$AE$1*12),($AE$1*12-Y17)*Inputs!$B$10,0)</f>
        <v>0</v>
      </c>
      <c r="AZ17">
        <f>IF(AND('Loan amortization schedule-old'!Y17&lt;$AE$1*12,Y17&lt;$AE$1*12),('Loan amortization schedule-old'!Y17-'Loan amortization schedule-new'!Y17)*Inputs!$B$10,0)</f>
        <v>2159.267171120865</v>
      </c>
    </row>
    <row r="18" spans="1:52" customFormat="1">
      <c r="A18" s="43"/>
      <c r="B18" s="43"/>
      <c r="C18" s="15"/>
      <c r="D18" s="26">
        <f>IF(SUM($D$2:D17)&lt;&gt;0,0,IF(OR(ROUND(U17-L18,2)=0,ROUND(U18,2)=0),E18,0))</f>
        <v>0</v>
      </c>
      <c r="E18" s="3">
        <f t="shared" si="12"/>
        <v>15</v>
      </c>
      <c r="F18" s="3">
        <f t="shared" si="1"/>
        <v>0</v>
      </c>
      <c r="G18" s="47">
        <f t="shared" si="16"/>
        <v>8.6499999999999994E-2</v>
      </c>
      <c r="H18" s="37">
        <f t="shared" si="2"/>
        <v>8.6499999999999994E-2</v>
      </c>
      <c r="I18" s="9">
        <f>IF(Inputs!$B$12="No",IF((K18+L18)&gt;(U17*(1+rate/freq)),IF((U17*(1+rate/freq))&lt;0,0,(U17*(1+rate/freq))),(K18+L18)),IF(E18="",NA(),IF(Inputs!$E$10&gt;(U17*(1+rate/freq)),IF((U17*(1+rate/freq))&lt;0,0,(U17*(1+rate/freq))),PMT(H18/freq,(term),-$B$2))))</f>
        <v>17942.58836603877</v>
      </c>
      <c r="J18" s="8">
        <f t="shared" si="13"/>
        <v>17942.58836603877</v>
      </c>
      <c r="K18" s="9">
        <f t="shared" si="3"/>
        <v>14056.863982784043</v>
      </c>
      <c r="L18" s="8">
        <f>IF(E18="","",IF(Inputs!$B$12="Yes",I18-K18,Inputs!$B$6-K18))</f>
        <v>3885.7243832547265</v>
      </c>
      <c r="M18" s="8">
        <f t="shared" si="14"/>
        <v>15</v>
      </c>
      <c r="N18" s="8"/>
      <c r="O18" s="8"/>
      <c r="P18" s="8"/>
      <c r="Q18" s="8" t="str">
        <f t="shared" si="4"/>
        <v/>
      </c>
      <c r="R18" s="3">
        <f t="shared" si="5"/>
        <v>0</v>
      </c>
      <c r="S18" s="62">
        <f>IF(Inputs!$E$12="Yes",IF(AH18&lt;0,0,AH18),0)</f>
        <v>0</v>
      </c>
      <c r="T18" s="3">
        <f t="shared" si="6"/>
        <v>0</v>
      </c>
      <c r="U18" s="8">
        <f t="shared" si="7"/>
        <v>1946199.452419156</v>
      </c>
      <c r="V18" s="15"/>
      <c r="W18" s="31">
        <f t="shared" si="8"/>
        <v>16</v>
      </c>
      <c r="X18" s="32">
        <f>IF(ISERROR(W18),NA(),SUM(INDEX($J$4:$J$1333,AB18):INDEX($J$4:$J$1333,AC18)))</f>
        <v>215311.0603924653</v>
      </c>
      <c r="Y18" s="32">
        <f>IF(ISERROR(W18),NA(),SUM(INDEX($K$4:$K$1333,AB18):INDEX($K$4:$K$1333,AC18)))</f>
        <v>55447.881250484781</v>
      </c>
      <c r="Z18" s="32">
        <f>IF(ISERROR(W18),NA(),SUM(INDEX($L$4:$L$1333,AB18):INDEX($L$4:$L$1333,AC18)))</f>
        <v>159863.17914198045</v>
      </c>
      <c r="AA18" s="32">
        <f t="shared" si="15"/>
        <v>553283.31499749771</v>
      </c>
      <c r="AB18" s="10">
        <f t="shared" si="9"/>
        <v>181</v>
      </c>
      <c r="AC18" s="10">
        <f t="shared" si="10"/>
        <v>192</v>
      </c>
      <c r="AD18">
        <f>IF(AND('Loan amortization schedule-old'!K18&gt;$AE$1,K18&gt;$AE$1),1,0)</f>
        <v>0</v>
      </c>
      <c r="AE18" s="2">
        <f>IF(AND('Loan amortization schedule-old'!K18&gt;$AE$1,K18&lt;$AE$1),($AE$1-K18)*Inputs!$B$10,0)</f>
        <v>268.80967643991033</v>
      </c>
      <c r="AF18">
        <f>IF(AND('Loan amortization schedule-old'!K18&lt;$AE$1,K18&lt;$AE$1),('Loan amortization schedule-old'!K18-'Loan amortization schedule-new'!K18)*Inputs!$B$10,0)</f>
        <v>0</v>
      </c>
      <c r="AG18" s="7"/>
      <c r="AH18" s="61">
        <f>IF(ISERROR(E18),NA(),'Loan amortization schedule-old'!K18-'Loan amortization schedule-new'!K18)+IF(ISERROR(E18),NA(),'Loan amortization schedule-old'!L18-'Loan amortization schedule-new'!L18)-IF(ISERROR(E18),NA(),IF(AD18=1,0,SUM(AE18:AF18)))</f>
        <v>2866.9724277332193</v>
      </c>
      <c r="AI18" s="53">
        <f>IF(X18=0,0,'Loan amortization schedule-old'!Y18-Y18)</f>
        <v>15355.453029878445</v>
      </c>
      <c r="AJ18" s="53">
        <f>IF(X18=0,0,'Loan amortization schedule-old'!Z18-Z18)</f>
        <v>22273.932220199087</v>
      </c>
      <c r="AK18" s="53">
        <f t="shared" si="11"/>
        <v>-1581.6116620774797</v>
      </c>
      <c r="AL18" s="53">
        <f t="shared" si="0"/>
        <v>36047.773588000055</v>
      </c>
      <c r="AM18" s="35"/>
      <c r="AN18" s="50">
        <f>IF(Inputs!$B$12="No",SUM($AL$3:AL18)-Inputs!$E$5-Inputs!$E$6,IF(Inputs!$E$12="Yes",NA(),SUM($AL$3:AL18)-Inputs!$E$5-Inputs!$E$6))</f>
        <v>525131.85818987072</v>
      </c>
      <c r="AO18" s="35">
        <f>IF(ISERROR(W18),0,IF(Inputs!$E$12="Yes",0,IF(AN18&lt;0,1,0)))</f>
        <v>0</v>
      </c>
      <c r="AP18" s="35"/>
      <c r="AQ18" s="50">
        <f>IF(ISERROR(W18),"",(AL18+AQ17)*(1+Inputs!$B$22))</f>
        <v>1341474.1779369749</v>
      </c>
      <c r="AR18" s="35"/>
      <c r="AS18" s="35"/>
      <c r="AT18" s="35"/>
      <c r="AU18" s="35"/>
      <c r="AV18" s="35"/>
      <c r="AW18" s="35"/>
      <c r="AX18">
        <f>IF(AND('Loan amortization schedule-old'!Y18&gt;$AE$1*12,Y18&gt;$AE$1*12),1,0)</f>
        <v>0</v>
      </c>
      <c r="AY18" s="2">
        <f>IF(AND('Loan amortization schedule-old'!Y18&gt;$AE$1*12,Y18&lt;$AE$1*12),($AE$1*12-Y18)*Inputs!$B$10,0)</f>
        <v>0</v>
      </c>
      <c r="AZ18">
        <f>IF(AND('Loan amortization schedule-old'!Y18&lt;$AE$1*12,Y18&lt;$AE$1*12),('Loan amortization schedule-old'!Y18-'Loan amortization schedule-new'!Y18)*Inputs!$B$10,0)</f>
        <v>1581.6116620774797</v>
      </c>
    </row>
    <row r="19" spans="1:52" customFormat="1">
      <c r="A19" s="43"/>
      <c r="B19" s="43"/>
      <c r="C19" s="15"/>
      <c r="D19" s="26">
        <f>IF(SUM($D$2:D18)&lt;&gt;0,0,IF(OR(ROUND(U18-L19,2)=0,ROUND(U19,2)=0),E19,0))</f>
        <v>0</v>
      </c>
      <c r="E19" s="3">
        <f t="shared" si="12"/>
        <v>16</v>
      </c>
      <c r="F19" s="3">
        <f t="shared" si="1"/>
        <v>0</v>
      </c>
      <c r="G19" s="47">
        <f t="shared" si="16"/>
        <v>8.6499999999999994E-2</v>
      </c>
      <c r="H19" s="37">
        <f t="shared" si="2"/>
        <v>8.6499999999999994E-2</v>
      </c>
      <c r="I19" s="9">
        <f>IF(Inputs!$B$12="No",IF((K19+L19)&gt;(U18*(1+rate/freq)),IF((U18*(1+rate/freq))&lt;0,0,(U18*(1+rate/freq))),(K19+L19)),IF(E19="",NA(),IF(Inputs!$E$10&gt;(U18*(1+rate/freq)),IF((U18*(1+rate/freq))&lt;0,0,(U18*(1+rate/freq))),PMT(H19/freq,(term),-$B$2))))</f>
        <v>17942.58836603877</v>
      </c>
      <c r="J19" s="8">
        <f t="shared" si="13"/>
        <v>17942.58836603877</v>
      </c>
      <c r="K19" s="9">
        <f t="shared" si="3"/>
        <v>14028.854386188083</v>
      </c>
      <c r="L19" s="8">
        <f>IF(E19="","",IF(Inputs!$B$12="Yes",I19-K19,Inputs!$B$6-K19))</f>
        <v>3913.7339798506873</v>
      </c>
      <c r="M19" s="8">
        <f t="shared" si="14"/>
        <v>16</v>
      </c>
      <c r="N19" s="8">
        <f>N16+3</f>
        <v>16</v>
      </c>
      <c r="O19" s="8"/>
      <c r="P19" s="8"/>
      <c r="Q19" s="8" t="str">
        <f t="shared" si="4"/>
        <v/>
      </c>
      <c r="R19" s="3">
        <f t="shared" si="5"/>
        <v>0</v>
      </c>
      <c r="S19" s="62">
        <f>IF(Inputs!$E$12="Yes",IF(AH19&lt;0,0,AH19),0)</f>
        <v>0</v>
      </c>
      <c r="T19" s="3">
        <f t="shared" si="6"/>
        <v>0</v>
      </c>
      <c r="U19" s="8">
        <f t="shared" si="7"/>
        <v>1942285.7184393052</v>
      </c>
      <c r="V19" s="15"/>
      <c r="W19" s="31">
        <f t="shared" si="8"/>
        <v>17</v>
      </c>
      <c r="X19" s="32">
        <f>IF(ISERROR(W19),NA(),SUM(INDEX($J$4:$J$1333,AB19):INDEX($J$4:$J$1333,AC19)))</f>
        <v>215311.0603924653</v>
      </c>
      <c r="Y19" s="32">
        <f>IF(ISERROR(W19),NA(),SUM(INDEX($K$4:$K$1333,AB19):INDEX($K$4:$K$1333,AC19)))</f>
        <v>41058.098272327625</v>
      </c>
      <c r="Z19" s="32">
        <f>IF(ISERROR(W19),NA(),SUM(INDEX($L$4:$L$1333,AB19):INDEX($L$4:$L$1333,AC19)))</f>
        <v>174252.96212013761</v>
      </c>
      <c r="AA19" s="32">
        <f t="shared" si="15"/>
        <v>379030.35287736019</v>
      </c>
      <c r="AB19" s="10">
        <f t="shared" si="9"/>
        <v>193</v>
      </c>
      <c r="AC19" s="10">
        <f t="shared" si="10"/>
        <v>204</v>
      </c>
      <c r="AD19">
        <f>IF(AND('Loan amortization schedule-old'!K19&gt;$AE$1,K19&gt;$AE$1),1,0)</f>
        <v>0</v>
      </c>
      <c r="AE19" s="2">
        <f>IF(AND('Loan amortization schedule-old'!K19&gt;$AE$1,K19&lt;$AE$1),($AE$1-K19)*Inputs!$B$10,0)</f>
        <v>271.69466488929424</v>
      </c>
      <c r="AF19">
        <f>IF(AND('Loan amortization schedule-old'!K19&lt;$AE$1,K19&lt;$AE$1),('Loan amortization schedule-old'!K19-'Loan amortization schedule-new'!K19)*Inputs!$B$10,0)</f>
        <v>0</v>
      </c>
      <c r="AG19" s="7"/>
      <c r="AH19" s="61">
        <f>IF(ISERROR(E19),NA(),'Loan amortization schedule-old'!K19-'Loan amortization schedule-new'!K19)+IF(ISERROR(E19),NA(),'Loan amortization schedule-old'!L19-'Loan amortization schedule-new'!L19)-IF(ISERROR(E19),NA(),IF(AD19=1,0,SUM(AE19:AF19)))</f>
        <v>2864.087439283835</v>
      </c>
      <c r="AI19" s="53">
        <f>IF(X19=0,0,'Loan amortization schedule-old'!Y19-Y19)</f>
        <v>8769.2025591666388</v>
      </c>
      <c r="AJ19" s="53">
        <f>IF(X19=0,0,'Loan amortization schedule-old'!Z19-Z19)</f>
        <v>28860.182690910908</v>
      </c>
      <c r="AK19" s="53">
        <f t="shared" si="11"/>
        <v>-903.22786359416375</v>
      </c>
      <c r="AL19" s="53">
        <f t="shared" si="0"/>
        <v>36726.157386483384</v>
      </c>
      <c r="AM19" s="35"/>
      <c r="AN19" s="50">
        <f>IF(Inputs!$B$12="No",SUM($AL$3:AL19)-Inputs!$E$5-Inputs!$E$6,IF(Inputs!$E$12="Yes",NA(),SUM($AL$3:AL19)-Inputs!$E$5-Inputs!$E$6))</f>
        <v>561858.01557635411</v>
      </c>
      <c r="AO19" s="35">
        <f>IF(ISERROR(W19),0,IF(Inputs!$E$12="Yes",0,IF(AN19&lt;0,1,0)))</f>
        <v>0</v>
      </c>
      <c r="AP19" s="35"/>
      <c r="AQ19" s="50">
        <f>IF(ISERROR(W19),"",(AL19+AQ18)*(1+Inputs!$B$22))</f>
        <v>1516020.3688558042</v>
      </c>
      <c r="AR19" s="35"/>
      <c r="AS19" s="35"/>
      <c r="AT19" s="35"/>
      <c r="AU19" s="35"/>
      <c r="AV19" s="35"/>
      <c r="AW19" s="35"/>
      <c r="AX19">
        <f>IF(AND('Loan amortization schedule-old'!Y19&gt;$AE$1*12,Y19&gt;$AE$1*12),1,0)</f>
        <v>0</v>
      </c>
      <c r="AY19" s="2">
        <f>IF(AND('Loan amortization schedule-old'!Y19&gt;$AE$1*12,Y19&lt;$AE$1*12),($AE$1*12-Y19)*Inputs!$B$10,0)</f>
        <v>0</v>
      </c>
      <c r="AZ19">
        <f>IF(AND('Loan amortization schedule-old'!Y19&lt;$AE$1*12,Y19&lt;$AE$1*12),('Loan amortization schedule-old'!Y19-'Loan amortization schedule-new'!Y19)*Inputs!$B$10,0)</f>
        <v>903.22786359416375</v>
      </c>
    </row>
    <row r="20" spans="1:52" customFormat="1">
      <c r="A20" s="43"/>
      <c r="B20" s="43"/>
      <c r="C20" s="15"/>
      <c r="D20" s="26">
        <f>IF(SUM($D$2:D19)&lt;&gt;0,0,IF(OR(ROUND(U19-L20,2)=0,ROUND(U20,2)=0),E20,0))</f>
        <v>0</v>
      </c>
      <c r="E20" s="3">
        <f t="shared" si="12"/>
        <v>17</v>
      </c>
      <c r="F20" s="3">
        <f t="shared" si="1"/>
        <v>0</v>
      </c>
      <c r="G20" s="47">
        <f t="shared" si="16"/>
        <v>8.6499999999999994E-2</v>
      </c>
      <c r="H20" s="37">
        <f t="shared" si="2"/>
        <v>8.6499999999999994E-2</v>
      </c>
      <c r="I20" s="9">
        <f>IF(Inputs!$B$12="No",IF((K20+L20)&gt;(U19*(1+rate/freq)),IF((U19*(1+rate/freq))&lt;0,0,(U19*(1+rate/freq))),(K20+L20)),IF(E20="",NA(),IF(Inputs!$E$10&gt;(U19*(1+rate/freq)),IF((U19*(1+rate/freq))&lt;0,0,(U19*(1+rate/freq))),PMT(H20/freq,(term),-$B$2))))</f>
        <v>17942.58836603877</v>
      </c>
      <c r="J20" s="8">
        <f t="shared" si="13"/>
        <v>17942.58836603877</v>
      </c>
      <c r="K20" s="9">
        <f t="shared" si="3"/>
        <v>14000.642887083324</v>
      </c>
      <c r="L20" s="8">
        <f>IF(E20="","",IF(Inputs!$B$12="Yes",I20-K20,Inputs!$B$6-K20))</f>
        <v>3941.9454789554457</v>
      </c>
      <c r="M20" s="8">
        <f t="shared" si="14"/>
        <v>17</v>
      </c>
      <c r="N20" s="8"/>
      <c r="O20" s="8"/>
      <c r="P20" s="8"/>
      <c r="Q20" s="8" t="str">
        <f t="shared" si="4"/>
        <v/>
      </c>
      <c r="R20" s="3">
        <f t="shared" si="5"/>
        <v>0</v>
      </c>
      <c r="S20" s="62">
        <f>IF(Inputs!$E$12="Yes",IF(AH20&lt;0,0,AH20),0)</f>
        <v>0</v>
      </c>
      <c r="T20" s="3">
        <f t="shared" si="6"/>
        <v>0</v>
      </c>
      <c r="U20" s="8">
        <f t="shared" si="7"/>
        <v>1938343.7729603497</v>
      </c>
      <c r="V20" s="15"/>
      <c r="W20" s="31">
        <f t="shared" si="8"/>
        <v>18</v>
      </c>
      <c r="X20" s="32">
        <f>IF(ISERROR(W20),NA(),SUM(INDEX($J$4:$J$1333,AB20):INDEX($J$4:$J$1333,AC20)))</f>
        <v>215311.0603924653</v>
      </c>
      <c r="Y20" s="32">
        <f>IF(ISERROR(W20),NA(),SUM(INDEX($K$4:$K$1333,AB20):INDEX($K$4:$K$1333,AC20)))</f>
        <v>25373.046081648696</v>
      </c>
      <c r="Z20" s="32">
        <f>IF(ISERROR(W20),NA(),SUM(INDEX($L$4:$L$1333,AB20):INDEX($L$4:$L$1333,AC20)))</f>
        <v>189938.01431081654</v>
      </c>
      <c r="AA20" s="32">
        <f t="shared" si="15"/>
        <v>189092.33856654362</v>
      </c>
      <c r="AB20" s="10">
        <f t="shared" si="9"/>
        <v>205</v>
      </c>
      <c r="AC20" s="10">
        <f t="shared" si="10"/>
        <v>216</v>
      </c>
      <c r="AD20">
        <f>IF(AND('Loan amortization schedule-old'!K20&gt;$AE$1,K20&gt;$AE$1),1,0)</f>
        <v>0</v>
      </c>
      <c r="AE20" s="2">
        <f>IF(AND('Loan amortization schedule-old'!K20&gt;$AE$1,K20&lt;$AE$1),($AE$1-K20)*Inputs!$B$10,0)</f>
        <v>274.60044929708437</v>
      </c>
      <c r="AF20">
        <f>IF(AND('Loan amortization schedule-old'!K20&lt;$AE$1,K20&lt;$AE$1),('Loan amortization schedule-old'!K20-'Loan amortization schedule-new'!K20)*Inputs!$B$10,0)</f>
        <v>0</v>
      </c>
      <c r="AG20" s="7"/>
      <c r="AH20" s="61">
        <f>IF(ISERROR(E20),NA(),'Loan amortization schedule-old'!K20-'Loan amortization schedule-new'!K20)+IF(ISERROR(E20),NA(),'Loan amortization schedule-old'!L20-'Loan amortization schedule-new'!L20)-IF(ISERROR(E20),NA(),IF(AD20=1,0,SUM(AE20:AF20)))</f>
        <v>2861.1816548760453</v>
      </c>
      <c r="AI20" s="53">
        <f>IF(X20=0,0,'Loan amortization schedule-old'!Y20-Y20)</f>
        <v>1062.4918762733359</v>
      </c>
      <c r="AJ20" s="53">
        <f>IF(X20=0,0,'Loan amortization schedule-old'!Z20-Z20)</f>
        <v>36566.893373804225</v>
      </c>
      <c r="AK20" s="53">
        <f t="shared" si="11"/>
        <v>-109.43666325615359</v>
      </c>
      <c r="AL20" s="53">
        <f t="shared" si="0"/>
        <v>37519.948586821411</v>
      </c>
      <c r="AM20" s="35"/>
      <c r="AN20" s="50">
        <f>IF(Inputs!$B$12="No",SUM($AL$3:AL20)-Inputs!$E$5-Inputs!$E$6,IF(Inputs!$E$12="Yes",NA(),SUM($AL$3:AL20)-Inputs!$E$5-Inputs!$E$6))</f>
        <v>599377.96416317555</v>
      </c>
      <c r="AO20" s="35">
        <f>IF(ISERROR(W20),0,IF(Inputs!$E$12="Yes",0,IF(AN20&lt;0,1,0)))</f>
        <v>0</v>
      </c>
      <c r="AP20" s="35"/>
      <c r="AQ20" s="50">
        <f>IF(ISERROR(W20),"",(AL20+AQ19)*(1+Inputs!$B$22))</f>
        <v>1708894.3491868882</v>
      </c>
      <c r="AR20" s="35"/>
      <c r="AS20" s="35"/>
      <c r="AT20" s="35"/>
      <c r="AU20" s="35"/>
      <c r="AV20" s="35"/>
      <c r="AW20" s="35"/>
      <c r="AX20">
        <f>IF(AND('Loan amortization schedule-old'!Y20&gt;$AE$1*12,Y20&gt;$AE$1*12),1,0)</f>
        <v>0</v>
      </c>
      <c r="AY20" s="2">
        <f>IF(AND('Loan amortization schedule-old'!Y20&gt;$AE$1*12,Y20&lt;$AE$1*12),($AE$1*12-Y20)*Inputs!$B$10,0)</f>
        <v>0</v>
      </c>
      <c r="AZ20">
        <f>IF(AND('Loan amortization schedule-old'!Y20&lt;$AE$1*12,Y20&lt;$AE$1*12),('Loan amortization schedule-old'!Y20-'Loan amortization schedule-new'!Y20)*Inputs!$B$10,0)</f>
        <v>109.43666325615359</v>
      </c>
    </row>
    <row r="21" spans="1:52" customFormat="1">
      <c r="A21" s="46"/>
      <c r="B21" s="46"/>
      <c r="C21" s="18"/>
      <c r="D21" s="26">
        <f>IF(SUM($D$2:D20)&lt;&gt;0,0,IF(OR(ROUND(U20-L21,2)=0,ROUND(U21,2)=0),E21,0))</f>
        <v>0</v>
      </c>
      <c r="E21" s="3">
        <f t="shared" si="12"/>
        <v>18</v>
      </c>
      <c r="F21" s="3">
        <f t="shared" si="1"/>
        <v>0</v>
      </c>
      <c r="G21" s="47">
        <f t="shared" si="16"/>
        <v>8.6499999999999994E-2</v>
      </c>
      <c r="H21" s="37">
        <f t="shared" si="2"/>
        <v>8.6499999999999994E-2</v>
      </c>
      <c r="I21" s="9">
        <f>IF(Inputs!$B$12="No",IF((K21+L21)&gt;(U20*(1+rate/freq)),IF((U20*(1+rate/freq))&lt;0,0,(U20*(1+rate/freq))),(K21+L21)),IF(E21="",NA(),IF(Inputs!$E$10&gt;(U20*(1+rate/freq)),IF((U20*(1+rate/freq))&lt;0,0,(U20*(1+rate/freq))),PMT(H21/freq,(term),-$B$2))))</f>
        <v>17942.58836603877</v>
      </c>
      <c r="J21" s="8">
        <f t="shared" si="13"/>
        <v>17942.58836603877</v>
      </c>
      <c r="K21" s="9">
        <f t="shared" si="3"/>
        <v>13972.228030089187</v>
      </c>
      <c r="L21" s="8">
        <f>IF(E21="","",IF(Inputs!$B$12="Yes",I21-K21,Inputs!$B$6-K21))</f>
        <v>3970.3603359495828</v>
      </c>
      <c r="M21" s="8">
        <f t="shared" si="14"/>
        <v>18</v>
      </c>
      <c r="N21" s="8"/>
      <c r="O21" s="8"/>
      <c r="P21" s="8"/>
      <c r="Q21" s="8" t="str">
        <f t="shared" si="4"/>
        <v/>
      </c>
      <c r="R21" s="3">
        <f t="shared" si="5"/>
        <v>0</v>
      </c>
      <c r="S21" s="62">
        <f>IF(Inputs!$E$12="Yes",IF(AH21&lt;0,0,AH21),0)</f>
        <v>0</v>
      </c>
      <c r="T21" s="3">
        <f t="shared" si="6"/>
        <v>0</v>
      </c>
      <c r="U21" s="8">
        <f t="shared" si="7"/>
        <v>1934373.4126244001</v>
      </c>
      <c r="V21" s="18"/>
      <c r="W21" s="31">
        <f t="shared" si="8"/>
        <v>19</v>
      </c>
      <c r="X21" s="32">
        <f>IF(ISERROR(W21),NA(),SUM(INDEX($J$4:$J$1333,AB21):INDEX($J$4:$J$1333,AC21)))</f>
        <v>197368.47202638543</v>
      </c>
      <c r="Y21" s="32">
        <f>IF(ISERROR(W21),NA(),SUM(INDEX($K$4:$K$1333,AB21):INDEX($K$4:$K$1333,AC21)))</f>
        <v>8276.1334598417561</v>
      </c>
      <c r="Z21" s="32">
        <f>IF(ISERROR(W21),NA(),SUM(INDEX($L$4:$L$1333,AB21):INDEX($L$4:$L$1333,AC21)))</f>
        <v>189092.33856654359</v>
      </c>
      <c r="AA21" s="32" t="str">
        <f t="shared" si="15"/>
        <v/>
      </c>
      <c r="AB21" s="10">
        <f t="shared" si="9"/>
        <v>217</v>
      </c>
      <c r="AC21" s="10">
        <f t="shared" si="10"/>
        <v>228</v>
      </c>
      <c r="AD21">
        <f>IF(AND('Loan amortization schedule-old'!K21&gt;$AE$1,K21&gt;$AE$1),1,0)</f>
        <v>0</v>
      </c>
      <c r="AE21" s="2">
        <f>IF(AND('Loan amortization schedule-old'!K21&gt;$AE$1,K21&lt;$AE$1),($AE$1-K21)*Inputs!$B$10,0)</f>
        <v>277.52717956748052</v>
      </c>
      <c r="AF21">
        <f>IF(AND('Loan amortization schedule-old'!K21&lt;$AE$1,K21&lt;$AE$1),('Loan amortization schedule-old'!K21-'Loan amortization schedule-new'!K21)*Inputs!$B$10,0)</f>
        <v>0</v>
      </c>
      <c r="AG21" s="7"/>
      <c r="AH21" s="61">
        <f>IF(ISERROR(E21),NA(),'Loan amortization schedule-old'!K21-'Loan amortization schedule-new'!K21)+IF(ISERROR(E21),NA(),'Loan amortization schedule-old'!L21-'Loan amortization schedule-new'!L21)-IF(ISERROR(E21),NA(),IF(AD21=1,0,SUM(AE21:AF21)))</f>
        <v>2858.2549246056487</v>
      </c>
      <c r="AI21" s="53">
        <f>IF(X21=0,0,'Loan amortization schedule-old'!Y21-Y21)</f>
        <v>-4660.4122650915178</v>
      </c>
      <c r="AJ21" s="53">
        <f>IF(X21=0,0,'Loan amortization schedule-old'!Z21-Z21)</f>
        <v>-72404.847754623072</v>
      </c>
      <c r="AK21" s="53">
        <f t="shared" si="11"/>
        <v>480.02246330442631</v>
      </c>
      <c r="AL21" s="53">
        <f t="shared" si="0"/>
        <v>-76585.237556410168</v>
      </c>
      <c r="AM21" s="35"/>
      <c r="AN21" s="50">
        <f>IF(Inputs!$B$12="No",SUM($AL$3:AL21)-Inputs!$E$5-Inputs!$E$6,IF(Inputs!$E$12="Yes",NA(),SUM($AL$3:AL21)-Inputs!$E$5-Inputs!$E$6))</f>
        <v>522792.72660676541</v>
      </c>
      <c r="AO21" s="35">
        <f>IF(ISERROR(W21),0,IF(Inputs!$E$12="Yes",0,IF(AN21&lt;0,1,0)))</f>
        <v>0</v>
      </c>
      <c r="AP21" s="35"/>
      <c r="AQ21" s="50">
        <f>IF(ISERROR(W21),"",(AL21+AQ20)*(1+Inputs!$B$22))</f>
        <v>1795540.0227935258</v>
      </c>
      <c r="AR21" s="35"/>
      <c r="AS21" s="35"/>
      <c r="AT21" s="35"/>
      <c r="AU21" s="35"/>
      <c r="AV21" s="35"/>
      <c r="AW21" s="35"/>
      <c r="AX21">
        <f>IF(AND('Loan amortization schedule-old'!Y21&gt;$AE$1*12,Y21&gt;$AE$1*12),1,0)</f>
        <v>0</v>
      </c>
      <c r="AY21" s="2">
        <f>IF(AND('Loan amortization schedule-old'!Y21&gt;$AE$1*12,Y21&lt;$AE$1*12),($AE$1*12-Y21)*Inputs!$B$10,0)</f>
        <v>0</v>
      </c>
      <c r="AZ21">
        <f>IF(AND('Loan amortization schedule-old'!Y21&lt;$AE$1*12,Y21&lt;$AE$1*12),('Loan amortization schedule-old'!Y21-'Loan amortization schedule-new'!Y21)*Inputs!$B$10,0)</f>
        <v>-480.02246330442631</v>
      </c>
    </row>
    <row r="22" spans="1:52" customFormat="1">
      <c r="A22" s="43"/>
      <c r="B22" s="45"/>
      <c r="C22" s="15"/>
      <c r="D22" s="26">
        <f>IF(SUM($D$2:D21)&lt;&gt;0,0,IF(OR(ROUND(U21-L22,2)=0,ROUND(U22,2)=0),E22,0))</f>
        <v>0</v>
      </c>
      <c r="E22" s="3">
        <f t="shared" si="12"/>
        <v>19</v>
      </c>
      <c r="F22" s="3">
        <f t="shared" si="1"/>
        <v>0</v>
      </c>
      <c r="G22" s="47">
        <f t="shared" si="16"/>
        <v>8.6499999999999994E-2</v>
      </c>
      <c r="H22" s="37">
        <f t="shared" si="2"/>
        <v>8.6499999999999994E-2</v>
      </c>
      <c r="I22" s="9">
        <f>IF(Inputs!$B$12="No",IF((K22+L22)&gt;(U21*(1+rate/freq)),IF((U21*(1+rate/freq))&lt;0,0,(U21*(1+rate/freq))),(K22+L22)),IF(E22="",NA(),IF(Inputs!$E$10&gt;(U21*(1+rate/freq)),IF((U21*(1+rate/freq))&lt;0,0,(U21*(1+rate/freq))),PMT(H22/freq,(term),-$B$2))))</f>
        <v>17942.58836603877</v>
      </c>
      <c r="J22" s="8">
        <f t="shared" si="13"/>
        <v>17942.58836603877</v>
      </c>
      <c r="K22" s="9">
        <f t="shared" si="3"/>
        <v>13943.608349334216</v>
      </c>
      <c r="L22" s="8">
        <f>IF(E22="","",IF(Inputs!$B$12="Yes",I22-K22,Inputs!$B$6-K22))</f>
        <v>3998.9800167045541</v>
      </c>
      <c r="M22" s="8">
        <f t="shared" si="14"/>
        <v>19</v>
      </c>
      <c r="N22" s="8">
        <f>N19+3</f>
        <v>19</v>
      </c>
      <c r="O22" s="8">
        <f>O16+6</f>
        <v>19</v>
      </c>
      <c r="P22" s="8"/>
      <c r="Q22" s="8" t="str">
        <f t="shared" si="4"/>
        <v/>
      </c>
      <c r="R22" s="3">
        <f t="shared" si="5"/>
        <v>0</v>
      </c>
      <c r="S22" s="62">
        <f>IF(Inputs!$E$12="Yes",IF(AH22&lt;0,0,AH22),0)</f>
        <v>0</v>
      </c>
      <c r="T22" s="3">
        <f t="shared" si="6"/>
        <v>0</v>
      </c>
      <c r="U22" s="8">
        <f t="shared" si="7"/>
        <v>1930374.4326076955</v>
      </c>
      <c r="V22" s="15"/>
      <c r="W22" s="31">
        <f t="shared" si="8"/>
        <v>20</v>
      </c>
      <c r="X22" s="32">
        <f>IF(ISERROR(W22),NA(),SUM(INDEX($J$4:$J$1333,AB22):INDEX($J$4:$J$1333,AC22)))</f>
        <v>0</v>
      </c>
      <c r="Y22" s="32">
        <f>IF(ISERROR(W22),NA(),SUM(INDEX($K$4:$K$1333,AB22):INDEX($K$4:$K$1333,AC22)))</f>
        <v>0</v>
      </c>
      <c r="Z22" s="32">
        <f>IF(ISERROR(W22),NA(),SUM(INDEX($L$4:$L$1333,AB22):INDEX($L$4:$L$1333,AC22)))</f>
        <v>0</v>
      </c>
      <c r="AA22" s="32" t="str">
        <f t="shared" si="15"/>
        <v/>
      </c>
      <c r="AB22" s="10">
        <f t="shared" si="9"/>
        <v>229</v>
      </c>
      <c r="AC22" s="10">
        <f t="shared" si="10"/>
        <v>240</v>
      </c>
      <c r="AD22">
        <f>IF(AND('Loan amortization schedule-old'!K22&gt;$AE$1,K22&gt;$AE$1),1,0)</f>
        <v>0</v>
      </c>
      <c r="AE22" s="2">
        <f>IF(AND('Loan amortization schedule-old'!K22&gt;$AE$1,K22&lt;$AE$1),($AE$1-K22)*Inputs!$B$10,0)</f>
        <v>280.47500668524253</v>
      </c>
      <c r="AF22">
        <f>IF(AND('Loan amortization schedule-old'!K22&lt;$AE$1,K22&lt;$AE$1),('Loan amortization schedule-old'!K22-'Loan amortization schedule-new'!K22)*Inputs!$B$10,0)</f>
        <v>0</v>
      </c>
      <c r="AG22" s="7"/>
      <c r="AH22" s="61">
        <f>IF(ISERROR(E22),NA(),'Loan amortization schedule-old'!K22-'Loan amortization schedule-new'!K22)+IF(ISERROR(E22),NA(),'Loan amortization schedule-old'!L22-'Loan amortization schedule-new'!L22)-IF(ISERROR(E22),NA(),IF(AD22=1,0,SUM(AE22:AF22)))</f>
        <v>2855.3070974878869</v>
      </c>
      <c r="AI22" s="53">
        <f>IF(X22=0,0,'Loan amortization schedule-old'!Y22-Y22)</f>
        <v>0</v>
      </c>
      <c r="AJ22" s="53">
        <f>IF(X22=0,0,'Loan amortization schedule-old'!Z22-Z22)</f>
        <v>0</v>
      </c>
      <c r="AK22" s="53">
        <f t="shared" si="11"/>
        <v>0</v>
      </c>
      <c r="AL22" s="53">
        <f t="shared" si="0"/>
        <v>0</v>
      </c>
      <c r="AM22" s="35"/>
      <c r="AN22" s="50">
        <f>IF(Inputs!$B$12="No",SUM($AL$3:AL22)-Inputs!$E$5-Inputs!$E$6,IF(Inputs!$E$12="Yes",NA(),SUM($AL$3:AL22)-Inputs!$E$5-Inputs!$E$6))</f>
        <v>522792.72660676541</v>
      </c>
      <c r="AO22" s="35">
        <f>IF(ISERROR(W22),0,IF(Inputs!$E$12="Yes",0,IF(AN22&lt;0,1,0)))</f>
        <v>0</v>
      </c>
      <c r="AP22" s="35"/>
      <c r="AQ22" s="50">
        <f>IF(ISERROR(W22),"",(AL22+AQ21)*(1+Inputs!$B$22))</f>
        <v>1975094.0250728785</v>
      </c>
      <c r="AR22" s="35"/>
      <c r="AS22" s="35"/>
      <c r="AT22" s="35"/>
      <c r="AU22" s="35"/>
      <c r="AV22" s="35"/>
      <c r="AW22" s="35"/>
      <c r="AX22">
        <f>IF(AND('Loan amortization schedule-old'!Y22&gt;$AE$1*12,Y22&gt;$AE$1*12),1,0)</f>
        <v>0</v>
      </c>
      <c r="AY22" s="2">
        <f>IF(AND('Loan amortization schedule-old'!Y22&gt;$AE$1*12,Y22&lt;$AE$1*12),($AE$1*12-Y22)*Inputs!$B$10,0)</f>
        <v>0</v>
      </c>
      <c r="AZ22">
        <f>IF(AND('Loan amortization schedule-old'!Y22&lt;$AE$1*12,Y22&lt;$AE$1*12),('Loan amortization schedule-old'!Y22-'Loan amortization schedule-new'!Y22)*Inputs!$B$10,0)</f>
        <v>0</v>
      </c>
    </row>
    <row r="23" spans="1:52" customFormat="1">
      <c r="A23" s="43"/>
      <c r="B23" s="45"/>
      <c r="C23" s="18"/>
      <c r="D23" s="26">
        <f>IF(SUM($D$2:D22)&lt;&gt;0,0,IF(OR(ROUND(U22-L23,2)=0,ROUND(U23,2)=0),E23,0))</f>
        <v>0</v>
      </c>
      <c r="E23" s="3">
        <f t="shared" si="12"/>
        <v>20</v>
      </c>
      <c r="F23" s="3">
        <f t="shared" si="1"/>
        <v>0</v>
      </c>
      <c r="G23" s="47">
        <f t="shared" si="16"/>
        <v>8.6499999999999994E-2</v>
      </c>
      <c r="H23" s="37">
        <f t="shared" si="2"/>
        <v>8.6499999999999994E-2</v>
      </c>
      <c r="I23" s="9">
        <f>IF(Inputs!$B$12="No",IF((K23+L23)&gt;(U22*(1+rate/freq)),IF((U22*(1+rate/freq))&lt;0,0,(U22*(1+rate/freq))),(K23+L23)),IF(E23="",NA(),IF(Inputs!$E$10&gt;(U22*(1+rate/freq)),IF((U22*(1+rate/freq))&lt;0,0,(U22*(1+rate/freq))),PMT(H23/freq,(term),-$B$2))))</f>
        <v>17942.58836603877</v>
      </c>
      <c r="J23" s="8">
        <f t="shared" si="13"/>
        <v>17942.58836603877</v>
      </c>
      <c r="K23" s="9">
        <f t="shared" si="3"/>
        <v>13914.782368380469</v>
      </c>
      <c r="L23" s="8">
        <f>IF(E23="","",IF(Inputs!$B$12="Yes",I23-K23,Inputs!$B$6-K23))</f>
        <v>4027.8059976583008</v>
      </c>
      <c r="M23" s="8">
        <f t="shared" si="14"/>
        <v>20</v>
      </c>
      <c r="N23" s="8"/>
      <c r="O23" s="8"/>
      <c r="P23" s="8"/>
      <c r="Q23" s="8" t="str">
        <f t="shared" si="4"/>
        <v/>
      </c>
      <c r="R23" s="3">
        <f t="shared" si="5"/>
        <v>0</v>
      </c>
      <c r="S23" s="62">
        <f>IF(Inputs!$E$12="Yes",IF(AH23&lt;0,0,AH23),0)</f>
        <v>0</v>
      </c>
      <c r="T23" s="3">
        <f t="shared" si="6"/>
        <v>0</v>
      </c>
      <c r="U23" s="8">
        <f t="shared" si="7"/>
        <v>1926346.6266100372</v>
      </c>
      <c r="V23" s="18"/>
      <c r="W23" s="31">
        <f t="shared" si="8"/>
        <v>21</v>
      </c>
      <c r="X23" s="32">
        <f>IF(ISERROR(W23),NA(),SUM(INDEX($J$4:$J$1333,AB23):INDEX($J$4:$J$1333,AC23)))</f>
        <v>0</v>
      </c>
      <c r="Y23" s="32">
        <f>IF(ISERROR(W23),NA(),SUM(INDEX($K$4:$K$1333,AB23):INDEX($K$4:$K$1333,AC23)))</f>
        <v>0</v>
      </c>
      <c r="Z23" s="32">
        <f>IF(ISERROR(W23),NA(),SUM(INDEX($L$4:$L$1333,AB23):INDEX($L$4:$L$1333,AC23)))</f>
        <v>0</v>
      </c>
      <c r="AA23" s="32" t="str">
        <f t="shared" si="15"/>
        <v/>
      </c>
      <c r="AB23" s="10">
        <f t="shared" si="9"/>
        <v>241</v>
      </c>
      <c r="AC23" s="10">
        <f t="shared" si="10"/>
        <v>252</v>
      </c>
      <c r="AD23">
        <f>IF(AND('Loan amortization schedule-old'!K23&gt;$AE$1,K23&gt;$AE$1),1,0)</f>
        <v>0</v>
      </c>
      <c r="AE23" s="2">
        <f>IF(AND('Loan amortization schedule-old'!K23&gt;$AE$1,K23&lt;$AE$1),($AE$1-K23)*Inputs!$B$10,0)</f>
        <v>283.44408272347846</v>
      </c>
      <c r="AF23">
        <f>IF(AND('Loan amortization schedule-old'!K23&lt;$AE$1,K23&lt;$AE$1),('Loan amortization schedule-old'!K23-'Loan amortization schedule-new'!K23)*Inputs!$B$10,0)</f>
        <v>0</v>
      </c>
      <c r="AG23" s="7"/>
      <c r="AH23" s="61">
        <f>IF(ISERROR(E23),NA(),'Loan amortization schedule-old'!K23-'Loan amortization schedule-new'!K23)+IF(ISERROR(E23),NA(),'Loan amortization schedule-old'!L23-'Loan amortization schedule-new'!L23)-IF(ISERROR(E23),NA(),IF(AD23=1,0,SUM(AE23:AF23)))</f>
        <v>2852.338021449651</v>
      </c>
      <c r="AI23" s="53">
        <f>IF(X23=0,0,'Loan amortization schedule-old'!Y23-Y23)</f>
        <v>0</v>
      </c>
      <c r="AJ23" s="53">
        <f>IF(X23=0,0,'Loan amortization schedule-old'!Z23-Z23)</f>
        <v>0</v>
      </c>
      <c r="AK23" s="53">
        <f t="shared" si="11"/>
        <v>0</v>
      </c>
      <c r="AL23" s="53">
        <f t="shared" si="0"/>
        <v>0</v>
      </c>
      <c r="AM23" s="35"/>
      <c r="AN23" s="50">
        <f>IF(Inputs!$B$12="No",SUM($AL$3:AL23)-Inputs!$E$5-Inputs!$E$6,IF(Inputs!$E$12="Yes",NA(),SUM($AL$3:AL23)-Inputs!$E$5-Inputs!$E$6))</f>
        <v>522792.72660676541</v>
      </c>
      <c r="AO23" s="35">
        <f>IF(ISERROR(W23),0,IF(Inputs!$E$12="Yes",0,IF(AN23&lt;0,1,0)))</f>
        <v>0</v>
      </c>
      <c r="AP23" s="35"/>
      <c r="AQ23" s="50">
        <f>IF(ISERROR(W23),"",(AL23+AQ22)*(1+Inputs!$B$22))</f>
        <v>2172603.4275801666</v>
      </c>
      <c r="AR23" s="35"/>
      <c r="AS23" s="35"/>
      <c r="AT23" s="35"/>
      <c r="AU23" s="35"/>
      <c r="AV23" s="35"/>
      <c r="AW23" s="35"/>
      <c r="AX23">
        <f>IF(AND('Loan amortization schedule-old'!Y23&gt;$AE$1*12,Y23&gt;$AE$1*12),1,0)</f>
        <v>0</v>
      </c>
      <c r="AY23" s="2">
        <f>IF(AND('Loan amortization schedule-old'!Y23&gt;$AE$1*12,Y23&lt;$AE$1*12),($AE$1*12-Y23)*Inputs!$B$10,0)</f>
        <v>0</v>
      </c>
      <c r="AZ23">
        <f>IF(AND('Loan amortization schedule-old'!Y23&lt;$AE$1*12,Y23&lt;$AE$1*12),('Loan amortization schedule-old'!Y23-'Loan amortization schedule-new'!Y23)*Inputs!$B$10,0)</f>
        <v>0</v>
      </c>
    </row>
    <row r="24" spans="1:52" customFormat="1">
      <c r="A24" s="20"/>
      <c r="B24" s="20"/>
      <c r="C24" s="18"/>
      <c r="D24" s="26">
        <f>IF(SUM($D$2:D23)&lt;&gt;0,0,IF(OR(ROUND(U23-L24,2)=0,ROUND(U24,2)=0),E24,0))</f>
        <v>0</v>
      </c>
      <c r="E24" s="3">
        <f t="shared" si="12"/>
        <v>21</v>
      </c>
      <c r="F24" s="3">
        <f t="shared" si="1"/>
        <v>0</v>
      </c>
      <c r="G24" s="47">
        <f t="shared" si="16"/>
        <v>8.6499999999999994E-2</v>
      </c>
      <c r="H24" s="37">
        <f t="shared" si="2"/>
        <v>8.6499999999999994E-2</v>
      </c>
      <c r="I24" s="9">
        <f>IF(Inputs!$B$12="No",IF((K24+L24)&gt;(U23*(1+rate/freq)),IF((U23*(1+rate/freq))&lt;0,0,(U23*(1+rate/freq))),(K24+L24)),IF(E24="",NA(),IF(Inputs!$E$10&gt;(U23*(1+rate/freq)),IF((U23*(1+rate/freq))&lt;0,0,(U23*(1+rate/freq))),PMT(H24/freq,(term),-$B$2))))</f>
        <v>17942.58836603877</v>
      </c>
      <c r="J24" s="8">
        <f t="shared" si="13"/>
        <v>17942.58836603877</v>
      </c>
      <c r="K24" s="9">
        <f t="shared" si="3"/>
        <v>13885.74860014735</v>
      </c>
      <c r="L24" s="8">
        <f>IF(E24="","",IF(Inputs!$B$12="Yes",I24-K24,Inputs!$B$6-K24))</f>
        <v>4056.83976589142</v>
      </c>
      <c r="M24" s="8">
        <f t="shared" si="14"/>
        <v>21</v>
      </c>
      <c r="N24" s="8"/>
      <c r="O24" s="8"/>
      <c r="P24" s="8"/>
      <c r="Q24" s="8" t="str">
        <f t="shared" si="4"/>
        <v/>
      </c>
      <c r="R24" s="3">
        <f t="shared" si="5"/>
        <v>0</v>
      </c>
      <c r="S24" s="62">
        <f>IF(Inputs!$E$12="Yes",IF(AH24&lt;0,0,AH24),0)</f>
        <v>0</v>
      </c>
      <c r="T24" s="3">
        <f t="shared" si="6"/>
        <v>0</v>
      </c>
      <c r="U24" s="8">
        <f t="shared" si="7"/>
        <v>1922289.7868441457</v>
      </c>
      <c r="V24" s="18"/>
      <c r="W24" s="31">
        <f t="shared" si="8"/>
        <v>22</v>
      </c>
      <c r="X24" s="32">
        <f>IF(ISERROR(W24),NA(),SUM(INDEX($J$4:$J$1333,AB24):INDEX($J$4:$J$1333,AC24)))</f>
        <v>0</v>
      </c>
      <c r="Y24" s="32">
        <f>IF(ISERROR(W24),NA(),SUM(INDEX($K$4:$K$1333,AB24):INDEX($K$4:$K$1333,AC24)))</f>
        <v>0</v>
      </c>
      <c r="Z24" s="32">
        <f>IF(ISERROR(W24),NA(),SUM(INDEX($L$4:$L$1333,AB24):INDEX($L$4:$L$1333,AC24)))</f>
        <v>0</v>
      </c>
      <c r="AA24" s="32" t="str">
        <f t="shared" si="15"/>
        <v/>
      </c>
      <c r="AB24" s="10">
        <f t="shared" si="9"/>
        <v>253</v>
      </c>
      <c r="AC24" s="10">
        <f t="shared" si="10"/>
        <v>264</v>
      </c>
      <c r="AD24">
        <f>IF(AND('Loan amortization schedule-old'!K24&gt;$AE$1,K24&gt;$AE$1),1,0)</f>
        <v>0</v>
      </c>
      <c r="AE24" s="2">
        <f>IF(AND('Loan amortization schedule-old'!K24&gt;$AE$1,K24&lt;$AE$1),($AE$1-K24)*Inputs!$B$10,0)</f>
        <v>286.43456085148972</v>
      </c>
      <c r="AF24">
        <f>IF(AND('Loan amortization schedule-old'!K24&lt;$AE$1,K24&lt;$AE$1),('Loan amortization schedule-old'!K24-'Loan amortization schedule-new'!K24)*Inputs!$B$10,0)</f>
        <v>0</v>
      </c>
      <c r="AG24" s="7"/>
      <c r="AH24" s="61">
        <f>IF(ISERROR(E24),NA(),'Loan amortization schedule-old'!K24-'Loan amortization schedule-new'!K24)+IF(ISERROR(E24),NA(),'Loan amortization schedule-old'!L24-'Loan amortization schedule-new'!L24)-IF(ISERROR(E24),NA(),IF(AD24=1,0,SUM(AE24:AF24)))</f>
        <v>2849.3475433216399</v>
      </c>
      <c r="AI24" s="53">
        <f>IF(X24=0,0,'Loan amortization schedule-old'!Y24-Y24)</f>
        <v>0</v>
      </c>
      <c r="AJ24" s="53">
        <f>IF(X24=0,0,'Loan amortization schedule-old'!Z24-Z24)</f>
        <v>0</v>
      </c>
      <c r="AK24" s="53">
        <f t="shared" si="11"/>
        <v>0</v>
      </c>
      <c r="AL24" s="53">
        <f t="shared" si="0"/>
        <v>0</v>
      </c>
      <c r="AM24" s="35"/>
      <c r="AN24" s="50">
        <f>IF(Inputs!$B$12="No",SUM($AL$3:AL24)-Inputs!$E$5-Inputs!$E$6,IF(Inputs!$E$12="Yes",NA(),SUM($AL$3:AL24)-Inputs!$E$5-Inputs!$E$6))</f>
        <v>522792.72660676541</v>
      </c>
      <c r="AO24" s="35">
        <f>IF(ISERROR(W24),0,IF(Inputs!$E$12="Yes",0,IF(AN24&lt;0,1,0)))</f>
        <v>0</v>
      </c>
      <c r="AP24" s="35"/>
      <c r="AQ24" s="50">
        <f>IF(ISERROR(W24),"",(AL24+AQ23)*(1+Inputs!$B$22))</f>
        <v>2389863.7703381833</v>
      </c>
      <c r="AR24" s="35"/>
      <c r="AS24" s="35"/>
      <c r="AT24" s="35"/>
      <c r="AU24" s="35"/>
      <c r="AV24" s="35"/>
      <c r="AW24" s="35"/>
      <c r="AX24">
        <f>IF(AND('Loan amortization schedule-old'!Y24&gt;$AE$1*12,Y24&gt;$AE$1*12),1,0)</f>
        <v>0</v>
      </c>
      <c r="AY24" s="2">
        <f>IF(AND('Loan amortization schedule-old'!Y24&gt;$AE$1*12,Y24&lt;$AE$1*12),($AE$1*12-Y24)*Inputs!$B$10,0)</f>
        <v>0</v>
      </c>
      <c r="AZ24">
        <f>IF(AND('Loan amortization schedule-old'!Y24&lt;$AE$1*12,Y24&lt;$AE$1*12),('Loan amortization schedule-old'!Y24-'Loan amortization schedule-new'!Y24)*Inputs!$B$10,0)</f>
        <v>0</v>
      </c>
    </row>
    <row r="25" spans="1:52" customFormat="1">
      <c r="A25" s="1"/>
      <c r="B25" s="1"/>
      <c r="C25" s="18"/>
      <c r="D25" s="26">
        <f>IF(SUM($D$2:D24)&lt;&gt;0,0,IF(OR(ROUND(U24-L25,2)=0,ROUND(U25,2)=0),E25,0))</f>
        <v>0</v>
      </c>
      <c r="E25" s="3">
        <f t="shared" si="12"/>
        <v>22</v>
      </c>
      <c r="F25" s="3">
        <f t="shared" si="1"/>
        <v>0</v>
      </c>
      <c r="G25" s="47">
        <f t="shared" si="16"/>
        <v>8.6499999999999994E-2</v>
      </c>
      <c r="H25" s="37">
        <f t="shared" si="2"/>
        <v>8.6499999999999994E-2</v>
      </c>
      <c r="I25" s="9">
        <f>IF(Inputs!$B$12="No",IF((K25+L25)&gt;(U24*(1+rate/freq)),IF((U24*(1+rate/freq))&lt;0,0,(U24*(1+rate/freq))),(K25+L25)),IF(E25="",NA(),IF(Inputs!$E$10&gt;(U24*(1+rate/freq)),IF((U24*(1+rate/freq))&lt;0,0,(U24*(1+rate/freq))),PMT(H25/freq,(term),-$B$2))))</f>
        <v>17942.58836603877</v>
      </c>
      <c r="J25" s="8">
        <f t="shared" si="13"/>
        <v>17942.58836603877</v>
      </c>
      <c r="K25" s="9">
        <f t="shared" si="3"/>
        <v>13856.505546834882</v>
      </c>
      <c r="L25" s="8">
        <f>IF(E25="","",IF(Inputs!$B$12="Yes",I25-K25,Inputs!$B$6-K25))</f>
        <v>4086.082819203888</v>
      </c>
      <c r="M25" s="8">
        <f t="shared" si="14"/>
        <v>22</v>
      </c>
      <c r="N25" s="8">
        <f>N22+3</f>
        <v>22</v>
      </c>
      <c r="O25" s="8"/>
      <c r="P25" s="8"/>
      <c r="Q25" s="8" t="str">
        <f t="shared" si="4"/>
        <v/>
      </c>
      <c r="R25" s="3">
        <f t="shared" si="5"/>
        <v>0</v>
      </c>
      <c r="S25" s="62">
        <f>IF(Inputs!$E$12="Yes",IF(AH25&lt;0,0,AH25),0)</f>
        <v>0</v>
      </c>
      <c r="T25" s="3">
        <f t="shared" si="6"/>
        <v>0</v>
      </c>
      <c r="U25" s="8">
        <f t="shared" si="7"/>
        <v>1918203.7040249419</v>
      </c>
      <c r="V25" s="18"/>
      <c r="W25" s="31">
        <f t="shared" si="8"/>
        <v>23</v>
      </c>
      <c r="X25" s="32">
        <f>IF(ISERROR(W25),NA(),SUM(INDEX($J$4:$J$1333,AB25):INDEX($J$4:$J$1333,AC25)))</f>
        <v>0</v>
      </c>
      <c r="Y25" s="32">
        <f>IF(ISERROR(W25),NA(),SUM(INDEX($K$4:$K$1333,AB25):INDEX($K$4:$K$1333,AC25)))</f>
        <v>0</v>
      </c>
      <c r="Z25" s="32">
        <f>IF(ISERROR(W25),NA(),SUM(INDEX($L$4:$L$1333,AB25):INDEX($L$4:$L$1333,AC25)))</f>
        <v>0</v>
      </c>
      <c r="AA25" s="32" t="str">
        <f t="shared" si="15"/>
        <v/>
      </c>
      <c r="AB25" s="10">
        <f t="shared" si="9"/>
        <v>265</v>
      </c>
      <c r="AC25" s="10">
        <f t="shared" si="10"/>
        <v>276</v>
      </c>
      <c r="AD25">
        <f>IF(AND('Loan amortization schedule-old'!K25&gt;$AE$1,K25&gt;$AE$1),1,0)</f>
        <v>0</v>
      </c>
      <c r="AE25" s="2">
        <f>IF(AND('Loan amortization schedule-old'!K25&gt;$AE$1,K25&lt;$AE$1),($AE$1-K25)*Inputs!$B$10,0)</f>
        <v>289.44659534267396</v>
      </c>
      <c r="AF25">
        <f>IF(AND('Loan amortization schedule-old'!K25&lt;$AE$1,K25&lt;$AE$1),('Loan amortization schedule-old'!K25-'Loan amortization schedule-new'!K25)*Inputs!$B$10,0)</f>
        <v>0</v>
      </c>
      <c r="AG25" s="7"/>
      <c r="AH25" s="61">
        <f>IF(ISERROR(E25),NA(),'Loan amortization schedule-old'!K25-'Loan amortization schedule-new'!K25)+IF(ISERROR(E25),NA(),'Loan amortization schedule-old'!L25-'Loan amortization schedule-new'!L25)-IF(ISERROR(E25),NA(),IF(AD25=1,0,SUM(AE25:AF25)))</f>
        <v>2846.3355088304556</v>
      </c>
      <c r="AI25" s="53">
        <f>IF(X25=0,0,'Loan amortization schedule-old'!Y25-Y25)</f>
        <v>0</v>
      </c>
      <c r="AJ25" s="53">
        <f>IF(X25=0,0,'Loan amortization schedule-old'!Z25-Z25)</f>
        <v>0</v>
      </c>
      <c r="AK25" s="53">
        <f t="shared" si="11"/>
        <v>0</v>
      </c>
      <c r="AL25" s="53">
        <f t="shared" si="0"/>
        <v>0</v>
      </c>
      <c r="AM25" s="35"/>
      <c r="AN25" s="50">
        <f>IF(Inputs!$B$12="No",SUM($AL$3:AL25)-Inputs!$E$5-Inputs!$E$6,IF(Inputs!$E$12="Yes",NA(),SUM($AL$3:AL25)-Inputs!$E$5-Inputs!$E$6))</f>
        <v>522792.72660676541</v>
      </c>
      <c r="AO25" s="35">
        <f>IF(ISERROR(W25),0,IF(Inputs!$E$12="Yes",0,IF(AN25&lt;0,1,0)))</f>
        <v>0</v>
      </c>
      <c r="AP25" s="35"/>
      <c r="AQ25" s="50">
        <f>IF(ISERROR(W25),"",(AL25+AQ24)*(1+Inputs!$B$22))</f>
        <v>2628850.1473720018</v>
      </c>
      <c r="AR25" s="35"/>
      <c r="AS25" s="35"/>
      <c r="AT25" s="35"/>
      <c r="AU25" s="35"/>
      <c r="AV25" s="35"/>
      <c r="AW25" s="35"/>
      <c r="AX25">
        <f>IF(AND('Loan amortization schedule-old'!Y25&gt;$AE$1*12,Y25&gt;$AE$1*12),1,0)</f>
        <v>0</v>
      </c>
      <c r="AY25" s="2">
        <f>IF(AND('Loan amortization schedule-old'!Y25&gt;$AE$1*12,Y25&lt;$AE$1*12),($AE$1*12-Y25)*Inputs!$B$10,0)</f>
        <v>0</v>
      </c>
      <c r="AZ25">
        <f>IF(AND('Loan amortization schedule-old'!Y25&lt;$AE$1*12,Y25&lt;$AE$1*12),('Loan amortization schedule-old'!Y25-'Loan amortization schedule-new'!Y25)*Inputs!$B$10,0)</f>
        <v>0</v>
      </c>
    </row>
    <row r="26" spans="1:52" customFormat="1">
      <c r="A26" s="1"/>
      <c r="B26" s="1"/>
      <c r="C26" s="18"/>
      <c r="D26" s="26">
        <f>IF(SUM($D$2:D25)&lt;&gt;0,0,IF(OR(ROUND(U25-L26,2)=0,ROUND(U26,2)=0),E26,0))</f>
        <v>0</v>
      </c>
      <c r="E26" s="3">
        <f t="shared" si="12"/>
        <v>23</v>
      </c>
      <c r="F26" s="3">
        <f t="shared" si="1"/>
        <v>0</v>
      </c>
      <c r="G26" s="47">
        <f t="shared" si="16"/>
        <v>8.6499999999999994E-2</v>
      </c>
      <c r="H26" s="37">
        <f t="shared" si="2"/>
        <v>8.6499999999999994E-2</v>
      </c>
      <c r="I26" s="9">
        <f>IF(Inputs!$B$12="No",IF((K26+L26)&gt;(U25*(1+rate/freq)),IF((U25*(1+rate/freq))&lt;0,0,(U25*(1+rate/freq))),(K26+L26)),IF(E26="",NA(),IF(Inputs!$E$10&gt;(U25*(1+rate/freq)),IF((U25*(1+rate/freq))&lt;0,0,(U25*(1+rate/freq))),PMT(H26/freq,(term),-$B$2))))</f>
        <v>17942.58836603877</v>
      </c>
      <c r="J26" s="8">
        <f t="shared" si="13"/>
        <v>17942.58836603877</v>
      </c>
      <c r="K26" s="9">
        <f t="shared" si="3"/>
        <v>13827.051699846454</v>
      </c>
      <c r="L26" s="8">
        <f>IF(E26="","",IF(Inputs!$B$12="Yes",I26-K26,Inputs!$B$6-K26))</f>
        <v>4115.5366661923163</v>
      </c>
      <c r="M26" s="8">
        <f t="shared" si="14"/>
        <v>23</v>
      </c>
      <c r="N26" s="8"/>
      <c r="O26" s="8"/>
      <c r="P26" s="8"/>
      <c r="Q26" s="8" t="str">
        <f t="shared" si="4"/>
        <v/>
      </c>
      <c r="R26" s="3">
        <f t="shared" si="5"/>
        <v>0</v>
      </c>
      <c r="S26" s="62">
        <f>IF(Inputs!$E$12="Yes",IF(AH26&lt;0,0,AH26),0)</f>
        <v>0</v>
      </c>
      <c r="T26" s="3">
        <f t="shared" si="6"/>
        <v>0</v>
      </c>
      <c r="U26" s="8">
        <f t="shared" si="7"/>
        <v>1914088.1673587495</v>
      </c>
      <c r="V26" s="18"/>
      <c r="W26" s="31">
        <f t="shared" si="8"/>
        <v>24</v>
      </c>
      <c r="X26" s="32">
        <f>IF(ISERROR(W26),NA(),SUM(INDEX($J$4:$J$1333,AB26):INDEX($J$4:$J$1333,AC26)))</f>
        <v>0</v>
      </c>
      <c r="Y26" s="32">
        <f>IF(ISERROR(W26),NA(),SUM(INDEX($K$4:$K$1333,AB26):INDEX($K$4:$K$1333,AC26)))</f>
        <v>0</v>
      </c>
      <c r="Z26" s="32">
        <f>IF(ISERROR(W26),NA(),SUM(INDEX($L$4:$L$1333,AB26):INDEX($L$4:$L$1333,AC26)))</f>
        <v>0</v>
      </c>
      <c r="AA26" s="32" t="str">
        <f t="shared" si="15"/>
        <v/>
      </c>
      <c r="AB26" s="10">
        <f t="shared" si="9"/>
        <v>277</v>
      </c>
      <c r="AC26" s="10">
        <f t="shared" si="10"/>
        <v>288</v>
      </c>
      <c r="AD26">
        <f>IF(AND('Loan amortization schedule-old'!K26&gt;$AE$1,K26&gt;$AE$1),1,0)</f>
        <v>0</v>
      </c>
      <c r="AE26" s="2">
        <f>IF(AND('Loan amortization schedule-old'!K26&gt;$AE$1,K26&lt;$AE$1),($AE$1-K26)*Inputs!$B$10,0)</f>
        <v>292.48034158248203</v>
      </c>
      <c r="AF26">
        <f>IF(AND('Loan amortization schedule-old'!K26&lt;$AE$1,K26&lt;$AE$1),('Loan amortization schedule-old'!K26-'Loan amortization schedule-new'!K26)*Inputs!$B$10,0)</f>
        <v>0</v>
      </c>
      <c r="AG26" s="7"/>
      <c r="AH26" s="61">
        <f>IF(ISERROR(E26),NA(),'Loan amortization schedule-old'!K26-'Loan amortization schedule-new'!K26)+IF(ISERROR(E26),NA(),'Loan amortization schedule-old'!L26-'Loan amortization schedule-new'!L26)-IF(ISERROR(E26),NA(),IF(AD26=1,0,SUM(AE26:AF26)))</f>
        <v>2843.3017625906473</v>
      </c>
      <c r="AI26" s="53">
        <f>IF(X26=0,0,'Loan amortization schedule-old'!Y26-Y26)</f>
        <v>0</v>
      </c>
      <c r="AJ26" s="53">
        <f>IF(X26=0,0,'Loan amortization schedule-old'!Z26-Z26)</f>
        <v>0</v>
      </c>
      <c r="AK26" s="53">
        <f t="shared" si="11"/>
        <v>0</v>
      </c>
      <c r="AL26" s="53">
        <f t="shared" si="0"/>
        <v>0</v>
      </c>
      <c r="AM26" s="35"/>
      <c r="AN26" s="50">
        <f>IF(Inputs!$B$12="No",SUM($AL$3:AL26)-Inputs!$E$5-Inputs!$E$6,IF(Inputs!$E$12="Yes",NA(),SUM($AL$3:AL26)-Inputs!$E$5-Inputs!$E$6))</f>
        <v>522792.72660676541</v>
      </c>
      <c r="AO26" s="35">
        <f>IF(ISERROR(W26),0,IF(Inputs!$E$12="Yes",0,IF(AN26&lt;0,1,0)))</f>
        <v>0</v>
      </c>
      <c r="AP26" s="35"/>
      <c r="AQ26" s="50">
        <f>IF(ISERROR(W26),"",(AL26+AQ25)*(1+Inputs!$B$22))</f>
        <v>2891735.1621092022</v>
      </c>
      <c r="AR26" s="35"/>
      <c r="AS26" s="35"/>
      <c r="AT26" s="35"/>
      <c r="AU26" s="35"/>
      <c r="AV26" s="35"/>
      <c r="AW26" s="35"/>
      <c r="AX26">
        <f>IF(AND('Loan amortization schedule-old'!Y26&gt;$AE$1*12,Y26&gt;$AE$1*12),1,0)</f>
        <v>0</v>
      </c>
      <c r="AY26" s="2">
        <f>IF(AND('Loan amortization schedule-old'!Y26&gt;$AE$1*12,Y26&lt;$AE$1*12),($AE$1*12-Y26)*Inputs!$B$10,0)</f>
        <v>0</v>
      </c>
      <c r="AZ26">
        <f>IF(AND('Loan amortization schedule-old'!Y26&lt;$AE$1*12,Y26&lt;$AE$1*12),('Loan amortization schedule-old'!Y26-'Loan amortization schedule-new'!Y26)*Inputs!$B$10,0)</f>
        <v>0</v>
      </c>
    </row>
    <row r="27" spans="1:52" customFormat="1">
      <c r="A27" s="20"/>
      <c r="B27" s="20"/>
      <c r="C27" s="18"/>
      <c r="D27" s="26">
        <f>IF(SUM($D$2:D26)&lt;&gt;0,0,IF(OR(ROUND(U26-L27,2)=0,ROUND(U27,2)=0),E27,0))</f>
        <v>0</v>
      </c>
      <c r="E27" s="3">
        <f t="shared" si="12"/>
        <v>24</v>
      </c>
      <c r="F27" s="3">
        <f t="shared" si="1"/>
        <v>0</v>
      </c>
      <c r="G27" s="47">
        <f t="shared" si="16"/>
        <v>8.6499999999999994E-2</v>
      </c>
      <c r="H27" s="37">
        <f t="shared" si="2"/>
        <v>8.6499999999999994E-2</v>
      </c>
      <c r="I27" s="9">
        <f>IF(Inputs!$B$12="No",IF((K27+L27)&gt;(U26*(1+rate/freq)),IF((U26*(1+rate/freq))&lt;0,0,(U26*(1+rate/freq))),(K27+L27)),IF(E27="",NA(),IF(Inputs!$E$10&gt;(U26*(1+rate/freq)),IF((U26*(1+rate/freq))&lt;0,0,(U26*(1+rate/freq))),PMT(H27/freq,(term),-$B$2))))</f>
        <v>17942.58836603877</v>
      </c>
      <c r="J27" s="8">
        <f t="shared" si="13"/>
        <v>17942.58836603877</v>
      </c>
      <c r="K27" s="9">
        <f t="shared" si="3"/>
        <v>13797.385539710986</v>
      </c>
      <c r="L27" s="8">
        <f>IF(E27="","",IF(Inputs!$B$12="Yes",I27-K27,Inputs!$B$6-K27))</f>
        <v>4145.2028263277844</v>
      </c>
      <c r="M27" s="8">
        <f t="shared" si="14"/>
        <v>24</v>
      </c>
      <c r="N27" s="8"/>
      <c r="O27" s="8"/>
      <c r="P27" s="8"/>
      <c r="Q27" s="8" t="str">
        <f t="shared" si="4"/>
        <v/>
      </c>
      <c r="R27" s="3">
        <f t="shared" si="5"/>
        <v>0</v>
      </c>
      <c r="S27" s="62">
        <f>IF(Inputs!$E$12="Yes",IF(AH27&lt;0,0,AH27),0)</f>
        <v>0</v>
      </c>
      <c r="T27" s="3">
        <f t="shared" si="6"/>
        <v>0</v>
      </c>
      <c r="U27" s="8">
        <f t="shared" si="7"/>
        <v>1909942.9645324217</v>
      </c>
      <c r="V27" s="18"/>
      <c r="W27" s="31">
        <f t="shared" si="8"/>
        <v>25</v>
      </c>
      <c r="X27" s="32">
        <f>IF(ISERROR(W27),NA(),SUM(INDEX($J$4:$J$1333,AB27):INDEX($J$4:$J$1333,AC27)))</f>
        <v>0</v>
      </c>
      <c r="Y27" s="32">
        <f>IF(ISERROR(W27),NA(),SUM(INDEX($K$4:$K$1333,AB27):INDEX($K$4:$K$1333,AC27)))</f>
        <v>0</v>
      </c>
      <c r="Z27" s="32">
        <f>IF(ISERROR(W27),NA(),SUM(INDEX($L$4:$L$1333,AB27):INDEX($L$4:$L$1333,AC27)))</f>
        <v>0</v>
      </c>
      <c r="AA27" s="32" t="str">
        <f t="shared" si="15"/>
        <v/>
      </c>
      <c r="AB27" s="10">
        <f t="shared" si="9"/>
        <v>289</v>
      </c>
      <c r="AC27" s="10">
        <f t="shared" si="10"/>
        <v>300</v>
      </c>
      <c r="AD27">
        <f>IF(AND('Loan amortization schedule-old'!K27&gt;$AE$1,K27&gt;$AE$1),1,0)</f>
        <v>0</v>
      </c>
      <c r="AE27" s="2">
        <f>IF(AND('Loan amortization schedule-old'!K27&gt;$AE$1,K27&lt;$AE$1),($AE$1-K27)*Inputs!$B$10,0)</f>
        <v>295.53595607643524</v>
      </c>
      <c r="AF27">
        <f>IF(AND('Loan amortization schedule-old'!K27&lt;$AE$1,K27&lt;$AE$1),('Loan amortization schedule-old'!K27-'Loan amortization schedule-new'!K27)*Inputs!$B$10,0)</f>
        <v>0</v>
      </c>
      <c r="AG27" s="7"/>
      <c r="AH27" s="61">
        <f>IF(ISERROR(E27),NA(),'Loan amortization schedule-old'!K27-'Loan amortization schedule-new'!K27)+IF(ISERROR(E27),NA(),'Loan amortization schedule-old'!L27-'Loan amortization schedule-new'!L27)-IF(ISERROR(E27),NA(),IF(AD27=1,0,SUM(AE27:AF27)))</f>
        <v>2840.246148096694</v>
      </c>
      <c r="AI27" s="53">
        <f>IF(X27=0,0,'Loan amortization schedule-old'!Y27-Y27)</f>
        <v>0</v>
      </c>
      <c r="AJ27" s="53">
        <f>IF(X27=0,0,'Loan amortization schedule-old'!Z27-Z27)</f>
        <v>0</v>
      </c>
      <c r="AK27" s="53">
        <f t="shared" si="11"/>
        <v>0</v>
      </c>
      <c r="AL27" s="53">
        <f t="shared" si="0"/>
        <v>0</v>
      </c>
      <c r="AM27" s="35"/>
      <c r="AN27" s="50">
        <f>IF(Inputs!$B$12="No",SUM($AL$3:AL27)-Inputs!$E$5-Inputs!$E$6,IF(Inputs!$E$12="Yes",NA(),SUM($AL$3:AL27)-Inputs!$E$5-Inputs!$E$6))</f>
        <v>522792.72660676541</v>
      </c>
      <c r="AO27" s="35">
        <f>IF(ISERROR(W27),0,IF(Inputs!$E$12="Yes",0,IF(AN27&lt;0,1,0)))</f>
        <v>0</v>
      </c>
      <c r="AP27" s="35"/>
      <c r="AQ27" s="50">
        <f>IF(ISERROR(W27),"",(AL27+AQ26)*(1+Inputs!$B$22))</f>
        <v>3180908.6783201229</v>
      </c>
      <c r="AR27" s="35"/>
      <c r="AS27" s="35"/>
      <c r="AT27" s="35"/>
      <c r="AU27" s="35"/>
      <c r="AV27" s="35"/>
      <c r="AW27" s="35"/>
      <c r="AX27">
        <f>IF(AND('Loan amortization schedule-old'!Y27&gt;$AE$1*12,Y27&gt;$AE$1*12),1,0)</f>
        <v>0</v>
      </c>
      <c r="AY27" s="2">
        <f>IF(AND('Loan amortization schedule-old'!Y27&gt;$AE$1*12,Y27&lt;$AE$1*12),($AE$1*12-Y27)*Inputs!$B$10,0)</f>
        <v>0</v>
      </c>
      <c r="AZ27">
        <f>IF(AND('Loan amortization schedule-old'!Y27&lt;$AE$1*12,Y27&lt;$AE$1*12),('Loan amortization schedule-old'!Y27-'Loan amortization schedule-new'!Y27)*Inputs!$B$10,0)</f>
        <v>0</v>
      </c>
    </row>
    <row r="28" spans="1:52" customFormat="1">
      <c r="A28" s="20"/>
      <c r="B28" s="38"/>
      <c r="C28" s="18"/>
      <c r="D28" s="26">
        <f>IF(SUM($D$2:D27)&lt;&gt;0,0,IF(OR(ROUND(U27-L28,2)=0,ROUND(U28,2)=0),E28,0))</f>
        <v>0</v>
      </c>
      <c r="E28" s="3">
        <f t="shared" si="12"/>
        <v>25</v>
      </c>
      <c r="F28" s="3">
        <f t="shared" si="1"/>
        <v>0</v>
      </c>
      <c r="G28" s="47">
        <f t="shared" si="16"/>
        <v>8.6499999999999994E-2</v>
      </c>
      <c r="H28" s="37">
        <f t="shared" si="2"/>
        <v>8.6499999999999994E-2</v>
      </c>
      <c r="I28" s="9">
        <f>IF(Inputs!$B$12="No",IF((K28+L28)&gt;(U27*(1+rate/freq)),IF((U27*(1+rate/freq))&lt;0,0,(U27*(1+rate/freq))),(K28+L28)),IF(E28="",NA(),IF(Inputs!$E$10&gt;(U27*(1+rate/freq)),IF((U27*(1+rate/freq))&lt;0,0,(U27*(1+rate/freq))),PMT(H28/freq,(term),-$B$2))))</f>
        <v>17942.58836603877</v>
      </c>
      <c r="J28" s="8">
        <f t="shared" si="13"/>
        <v>17942.58836603877</v>
      </c>
      <c r="K28" s="9">
        <f t="shared" si="3"/>
        <v>13767.505536004539</v>
      </c>
      <c r="L28" s="8">
        <f>IF(E28="","",IF(Inputs!$B$12="Yes",I28-K28,Inputs!$B$6-K28))</f>
        <v>4175.0828300342309</v>
      </c>
      <c r="M28" s="8">
        <f t="shared" si="14"/>
        <v>25</v>
      </c>
      <c r="N28" s="8">
        <f>N25+3</f>
        <v>25</v>
      </c>
      <c r="O28" s="8">
        <f>O22+6</f>
        <v>25</v>
      </c>
      <c r="P28" s="8">
        <f>P16+12</f>
        <v>25</v>
      </c>
      <c r="Q28" s="8" t="str">
        <f t="shared" si="4"/>
        <v/>
      </c>
      <c r="R28" s="3">
        <f t="shared" si="5"/>
        <v>0</v>
      </c>
      <c r="S28" s="62">
        <f>IF(Inputs!$E$12="Yes",IF(AH28&lt;0,0,AH28),0)</f>
        <v>0</v>
      </c>
      <c r="T28" s="3">
        <f t="shared" si="6"/>
        <v>0</v>
      </c>
      <c r="U28" s="8">
        <f t="shared" si="7"/>
        <v>1905767.8817023875</v>
      </c>
      <c r="V28" s="18"/>
      <c r="W28" s="31">
        <f t="shared" si="8"/>
        <v>26</v>
      </c>
      <c r="X28" s="32">
        <f>IF(ISERROR(W28),NA(),SUM(INDEX($J$4:$J$1333,AB28):INDEX($J$4:$J$1333,AC28)))</f>
        <v>0</v>
      </c>
      <c r="Y28" s="32">
        <f>IF(ISERROR(W28),NA(),SUM(INDEX($K$4:$K$1333,AB28):INDEX($K$4:$K$1333,AC28)))</f>
        <v>0</v>
      </c>
      <c r="Z28" s="32">
        <f>IF(ISERROR(W28),NA(),SUM(INDEX($L$4:$L$1333,AB28):INDEX($L$4:$L$1333,AC28)))</f>
        <v>0</v>
      </c>
      <c r="AA28" s="32" t="str">
        <f t="shared" si="15"/>
        <v/>
      </c>
      <c r="AB28" s="10">
        <f t="shared" si="9"/>
        <v>301</v>
      </c>
      <c r="AC28" s="10">
        <f t="shared" si="10"/>
        <v>312</v>
      </c>
      <c r="AD28">
        <f>IF(AND('Loan amortization schedule-old'!K28&gt;$AE$1,K28&gt;$AE$1),1,0)</f>
        <v>0</v>
      </c>
      <c r="AE28" s="2">
        <f>IF(AND('Loan amortization schedule-old'!K28&gt;$AE$1,K28&lt;$AE$1),($AE$1-K28)*Inputs!$B$10,0)</f>
        <v>298.61359645819925</v>
      </c>
      <c r="AF28">
        <f>IF(AND('Loan amortization schedule-old'!K28&lt;$AE$1,K28&lt;$AE$1),('Loan amortization schedule-old'!K28-'Loan amortization schedule-new'!K28)*Inputs!$B$10,0)</f>
        <v>0</v>
      </c>
      <c r="AG28" s="7"/>
      <c r="AH28" s="61">
        <f>IF(ISERROR(E28),NA(),'Loan amortization schedule-old'!K28-'Loan amortization schedule-new'!K28)+IF(ISERROR(E28),NA(),'Loan amortization schedule-old'!L28-'Loan amortization schedule-new'!L28)-IF(ISERROR(E28),NA(),IF(AD28=1,0,SUM(AE28:AF28)))</f>
        <v>2837.1685077149305</v>
      </c>
      <c r="AI28" s="53">
        <f>IF(X28=0,0,'Loan amortization schedule-old'!Y28-Y28)</f>
        <v>0</v>
      </c>
      <c r="AJ28" s="53">
        <f>IF(X28=0,0,'Loan amortization schedule-old'!Z28-Z28)</f>
        <v>0</v>
      </c>
      <c r="AK28" s="53">
        <f t="shared" si="11"/>
        <v>0</v>
      </c>
      <c r="AL28" s="53">
        <f t="shared" si="0"/>
        <v>0</v>
      </c>
      <c r="AM28" s="35"/>
      <c r="AN28" s="50">
        <f>IF(Inputs!$B$12="No",SUM($AL$3:AL28)-Inputs!$E$5-Inputs!$E$6,IF(Inputs!$E$12="Yes",NA(),SUM($AL$3:AL28)-Inputs!$E$5-Inputs!$E$6))</f>
        <v>522792.72660676541</v>
      </c>
      <c r="AO28" s="35">
        <f>IF(ISERROR(W28),0,IF(Inputs!$E$12="Yes",0,IF(AN28&lt;0,1,0)))</f>
        <v>0</v>
      </c>
      <c r="AP28" s="35"/>
      <c r="AQ28" s="50">
        <f>IF(ISERROR(W28),"",(AL28+AQ27)*(1+Inputs!$B$22))</f>
        <v>3498999.5461521354</v>
      </c>
      <c r="AR28" s="35"/>
      <c r="AS28" s="35"/>
      <c r="AT28" s="35"/>
      <c r="AU28" s="35"/>
      <c r="AV28" s="35"/>
      <c r="AW28" s="35"/>
      <c r="AX28">
        <f>IF(AND('Loan amortization schedule-old'!Y28&gt;$AE$1*12,Y28&gt;$AE$1*12),1,0)</f>
        <v>0</v>
      </c>
      <c r="AY28" s="2">
        <f>IF(AND('Loan amortization schedule-old'!Y28&gt;$AE$1*12,Y28&lt;$AE$1*12),($AE$1*12-Y28)*Inputs!$B$10,0)</f>
        <v>0</v>
      </c>
      <c r="AZ28">
        <f>IF(AND('Loan amortization schedule-old'!Y28&lt;$AE$1*12,Y28&lt;$AE$1*12),('Loan amortization schedule-old'!Y28-'Loan amortization schedule-new'!Y28)*Inputs!$B$10,0)</f>
        <v>0</v>
      </c>
    </row>
    <row r="29" spans="1:52" customFormat="1">
      <c r="A29" s="20"/>
      <c r="B29" s="20"/>
      <c r="C29" s="18"/>
      <c r="D29" s="26">
        <f>IF(SUM($D$2:D28)&lt;&gt;0,0,IF(OR(ROUND(U28-L29,2)=0,ROUND(U29,2)=0),E29,0))</f>
        <v>0</v>
      </c>
      <c r="E29" s="3">
        <f t="shared" si="12"/>
        <v>26</v>
      </c>
      <c r="F29" s="3">
        <f t="shared" si="1"/>
        <v>0</v>
      </c>
      <c r="G29" s="47">
        <f t="shared" si="16"/>
        <v>8.6499999999999994E-2</v>
      </c>
      <c r="H29" s="37">
        <f t="shared" si="2"/>
        <v>8.6499999999999994E-2</v>
      </c>
      <c r="I29" s="9">
        <f>IF(Inputs!$B$12="No",IF((K29+L29)&gt;(U28*(1+rate/freq)),IF((U28*(1+rate/freq))&lt;0,0,(U28*(1+rate/freq))),(K29+L29)),IF(E29="",NA(),IF(Inputs!$E$10&gt;(U28*(1+rate/freq)),IF((U28*(1+rate/freq))&lt;0,0,(U28*(1+rate/freq))),PMT(H29/freq,(term),-$B$2))))</f>
        <v>17942.58836603877</v>
      </c>
      <c r="J29" s="8">
        <f t="shared" si="13"/>
        <v>17942.58836603877</v>
      </c>
      <c r="K29" s="9">
        <f t="shared" si="3"/>
        <v>13737.410147271376</v>
      </c>
      <c r="L29" s="8">
        <f>IF(E29="","",IF(Inputs!$B$12="Yes",I29-K29,Inputs!$B$6-K29))</f>
        <v>4205.1782187673944</v>
      </c>
      <c r="M29" s="8">
        <f t="shared" si="14"/>
        <v>26</v>
      </c>
      <c r="N29" s="8"/>
      <c r="O29" s="8"/>
      <c r="P29" s="8"/>
      <c r="Q29" s="8" t="str">
        <f t="shared" si="4"/>
        <v/>
      </c>
      <c r="R29" s="3">
        <f t="shared" si="5"/>
        <v>0</v>
      </c>
      <c r="S29" s="62">
        <f>IF(Inputs!$E$12="Yes",IF(AH29&lt;0,0,AH29),0)</f>
        <v>0</v>
      </c>
      <c r="T29" s="3">
        <f t="shared" si="6"/>
        <v>0</v>
      </c>
      <c r="U29" s="8">
        <f t="shared" si="7"/>
        <v>1901562.7034836202</v>
      </c>
      <c r="V29" s="18"/>
      <c r="W29" s="31">
        <f t="shared" si="8"/>
        <v>27</v>
      </c>
      <c r="X29" s="32">
        <f>IF(ISERROR(W29),NA(),SUM(INDEX($J$4:$J$1333,AB29):INDEX($J$4:$J$1333,AC29)))</f>
        <v>0</v>
      </c>
      <c r="Y29" s="32">
        <f>IF(ISERROR(W29),NA(),SUM(INDEX($K$4:$K$1333,AB29):INDEX($K$4:$K$1333,AC29)))</f>
        <v>0</v>
      </c>
      <c r="Z29" s="32">
        <f>IF(ISERROR(W29),NA(),SUM(INDEX($L$4:$L$1333,AB29):INDEX($L$4:$L$1333,AC29)))</f>
        <v>0</v>
      </c>
      <c r="AA29" s="32" t="str">
        <f t="shared" si="15"/>
        <v/>
      </c>
      <c r="AB29" s="10">
        <f t="shared" si="9"/>
        <v>313</v>
      </c>
      <c r="AC29" s="10">
        <f t="shared" si="10"/>
        <v>324</v>
      </c>
      <c r="AD29">
        <f>IF(AND('Loan amortization schedule-old'!K29&gt;$AE$1,K29&gt;$AE$1),1,0)</f>
        <v>0</v>
      </c>
      <c r="AE29" s="2">
        <f>IF(AND('Loan amortization schedule-old'!K29&gt;$AE$1,K29&lt;$AE$1),($AE$1-K29)*Inputs!$B$10,0)</f>
        <v>301.7134214977151</v>
      </c>
      <c r="AF29">
        <f>IF(AND('Loan amortization schedule-old'!K29&lt;$AE$1,K29&lt;$AE$1),('Loan amortization schedule-old'!K29-'Loan amortization schedule-new'!K29)*Inputs!$B$10,0)</f>
        <v>0</v>
      </c>
      <c r="AG29" s="7"/>
      <c r="AH29" s="61">
        <f>IF(ISERROR(E29),NA(),'Loan amortization schedule-old'!K29-'Loan amortization schedule-new'!K29)+IF(ISERROR(E29),NA(),'Loan amortization schedule-old'!L29-'Loan amortization schedule-new'!L29)-IF(ISERROR(E29),NA(),IF(AD29=1,0,SUM(AE29:AF29)))</f>
        <v>2834.0686826754145</v>
      </c>
      <c r="AI29" s="53">
        <f>IF(X29=0,0,'Loan amortization schedule-old'!Y29-Y29)</f>
        <v>0</v>
      </c>
      <c r="AJ29" s="53">
        <f>IF(X29=0,0,'Loan amortization schedule-old'!Z29-Z29)</f>
        <v>0</v>
      </c>
      <c r="AK29" s="53">
        <f t="shared" si="11"/>
        <v>0</v>
      </c>
      <c r="AL29" s="53">
        <f t="shared" si="0"/>
        <v>0</v>
      </c>
      <c r="AM29" s="35"/>
      <c r="AN29" s="50">
        <f>IF(Inputs!$B$12="No",SUM($AL$3:AL29)-Inputs!$E$5-Inputs!$E$6,IF(Inputs!$E$12="Yes",NA(),SUM($AL$3:AL29)-Inputs!$E$5-Inputs!$E$6))</f>
        <v>522792.72660676541</v>
      </c>
      <c r="AO29" s="35">
        <f>IF(ISERROR(W29),0,IF(Inputs!$E$12="Yes",0,IF(AN29&lt;0,1,0)))</f>
        <v>0</v>
      </c>
      <c r="AP29" s="35"/>
      <c r="AQ29" s="50">
        <f>IF(ISERROR(W29),"",(AL29+AQ28)*(1+Inputs!$B$22))</f>
        <v>3848899.5007673493</v>
      </c>
      <c r="AR29" s="35"/>
      <c r="AS29" s="35"/>
      <c r="AT29" s="35"/>
      <c r="AU29" s="35"/>
      <c r="AV29" s="35"/>
      <c r="AW29" s="35"/>
      <c r="AX29">
        <f>IF(AND('Loan amortization schedule-old'!Y29&gt;$AE$1*12,Y29&gt;$AE$1*12),1,0)</f>
        <v>0</v>
      </c>
      <c r="AY29" s="2">
        <f>IF(AND('Loan amortization schedule-old'!Y29&gt;$AE$1*12,Y29&lt;$AE$1*12),($AE$1*12-Y29)*Inputs!$B$10,0)</f>
        <v>0</v>
      </c>
      <c r="AZ29">
        <f>IF(AND('Loan amortization schedule-old'!Y29&lt;$AE$1*12,Y29&lt;$AE$1*12),('Loan amortization schedule-old'!Y29-'Loan amortization schedule-new'!Y29)*Inputs!$B$10,0)</f>
        <v>0</v>
      </c>
    </row>
    <row r="30" spans="1:52" customFormat="1">
      <c r="A30" s="1"/>
      <c r="B30" s="1"/>
      <c r="C30" s="18"/>
      <c r="D30" s="26">
        <f>IF(SUM($D$2:D29)&lt;&gt;0,0,IF(OR(ROUND(U29-L30,2)=0,ROUND(U30,2)=0),E30,0))</f>
        <v>0</v>
      </c>
      <c r="E30" s="3">
        <f t="shared" si="12"/>
        <v>27</v>
      </c>
      <c r="F30" s="3">
        <f t="shared" si="1"/>
        <v>0</v>
      </c>
      <c r="G30" s="47">
        <f t="shared" si="16"/>
        <v>8.6499999999999994E-2</v>
      </c>
      <c r="H30" s="37">
        <f t="shared" si="2"/>
        <v>8.6499999999999994E-2</v>
      </c>
      <c r="I30" s="9">
        <f>IF(Inputs!$B$12="No",IF((K30+L30)&gt;(U29*(1+rate/freq)),IF((U29*(1+rate/freq))&lt;0,0,(U29*(1+rate/freq))),(K30+L30)),IF(E30="",NA(),IF(Inputs!$E$10&gt;(U29*(1+rate/freq)),IF((U29*(1+rate/freq))&lt;0,0,(U29*(1+rate/freq))),PMT(H30/freq,(term),-$B$2))))</f>
        <v>17942.58836603877</v>
      </c>
      <c r="J30" s="8">
        <f t="shared" si="13"/>
        <v>17942.58836603877</v>
      </c>
      <c r="K30" s="9">
        <f t="shared" si="3"/>
        <v>13707.097820944427</v>
      </c>
      <c r="L30" s="8">
        <f>IF(E30="","",IF(Inputs!$B$12="Yes",I30-K30,Inputs!$B$6-K30))</f>
        <v>4235.4905450943425</v>
      </c>
      <c r="M30" s="8">
        <f t="shared" si="14"/>
        <v>27</v>
      </c>
      <c r="N30" s="8"/>
      <c r="O30" s="8"/>
      <c r="P30" s="8"/>
      <c r="Q30" s="8" t="str">
        <f t="shared" si="4"/>
        <v/>
      </c>
      <c r="R30" s="3">
        <f t="shared" si="5"/>
        <v>0</v>
      </c>
      <c r="S30" s="62">
        <f>IF(Inputs!$E$12="Yes",IF(AH30&lt;0,0,AH30),0)</f>
        <v>0</v>
      </c>
      <c r="T30" s="3">
        <f t="shared" si="6"/>
        <v>0</v>
      </c>
      <c r="U30" s="8">
        <f t="shared" si="7"/>
        <v>1897327.2129385259</v>
      </c>
      <c r="V30" s="18"/>
      <c r="W30" s="31">
        <f t="shared" si="8"/>
        <v>28</v>
      </c>
      <c r="X30" s="32">
        <f>IF(ISERROR(W30),NA(),SUM(INDEX($J$4:$J$1333,AB30):INDEX($J$4:$J$1333,AC30)))</f>
        <v>0</v>
      </c>
      <c r="Y30" s="32">
        <f>IF(ISERROR(W30),NA(),SUM(INDEX($K$4:$K$1333,AB30):INDEX($K$4:$K$1333,AC30)))</f>
        <v>0</v>
      </c>
      <c r="Z30" s="32">
        <f>IF(ISERROR(W30),NA(),SUM(INDEX($L$4:$L$1333,AB30):INDEX($L$4:$L$1333,AC30)))</f>
        <v>0</v>
      </c>
      <c r="AA30" s="32" t="str">
        <f t="shared" si="15"/>
        <v/>
      </c>
      <c r="AB30" s="10">
        <f t="shared" si="9"/>
        <v>325</v>
      </c>
      <c r="AC30" s="10">
        <f t="shared" si="10"/>
        <v>336</v>
      </c>
      <c r="AD30">
        <f>IF(AND('Loan amortization schedule-old'!K30&gt;$AE$1,K30&gt;$AE$1),1,0)</f>
        <v>0</v>
      </c>
      <c r="AE30" s="2">
        <f>IF(AND('Loan amortization schedule-old'!K30&gt;$AE$1,K30&lt;$AE$1),($AE$1-K30)*Inputs!$B$10,0)</f>
        <v>304.83559110939075</v>
      </c>
      <c r="AF30">
        <f>IF(AND('Loan amortization schedule-old'!K30&lt;$AE$1,K30&lt;$AE$1),('Loan amortization schedule-old'!K30-'Loan amortization schedule-new'!K30)*Inputs!$B$10,0)</f>
        <v>0</v>
      </c>
      <c r="AG30" s="7"/>
      <c r="AH30" s="61">
        <f>IF(ISERROR(E30),NA(),'Loan amortization schedule-old'!K30-'Loan amortization schedule-new'!K30)+IF(ISERROR(E30),NA(),'Loan amortization schedule-old'!L30-'Loan amortization schedule-new'!L30)-IF(ISERROR(E30),NA(),IF(AD30=1,0,SUM(AE30:AF30)))</f>
        <v>2830.9465130637386</v>
      </c>
      <c r="AI30" s="53">
        <f>IF(X30=0,0,'Loan amortization schedule-old'!Y30-Y30)</f>
        <v>0</v>
      </c>
      <c r="AJ30" s="53">
        <f>IF(X30=0,0,'Loan amortization schedule-old'!Z30-Z30)</f>
        <v>0</v>
      </c>
      <c r="AK30" s="53">
        <f t="shared" si="11"/>
        <v>0</v>
      </c>
      <c r="AL30" s="53">
        <f t="shared" si="0"/>
        <v>0</v>
      </c>
      <c r="AM30" s="35"/>
      <c r="AN30" s="50">
        <f>IF(Inputs!$B$12="No",SUM($AL$3:AL30)-Inputs!$E$5-Inputs!$E$6,IF(Inputs!$E$12="Yes",NA(),SUM($AL$3:AL30)-Inputs!$E$5-Inputs!$E$6))</f>
        <v>522792.72660676541</v>
      </c>
      <c r="AO30" s="35">
        <f>IF(ISERROR(W30),0,IF(Inputs!$E$12="Yes",0,IF(AN30&lt;0,1,0)))</f>
        <v>0</v>
      </c>
      <c r="AP30" s="35"/>
      <c r="AQ30" s="50">
        <f>IF(ISERROR(W30),"",(AL30+AQ29)*(1+Inputs!$B$22))</f>
        <v>4233789.4508440848</v>
      </c>
      <c r="AR30" s="35"/>
      <c r="AS30" s="35"/>
      <c r="AT30" s="35"/>
      <c r="AU30" s="35"/>
      <c r="AV30" s="35"/>
      <c r="AW30" s="35"/>
      <c r="AX30">
        <f>IF(AND('Loan amortization schedule-old'!Y30&gt;$AE$1*12,Y30&gt;$AE$1*12),1,0)</f>
        <v>0</v>
      </c>
      <c r="AY30" s="2">
        <f>IF(AND('Loan amortization schedule-old'!Y30&gt;$AE$1*12,Y30&lt;$AE$1*12),($AE$1*12-Y30)*Inputs!$B$10,0)</f>
        <v>0</v>
      </c>
      <c r="AZ30">
        <f>IF(AND('Loan amortization schedule-old'!Y30&lt;$AE$1*12,Y30&lt;$AE$1*12),('Loan amortization schedule-old'!Y30-'Loan amortization schedule-new'!Y30)*Inputs!$B$10,0)</f>
        <v>0</v>
      </c>
    </row>
    <row r="31" spans="1:52" customFormat="1">
      <c r="A31" s="1"/>
      <c r="B31" s="1"/>
      <c r="C31" s="18"/>
      <c r="D31" s="26">
        <f>IF(SUM($D$2:D30)&lt;&gt;0,0,IF(OR(ROUND(U30-L31,2)=0,ROUND(U31,2)=0),E31,0))</f>
        <v>0</v>
      </c>
      <c r="E31" s="3">
        <f t="shared" si="12"/>
        <v>28</v>
      </c>
      <c r="F31" s="3">
        <f t="shared" si="1"/>
        <v>0</v>
      </c>
      <c r="G31" s="47">
        <f t="shared" si="16"/>
        <v>8.6499999999999994E-2</v>
      </c>
      <c r="H31" s="37">
        <f t="shared" si="2"/>
        <v>8.6499999999999994E-2</v>
      </c>
      <c r="I31" s="9">
        <f>IF(Inputs!$B$12="No",IF((K31+L31)&gt;(U30*(1+rate/freq)),IF((U30*(1+rate/freq))&lt;0,0,(U30*(1+rate/freq))),(K31+L31)),IF(E31="",NA(),IF(Inputs!$E$10&gt;(U30*(1+rate/freq)),IF((U30*(1+rate/freq))&lt;0,0,(U30*(1+rate/freq))),PMT(H31/freq,(term),-$B$2))))</f>
        <v>17942.58836603877</v>
      </c>
      <c r="J31" s="8">
        <f t="shared" si="13"/>
        <v>17942.58836603877</v>
      </c>
      <c r="K31" s="9">
        <f t="shared" si="3"/>
        <v>13676.566993265207</v>
      </c>
      <c r="L31" s="8">
        <f>IF(E31="","",IF(Inputs!$B$12="Yes",I31-K31,Inputs!$B$6-K31))</f>
        <v>4266.0213727735627</v>
      </c>
      <c r="M31" s="8">
        <f t="shared" si="14"/>
        <v>28</v>
      </c>
      <c r="N31" s="8">
        <f>N28+3</f>
        <v>28</v>
      </c>
      <c r="O31" s="8"/>
      <c r="P31" s="8"/>
      <c r="Q31" s="8" t="str">
        <f t="shared" si="4"/>
        <v/>
      </c>
      <c r="R31" s="3">
        <f t="shared" si="5"/>
        <v>0</v>
      </c>
      <c r="S31" s="62">
        <f>IF(Inputs!$E$12="Yes",IF(AH31&lt;0,0,AH31),0)</f>
        <v>0</v>
      </c>
      <c r="T31" s="3">
        <f t="shared" si="6"/>
        <v>0</v>
      </c>
      <c r="U31" s="8">
        <f t="shared" si="7"/>
        <v>1893061.1915657525</v>
      </c>
      <c r="V31" s="18"/>
      <c r="W31" s="31">
        <f t="shared" si="8"/>
        <v>29</v>
      </c>
      <c r="X31" s="32">
        <f>IF(ISERROR(W31),NA(),SUM(INDEX($J$4:$J$1333,AB31):INDEX($J$4:$J$1333,AC31)))</f>
        <v>0</v>
      </c>
      <c r="Y31" s="32">
        <f>IF(ISERROR(W31),NA(),SUM(INDEX($K$4:$K$1333,AB31):INDEX($K$4:$K$1333,AC31)))</f>
        <v>0</v>
      </c>
      <c r="Z31" s="32">
        <f>IF(ISERROR(W31),NA(),SUM(INDEX($L$4:$L$1333,AB31):INDEX($L$4:$L$1333,AC31)))</f>
        <v>0</v>
      </c>
      <c r="AA31" s="32" t="str">
        <f t="shared" si="15"/>
        <v/>
      </c>
      <c r="AB31" s="10">
        <f t="shared" si="9"/>
        <v>337</v>
      </c>
      <c r="AC31" s="10">
        <f t="shared" si="10"/>
        <v>348</v>
      </c>
      <c r="AD31">
        <f>IF(AND('Loan amortization schedule-old'!K31&gt;$AE$1,K31&gt;$AE$1),1,0)</f>
        <v>0</v>
      </c>
      <c r="AE31" s="2">
        <f>IF(AND('Loan amortization schedule-old'!K31&gt;$AE$1,K31&lt;$AE$1),($AE$1-K31)*Inputs!$B$10,0)</f>
        <v>307.98026636035041</v>
      </c>
      <c r="AF31">
        <f>IF(AND('Loan amortization schedule-old'!K31&lt;$AE$1,K31&lt;$AE$1),('Loan amortization schedule-old'!K31-'Loan amortization schedule-new'!K31)*Inputs!$B$10,0)</f>
        <v>0</v>
      </c>
      <c r="AG31" s="7"/>
      <c r="AH31" s="61">
        <f>IF(ISERROR(E31),NA(),'Loan amortization schedule-old'!K31-'Loan amortization schedule-new'!K31)+IF(ISERROR(E31),NA(),'Loan amortization schedule-old'!L31-'Loan amortization schedule-new'!L31)-IF(ISERROR(E31),NA(),IF(AD31=1,0,SUM(AE31:AF31)))</f>
        <v>2827.801837812779</v>
      </c>
      <c r="AI31" s="53">
        <f>IF(X31=0,0,'Loan amortization schedule-old'!Y31-Y31)</f>
        <v>0</v>
      </c>
      <c r="AJ31" s="53">
        <f>IF(X31=0,0,'Loan amortization schedule-old'!Z31-Z31)</f>
        <v>0</v>
      </c>
      <c r="AK31" s="53">
        <f t="shared" si="11"/>
        <v>0</v>
      </c>
      <c r="AL31" s="53">
        <f t="shared" si="0"/>
        <v>0</v>
      </c>
      <c r="AM31" s="35"/>
      <c r="AN31" s="50">
        <f>IF(Inputs!$B$12="No",SUM($AL$3:AL31)-Inputs!$E$5-Inputs!$E$6,IF(Inputs!$E$12="Yes",NA(),SUM($AL$3:AL31)-Inputs!$E$5-Inputs!$E$6))</f>
        <v>522792.72660676541</v>
      </c>
      <c r="AO31" s="35">
        <f>IF(ISERROR(W31),0,IF(Inputs!$E$12="Yes",0,IF(AN31&lt;0,1,0)))</f>
        <v>0</v>
      </c>
      <c r="AP31" s="35"/>
      <c r="AQ31" s="50">
        <f>IF(ISERROR(W31),"",(AL31+AQ30)*(1+Inputs!$B$22))</f>
        <v>4657168.3959284937</v>
      </c>
      <c r="AR31" s="35"/>
      <c r="AS31" s="35"/>
      <c r="AT31" s="35"/>
      <c r="AU31" s="35"/>
      <c r="AV31" s="35"/>
      <c r="AW31" s="35"/>
      <c r="AX31">
        <f>IF(AND('Loan amortization schedule-old'!Y31&gt;$AE$1*12,Y31&gt;$AE$1*12),1,0)</f>
        <v>0</v>
      </c>
      <c r="AY31" s="2">
        <f>IF(AND('Loan amortization schedule-old'!Y31&gt;$AE$1*12,Y31&lt;$AE$1*12),($AE$1*12-Y31)*Inputs!$B$10,0)</f>
        <v>0</v>
      </c>
      <c r="AZ31">
        <f>IF(AND('Loan amortization schedule-old'!Y31&lt;$AE$1*12,Y31&lt;$AE$1*12),('Loan amortization schedule-old'!Y31-'Loan amortization schedule-new'!Y31)*Inputs!$B$10,0)</f>
        <v>0</v>
      </c>
    </row>
    <row r="32" spans="1:52" customFormat="1">
      <c r="A32" s="20"/>
      <c r="B32" s="20"/>
      <c r="C32" s="18"/>
      <c r="D32" s="26">
        <f>IF(SUM($D$2:D31)&lt;&gt;0,0,IF(OR(ROUND(U31-L32,2)=0,ROUND(U32,2)=0),E32,0))</f>
        <v>0</v>
      </c>
      <c r="E32" s="3">
        <f t="shared" si="12"/>
        <v>29</v>
      </c>
      <c r="F32" s="3">
        <f t="shared" si="1"/>
        <v>0</v>
      </c>
      <c r="G32" s="47">
        <f t="shared" si="16"/>
        <v>8.6499999999999994E-2</v>
      </c>
      <c r="H32" s="37">
        <f t="shared" si="2"/>
        <v>8.6499999999999994E-2</v>
      </c>
      <c r="I32" s="9">
        <f>IF(Inputs!$B$12="No",IF((K32+L32)&gt;(U31*(1+rate/freq)),IF((U31*(1+rate/freq))&lt;0,0,(U31*(1+rate/freq))),(K32+L32)),IF(E32="",NA(),IF(Inputs!$E$10&gt;(U31*(1+rate/freq)),IF((U31*(1+rate/freq))&lt;0,0,(U31*(1+rate/freq))),PMT(H32/freq,(term),-$B$2))))</f>
        <v>17942.58836603877</v>
      </c>
      <c r="J32" s="8">
        <f t="shared" si="13"/>
        <v>17942.58836603877</v>
      </c>
      <c r="K32" s="9">
        <f t="shared" si="3"/>
        <v>13645.816089203132</v>
      </c>
      <c r="L32" s="8">
        <f>IF(E32="","",IF(Inputs!$B$12="Yes",I32-K32,Inputs!$B$6-K32))</f>
        <v>4296.772276835638</v>
      </c>
      <c r="M32" s="8">
        <f t="shared" si="14"/>
        <v>29</v>
      </c>
      <c r="N32" s="8"/>
      <c r="O32" s="8"/>
      <c r="P32" s="8"/>
      <c r="Q32" s="8" t="str">
        <f t="shared" si="4"/>
        <v/>
      </c>
      <c r="R32" s="3">
        <f t="shared" si="5"/>
        <v>0</v>
      </c>
      <c r="S32" s="62">
        <f>IF(Inputs!$E$12="Yes",IF(AH32&lt;0,0,AH32),0)</f>
        <v>0</v>
      </c>
      <c r="T32" s="3">
        <f t="shared" si="6"/>
        <v>0</v>
      </c>
      <c r="U32" s="8">
        <f t="shared" si="7"/>
        <v>1888764.4192889167</v>
      </c>
      <c r="V32" s="18"/>
      <c r="W32" s="31">
        <f t="shared" si="8"/>
        <v>30</v>
      </c>
      <c r="X32" s="32">
        <f>IF(ISERROR(W32),NA(),SUM(INDEX($J$4:$J$1333,AB32):INDEX($J$4:$J$1333,AC32)))</f>
        <v>0</v>
      </c>
      <c r="Y32" s="32">
        <f>IF(ISERROR(W32),NA(),SUM(INDEX($K$4:$K$1333,AB32):INDEX($K$4:$K$1333,AC32)))</f>
        <v>0</v>
      </c>
      <c r="Z32" s="32">
        <f>IF(ISERROR(W32),NA(),SUM(INDEX($L$4:$L$1333,AB32):INDEX($L$4:$L$1333,AC32)))</f>
        <v>0</v>
      </c>
      <c r="AA32" s="32" t="str">
        <f t="shared" si="15"/>
        <v/>
      </c>
      <c r="AB32" s="10">
        <f t="shared" si="9"/>
        <v>349</v>
      </c>
      <c r="AC32" s="10">
        <f t="shared" si="10"/>
        <v>360</v>
      </c>
      <c r="AD32">
        <f>IF(AND('Loan amortization schedule-old'!K32&gt;$AE$1,K32&gt;$AE$1),1,0)</f>
        <v>0</v>
      </c>
      <c r="AE32" s="2">
        <f>IF(AND('Loan amortization schedule-old'!K32&gt;$AE$1,K32&lt;$AE$1),($AE$1-K32)*Inputs!$B$10,0)</f>
        <v>311.14760947874419</v>
      </c>
      <c r="AF32">
        <f>IF(AND('Loan amortization schedule-old'!K32&lt;$AE$1,K32&lt;$AE$1),('Loan amortization schedule-old'!K32-'Loan amortization schedule-new'!K32)*Inputs!$B$10,0)</f>
        <v>0</v>
      </c>
      <c r="AG32" s="7"/>
      <c r="AH32" s="61">
        <f>IF(ISERROR(E32),NA(),'Loan amortization schedule-old'!K32-'Loan amortization schedule-new'!K32)+IF(ISERROR(E32),NA(),'Loan amortization schedule-old'!L32-'Loan amortization schedule-new'!L32)-IF(ISERROR(E32),NA(),IF(AD32=1,0,SUM(AE32:AF32)))</f>
        <v>2824.6344946943855</v>
      </c>
      <c r="AI32" s="53">
        <f>IF(X32=0,0,'Loan amortization schedule-old'!Y32-Y32)</f>
        <v>0</v>
      </c>
      <c r="AJ32" s="53">
        <f>IF(X32=0,0,'Loan amortization schedule-old'!Z32-Z32)</f>
        <v>0</v>
      </c>
      <c r="AK32" s="53">
        <f t="shared" si="11"/>
        <v>0</v>
      </c>
      <c r="AL32" s="53">
        <f t="shared" si="0"/>
        <v>0</v>
      </c>
      <c r="AM32" s="35"/>
      <c r="AN32" s="50">
        <f>IF(Inputs!$B$12="No",SUM($AL$3:AL32)-Inputs!$E$5-Inputs!$E$6,IF(Inputs!$E$12="Yes",NA(),SUM($AL$3:AL32)-Inputs!$E$5-Inputs!$E$6))</f>
        <v>522792.72660676541</v>
      </c>
      <c r="AO32" s="35">
        <f>IF(ISERROR(W32),0,IF(Inputs!$E$12="Yes",0,IF(AN32&lt;0,1,0)))</f>
        <v>0</v>
      </c>
      <c r="AP32" s="35"/>
      <c r="AQ32" s="50">
        <f>IF(ISERROR(W32),"",(AL32+AQ31)*(1+Inputs!$B$22))</f>
        <v>5122885.2355213435</v>
      </c>
      <c r="AR32" s="35"/>
      <c r="AS32" s="35"/>
      <c r="AT32" s="35"/>
      <c r="AU32" s="35"/>
      <c r="AV32" s="35"/>
      <c r="AW32" s="35"/>
      <c r="AX32">
        <f>IF(AND('Loan amortization schedule-old'!Y32&gt;$AE$1*12,Y32&gt;$AE$1*12),1,0)</f>
        <v>0</v>
      </c>
      <c r="AY32" s="2">
        <f>IF(AND('Loan amortization schedule-old'!Y32&gt;$AE$1*12,Y32&lt;$AE$1*12),($AE$1*12-Y32)*Inputs!$B$10,0)</f>
        <v>0</v>
      </c>
      <c r="AZ32">
        <f>IF(AND('Loan amortization schedule-old'!Y32&lt;$AE$1*12,Y32&lt;$AE$1*12),('Loan amortization schedule-old'!Y32-'Loan amortization schedule-new'!Y32)*Inputs!$B$10,0)</f>
        <v>0</v>
      </c>
    </row>
    <row r="33" spans="1:52" customFormat="1">
      <c r="A33" s="20"/>
      <c r="B33" s="20"/>
      <c r="C33" s="18"/>
      <c r="D33" s="26">
        <f>IF(SUM($D$2:D32)&lt;&gt;0,0,IF(OR(ROUND(U32-L33,2)=0,ROUND(U33,2)=0),E33,0))</f>
        <v>0</v>
      </c>
      <c r="E33" s="3">
        <f t="shared" si="12"/>
        <v>30</v>
      </c>
      <c r="F33" s="3">
        <f t="shared" si="1"/>
        <v>0</v>
      </c>
      <c r="G33" s="47">
        <f t="shared" si="16"/>
        <v>8.6499999999999994E-2</v>
      </c>
      <c r="H33" s="37">
        <f t="shared" si="2"/>
        <v>8.6499999999999994E-2</v>
      </c>
      <c r="I33" s="9">
        <f>IF(Inputs!$B$12="No",IF((K33+L33)&gt;(U32*(1+rate/freq)),IF((U32*(1+rate/freq))&lt;0,0,(U32*(1+rate/freq))),(K33+L33)),IF(E33="",NA(),IF(Inputs!$E$10&gt;(U32*(1+rate/freq)),IF((U32*(1+rate/freq))&lt;0,0,(U32*(1+rate/freq))),PMT(H33/freq,(term),-$B$2))))</f>
        <v>17942.58836603877</v>
      </c>
      <c r="J33" s="8">
        <f t="shared" si="13"/>
        <v>17942.58836603877</v>
      </c>
      <c r="K33" s="9">
        <f t="shared" si="3"/>
        <v>13614.843522374273</v>
      </c>
      <c r="L33" s="8">
        <f>IF(E33="","",IF(Inputs!$B$12="Yes",I33-K33,Inputs!$B$6-K33))</f>
        <v>4327.7448436644972</v>
      </c>
      <c r="M33" s="8">
        <f t="shared" si="14"/>
        <v>30</v>
      </c>
      <c r="N33" s="8"/>
      <c r="O33" s="8"/>
      <c r="P33" s="8"/>
      <c r="Q33" s="8" t="str">
        <f t="shared" si="4"/>
        <v/>
      </c>
      <c r="R33" s="3">
        <f t="shared" si="5"/>
        <v>0</v>
      </c>
      <c r="S33" s="62">
        <f>IF(Inputs!$E$12="Yes",IF(AH33&lt;0,0,AH33),0)</f>
        <v>0</v>
      </c>
      <c r="T33" s="3">
        <f t="shared" si="6"/>
        <v>0</v>
      </c>
      <c r="U33" s="8">
        <f t="shared" si="7"/>
        <v>1884436.6744452522</v>
      </c>
      <c r="V33" s="18"/>
      <c r="W33" s="31">
        <f t="shared" si="8"/>
        <v>31</v>
      </c>
      <c r="X33" s="32">
        <f>IF(ISERROR(W33),NA(),SUM(INDEX($J$4:$J$1333,AB33):INDEX($J$4:$J$1333,AC33)))</f>
        <v>0</v>
      </c>
      <c r="Y33" s="32">
        <f>IF(ISERROR(W33),NA(),SUM(INDEX($K$4:$K$1333,AB33):INDEX($K$4:$K$1333,AC33)))</f>
        <v>0</v>
      </c>
      <c r="Z33" s="32">
        <f>IF(ISERROR(W33),NA(),SUM(INDEX($L$4:$L$1333,AB33):INDEX($L$4:$L$1333,AC33)))</f>
        <v>0</v>
      </c>
      <c r="AA33" s="32" t="str">
        <f t="shared" si="15"/>
        <v/>
      </c>
      <c r="AB33" s="10">
        <f t="shared" si="9"/>
        <v>361</v>
      </c>
      <c r="AC33" s="10">
        <f t="shared" si="10"/>
        <v>372</v>
      </c>
      <c r="AD33">
        <f>IF(AND('Loan amortization schedule-old'!K33&gt;$AE$1,K33&gt;$AE$1),1,0)</f>
        <v>0</v>
      </c>
      <c r="AE33" s="2">
        <f>IF(AND('Loan amortization schedule-old'!K33&gt;$AE$1,K33&lt;$AE$1),($AE$1-K33)*Inputs!$B$10,0)</f>
        <v>314.33778386211668</v>
      </c>
      <c r="AF33">
        <f>IF(AND('Loan amortization schedule-old'!K33&lt;$AE$1,K33&lt;$AE$1),('Loan amortization schedule-old'!K33-'Loan amortization schedule-new'!K33)*Inputs!$B$10,0)</f>
        <v>0</v>
      </c>
      <c r="AG33" s="7"/>
      <c r="AH33" s="61">
        <f>IF(ISERROR(E33),NA(),'Loan amortization schedule-old'!K33-'Loan amortization schedule-new'!K33)+IF(ISERROR(E33),NA(),'Loan amortization schedule-old'!L33-'Loan amortization schedule-new'!L33)-IF(ISERROR(E33),NA(),IF(AD33=1,0,SUM(AE33:AF33)))</f>
        <v>2821.4443203110127</v>
      </c>
      <c r="AI33" s="53">
        <f>IF(X33=0,0,'Loan amortization schedule-old'!Y33-Y33)</f>
        <v>0</v>
      </c>
      <c r="AJ33" s="53">
        <f>IF(X33=0,0,'Loan amortization schedule-old'!Z33-Z33)</f>
        <v>0</v>
      </c>
      <c r="AK33" s="53">
        <f t="shared" si="11"/>
        <v>0</v>
      </c>
      <c r="AL33" s="53">
        <f t="shared" si="0"/>
        <v>0</v>
      </c>
      <c r="AM33" s="35"/>
      <c r="AN33" s="50">
        <f>IF(Inputs!$B$12="No",SUM($AL$3:AL33)-Inputs!$E$5-Inputs!$E$6,IF(Inputs!$E$12="Yes",NA(),SUM($AL$3:AL33)-Inputs!$E$5-Inputs!$E$6))</f>
        <v>522792.72660676541</v>
      </c>
      <c r="AO33" s="35">
        <f>IF(ISERROR(W33),0,IF(Inputs!$E$12="Yes",0,IF(AN33&lt;0,1,0)))</f>
        <v>0</v>
      </c>
      <c r="AP33" s="35"/>
      <c r="AQ33" s="50">
        <f>IF(ISERROR(W33),"",(AL33+AQ32)*(1+Inputs!$B$22))</f>
        <v>5635173.7590734782</v>
      </c>
      <c r="AR33" s="35"/>
      <c r="AS33" s="35"/>
      <c r="AT33" s="35"/>
      <c r="AU33" s="35"/>
      <c r="AV33" s="35"/>
      <c r="AW33" s="35"/>
      <c r="AX33">
        <f>IF(AND('Loan amortization schedule-old'!Y33&gt;$AE$1*12,Y33&gt;$AE$1*12),1,0)</f>
        <v>0</v>
      </c>
      <c r="AY33" s="2">
        <f>IF(AND('Loan amortization schedule-old'!Y33&gt;$AE$1*12,Y33&lt;$AE$1*12),($AE$1*12-Y33)*Inputs!$B$10,0)</f>
        <v>0</v>
      </c>
      <c r="AZ33">
        <f>IF(AND('Loan amortization schedule-old'!Y33&lt;$AE$1*12,Y33&lt;$AE$1*12),('Loan amortization schedule-old'!Y33-'Loan amortization schedule-new'!Y33)*Inputs!$B$10,0)</f>
        <v>0</v>
      </c>
    </row>
    <row r="34" spans="1:52" customFormat="1">
      <c r="A34" s="20"/>
      <c r="B34" s="20"/>
      <c r="C34" s="18"/>
      <c r="D34" s="26">
        <f>IF(SUM($D$2:D33)&lt;&gt;0,0,IF(OR(ROUND(U33-L34,2)=0,ROUND(U34,2)=0),E34,0))</f>
        <v>0</v>
      </c>
      <c r="E34" s="3">
        <f t="shared" si="12"/>
        <v>31</v>
      </c>
      <c r="F34" s="3">
        <f t="shared" si="1"/>
        <v>0</v>
      </c>
      <c r="G34" s="47">
        <f t="shared" si="16"/>
        <v>8.6499999999999994E-2</v>
      </c>
      <c r="H34" s="37">
        <f t="shared" si="2"/>
        <v>8.6499999999999994E-2</v>
      </c>
      <c r="I34" s="9">
        <f>IF(Inputs!$B$12="No",IF((K34+L34)&gt;(U33*(1+rate/freq)),IF((U33*(1+rate/freq))&lt;0,0,(U33*(1+rate/freq))),(K34+L34)),IF(E34="",NA(),IF(Inputs!$E$10&gt;(U33*(1+rate/freq)),IF((U33*(1+rate/freq))&lt;0,0,(U33*(1+rate/freq))),PMT(H34/freq,(term),-$B$2))))</f>
        <v>17942.58836603877</v>
      </c>
      <c r="J34" s="8">
        <f t="shared" si="13"/>
        <v>17942.58836603877</v>
      </c>
      <c r="K34" s="9">
        <f t="shared" si="3"/>
        <v>13583.647694959525</v>
      </c>
      <c r="L34" s="8">
        <f>IF(E34="","",IF(Inputs!$B$12="Yes",I34-K34,Inputs!$B$6-K34))</f>
        <v>4358.9406710792446</v>
      </c>
      <c r="M34" s="8">
        <f t="shared" si="14"/>
        <v>31</v>
      </c>
      <c r="N34" s="8">
        <f>N31+3</f>
        <v>31</v>
      </c>
      <c r="O34" s="8">
        <f>O28+6</f>
        <v>31</v>
      </c>
      <c r="P34" s="8"/>
      <c r="Q34" s="8" t="str">
        <f t="shared" si="4"/>
        <v/>
      </c>
      <c r="R34" s="3">
        <f t="shared" si="5"/>
        <v>0</v>
      </c>
      <c r="S34" s="62">
        <f>IF(Inputs!$E$12="Yes",IF(AH34&lt;0,0,AH34),0)</f>
        <v>0</v>
      </c>
      <c r="T34" s="3">
        <f t="shared" si="6"/>
        <v>0</v>
      </c>
      <c r="U34" s="8">
        <f t="shared" si="7"/>
        <v>1880077.7337741728</v>
      </c>
      <c r="V34" s="18"/>
      <c r="W34" s="31">
        <f t="shared" si="8"/>
        <v>32</v>
      </c>
      <c r="X34" s="32">
        <f>IF(ISERROR(W34),NA(),SUM(INDEX($J$4:$J$1333,AB34):INDEX($J$4:$J$1333,AC34)))</f>
        <v>0</v>
      </c>
      <c r="Y34" s="32">
        <f>IF(ISERROR(W34),NA(),SUM(INDEX($K$4:$K$1333,AB34):INDEX($K$4:$K$1333,AC34)))</f>
        <v>0</v>
      </c>
      <c r="Z34" s="32">
        <f>IF(ISERROR(W34),NA(),SUM(INDEX($L$4:$L$1333,AB34):INDEX($L$4:$L$1333,AC34)))</f>
        <v>0</v>
      </c>
      <c r="AA34" s="32" t="str">
        <f t="shared" si="15"/>
        <v/>
      </c>
      <c r="AB34" s="10">
        <f t="shared" si="9"/>
        <v>373</v>
      </c>
      <c r="AC34" s="10">
        <f t="shared" si="10"/>
        <v>384</v>
      </c>
      <c r="AD34">
        <f>IF(AND('Loan amortization schedule-old'!K34&gt;$AE$1,K34&gt;$AE$1),1,0)</f>
        <v>0</v>
      </c>
      <c r="AE34" s="2">
        <f>IF(AND('Loan amortization schedule-old'!K34&gt;$AE$1,K34&lt;$AE$1),($AE$1-K34)*Inputs!$B$10,0)</f>
        <v>317.55095408583566</v>
      </c>
      <c r="AF34">
        <f>IF(AND('Loan amortization schedule-old'!K34&lt;$AE$1,K34&lt;$AE$1),('Loan amortization schedule-old'!K34-'Loan amortization schedule-new'!K34)*Inputs!$B$10,0)</f>
        <v>0</v>
      </c>
      <c r="AG34" s="7"/>
      <c r="AH34" s="61">
        <f>IF(ISERROR(E34),NA(),'Loan amortization schedule-old'!K34-'Loan amortization schedule-new'!K34)+IF(ISERROR(E34),NA(),'Loan amortization schedule-old'!L34-'Loan amortization schedule-new'!L34)-IF(ISERROR(E34),NA(),IF(AD34=1,0,SUM(AE34:AF34)))</f>
        <v>2818.2311500872938</v>
      </c>
      <c r="AI34" s="53">
        <f>IF(X34=0,0,'Loan amortization schedule-old'!Y34-Y34)</f>
        <v>0</v>
      </c>
      <c r="AJ34" s="53">
        <f>IF(X34=0,0,'Loan amortization schedule-old'!Z34-Z34)</f>
        <v>0</v>
      </c>
      <c r="AK34" s="53">
        <f t="shared" si="11"/>
        <v>0</v>
      </c>
      <c r="AL34" s="53">
        <f t="shared" si="0"/>
        <v>0</v>
      </c>
      <c r="AM34" s="35"/>
      <c r="AN34" s="50">
        <f>IF(Inputs!$B$12="No",SUM($AL$3:AL34)-Inputs!$E$5-Inputs!$E$6,IF(Inputs!$E$12="Yes",NA(),SUM($AL$3:AL34)-Inputs!$E$5-Inputs!$E$6))</f>
        <v>522792.72660676541</v>
      </c>
      <c r="AO34" s="35">
        <f>IF(ISERROR(W34),0,IF(Inputs!$E$12="Yes",0,IF(AN34&lt;0,1,0)))</f>
        <v>0</v>
      </c>
      <c r="AP34" s="35"/>
      <c r="AQ34" s="50">
        <f>IF(ISERROR(W34),"",(AL34+AQ33)*(1+Inputs!$B$22))</f>
        <v>6198691.1349808266</v>
      </c>
      <c r="AR34" s="35"/>
      <c r="AS34" s="35"/>
      <c r="AT34" s="35"/>
      <c r="AU34" s="35"/>
      <c r="AV34" s="35"/>
      <c r="AW34" s="35"/>
      <c r="AX34">
        <f>IF(AND('Loan amortization schedule-old'!Y34&gt;$AE$1*12,Y34&gt;$AE$1*12),1,0)</f>
        <v>0</v>
      </c>
      <c r="AY34" s="2">
        <f>IF(AND('Loan amortization schedule-old'!Y34&gt;$AE$1*12,Y34&lt;$AE$1*12),($AE$1*12-Y34)*Inputs!$B$10,0)</f>
        <v>0</v>
      </c>
      <c r="AZ34">
        <f>IF(AND('Loan amortization schedule-old'!Y34&lt;$AE$1*12,Y34&lt;$AE$1*12),('Loan amortization schedule-old'!Y34-'Loan amortization schedule-new'!Y34)*Inputs!$B$10,0)</f>
        <v>0</v>
      </c>
    </row>
    <row r="35" spans="1:52" customFormat="1">
      <c r="A35" s="20"/>
      <c r="B35" s="20"/>
      <c r="C35" s="18"/>
      <c r="D35" s="26">
        <f>IF(SUM($D$2:D34)&lt;&gt;0,0,IF(OR(ROUND(U34-L35,2)=0,ROUND(U35,2)=0),E35,0))</f>
        <v>0</v>
      </c>
      <c r="E35" s="3">
        <f t="shared" si="12"/>
        <v>32</v>
      </c>
      <c r="F35" s="3">
        <f t="shared" si="1"/>
        <v>0</v>
      </c>
      <c r="G35" s="47">
        <f t="shared" si="16"/>
        <v>8.6499999999999994E-2</v>
      </c>
      <c r="H35" s="37">
        <f t="shared" si="2"/>
        <v>8.6499999999999994E-2</v>
      </c>
      <c r="I35" s="9">
        <f>IF(Inputs!$B$12="No",IF((K35+L35)&gt;(U34*(1+rate/freq)),IF((U34*(1+rate/freq))&lt;0,0,(U34*(1+rate/freq))),(K35+L35)),IF(E35="",NA(),IF(Inputs!$E$10&gt;(U34*(1+rate/freq)),IF((U34*(1+rate/freq))&lt;0,0,(U34*(1+rate/freq))),PMT(H35/freq,(term),-$B$2))))</f>
        <v>17942.58836603877</v>
      </c>
      <c r="J35" s="8">
        <f t="shared" si="13"/>
        <v>17942.58836603877</v>
      </c>
      <c r="K35" s="9">
        <f t="shared" si="3"/>
        <v>13552.226997622163</v>
      </c>
      <c r="L35" s="8">
        <f>IF(E35="","",IF(Inputs!$B$12="Yes",I35-K35,Inputs!$B$6-K35))</f>
        <v>4390.3613684166066</v>
      </c>
      <c r="M35" s="8">
        <f t="shared" si="14"/>
        <v>32</v>
      </c>
      <c r="N35" s="8"/>
      <c r="O35" s="8"/>
      <c r="P35" s="8"/>
      <c r="Q35" s="8" t="str">
        <f t="shared" si="4"/>
        <v/>
      </c>
      <c r="R35" s="3">
        <f t="shared" si="5"/>
        <v>0</v>
      </c>
      <c r="S35" s="62">
        <f>IF(Inputs!$E$12="Yes",IF(AH35&lt;0,0,AH35),0)</f>
        <v>0</v>
      </c>
      <c r="T35" s="3">
        <f t="shared" si="6"/>
        <v>0</v>
      </c>
      <c r="U35" s="8">
        <f t="shared" si="7"/>
        <v>1875687.3724057563</v>
      </c>
      <c r="V35" s="18"/>
      <c r="W35" s="31">
        <f t="shared" si="8"/>
        <v>33</v>
      </c>
      <c r="X35" s="32">
        <f>IF(ISERROR(W35),NA(),SUM(INDEX($J$4:$J$1333,AB35):INDEX($J$4:$J$1333,AC35)))</f>
        <v>0</v>
      </c>
      <c r="Y35" s="32">
        <f>IF(ISERROR(W35),NA(),SUM(INDEX($K$4:$K$1333,AB35):INDEX($K$4:$K$1333,AC35)))</f>
        <v>0</v>
      </c>
      <c r="Z35" s="32">
        <f>IF(ISERROR(W35),NA(),SUM(INDEX($L$4:$L$1333,AB35):INDEX($L$4:$L$1333,AC35)))</f>
        <v>0</v>
      </c>
      <c r="AA35" s="32" t="str">
        <f t="shared" si="15"/>
        <v/>
      </c>
      <c r="AB35" s="10">
        <f t="shared" si="9"/>
        <v>385</v>
      </c>
      <c r="AC35" s="10">
        <f t="shared" si="10"/>
        <v>396</v>
      </c>
      <c r="AD35">
        <f>IF(AND('Loan amortization schedule-old'!K35&gt;$AE$1,K35&gt;$AE$1),1,0)</f>
        <v>0</v>
      </c>
      <c r="AE35" s="2">
        <f>IF(AND('Loan amortization schedule-old'!K35&gt;$AE$1,K35&lt;$AE$1),($AE$1-K35)*Inputs!$B$10,0)</f>
        <v>320.78728591158398</v>
      </c>
      <c r="AF35">
        <f>IF(AND('Loan amortization schedule-old'!K35&lt;$AE$1,K35&lt;$AE$1),('Loan amortization schedule-old'!K35-'Loan amortization schedule-new'!K35)*Inputs!$B$10,0)</f>
        <v>0</v>
      </c>
      <c r="AG35" s="7"/>
      <c r="AH35" s="61">
        <f>IF(ISERROR(E35),NA(),'Loan amortization schedule-old'!K35-'Loan amortization schedule-new'!K35)+IF(ISERROR(E35),NA(),'Loan amortization schedule-old'!L35-'Loan amortization schedule-new'!L35)-IF(ISERROR(E35),NA(),IF(AD35=1,0,SUM(AE35:AF35)))</f>
        <v>2814.9948182615453</v>
      </c>
      <c r="AI35" s="53">
        <f>IF(X35=0,0,'Loan amortization schedule-old'!Y35-Y35)</f>
        <v>0</v>
      </c>
      <c r="AJ35" s="53">
        <f>IF(X35=0,0,'Loan amortization schedule-old'!Z35-Z35)</f>
        <v>0</v>
      </c>
      <c r="AK35" s="53">
        <f t="shared" si="11"/>
        <v>0</v>
      </c>
      <c r="AL35" s="53">
        <f t="shared" ref="AL35:AL66" si="17">IF(ISERROR(W35),NA(),SUM(AI35:AK35))</f>
        <v>0</v>
      </c>
      <c r="AM35" s="35"/>
      <c r="AN35" s="50">
        <f>IF(Inputs!$B$12="No",SUM($AL$3:AL35)-Inputs!$E$5-Inputs!$E$6,IF(Inputs!$E$12="Yes",NA(),SUM($AL$3:AL35)-Inputs!$E$5-Inputs!$E$6))</f>
        <v>522792.72660676541</v>
      </c>
      <c r="AO35" s="35">
        <f>IF(ISERROR(W35),0,IF(Inputs!$E$12="Yes",0,IF(AN35&lt;0,1,0)))</f>
        <v>0</v>
      </c>
      <c r="AP35" s="35"/>
      <c r="AQ35" s="50">
        <f>IF(ISERROR(W35),"",(AL35+AQ34)*(1+Inputs!$B$22))</f>
        <v>6818560.24847891</v>
      </c>
      <c r="AR35" s="35"/>
      <c r="AS35" s="35"/>
      <c r="AT35" s="35"/>
      <c r="AU35" s="35"/>
      <c r="AV35" s="35"/>
      <c r="AW35" s="35"/>
      <c r="AX35">
        <f>IF(AND('Loan amortization schedule-old'!Y35&gt;$AE$1*12,Y35&gt;$AE$1*12),1,0)</f>
        <v>0</v>
      </c>
      <c r="AY35" s="2">
        <f>IF(AND('Loan amortization schedule-old'!Y35&gt;$AE$1*12,Y35&lt;$AE$1*12),($AE$1*12-Y35)*Inputs!$B$10,0)</f>
        <v>0</v>
      </c>
      <c r="AZ35">
        <f>IF(AND('Loan amortization schedule-old'!Y35&lt;$AE$1*12,Y35&lt;$AE$1*12),('Loan amortization schedule-old'!Y35-'Loan amortization schedule-new'!Y35)*Inputs!$B$10,0)</f>
        <v>0</v>
      </c>
    </row>
    <row r="36" spans="1:52" customFormat="1">
      <c r="A36" s="20"/>
      <c r="B36" s="20"/>
      <c r="C36" s="18"/>
      <c r="D36" s="26">
        <f>IF(SUM($D$2:D35)&lt;&gt;0,0,IF(OR(ROUND(U35-L36,2)=0,ROUND(U36,2)=0),E36,0))</f>
        <v>0</v>
      </c>
      <c r="E36" s="3">
        <f t="shared" si="12"/>
        <v>33</v>
      </c>
      <c r="F36" s="3">
        <f t="shared" si="1"/>
        <v>0</v>
      </c>
      <c r="G36" s="47">
        <f t="shared" si="16"/>
        <v>8.6499999999999994E-2</v>
      </c>
      <c r="H36" s="37">
        <f t="shared" si="2"/>
        <v>8.6499999999999994E-2</v>
      </c>
      <c r="I36" s="9">
        <f>IF(Inputs!$B$12="No",IF((K36+L36)&gt;(U35*(1+rate/freq)),IF((U35*(1+rate/freq))&lt;0,0,(U35*(1+rate/freq))),(K36+L36)),IF(E36="",NA(),IF(Inputs!$E$10&gt;(U35*(1+rate/freq)),IF((U35*(1+rate/freq))&lt;0,0,(U35*(1+rate/freq))),PMT(H36/freq,(term),-$B$2))))</f>
        <v>17942.58836603877</v>
      </c>
      <c r="J36" s="8">
        <f t="shared" si="13"/>
        <v>17942.58836603877</v>
      </c>
      <c r="K36" s="9">
        <f t="shared" si="3"/>
        <v>13520.579809424826</v>
      </c>
      <c r="L36" s="8">
        <f>IF(E36="","",IF(Inputs!$B$12="Yes",I36-K36,Inputs!$B$6-K36))</f>
        <v>4422.0085566139442</v>
      </c>
      <c r="M36" s="8">
        <f t="shared" si="14"/>
        <v>33</v>
      </c>
      <c r="N36" s="8"/>
      <c r="O36" s="8"/>
      <c r="P36" s="8"/>
      <c r="Q36" s="8" t="str">
        <f t="shared" si="4"/>
        <v/>
      </c>
      <c r="R36" s="3">
        <f t="shared" si="5"/>
        <v>0</v>
      </c>
      <c r="S36" s="62">
        <f>IF(Inputs!$E$12="Yes",IF(AH36&lt;0,0,AH36),0)</f>
        <v>0</v>
      </c>
      <c r="T36" s="3">
        <f t="shared" si="6"/>
        <v>0</v>
      </c>
      <c r="U36" s="8">
        <f t="shared" si="7"/>
        <v>1871265.3638491423</v>
      </c>
      <c r="V36" s="18"/>
      <c r="W36" s="31">
        <f t="shared" ref="W36:W52" si="18">IF(W35&lt;term,W35+1,NA())</f>
        <v>34</v>
      </c>
      <c r="X36" s="32">
        <f>IF(ISERROR(W36),NA(),SUM(INDEX($J$4:$J$1333,AB36):INDEX($J$4:$J$1333,AC36)))</f>
        <v>0</v>
      </c>
      <c r="Y36" s="32">
        <f>IF(ISERROR(W36),NA(),SUM(INDEX($K$4:$K$1333,AB36):INDEX($K$4:$K$1333,AC36)))</f>
        <v>0</v>
      </c>
      <c r="Z36" s="32">
        <f>IF(ISERROR(W36),NA(),SUM(INDEX($L$4:$L$1333,AB36):INDEX($L$4:$L$1333,AC36)))</f>
        <v>0</v>
      </c>
      <c r="AA36" s="32" t="str">
        <f t="shared" si="15"/>
        <v/>
      </c>
      <c r="AB36" s="10">
        <f t="shared" ref="AB36:AB52" si="19">IF(ISERROR(W36),"",AB35+12)</f>
        <v>397</v>
      </c>
      <c r="AC36" s="10">
        <f t="shared" ref="AC36:AC52" si="20">IF(ISERROR(W36),"",AC35+12)</f>
        <v>408</v>
      </c>
      <c r="AD36">
        <f>IF(AND('Loan amortization schedule-old'!K36&gt;$AE$1,K36&gt;$AE$1),1,0)</f>
        <v>0</v>
      </c>
      <c r="AE36" s="2">
        <f>IF(AND('Loan amortization schedule-old'!K36&gt;$AE$1,K36&lt;$AE$1),($AE$1-K36)*Inputs!$B$10,0)</f>
        <v>324.04694629590972</v>
      </c>
      <c r="AF36">
        <f>IF(AND('Loan amortization schedule-old'!K36&lt;$AE$1,K36&lt;$AE$1),('Loan amortization schedule-old'!K36-'Loan amortization schedule-new'!K36)*Inputs!$B$10,0)</f>
        <v>0</v>
      </c>
      <c r="AG36" s="7"/>
      <c r="AH36" s="61">
        <f>IF(ISERROR(E36),NA(),'Loan amortization schedule-old'!K36-'Loan amortization schedule-new'!K36)+IF(ISERROR(E36),NA(),'Loan amortization schedule-old'!L36-'Loan amortization schedule-new'!L36)-IF(ISERROR(E36),NA(),IF(AD36=1,0,SUM(AE36:AF36)))</f>
        <v>2811.7351578772195</v>
      </c>
      <c r="AI36" s="53">
        <f>IF(X36=0,0,'Loan amortization schedule-old'!Y36-Y36)</f>
        <v>0</v>
      </c>
      <c r="AJ36" s="53">
        <f>IF(X36=0,0,'Loan amortization schedule-old'!Z36-Z36)</f>
        <v>0</v>
      </c>
      <c r="AK36" s="53">
        <f t="shared" si="11"/>
        <v>0</v>
      </c>
      <c r="AL36" s="53">
        <f t="shared" si="17"/>
        <v>0</v>
      </c>
      <c r="AM36" s="35"/>
      <c r="AN36" s="50">
        <f>IF(Inputs!$B$12="No",SUM($AL$3:AL36)-Inputs!$E$5-Inputs!$E$6,IF(Inputs!$E$12="Yes",NA(),SUM($AL$3:AL36)-Inputs!$E$5-Inputs!$E$6))</f>
        <v>522792.72660676541</v>
      </c>
      <c r="AO36" s="35">
        <f>IF(ISERROR(W36),0,IF(Inputs!$E$12="Yes",0,IF(AN36&lt;0,1,0)))</f>
        <v>0</v>
      </c>
      <c r="AP36" s="35"/>
      <c r="AQ36" s="50">
        <f>IF(ISERROR(W36),"",(AL36+AQ35)*(1+Inputs!$B$22))</f>
        <v>7500416.2733268011</v>
      </c>
      <c r="AR36" s="35"/>
      <c r="AS36" s="35"/>
      <c r="AT36" s="35"/>
      <c r="AU36" s="35"/>
      <c r="AV36" s="35"/>
      <c r="AW36" s="35"/>
      <c r="AX36">
        <f>IF(AND('Loan amortization schedule-old'!Y36&gt;$AE$1*12,Y36&gt;$AE$1*12),1,0)</f>
        <v>0</v>
      </c>
      <c r="AY36" s="2">
        <f>IF(AND('Loan amortization schedule-old'!Y36&gt;$AE$1*12,Y36&lt;$AE$1*12),($AE$1*12-Y36)*Inputs!$B$10,0)</f>
        <v>0</v>
      </c>
      <c r="AZ36">
        <f>IF(AND('Loan amortization schedule-old'!Y36&lt;$AE$1*12,Y36&lt;$AE$1*12),('Loan amortization schedule-old'!Y36-'Loan amortization schedule-new'!Y36)*Inputs!$B$10,0)</f>
        <v>0</v>
      </c>
    </row>
    <row r="37" spans="1:52" customFormat="1">
      <c r="A37" s="20"/>
      <c r="B37" s="20"/>
      <c r="C37" s="18"/>
      <c r="D37" s="26">
        <f>IF(SUM($D$2:D36)&lt;&gt;0,0,IF(OR(ROUND(U36-L37,2)=0,ROUND(U37,2)=0),E37,0))</f>
        <v>0</v>
      </c>
      <c r="E37" s="3">
        <f t="shared" si="12"/>
        <v>34</v>
      </c>
      <c r="F37" s="3">
        <f t="shared" si="1"/>
        <v>0</v>
      </c>
      <c r="G37" s="47">
        <f t="shared" si="16"/>
        <v>8.6499999999999994E-2</v>
      </c>
      <c r="H37" s="37">
        <f t="shared" si="2"/>
        <v>8.6499999999999994E-2</v>
      </c>
      <c r="I37" s="9">
        <f>IF(Inputs!$B$12="No",IF((K37+L37)&gt;(U36*(1+rate/freq)),IF((U36*(1+rate/freq))&lt;0,0,(U36*(1+rate/freq))),(K37+L37)),IF(E37="",NA(),IF(Inputs!$E$10&gt;(U36*(1+rate/freq)),IF((U36*(1+rate/freq))&lt;0,0,(U36*(1+rate/freq))),PMT(H37/freq,(term),-$B$2))))</f>
        <v>17942.58836603877</v>
      </c>
      <c r="J37" s="8">
        <f t="shared" si="13"/>
        <v>17942.58836603877</v>
      </c>
      <c r="K37" s="9">
        <f t="shared" si="3"/>
        <v>13488.704497745901</v>
      </c>
      <c r="L37" s="8">
        <f>IF(E37="","",IF(Inputs!$B$12="Yes",I37-K37,Inputs!$B$6-K37))</f>
        <v>4453.883868292869</v>
      </c>
      <c r="M37" s="8">
        <f t="shared" si="14"/>
        <v>34</v>
      </c>
      <c r="N37" s="8">
        <f>N34+3</f>
        <v>34</v>
      </c>
      <c r="O37" s="8"/>
      <c r="P37" s="8"/>
      <c r="Q37" s="8" t="str">
        <f t="shared" si="4"/>
        <v/>
      </c>
      <c r="R37" s="3">
        <f t="shared" si="5"/>
        <v>0</v>
      </c>
      <c r="S37" s="62">
        <f>IF(Inputs!$E$12="Yes",IF(AH37&lt;0,0,AH37),0)</f>
        <v>0</v>
      </c>
      <c r="T37" s="3">
        <f t="shared" si="6"/>
        <v>0</v>
      </c>
      <c r="U37" s="8">
        <f t="shared" si="7"/>
        <v>1866811.4799808494</v>
      </c>
      <c r="V37" s="18"/>
      <c r="W37" s="31">
        <f t="shared" si="18"/>
        <v>35</v>
      </c>
      <c r="X37" s="32">
        <f>IF(ISERROR(W37),NA(),SUM(INDEX($J$4:$J$1333,AB37):INDEX($J$4:$J$1333,AC37)))</f>
        <v>0</v>
      </c>
      <c r="Y37" s="32">
        <f>IF(ISERROR(W37),NA(),SUM(INDEX($K$4:$K$1333,AB37):INDEX($K$4:$K$1333,AC37)))</f>
        <v>0</v>
      </c>
      <c r="Z37" s="32">
        <f>IF(ISERROR(W37),NA(),SUM(INDEX($L$4:$L$1333,AB37):INDEX($L$4:$L$1333,AC37)))</f>
        <v>0</v>
      </c>
      <c r="AA37" s="32" t="str">
        <f t="shared" si="15"/>
        <v/>
      </c>
      <c r="AB37" s="10">
        <f t="shared" si="19"/>
        <v>409</v>
      </c>
      <c r="AC37" s="10">
        <f t="shared" si="20"/>
        <v>420</v>
      </c>
      <c r="AD37">
        <f>IF(AND('Loan amortization schedule-old'!K37&gt;$AE$1,K37&gt;$AE$1),1,0)</f>
        <v>0</v>
      </c>
      <c r="AE37" s="2">
        <f>IF(AND('Loan amortization schedule-old'!K37&gt;$AE$1,K37&lt;$AE$1),($AE$1-K37)*Inputs!$B$10,0)</f>
        <v>327.33010339883896</v>
      </c>
      <c r="AF37">
        <f>IF(AND('Loan amortization schedule-old'!K37&lt;$AE$1,K37&lt;$AE$1),('Loan amortization schedule-old'!K37-'Loan amortization schedule-new'!K37)*Inputs!$B$10,0)</f>
        <v>0</v>
      </c>
      <c r="AG37" s="7"/>
      <c r="AH37" s="61">
        <f>IF(ISERROR(E37),NA(),'Loan amortization schedule-old'!K37-'Loan amortization schedule-new'!K37)+IF(ISERROR(E37),NA(),'Loan amortization schedule-old'!L37-'Loan amortization schedule-new'!L37)-IF(ISERROR(E37),NA(),IF(AD37=1,0,SUM(AE37:AF37)))</f>
        <v>2808.4520007742904</v>
      </c>
      <c r="AI37" s="53">
        <f>IF(X37=0,0,'Loan amortization schedule-old'!Y37-Y37)</f>
        <v>0</v>
      </c>
      <c r="AJ37" s="53">
        <f>IF(X37=0,0,'Loan amortization schedule-old'!Z37-Z37)</f>
        <v>0</v>
      </c>
      <c r="AK37" s="53">
        <f t="shared" si="11"/>
        <v>0</v>
      </c>
      <c r="AL37" s="53">
        <f t="shared" si="17"/>
        <v>0</v>
      </c>
      <c r="AM37" s="35"/>
      <c r="AN37" s="50">
        <f>IF(Inputs!$B$12="No",SUM($AL$3:AL37)-Inputs!$E$5-Inputs!$E$6,IF(Inputs!$E$12="Yes",NA(),SUM($AL$3:AL37)-Inputs!$E$5-Inputs!$E$6))</f>
        <v>522792.72660676541</v>
      </c>
      <c r="AO37" s="35">
        <f>IF(ISERROR(W37),0,IF(Inputs!$E$12="Yes",0,IF(AN37&lt;0,1,0)))</f>
        <v>0</v>
      </c>
      <c r="AP37" s="35"/>
      <c r="AQ37" s="50">
        <f>IF(ISERROR(W37),"",(AL37+AQ36)*(1+Inputs!$B$22))</f>
        <v>8250457.900659482</v>
      </c>
      <c r="AR37" s="35"/>
      <c r="AS37" s="35"/>
      <c r="AT37" s="35"/>
      <c r="AU37" s="35"/>
      <c r="AV37" s="35"/>
      <c r="AW37" s="35"/>
      <c r="AX37">
        <f>IF(AND('Loan amortization schedule-old'!Y37&gt;$AE$1*12,Y37&gt;$AE$1*12),1,0)</f>
        <v>0</v>
      </c>
      <c r="AY37" s="2">
        <f>IF(AND('Loan amortization schedule-old'!Y37&gt;$AE$1*12,Y37&lt;$AE$1*12),($AE$1*12-Y37)*Inputs!$B$10,0)</f>
        <v>0</v>
      </c>
      <c r="AZ37">
        <f>IF(AND('Loan amortization schedule-old'!Y37&lt;$AE$1*12,Y37&lt;$AE$1*12),('Loan amortization schedule-old'!Y37-'Loan amortization schedule-new'!Y37)*Inputs!$B$10,0)</f>
        <v>0</v>
      </c>
    </row>
    <row r="38" spans="1:52" customFormat="1">
      <c r="A38" s="20"/>
      <c r="B38" s="20"/>
      <c r="C38" s="18"/>
      <c r="D38" s="26">
        <f>IF(SUM($D$2:D37)&lt;&gt;0,0,IF(OR(ROUND(U37-L38,2)=0,ROUND(U38,2)=0),E38,0))</f>
        <v>0</v>
      </c>
      <c r="E38" s="3">
        <f t="shared" si="12"/>
        <v>35</v>
      </c>
      <c r="F38" s="3">
        <f t="shared" si="1"/>
        <v>0</v>
      </c>
      <c r="G38" s="47">
        <f t="shared" si="16"/>
        <v>8.6499999999999994E-2</v>
      </c>
      <c r="H38" s="37">
        <f t="shared" si="2"/>
        <v>8.6499999999999994E-2</v>
      </c>
      <c r="I38" s="9">
        <f>IF(Inputs!$B$12="No",IF((K38+L38)&gt;(U37*(1+rate/freq)),IF((U37*(1+rate/freq))&lt;0,0,(U37*(1+rate/freq))),(K38+L38)),IF(E38="",NA(),IF(Inputs!$E$10&gt;(U37*(1+rate/freq)),IF((U37*(1+rate/freq))&lt;0,0,(U37*(1+rate/freq))),PMT(H38/freq,(term),-$B$2))))</f>
        <v>17942.58836603877</v>
      </c>
      <c r="J38" s="8">
        <f t="shared" si="13"/>
        <v>17942.58836603877</v>
      </c>
      <c r="K38" s="9">
        <f t="shared" si="3"/>
        <v>13456.59941819529</v>
      </c>
      <c r="L38" s="8">
        <f>IF(E38="","",IF(Inputs!$B$12="Yes",I38-K38,Inputs!$B$6-K38))</f>
        <v>4485.9889478434798</v>
      </c>
      <c r="M38" s="8">
        <f t="shared" si="14"/>
        <v>35</v>
      </c>
      <c r="N38" s="8"/>
      <c r="O38" s="8"/>
      <c r="P38" s="8"/>
      <c r="Q38" s="8" t="str">
        <f t="shared" si="4"/>
        <v/>
      </c>
      <c r="R38" s="3">
        <f t="shared" si="5"/>
        <v>0</v>
      </c>
      <c r="S38" s="62">
        <f>IF(Inputs!$E$12="Yes",IF(AH38&lt;0,0,AH38),0)</f>
        <v>0</v>
      </c>
      <c r="T38" s="3">
        <f t="shared" si="6"/>
        <v>0</v>
      </c>
      <c r="U38" s="8">
        <f t="shared" si="7"/>
        <v>1862325.491033006</v>
      </c>
      <c r="V38" s="18"/>
      <c r="W38" s="31">
        <f t="shared" si="18"/>
        <v>36</v>
      </c>
      <c r="X38" s="32">
        <f>IF(ISERROR(W38),NA(),SUM(INDEX($J$4:$J$1333,AB38):INDEX($J$4:$J$1333,AC38)))</f>
        <v>0</v>
      </c>
      <c r="Y38" s="32">
        <f>IF(ISERROR(W38),NA(),SUM(INDEX($K$4:$K$1333,AB38):INDEX($K$4:$K$1333,AC38)))</f>
        <v>0</v>
      </c>
      <c r="Z38" s="32">
        <f>IF(ISERROR(W38),NA(),SUM(INDEX($L$4:$L$1333,AB38):INDEX($L$4:$L$1333,AC38)))</f>
        <v>0</v>
      </c>
      <c r="AA38" s="32" t="str">
        <f t="shared" si="15"/>
        <v/>
      </c>
      <c r="AB38" s="10">
        <f t="shared" si="19"/>
        <v>421</v>
      </c>
      <c r="AC38" s="10">
        <f t="shared" si="20"/>
        <v>432</v>
      </c>
      <c r="AD38">
        <f>IF(AND('Loan amortization schedule-old'!K38&gt;$AE$1,K38&gt;$AE$1),1,0)</f>
        <v>0</v>
      </c>
      <c r="AE38" s="2">
        <f>IF(AND('Loan amortization schedule-old'!K38&gt;$AE$1,K38&lt;$AE$1),($AE$1-K38)*Inputs!$B$10,0)</f>
        <v>330.6369265925519</v>
      </c>
      <c r="AF38">
        <f>IF(AND('Loan amortization schedule-old'!K38&lt;$AE$1,K38&lt;$AE$1),('Loan amortization schedule-old'!K38-'Loan amortization schedule-new'!K38)*Inputs!$B$10,0)</f>
        <v>0</v>
      </c>
      <c r="AG38" s="7"/>
      <c r="AH38" s="61">
        <f>IF(ISERROR(E38),NA(),'Loan amortization schedule-old'!K38-'Loan amortization schedule-new'!K38)+IF(ISERROR(E38),NA(),'Loan amortization schedule-old'!L38-'Loan amortization schedule-new'!L38)-IF(ISERROR(E38),NA(),IF(AD38=1,0,SUM(AE38:AF38)))</f>
        <v>2805.1451775805776</v>
      </c>
      <c r="AI38" s="53">
        <f>IF(X38=0,0,'Loan amortization schedule-old'!Y38-Y38)</f>
        <v>0</v>
      </c>
      <c r="AJ38" s="53">
        <f>IF(X38=0,0,'Loan amortization schedule-old'!Z38-Z38)</f>
        <v>0</v>
      </c>
      <c r="AK38" s="53">
        <f t="shared" si="11"/>
        <v>0</v>
      </c>
      <c r="AL38" s="53">
        <f t="shared" si="17"/>
        <v>0</v>
      </c>
      <c r="AM38" s="35"/>
      <c r="AN38" s="50">
        <f>IF(Inputs!$B$12="No",SUM($AL$3:AL38)-Inputs!$E$5-Inputs!$E$6,IF(Inputs!$E$12="Yes",NA(),SUM($AL$3:AL38)-Inputs!$E$5-Inputs!$E$6))</f>
        <v>522792.72660676541</v>
      </c>
      <c r="AO38" s="35">
        <f>IF(ISERROR(W38),0,IF(Inputs!$E$12="Yes",0,IF(AN38&lt;0,1,0)))</f>
        <v>0</v>
      </c>
      <c r="AP38" s="35"/>
      <c r="AQ38" s="50">
        <f>IF(ISERROR(W38),"",(AL38+AQ37)*(1+Inputs!$B$22))</f>
        <v>9075503.6907254308</v>
      </c>
      <c r="AR38" s="35"/>
      <c r="AS38" s="35"/>
      <c r="AT38" s="35"/>
      <c r="AU38" s="35"/>
      <c r="AV38" s="35"/>
      <c r="AW38" s="35"/>
      <c r="AX38">
        <f>IF(AND('Loan amortization schedule-old'!Y38&gt;$AE$1*12,Y38&gt;$AE$1*12),1,0)</f>
        <v>0</v>
      </c>
      <c r="AY38" s="2">
        <f>IF(AND('Loan amortization schedule-old'!Y38&gt;$AE$1*12,Y38&lt;$AE$1*12),($AE$1*12-Y38)*Inputs!$B$10,0)</f>
        <v>0</v>
      </c>
      <c r="AZ38">
        <f>IF(AND('Loan amortization schedule-old'!Y38&lt;$AE$1*12,Y38&lt;$AE$1*12),('Loan amortization schedule-old'!Y38-'Loan amortization schedule-new'!Y38)*Inputs!$B$10,0)</f>
        <v>0</v>
      </c>
    </row>
    <row r="39" spans="1:52" customFormat="1">
      <c r="A39" s="20"/>
      <c r="B39" s="20"/>
      <c r="C39" s="18"/>
      <c r="D39" s="26">
        <f>IF(SUM($D$2:D38)&lt;&gt;0,0,IF(OR(ROUND(U38-L39,2)=0,ROUND(U39,2)=0),E39,0))</f>
        <v>0</v>
      </c>
      <c r="E39" s="3">
        <f t="shared" si="12"/>
        <v>36</v>
      </c>
      <c r="F39" s="3">
        <f t="shared" si="1"/>
        <v>0</v>
      </c>
      <c r="G39" s="47">
        <f t="shared" si="16"/>
        <v>8.6499999999999994E-2</v>
      </c>
      <c r="H39" s="37">
        <f t="shared" si="2"/>
        <v>8.6499999999999994E-2</v>
      </c>
      <c r="I39" s="9">
        <f>IF(Inputs!$B$12="No",IF((K39+L39)&gt;(U38*(1+rate/freq)),IF((U38*(1+rate/freq))&lt;0,0,(U38*(1+rate/freq))),(K39+L39)),IF(E39="",NA(),IF(Inputs!$E$10&gt;(U38*(1+rate/freq)),IF((U38*(1+rate/freq))&lt;0,0,(U38*(1+rate/freq))),PMT(H39/freq,(term),-$B$2))))</f>
        <v>17942.58836603877</v>
      </c>
      <c r="J39" s="8">
        <f t="shared" si="13"/>
        <v>17942.58836603877</v>
      </c>
      <c r="K39" s="9">
        <f t="shared" si="3"/>
        <v>13424.262914529585</v>
      </c>
      <c r="L39" s="8">
        <f>IF(E39="","",IF(Inputs!$B$12="Yes",I39-K39,Inputs!$B$6-K39))</f>
        <v>4518.3254515091849</v>
      </c>
      <c r="M39" s="8">
        <f t="shared" si="14"/>
        <v>36</v>
      </c>
      <c r="N39" s="8"/>
      <c r="O39" s="8"/>
      <c r="P39" s="8"/>
      <c r="Q39" s="8" t="str">
        <f t="shared" si="4"/>
        <v/>
      </c>
      <c r="R39" s="3">
        <f t="shared" si="5"/>
        <v>0</v>
      </c>
      <c r="S39" s="62">
        <f>IF(Inputs!$E$12="Yes",IF(AH39&lt;0,0,AH39),0)</f>
        <v>0</v>
      </c>
      <c r="T39" s="3">
        <f t="shared" si="6"/>
        <v>0</v>
      </c>
      <c r="U39" s="8">
        <f t="shared" si="7"/>
        <v>1857807.1655814969</v>
      </c>
      <c r="V39" s="18"/>
      <c r="W39" s="31">
        <f t="shared" si="18"/>
        <v>37</v>
      </c>
      <c r="X39" s="32">
        <f>IF(ISERROR(W39),NA(),SUM(INDEX($J$4:$J$1333,AB39):INDEX($J$4:$J$1333,AC39)))</f>
        <v>0</v>
      </c>
      <c r="Y39" s="32">
        <f>IF(ISERROR(W39),NA(),SUM(INDEX($K$4:$K$1333,AB39):INDEX($K$4:$K$1333,AC39)))</f>
        <v>0</v>
      </c>
      <c r="Z39" s="32">
        <f>IF(ISERROR(W39),NA(),SUM(INDEX($L$4:$L$1333,AB39):INDEX($L$4:$L$1333,AC39)))</f>
        <v>0</v>
      </c>
      <c r="AA39" s="32" t="str">
        <f t="shared" si="15"/>
        <v/>
      </c>
      <c r="AB39" s="10">
        <f t="shared" si="19"/>
        <v>433</v>
      </c>
      <c r="AC39" s="10">
        <f t="shared" si="20"/>
        <v>444</v>
      </c>
      <c r="AD39">
        <f>IF(AND('Loan amortization schedule-old'!K39&gt;$AE$1,K39&gt;$AE$1),1,0)</f>
        <v>0</v>
      </c>
      <c r="AE39" s="2">
        <f>IF(AND('Loan amortization schedule-old'!K39&gt;$AE$1,K39&lt;$AE$1),($AE$1-K39)*Inputs!$B$10,0)</f>
        <v>333.9675864701195</v>
      </c>
      <c r="AF39">
        <f>IF(AND('Loan amortization schedule-old'!K39&lt;$AE$1,K39&lt;$AE$1),('Loan amortization schedule-old'!K39-'Loan amortization schedule-new'!K39)*Inputs!$B$10,0)</f>
        <v>0</v>
      </c>
      <c r="AG39" s="7"/>
      <c r="AH39" s="61">
        <f>IF(ISERROR(E39),NA(),'Loan amortization schedule-old'!K39-'Loan amortization schedule-new'!K39)+IF(ISERROR(E39),NA(),'Loan amortization schedule-old'!L39-'Loan amortization schedule-new'!L39)-IF(ISERROR(E39),NA(),IF(AD39=1,0,SUM(AE39:AF39)))</f>
        <v>2801.8145177030101</v>
      </c>
      <c r="AI39" s="53">
        <f>IF(X39=0,0,'Loan amortization schedule-old'!Y39-Y39)</f>
        <v>0</v>
      </c>
      <c r="AJ39" s="53">
        <f>IF(X39=0,0,'Loan amortization schedule-old'!Z39-Z39)</f>
        <v>0</v>
      </c>
      <c r="AK39" s="53">
        <f t="shared" si="11"/>
        <v>0</v>
      </c>
      <c r="AL39" s="53">
        <f t="shared" si="17"/>
        <v>0</v>
      </c>
      <c r="AM39" s="35"/>
      <c r="AN39" s="50">
        <f>IF(Inputs!$B$12="No",SUM($AL$3:AL39)-Inputs!$E$5-Inputs!$E$6,IF(Inputs!$E$12="Yes",NA(),SUM($AL$3:AL39)-Inputs!$E$5-Inputs!$E$6))</f>
        <v>522792.72660676541</v>
      </c>
      <c r="AO39" s="35">
        <f>IF(ISERROR(W39),0,IF(Inputs!$E$12="Yes",0,IF(AN39&lt;0,1,0)))</f>
        <v>0</v>
      </c>
      <c r="AP39" s="35"/>
      <c r="AQ39" s="50">
        <f>IF(ISERROR(W39),"",(AL39+AQ38)*(1+Inputs!$B$22))</f>
        <v>9983054.0597979743</v>
      </c>
      <c r="AR39" s="35"/>
      <c r="AS39" s="35"/>
      <c r="AT39" s="35"/>
      <c r="AU39" s="35"/>
      <c r="AV39" s="35"/>
      <c r="AW39" s="35"/>
      <c r="AX39">
        <f>IF(AND('Loan amortization schedule-old'!Y39&gt;$AE$1*12,Y39&gt;$AE$1*12),1,0)</f>
        <v>0</v>
      </c>
      <c r="AY39" s="2">
        <f>IF(AND('Loan amortization schedule-old'!Y39&gt;$AE$1*12,Y39&lt;$AE$1*12),($AE$1*12-Y39)*Inputs!$B$10,0)</f>
        <v>0</v>
      </c>
      <c r="AZ39">
        <f>IF(AND('Loan amortization schedule-old'!Y39&lt;$AE$1*12,Y39&lt;$AE$1*12),('Loan amortization schedule-old'!Y39-'Loan amortization schedule-new'!Y39)*Inputs!$B$10,0)</f>
        <v>0</v>
      </c>
    </row>
    <row r="40" spans="1:52" customFormat="1">
      <c r="A40" s="20"/>
      <c r="B40" s="27"/>
      <c r="C40" s="18"/>
      <c r="D40" s="26">
        <f>IF(SUM($D$2:D39)&lt;&gt;0,0,IF(OR(ROUND(U39-L40,2)=0,ROUND(U40,2)=0),E40,0))</f>
        <v>0</v>
      </c>
      <c r="E40" s="3">
        <f t="shared" si="12"/>
        <v>37</v>
      </c>
      <c r="F40" s="3">
        <f t="shared" si="1"/>
        <v>0</v>
      </c>
      <c r="G40" s="47">
        <f t="shared" si="16"/>
        <v>8.6499999999999994E-2</v>
      </c>
      <c r="H40" s="37">
        <f t="shared" si="2"/>
        <v>8.6499999999999994E-2</v>
      </c>
      <c r="I40" s="9">
        <f>IF(Inputs!$B$12="No",IF((K40+L40)&gt;(U39*(1+rate/freq)),IF((U39*(1+rate/freq))&lt;0,0,(U39*(1+rate/freq))),(K40+L40)),IF(E40="",NA(),IF(Inputs!$E$10&gt;(U39*(1+rate/freq)),IF((U39*(1+rate/freq))&lt;0,0,(U39*(1+rate/freq))),PMT(H40/freq,(term),-$B$2))))</f>
        <v>17942.58836603877</v>
      </c>
      <c r="J40" s="8">
        <f t="shared" si="13"/>
        <v>17942.58836603877</v>
      </c>
      <c r="K40" s="9">
        <f t="shared" si="3"/>
        <v>13391.693318566622</v>
      </c>
      <c r="L40" s="8">
        <f>IF(E40="","",IF(Inputs!$B$12="Yes",I40-K40,Inputs!$B$6-K40))</f>
        <v>4550.8950474721478</v>
      </c>
      <c r="M40" s="8">
        <f t="shared" si="14"/>
        <v>37</v>
      </c>
      <c r="N40" s="8">
        <f>N37+3</f>
        <v>37</v>
      </c>
      <c r="O40" s="8">
        <f>O34+6</f>
        <v>37</v>
      </c>
      <c r="P40" s="8">
        <f>P28+12</f>
        <v>37</v>
      </c>
      <c r="Q40" s="8" t="str">
        <f t="shared" si="4"/>
        <v/>
      </c>
      <c r="R40" s="3">
        <f t="shared" si="5"/>
        <v>0</v>
      </c>
      <c r="S40" s="62">
        <f>IF(Inputs!$E$12="Yes",IF(AH40&lt;0,0,AH40),0)</f>
        <v>0</v>
      </c>
      <c r="T40" s="3">
        <f t="shared" si="6"/>
        <v>0</v>
      </c>
      <c r="U40" s="8">
        <f t="shared" si="7"/>
        <v>1853256.2705340248</v>
      </c>
      <c r="V40" s="18"/>
      <c r="W40" s="31">
        <f t="shared" si="18"/>
        <v>38</v>
      </c>
      <c r="X40" s="32">
        <f>IF(ISERROR(W40),NA(),SUM(INDEX($J$4:$J$1333,AB40):INDEX($J$4:$J$1333,AC40)))</f>
        <v>0</v>
      </c>
      <c r="Y40" s="32">
        <f>IF(ISERROR(W40),NA(),SUM(INDEX($K$4:$K$1333,AB40):INDEX($K$4:$K$1333,AC40)))</f>
        <v>0</v>
      </c>
      <c r="Z40" s="32">
        <f>IF(ISERROR(W40),NA(),SUM(INDEX($L$4:$L$1333,AB40):INDEX($L$4:$L$1333,AC40)))</f>
        <v>0</v>
      </c>
      <c r="AA40" s="32" t="str">
        <f t="shared" si="15"/>
        <v/>
      </c>
      <c r="AB40" s="10">
        <f t="shared" si="19"/>
        <v>445</v>
      </c>
      <c r="AC40" s="10">
        <f t="shared" si="20"/>
        <v>456</v>
      </c>
      <c r="AD40">
        <f>IF(AND('Loan amortization schedule-old'!K40&gt;$AE$1,K40&gt;$AE$1),1,0)</f>
        <v>0</v>
      </c>
      <c r="AE40" s="2">
        <f>IF(AND('Loan amortization schedule-old'!K40&gt;$AE$1,K40&lt;$AE$1),($AE$1-K40)*Inputs!$B$10,0)</f>
        <v>337.32225485430467</v>
      </c>
      <c r="AF40">
        <f>IF(AND('Loan amortization schedule-old'!K40&lt;$AE$1,K40&lt;$AE$1),('Loan amortization schedule-old'!K40-'Loan amortization schedule-new'!K40)*Inputs!$B$10,0)</f>
        <v>0</v>
      </c>
      <c r="AG40" s="7"/>
      <c r="AH40" s="61">
        <f>IF(ISERROR(E40),NA(),'Loan amortization schedule-old'!K40-'Loan amortization schedule-new'!K40)+IF(ISERROR(E40),NA(),'Loan amortization schedule-old'!L40-'Loan amortization schedule-new'!L40)-IF(ISERROR(E40),NA(),IF(AD40=1,0,SUM(AE40:AF40)))</f>
        <v>2798.459849318825</v>
      </c>
      <c r="AI40" s="53">
        <f>IF(X40=0,0,'Loan amortization schedule-old'!Y40-Y40)</f>
        <v>0</v>
      </c>
      <c r="AJ40" s="53">
        <f>IF(X40=0,0,'Loan amortization schedule-old'!Z40-Z40)</f>
        <v>0</v>
      </c>
      <c r="AK40" s="53">
        <f t="shared" si="11"/>
        <v>0</v>
      </c>
      <c r="AL40" s="53">
        <f t="shared" si="17"/>
        <v>0</v>
      </c>
      <c r="AM40" s="35"/>
      <c r="AN40" s="50">
        <f>IF(Inputs!$B$12="No",SUM($AL$3:AL40)-Inputs!$E$5-Inputs!$E$6,IF(Inputs!$E$12="Yes",NA(),SUM($AL$3:AL40)-Inputs!$E$5-Inputs!$E$6))</f>
        <v>522792.72660676541</v>
      </c>
      <c r="AO40" s="35">
        <f>IF(ISERROR(W40),0,IF(Inputs!$E$12="Yes",0,IF(AN40&lt;0,1,0)))</f>
        <v>0</v>
      </c>
      <c r="AP40" s="35"/>
      <c r="AQ40" s="50">
        <f>IF(ISERROR(W40),"",(AL40+AQ39)*(1+Inputs!$B$22))</f>
        <v>10981359.465777773</v>
      </c>
      <c r="AR40" s="35"/>
      <c r="AS40" s="35"/>
      <c r="AT40" s="35"/>
      <c r="AU40" s="35"/>
      <c r="AV40" s="35"/>
      <c r="AW40" s="35"/>
      <c r="AX40">
        <f>IF(AND('Loan amortization schedule-old'!Y40&gt;$AE$1*12,Y40&gt;$AE$1*12),1,0)</f>
        <v>0</v>
      </c>
      <c r="AY40" s="2">
        <f>IF(AND('Loan amortization schedule-old'!Y40&gt;$AE$1*12,Y40&lt;$AE$1*12),($AE$1*12-Y40)*Inputs!$B$10,0)</f>
        <v>0</v>
      </c>
      <c r="AZ40">
        <f>IF(AND('Loan amortization schedule-old'!Y40&lt;$AE$1*12,Y40&lt;$AE$1*12),('Loan amortization schedule-old'!Y40-'Loan amortization schedule-new'!Y40)*Inputs!$B$10,0)</f>
        <v>0</v>
      </c>
    </row>
    <row r="41" spans="1:52" customFormat="1">
      <c r="A41" s="20"/>
      <c r="B41" s="20"/>
      <c r="C41" s="18"/>
      <c r="D41" s="26">
        <f>IF(SUM($D$2:D40)&lt;&gt;0,0,IF(OR(ROUND(U40-L41,2)=0,ROUND(U41,2)=0),E41,0))</f>
        <v>0</v>
      </c>
      <c r="E41" s="3">
        <f t="shared" si="12"/>
        <v>38</v>
      </c>
      <c r="F41" s="3">
        <f t="shared" si="1"/>
        <v>0</v>
      </c>
      <c r="G41" s="47">
        <f t="shared" si="16"/>
        <v>8.6499999999999994E-2</v>
      </c>
      <c r="H41" s="37">
        <f t="shared" si="2"/>
        <v>8.6499999999999994E-2</v>
      </c>
      <c r="I41" s="9">
        <f>IF(Inputs!$B$12="No",IF((K41+L41)&gt;(U40*(1+rate/freq)),IF((U40*(1+rate/freq))&lt;0,0,(U40*(1+rate/freq))),(K41+L41)),IF(E41="",NA(),IF(Inputs!$E$10&gt;(U40*(1+rate/freq)),IF((U40*(1+rate/freq))&lt;0,0,(U40*(1+rate/freq))),PMT(H41/freq,(term),-$B$2))))</f>
        <v>17942.58836603877</v>
      </c>
      <c r="J41" s="8">
        <f t="shared" si="13"/>
        <v>17942.58836603877</v>
      </c>
      <c r="K41" s="9">
        <f t="shared" si="3"/>
        <v>13358.888950099428</v>
      </c>
      <c r="L41" s="8">
        <f>IF(E41="","",IF(Inputs!$B$12="Yes",I41-K41,Inputs!$B$6-K41))</f>
        <v>4583.6994159393416</v>
      </c>
      <c r="M41" s="8">
        <f t="shared" si="14"/>
        <v>38</v>
      </c>
      <c r="N41" s="8"/>
      <c r="O41" s="8"/>
      <c r="P41" s="8"/>
      <c r="Q41" s="8" t="str">
        <f t="shared" si="4"/>
        <v/>
      </c>
      <c r="R41" s="3">
        <f t="shared" si="5"/>
        <v>0</v>
      </c>
      <c r="S41" s="62">
        <f>IF(Inputs!$E$12="Yes",IF(AH41&lt;0,0,AH41),0)</f>
        <v>0</v>
      </c>
      <c r="T41" s="3">
        <f t="shared" si="6"/>
        <v>0</v>
      </c>
      <c r="U41" s="8">
        <f t="shared" si="7"/>
        <v>1848672.5711180854</v>
      </c>
      <c r="V41" s="18"/>
      <c r="W41" s="31">
        <f t="shared" si="18"/>
        <v>39</v>
      </c>
      <c r="X41" s="32">
        <f>IF(ISERROR(W41),NA(),SUM(INDEX($J$4:$J$1333,AB41):INDEX($J$4:$J$1333,AC41)))</f>
        <v>0</v>
      </c>
      <c r="Y41" s="32">
        <f>IF(ISERROR(W41),NA(),SUM(INDEX($K$4:$K$1333,AB41):INDEX($K$4:$K$1333,AC41)))</f>
        <v>0</v>
      </c>
      <c r="Z41" s="32">
        <f>IF(ISERROR(W41),NA(),SUM(INDEX($L$4:$L$1333,AB41):INDEX($L$4:$L$1333,AC41)))</f>
        <v>0</v>
      </c>
      <c r="AA41" s="32" t="str">
        <f t="shared" si="15"/>
        <v/>
      </c>
      <c r="AB41" s="10">
        <f t="shared" si="19"/>
        <v>457</v>
      </c>
      <c r="AC41" s="10">
        <f t="shared" si="20"/>
        <v>468</v>
      </c>
      <c r="AD41">
        <f>IF(AND('Loan amortization schedule-old'!K41&gt;$AE$1,K41&gt;$AE$1),1,0)</f>
        <v>0</v>
      </c>
      <c r="AE41" s="2">
        <f>IF(AND('Loan amortization schedule-old'!K41&gt;$AE$1,K41&lt;$AE$1),($AE$1-K41)*Inputs!$B$10,0)</f>
        <v>340.70110480642569</v>
      </c>
      <c r="AF41">
        <f>IF(AND('Loan amortization schedule-old'!K41&lt;$AE$1,K41&lt;$AE$1),('Loan amortization schedule-old'!K41-'Loan amortization schedule-new'!K41)*Inputs!$B$10,0)</f>
        <v>0</v>
      </c>
      <c r="AG41" s="7"/>
      <c r="AH41" s="61">
        <f>IF(ISERROR(E41),NA(),'Loan amortization schedule-old'!K41-'Loan amortization schedule-new'!K41)+IF(ISERROR(E41),NA(),'Loan amortization schedule-old'!L41-'Loan amortization schedule-new'!L41)-IF(ISERROR(E41),NA(),IF(AD41=1,0,SUM(AE41:AF41)))</f>
        <v>2795.080999366704</v>
      </c>
      <c r="AI41" s="53">
        <f>IF(X41=0,0,'Loan amortization schedule-old'!Y41-Y41)</f>
        <v>0</v>
      </c>
      <c r="AJ41" s="53">
        <f>IF(X41=0,0,'Loan amortization schedule-old'!Z41-Z41)</f>
        <v>0</v>
      </c>
      <c r="AK41" s="53">
        <f t="shared" si="11"/>
        <v>0</v>
      </c>
      <c r="AL41" s="53">
        <f t="shared" si="17"/>
        <v>0</v>
      </c>
      <c r="AM41" s="35"/>
      <c r="AN41" s="50">
        <f>IF(Inputs!$B$12="No",SUM($AL$3:AL41)-Inputs!$E$5-Inputs!$E$6,IF(Inputs!$E$12="Yes",NA(),SUM($AL$3:AL41)-Inputs!$E$5-Inputs!$E$6))</f>
        <v>522792.72660676541</v>
      </c>
      <c r="AO41" s="35">
        <f>IF(ISERROR(W41),0,IF(Inputs!$E$12="Yes",0,IF(AN41&lt;0,1,0)))</f>
        <v>0</v>
      </c>
      <c r="AP41" s="35"/>
      <c r="AQ41" s="50">
        <f>IF(ISERROR(W41),"",(AL41+AQ40)*(1+Inputs!$B$22))</f>
        <v>12079495.412355551</v>
      </c>
      <c r="AR41" s="35"/>
      <c r="AS41" s="35"/>
      <c r="AT41" s="35"/>
      <c r="AU41" s="35"/>
      <c r="AV41" s="35"/>
      <c r="AW41" s="35"/>
      <c r="AX41">
        <f>IF(AND('Loan amortization schedule-old'!Y41&gt;$AE$1*12,Y41&gt;$AE$1*12),1,0)</f>
        <v>0</v>
      </c>
      <c r="AY41" s="2">
        <f>IF(AND('Loan amortization schedule-old'!Y41&gt;$AE$1*12,Y41&lt;$AE$1*12),($AE$1*12-Y41)*Inputs!$B$10,0)</f>
        <v>0</v>
      </c>
      <c r="AZ41">
        <f>IF(AND('Loan amortization schedule-old'!Y41&lt;$AE$1*12,Y41&lt;$AE$1*12),('Loan amortization schedule-old'!Y41-'Loan amortization schedule-new'!Y41)*Inputs!$B$10,0)</f>
        <v>0</v>
      </c>
    </row>
    <row r="42" spans="1:52" customFormat="1">
      <c r="A42" s="20"/>
      <c r="B42" s="20"/>
      <c r="C42" s="18"/>
      <c r="D42" s="26">
        <f>IF(SUM($D$2:D41)&lt;&gt;0,0,IF(OR(ROUND(U41-L42,2)=0,ROUND(U42,2)=0),E42,0))</f>
        <v>0</v>
      </c>
      <c r="E42" s="3">
        <f t="shared" si="12"/>
        <v>39</v>
      </c>
      <c r="F42" s="3">
        <f t="shared" si="1"/>
        <v>0</v>
      </c>
      <c r="G42" s="47">
        <f t="shared" si="16"/>
        <v>8.6499999999999994E-2</v>
      </c>
      <c r="H42" s="37">
        <f t="shared" si="2"/>
        <v>8.6499999999999994E-2</v>
      </c>
      <c r="I42" s="9">
        <f>IF(Inputs!$B$12="No",IF((K42+L42)&gt;(U41*(1+rate/freq)),IF((U41*(1+rate/freq))&lt;0,0,(U41*(1+rate/freq))),(K42+L42)),IF(E42="",NA(),IF(Inputs!$E$10&gt;(U41*(1+rate/freq)),IF((U41*(1+rate/freq))&lt;0,0,(U41*(1+rate/freq))),PMT(H42/freq,(term),-$B$2))))</f>
        <v>17942.58836603877</v>
      </c>
      <c r="J42" s="8">
        <f t="shared" si="13"/>
        <v>17942.58836603877</v>
      </c>
      <c r="K42" s="9">
        <f t="shared" si="3"/>
        <v>13325.848116809531</v>
      </c>
      <c r="L42" s="8">
        <f>IF(E42="","",IF(Inputs!$B$12="Yes",I42-K42,Inputs!$B$6-K42))</f>
        <v>4616.7402492292385</v>
      </c>
      <c r="M42" s="8">
        <f t="shared" si="14"/>
        <v>39</v>
      </c>
      <c r="N42" s="8"/>
      <c r="O42" s="8"/>
      <c r="P42" s="8"/>
      <c r="Q42" s="8" t="str">
        <f t="shared" si="4"/>
        <v/>
      </c>
      <c r="R42" s="3">
        <f t="shared" si="5"/>
        <v>0</v>
      </c>
      <c r="S42" s="62">
        <f>IF(Inputs!$E$12="Yes",IF(AH42&lt;0,0,AH42),0)</f>
        <v>0</v>
      </c>
      <c r="T42" s="3">
        <f t="shared" si="6"/>
        <v>0</v>
      </c>
      <c r="U42" s="8">
        <f t="shared" si="7"/>
        <v>1844055.8308688563</v>
      </c>
      <c r="V42" s="18"/>
      <c r="W42" s="31">
        <f t="shared" si="18"/>
        <v>40</v>
      </c>
      <c r="X42" s="32">
        <f>IF(ISERROR(W42),NA(),SUM(INDEX($J$4:$J$1333,AB42):INDEX($J$4:$J$1333,AC42)))</f>
        <v>0</v>
      </c>
      <c r="Y42" s="32">
        <f>IF(ISERROR(W42),NA(),SUM(INDEX($K$4:$K$1333,AB42):INDEX($K$4:$K$1333,AC42)))</f>
        <v>0</v>
      </c>
      <c r="Z42" s="32">
        <f>IF(ISERROR(W42),NA(),SUM(INDEX($L$4:$L$1333,AB42):INDEX($L$4:$L$1333,AC42)))</f>
        <v>0</v>
      </c>
      <c r="AA42" s="32" t="str">
        <f t="shared" si="15"/>
        <v/>
      </c>
      <c r="AB42" s="10">
        <f t="shared" si="19"/>
        <v>469</v>
      </c>
      <c r="AC42" s="10">
        <f t="shared" si="20"/>
        <v>480</v>
      </c>
      <c r="AD42">
        <f>IF(AND('Loan amortization schedule-old'!K42&gt;$AE$1,K42&gt;$AE$1),1,0)</f>
        <v>0</v>
      </c>
      <c r="AE42" s="2">
        <f>IF(AND('Loan amortization schedule-old'!K42&gt;$AE$1,K42&lt;$AE$1),($AE$1-K42)*Inputs!$B$10,0)</f>
        <v>344.10431063528506</v>
      </c>
      <c r="AF42">
        <f>IF(AND('Loan amortization schedule-old'!K42&lt;$AE$1,K42&lt;$AE$1),('Loan amortization schedule-old'!K42-'Loan amortization schedule-new'!K42)*Inputs!$B$10,0)</f>
        <v>0</v>
      </c>
      <c r="AG42" s="7"/>
      <c r="AH42" s="61">
        <f>IF(ISERROR(E42),NA(),'Loan amortization schedule-old'!K42-'Loan amortization schedule-new'!K42)+IF(ISERROR(E42),NA(),'Loan amortization schedule-old'!L42-'Loan amortization schedule-new'!L42)-IF(ISERROR(E42),NA(),IF(AD42=1,0,SUM(AE42:AF42)))</f>
        <v>2791.6777935378445</v>
      </c>
      <c r="AI42" s="53">
        <f>IF(X42=0,0,'Loan amortization schedule-old'!Y42-Y42)</f>
        <v>0</v>
      </c>
      <c r="AJ42" s="53">
        <f>IF(X42=0,0,'Loan amortization schedule-old'!Z42-Z42)</f>
        <v>0</v>
      </c>
      <c r="AK42" s="53">
        <f t="shared" si="11"/>
        <v>0</v>
      </c>
      <c r="AL42" s="53">
        <f t="shared" si="17"/>
        <v>0</v>
      </c>
      <c r="AM42" s="35"/>
      <c r="AN42" s="50">
        <f>IF(Inputs!$B$12="No",SUM($AL$3:AL42)-Inputs!$E$5-Inputs!$E$6,IF(Inputs!$E$12="Yes",NA(),SUM($AL$3:AL42)-Inputs!$E$5-Inputs!$E$6))</f>
        <v>522792.72660676541</v>
      </c>
      <c r="AO42" s="35">
        <f>IF(ISERROR(W42),0,IF(Inputs!$E$12="Yes",0,IF(AN42&lt;0,1,0)))</f>
        <v>0</v>
      </c>
      <c r="AP42" s="35"/>
      <c r="AQ42" s="50">
        <f>IF(ISERROR(W42),"",(AL42+AQ41)*(1+Inputs!$B$22))</f>
        <v>13287444.953591108</v>
      </c>
      <c r="AR42" s="35"/>
      <c r="AS42" s="35"/>
      <c r="AT42" s="35"/>
      <c r="AU42" s="35"/>
      <c r="AV42" s="35"/>
      <c r="AW42" s="35"/>
      <c r="AX42">
        <f>IF(AND('Loan amortization schedule-old'!Y42&gt;$AE$1*12,Y42&gt;$AE$1*12),1,0)</f>
        <v>0</v>
      </c>
      <c r="AY42" s="2">
        <f>IF(AND('Loan amortization schedule-old'!Y42&gt;$AE$1*12,Y42&lt;$AE$1*12),($AE$1*12-Y42)*Inputs!$B$10,0)</f>
        <v>0</v>
      </c>
      <c r="AZ42">
        <f>IF(AND('Loan amortization schedule-old'!Y42&lt;$AE$1*12,Y42&lt;$AE$1*12),('Loan amortization schedule-old'!Y42-'Loan amortization schedule-new'!Y42)*Inputs!$B$10,0)</f>
        <v>0</v>
      </c>
    </row>
    <row r="43" spans="1:52" customFormat="1">
      <c r="A43" s="20"/>
      <c r="B43" s="20"/>
      <c r="C43" s="18"/>
      <c r="D43" s="26">
        <f>IF(SUM($D$2:D42)&lt;&gt;0,0,IF(OR(ROUND(U42-L43,2)=0,ROUND(U43,2)=0),E43,0))</f>
        <v>0</v>
      </c>
      <c r="E43" s="3">
        <f t="shared" si="12"/>
        <v>40</v>
      </c>
      <c r="F43" s="3">
        <f t="shared" si="1"/>
        <v>0</v>
      </c>
      <c r="G43" s="47">
        <f t="shared" si="16"/>
        <v>8.6499999999999994E-2</v>
      </c>
      <c r="H43" s="37">
        <f t="shared" si="2"/>
        <v>8.6499999999999994E-2</v>
      </c>
      <c r="I43" s="9">
        <f>IF(Inputs!$B$12="No",IF((K43+L43)&gt;(U42*(1+rate/freq)),IF((U42*(1+rate/freq))&lt;0,0,(U42*(1+rate/freq))),(K43+L43)),IF(E43="",NA(),IF(Inputs!$E$10&gt;(U42*(1+rate/freq)),IF((U42*(1+rate/freq))&lt;0,0,(U42*(1+rate/freq))),PMT(H43/freq,(term),-$B$2))))</f>
        <v>17942.58836603877</v>
      </c>
      <c r="J43" s="8">
        <f t="shared" si="13"/>
        <v>17942.58836603877</v>
      </c>
      <c r="K43" s="9">
        <f t="shared" si="3"/>
        <v>13292.569114179671</v>
      </c>
      <c r="L43" s="8">
        <f>IF(E43="","",IF(Inputs!$B$12="Yes",I43-K43,Inputs!$B$6-K43))</f>
        <v>4650.0192518590993</v>
      </c>
      <c r="M43" s="8">
        <f t="shared" si="14"/>
        <v>40</v>
      </c>
      <c r="N43" s="8">
        <f>N40+3</f>
        <v>40</v>
      </c>
      <c r="O43" s="8"/>
      <c r="P43" s="8"/>
      <c r="Q43" s="8" t="str">
        <f t="shared" si="4"/>
        <v/>
      </c>
      <c r="R43" s="3">
        <f t="shared" si="5"/>
        <v>0</v>
      </c>
      <c r="S43" s="62">
        <f>IF(Inputs!$E$12="Yes",IF(AH43&lt;0,0,AH43),0)</f>
        <v>0</v>
      </c>
      <c r="T43" s="3">
        <f t="shared" si="6"/>
        <v>0</v>
      </c>
      <c r="U43" s="8">
        <f t="shared" si="7"/>
        <v>1839405.8116169972</v>
      </c>
      <c r="V43" s="18"/>
      <c r="W43" s="31">
        <f t="shared" si="18"/>
        <v>41</v>
      </c>
      <c r="X43" s="32">
        <f>IF(ISERROR(W43),NA(),SUM(INDEX($J$4:$J$1333,AB43):INDEX($J$4:$J$1333,AC43)))</f>
        <v>0</v>
      </c>
      <c r="Y43" s="32">
        <f>IF(ISERROR(W43),NA(),SUM(INDEX($K$4:$K$1333,AB43):INDEX($K$4:$K$1333,AC43)))</f>
        <v>0</v>
      </c>
      <c r="Z43" s="32">
        <f>IF(ISERROR(W43),NA(),SUM(INDEX($L$4:$L$1333,AB43):INDEX($L$4:$L$1333,AC43)))</f>
        <v>0</v>
      </c>
      <c r="AA43" s="32" t="str">
        <f t="shared" si="15"/>
        <v/>
      </c>
      <c r="AB43" s="10">
        <f t="shared" si="19"/>
        <v>481</v>
      </c>
      <c r="AC43" s="10">
        <f t="shared" si="20"/>
        <v>492</v>
      </c>
      <c r="AD43">
        <f>IF(AND('Loan amortization schedule-old'!K43&gt;$AE$1,K43&gt;$AE$1),1,0)</f>
        <v>0</v>
      </c>
      <c r="AE43" s="2">
        <f>IF(AND('Loan amortization schedule-old'!K43&gt;$AE$1,K43&lt;$AE$1),($AE$1-K43)*Inputs!$B$10,0)</f>
        <v>347.5320479061607</v>
      </c>
      <c r="AF43">
        <f>IF(AND('Loan amortization schedule-old'!K43&lt;$AE$1,K43&lt;$AE$1),('Loan amortization schedule-old'!K43-'Loan amortization schedule-new'!K43)*Inputs!$B$10,0)</f>
        <v>0</v>
      </c>
      <c r="AG43" s="7"/>
      <c r="AH43" s="61">
        <f>IF(ISERROR(E43),NA(),'Loan amortization schedule-old'!K43-'Loan amortization schedule-new'!K43)+IF(ISERROR(E43),NA(),'Loan amortization schedule-old'!L43-'Loan amortization schedule-new'!L43)-IF(ISERROR(E43),NA(),IF(AD43=1,0,SUM(AE43:AF43)))</f>
        <v>2788.2500562669688</v>
      </c>
      <c r="AI43" s="53">
        <f>IF(X43=0,0,'Loan amortization schedule-old'!Y43-Y43)</f>
        <v>0</v>
      </c>
      <c r="AJ43" s="53">
        <f>IF(X43=0,0,'Loan amortization schedule-old'!Z43-Z43)</f>
        <v>0</v>
      </c>
      <c r="AK43" s="53">
        <f t="shared" si="11"/>
        <v>0</v>
      </c>
      <c r="AL43" s="53">
        <f t="shared" si="17"/>
        <v>0</v>
      </c>
      <c r="AM43" s="35"/>
      <c r="AN43" s="50">
        <f>IF(Inputs!$B$12="No",SUM($AL$3:AL43)-Inputs!$E$5-Inputs!$E$6,IF(Inputs!$E$12="Yes",NA(),SUM($AL$3:AL43)-Inputs!$E$5-Inputs!$E$6))</f>
        <v>522792.72660676541</v>
      </c>
      <c r="AO43" s="35">
        <f>IF(ISERROR(W43),0,IF(Inputs!$E$12="Yes",0,IF(AN43&lt;0,1,0)))</f>
        <v>0</v>
      </c>
      <c r="AP43" s="35"/>
      <c r="AQ43" s="50">
        <f>IF(ISERROR(W43),"",(AL43+AQ42)*(1+Inputs!$B$22))</f>
        <v>14616189.44895022</v>
      </c>
      <c r="AR43" s="35"/>
      <c r="AS43" s="35"/>
      <c r="AT43" s="35"/>
      <c r="AU43" s="35"/>
      <c r="AV43" s="35"/>
      <c r="AW43" s="35"/>
      <c r="AX43">
        <f>IF(AND('Loan amortization schedule-old'!Y43&gt;$AE$1*12,Y43&gt;$AE$1*12),1,0)</f>
        <v>0</v>
      </c>
      <c r="AY43" s="2">
        <f>IF(AND('Loan amortization schedule-old'!Y43&gt;$AE$1*12,Y43&lt;$AE$1*12),($AE$1*12-Y43)*Inputs!$B$10,0)</f>
        <v>0</v>
      </c>
      <c r="AZ43">
        <f>IF(AND('Loan amortization schedule-old'!Y43&lt;$AE$1*12,Y43&lt;$AE$1*12),('Loan amortization schedule-old'!Y43-'Loan amortization schedule-new'!Y43)*Inputs!$B$10,0)</f>
        <v>0</v>
      </c>
    </row>
    <row r="44" spans="1:52" customFormat="1">
      <c r="A44" s="20"/>
      <c r="B44" s="20"/>
      <c r="C44" s="18"/>
      <c r="D44" s="26">
        <f>IF(SUM($D$2:D43)&lt;&gt;0,0,IF(OR(ROUND(U43-L44,2)=0,ROUND(U44,2)=0),E44,0))</f>
        <v>0</v>
      </c>
      <c r="E44" s="3">
        <f t="shared" si="12"/>
        <v>41</v>
      </c>
      <c r="F44" s="3">
        <f t="shared" si="1"/>
        <v>0</v>
      </c>
      <c r="G44" s="47">
        <f t="shared" si="16"/>
        <v>8.6499999999999994E-2</v>
      </c>
      <c r="H44" s="37">
        <f t="shared" si="2"/>
        <v>8.6499999999999994E-2</v>
      </c>
      <c r="I44" s="9">
        <f>IF(Inputs!$B$12="No",IF((K44+L44)&gt;(U43*(1+rate/freq)),IF((U43*(1+rate/freq))&lt;0,0,(U43*(1+rate/freq))),(K44+L44)),IF(E44="",NA(),IF(Inputs!$E$10&gt;(U43*(1+rate/freq)),IF((U43*(1+rate/freq))&lt;0,0,(U43*(1+rate/freq))),PMT(H44/freq,(term),-$B$2))))</f>
        <v>17942.58836603877</v>
      </c>
      <c r="J44" s="8">
        <f t="shared" si="13"/>
        <v>17942.58836603877</v>
      </c>
      <c r="K44" s="9">
        <f t="shared" si="3"/>
        <v>13259.050225405854</v>
      </c>
      <c r="L44" s="8">
        <f>IF(E44="","",IF(Inputs!$B$12="Yes",I44-K44,Inputs!$B$6-K44))</f>
        <v>4683.5381406329161</v>
      </c>
      <c r="M44" s="8">
        <f t="shared" si="14"/>
        <v>41</v>
      </c>
      <c r="N44" s="8"/>
      <c r="O44" s="8"/>
      <c r="P44" s="8"/>
      <c r="Q44" s="8" t="str">
        <f t="shared" si="4"/>
        <v/>
      </c>
      <c r="R44" s="3">
        <f t="shared" si="5"/>
        <v>0</v>
      </c>
      <c r="S44" s="62">
        <f>IF(Inputs!$E$12="Yes",IF(AH44&lt;0,0,AH44),0)</f>
        <v>0</v>
      </c>
      <c r="T44" s="3">
        <f t="shared" si="6"/>
        <v>0</v>
      </c>
      <c r="U44" s="8">
        <f t="shared" si="7"/>
        <v>1834722.2734763643</v>
      </c>
      <c r="V44" s="18"/>
      <c r="W44" s="31">
        <f t="shared" si="18"/>
        <v>42</v>
      </c>
      <c r="X44" s="32">
        <f>IF(ISERROR(W44),NA(),SUM(INDEX($J$4:$J$1333,AB44):INDEX($J$4:$J$1333,AC44)))</f>
        <v>0</v>
      </c>
      <c r="Y44" s="32">
        <f>IF(ISERROR(W44),NA(),SUM(INDEX($K$4:$K$1333,AB44):INDEX($K$4:$K$1333,AC44)))</f>
        <v>0</v>
      </c>
      <c r="Z44" s="32">
        <f>IF(ISERROR(W44),NA(),SUM(INDEX($L$4:$L$1333,AB44):INDEX($L$4:$L$1333,AC44)))</f>
        <v>0</v>
      </c>
      <c r="AA44" s="32" t="str">
        <f t="shared" si="15"/>
        <v/>
      </c>
      <c r="AB44" s="10">
        <f t="shared" si="19"/>
        <v>493</v>
      </c>
      <c r="AC44" s="10">
        <f t="shared" si="20"/>
        <v>504</v>
      </c>
      <c r="AD44">
        <f>IF(AND('Loan amortization schedule-old'!K44&gt;$AE$1,K44&gt;$AE$1),1,0)</f>
        <v>0</v>
      </c>
      <c r="AE44" s="2">
        <f>IF(AND('Loan amortization schedule-old'!K44&gt;$AE$1,K44&lt;$AE$1),($AE$1-K44)*Inputs!$B$10,0)</f>
        <v>350.98449344986381</v>
      </c>
      <c r="AF44">
        <f>IF(AND('Loan amortization schedule-old'!K44&lt;$AE$1,K44&lt;$AE$1),('Loan amortization schedule-old'!K44-'Loan amortization schedule-new'!K44)*Inputs!$B$10,0)</f>
        <v>0</v>
      </c>
      <c r="AG44" s="7"/>
      <c r="AH44" s="61">
        <f>IF(ISERROR(E44),NA(),'Loan amortization schedule-old'!K44-'Loan amortization schedule-new'!K44)+IF(ISERROR(E44),NA(),'Loan amortization schedule-old'!L44-'Loan amortization schedule-new'!L44)-IF(ISERROR(E44),NA(),IF(AD44=1,0,SUM(AE44:AF44)))</f>
        <v>2784.7976107232657</v>
      </c>
      <c r="AI44" s="53">
        <f>IF(X44=0,0,'Loan amortization schedule-old'!Y44-Y44)</f>
        <v>0</v>
      </c>
      <c r="AJ44" s="53">
        <f>IF(X44=0,0,'Loan amortization schedule-old'!Z44-Z44)</f>
        <v>0</v>
      </c>
      <c r="AK44" s="53">
        <f t="shared" si="11"/>
        <v>0</v>
      </c>
      <c r="AL44" s="53">
        <f t="shared" si="17"/>
        <v>0</v>
      </c>
      <c r="AM44" s="35"/>
      <c r="AN44" s="50">
        <f>IF(Inputs!$B$12="No",SUM($AL$3:AL44)-Inputs!$E$5-Inputs!$E$6,IF(Inputs!$E$12="Yes",NA(),SUM($AL$3:AL44)-Inputs!$E$5-Inputs!$E$6))</f>
        <v>522792.72660676541</v>
      </c>
      <c r="AO44" s="35">
        <f>IF(ISERROR(W44),0,IF(Inputs!$E$12="Yes",0,IF(AN44&lt;0,1,0)))</f>
        <v>0</v>
      </c>
      <c r="AP44" s="35"/>
      <c r="AQ44" s="50">
        <f>IF(ISERROR(W44),"",(AL44+AQ43)*(1+Inputs!$B$22))</f>
        <v>16077808.393845243</v>
      </c>
      <c r="AR44" s="35"/>
      <c r="AS44" s="35"/>
      <c r="AT44" s="35"/>
      <c r="AU44" s="35"/>
      <c r="AV44" s="35"/>
      <c r="AW44" s="35"/>
      <c r="AX44">
        <f>IF(AND('Loan amortization schedule-old'!Y44&gt;$AE$1*12,Y44&gt;$AE$1*12),1,0)</f>
        <v>0</v>
      </c>
      <c r="AY44" s="2">
        <f>IF(AND('Loan amortization schedule-old'!Y44&gt;$AE$1*12,Y44&lt;$AE$1*12),($AE$1*12-Y44)*Inputs!$B$10,0)</f>
        <v>0</v>
      </c>
      <c r="AZ44">
        <f>IF(AND('Loan amortization schedule-old'!Y44&lt;$AE$1*12,Y44&lt;$AE$1*12),('Loan amortization schedule-old'!Y44-'Loan amortization schedule-new'!Y44)*Inputs!$B$10,0)</f>
        <v>0</v>
      </c>
    </row>
    <row r="45" spans="1:52" customFormat="1">
      <c r="A45" s="20"/>
      <c r="B45" s="20"/>
      <c r="C45" s="18"/>
      <c r="D45" s="26">
        <f>IF(SUM($D$2:D44)&lt;&gt;0,0,IF(OR(ROUND(U44-L45,2)=0,ROUND(U45,2)=0),E45,0))</f>
        <v>0</v>
      </c>
      <c r="E45" s="3">
        <f t="shared" si="12"/>
        <v>42</v>
      </c>
      <c r="F45" s="3">
        <f t="shared" si="1"/>
        <v>0</v>
      </c>
      <c r="G45" s="47">
        <f t="shared" si="16"/>
        <v>8.6499999999999994E-2</v>
      </c>
      <c r="H45" s="37">
        <f t="shared" si="2"/>
        <v>8.6499999999999994E-2</v>
      </c>
      <c r="I45" s="9">
        <f>IF(Inputs!$B$12="No",IF((K45+L45)&gt;(U44*(1+rate/freq)),IF((U44*(1+rate/freq))&lt;0,0,(U44*(1+rate/freq))),(K45+L45)),IF(E45="",NA(),IF(Inputs!$E$10&gt;(U44*(1+rate/freq)),IF((U44*(1+rate/freq))&lt;0,0,(U44*(1+rate/freq))),PMT(H45/freq,(term),-$B$2))))</f>
        <v>17942.58836603877</v>
      </c>
      <c r="J45" s="8">
        <f t="shared" si="13"/>
        <v>17942.58836603877</v>
      </c>
      <c r="K45" s="9">
        <f t="shared" si="3"/>
        <v>13225.289721308793</v>
      </c>
      <c r="L45" s="8">
        <f>IF(E45="","",IF(Inputs!$B$12="Yes",I45-K45,Inputs!$B$6-K45))</f>
        <v>4717.2986447299772</v>
      </c>
      <c r="M45" s="8">
        <f t="shared" si="14"/>
        <v>42</v>
      </c>
      <c r="N45" s="8"/>
      <c r="O45" s="8"/>
      <c r="P45" s="8"/>
      <c r="Q45" s="8" t="str">
        <f t="shared" si="4"/>
        <v/>
      </c>
      <c r="R45" s="3">
        <f t="shared" si="5"/>
        <v>0</v>
      </c>
      <c r="S45" s="62">
        <f>IF(Inputs!$E$12="Yes",IF(AH45&lt;0,0,AH45),0)</f>
        <v>0</v>
      </c>
      <c r="T45" s="3">
        <f t="shared" si="6"/>
        <v>0</v>
      </c>
      <c r="U45" s="8">
        <f t="shared" si="7"/>
        <v>1830004.9748316344</v>
      </c>
      <c r="V45" s="18"/>
      <c r="W45" s="31">
        <f t="shared" si="18"/>
        <v>43</v>
      </c>
      <c r="X45" s="32">
        <f>IF(ISERROR(W45),NA(),SUM(INDEX($J$4:$J$1333,AB45):INDEX($J$4:$J$1333,AC45)))</f>
        <v>0</v>
      </c>
      <c r="Y45" s="32">
        <f>IF(ISERROR(W45),NA(),SUM(INDEX($K$4:$K$1333,AB45):INDEX($K$4:$K$1333,AC45)))</f>
        <v>0</v>
      </c>
      <c r="Z45" s="32">
        <f>IF(ISERROR(W45),NA(),SUM(INDEX($L$4:$L$1333,AB45):INDEX($L$4:$L$1333,AC45)))</f>
        <v>0</v>
      </c>
      <c r="AA45" s="32" t="str">
        <f t="shared" si="15"/>
        <v/>
      </c>
      <c r="AB45" s="10">
        <f t="shared" si="19"/>
        <v>505</v>
      </c>
      <c r="AC45" s="10">
        <f t="shared" si="20"/>
        <v>516</v>
      </c>
      <c r="AD45">
        <f>IF(AND('Loan amortization schedule-old'!K45&gt;$AE$1,K45&gt;$AE$1),1,0)</f>
        <v>0</v>
      </c>
      <c r="AE45" s="2">
        <f>IF(AND('Loan amortization schedule-old'!K45&gt;$AE$1,K45&lt;$AE$1),($AE$1-K45)*Inputs!$B$10,0)</f>
        <v>354.46182537186115</v>
      </c>
      <c r="AF45">
        <f>IF(AND('Loan amortization schedule-old'!K45&lt;$AE$1,K45&lt;$AE$1),('Loan amortization schedule-old'!K45-'Loan amortization schedule-new'!K45)*Inputs!$B$10,0)</f>
        <v>0</v>
      </c>
      <c r="AG45" s="7"/>
      <c r="AH45" s="61">
        <f>IF(ISERROR(E45),NA(),'Loan amortization schedule-old'!K45-'Loan amortization schedule-new'!K45)+IF(ISERROR(E45),NA(),'Loan amortization schedule-old'!L45-'Loan amortization schedule-new'!L45)-IF(ISERROR(E45),NA(),IF(AD45=1,0,SUM(AE45:AF45)))</f>
        <v>2781.3202788012682</v>
      </c>
      <c r="AI45" s="53">
        <f>IF(X45=0,0,'Loan amortization schedule-old'!Y45-Y45)</f>
        <v>0</v>
      </c>
      <c r="AJ45" s="53">
        <f>IF(X45=0,0,'Loan amortization schedule-old'!Z45-Z45)</f>
        <v>0</v>
      </c>
      <c r="AK45" s="53">
        <f t="shared" si="11"/>
        <v>0</v>
      </c>
      <c r="AL45" s="53">
        <f t="shared" si="17"/>
        <v>0</v>
      </c>
      <c r="AM45" s="35"/>
      <c r="AN45" s="50">
        <f>IF(Inputs!$B$12="No",SUM($AL$3:AL45)-Inputs!$E$5-Inputs!$E$6,IF(Inputs!$E$12="Yes",NA(),SUM($AL$3:AL45)-Inputs!$E$5-Inputs!$E$6))</f>
        <v>522792.72660676541</v>
      </c>
      <c r="AO45" s="35">
        <f>IF(ISERROR(W45),0,IF(Inputs!$E$12="Yes",0,IF(AN45&lt;0,1,0)))</f>
        <v>0</v>
      </c>
      <c r="AP45" s="35"/>
      <c r="AQ45" s="50">
        <f>IF(ISERROR(W45),"",(AL45+AQ44)*(1+Inputs!$B$22))</f>
        <v>17685589.233229768</v>
      </c>
      <c r="AR45" s="35"/>
      <c r="AS45" s="35"/>
      <c r="AT45" s="35"/>
      <c r="AU45" s="35"/>
      <c r="AV45" s="35"/>
      <c r="AW45" s="35"/>
      <c r="AX45">
        <f>IF(AND('Loan amortization schedule-old'!Y45&gt;$AE$1*12,Y45&gt;$AE$1*12),1,0)</f>
        <v>0</v>
      </c>
      <c r="AY45" s="2">
        <f>IF(AND('Loan amortization schedule-old'!Y45&gt;$AE$1*12,Y45&lt;$AE$1*12),($AE$1*12-Y45)*Inputs!$B$10,0)</f>
        <v>0</v>
      </c>
      <c r="AZ45">
        <f>IF(AND('Loan amortization schedule-old'!Y45&lt;$AE$1*12,Y45&lt;$AE$1*12),('Loan amortization schedule-old'!Y45-'Loan amortization schedule-new'!Y45)*Inputs!$B$10,0)</f>
        <v>0</v>
      </c>
    </row>
    <row r="46" spans="1:52" customFormat="1">
      <c r="A46" s="20"/>
      <c r="B46" s="20"/>
      <c r="C46" s="18"/>
      <c r="D46" s="26">
        <f>IF(SUM($D$2:D45)&lt;&gt;0,0,IF(OR(ROUND(U45-L46,2)=0,ROUND(U46,2)=0),E46,0))</f>
        <v>0</v>
      </c>
      <c r="E46" s="3">
        <f t="shared" si="12"/>
        <v>43</v>
      </c>
      <c r="F46" s="3">
        <f t="shared" si="1"/>
        <v>0</v>
      </c>
      <c r="G46" s="47">
        <f t="shared" si="16"/>
        <v>8.6499999999999994E-2</v>
      </c>
      <c r="H46" s="37">
        <f t="shared" si="2"/>
        <v>8.6499999999999994E-2</v>
      </c>
      <c r="I46" s="9">
        <f>IF(Inputs!$B$12="No",IF((K46+L46)&gt;(U45*(1+rate/freq)),IF((U45*(1+rate/freq))&lt;0,0,(U45*(1+rate/freq))),(K46+L46)),IF(E46="",NA(),IF(Inputs!$E$10&gt;(U45*(1+rate/freq)),IF((U45*(1+rate/freq))&lt;0,0,(U45*(1+rate/freq))),PMT(H46/freq,(term),-$B$2))))</f>
        <v>17942.58836603877</v>
      </c>
      <c r="J46" s="8">
        <f t="shared" si="13"/>
        <v>17942.58836603877</v>
      </c>
      <c r="K46" s="9">
        <f t="shared" si="3"/>
        <v>13191.285860244696</v>
      </c>
      <c r="L46" s="8">
        <f>IF(E46="","",IF(Inputs!$B$12="Yes",I46-K46,Inputs!$B$6-K46))</f>
        <v>4751.302505794074</v>
      </c>
      <c r="M46" s="8">
        <f t="shared" si="14"/>
        <v>43</v>
      </c>
      <c r="N46" s="8">
        <f>N43+3</f>
        <v>43</v>
      </c>
      <c r="O46" s="8">
        <f>O40+6</f>
        <v>43</v>
      </c>
      <c r="P46" s="8"/>
      <c r="Q46" s="8" t="str">
        <f t="shared" si="4"/>
        <v/>
      </c>
      <c r="R46" s="3">
        <f t="shared" si="5"/>
        <v>0</v>
      </c>
      <c r="S46" s="62">
        <f>IF(Inputs!$E$12="Yes",IF(AH46&lt;0,0,AH46),0)</f>
        <v>0</v>
      </c>
      <c r="T46" s="3">
        <f t="shared" si="6"/>
        <v>0</v>
      </c>
      <c r="U46" s="8">
        <f t="shared" si="7"/>
        <v>1825253.6723258405</v>
      </c>
      <c r="V46" s="18"/>
      <c r="W46" s="31">
        <f t="shared" si="18"/>
        <v>44</v>
      </c>
      <c r="X46" s="32">
        <f>IF(ISERROR(W46),NA(),SUM(INDEX($J$4:$J$1333,AB46):INDEX($J$4:$J$1333,AC46)))</f>
        <v>0</v>
      </c>
      <c r="Y46" s="32">
        <f>IF(ISERROR(W46),NA(),SUM(INDEX($K$4:$K$1333,AB46):INDEX($K$4:$K$1333,AC46)))</f>
        <v>0</v>
      </c>
      <c r="Z46" s="32">
        <f>IF(ISERROR(W46),NA(),SUM(INDEX($L$4:$L$1333,AB46):INDEX($L$4:$L$1333,AC46)))</f>
        <v>0</v>
      </c>
      <c r="AA46" s="32" t="str">
        <f t="shared" si="15"/>
        <v/>
      </c>
      <c r="AB46" s="10">
        <f t="shared" si="19"/>
        <v>517</v>
      </c>
      <c r="AC46" s="10">
        <f t="shared" si="20"/>
        <v>528</v>
      </c>
      <c r="AD46">
        <f>IF(AND('Loan amortization schedule-old'!K46&gt;$AE$1,K46&gt;$AE$1),1,0)</f>
        <v>0</v>
      </c>
      <c r="AE46" s="2">
        <f>IF(AND('Loan amortization schedule-old'!K46&gt;$AE$1,K46&lt;$AE$1),($AE$1-K46)*Inputs!$B$10,0)</f>
        <v>357.96422306146309</v>
      </c>
      <c r="AF46">
        <f>IF(AND('Loan amortization schedule-old'!K46&lt;$AE$1,K46&lt;$AE$1),('Loan amortization schedule-old'!K46-'Loan amortization schedule-new'!K46)*Inputs!$B$10,0)</f>
        <v>0</v>
      </c>
      <c r="AG46" s="7"/>
      <c r="AH46" s="61">
        <f>IF(ISERROR(E46),NA(),'Loan amortization schedule-old'!K46-'Loan amortization schedule-new'!K46)+IF(ISERROR(E46),NA(),'Loan amortization schedule-old'!L46-'Loan amortization schedule-new'!L46)-IF(ISERROR(E46),NA(),IF(AD46=1,0,SUM(AE46:AF46)))</f>
        <v>2777.8178811116663</v>
      </c>
      <c r="AI46" s="53">
        <f>IF(X46=0,0,'Loan amortization schedule-old'!Y46-Y46)</f>
        <v>0</v>
      </c>
      <c r="AJ46" s="53">
        <f>IF(X46=0,0,'Loan amortization schedule-old'!Z46-Z46)</f>
        <v>0</v>
      </c>
      <c r="AK46" s="53">
        <f t="shared" si="11"/>
        <v>0</v>
      </c>
      <c r="AL46" s="53">
        <f t="shared" si="17"/>
        <v>0</v>
      </c>
      <c r="AM46" s="35"/>
      <c r="AN46" s="50">
        <f>IF(Inputs!$B$12="No",SUM($AL$3:AL46)-Inputs!$E$5-Inputs!$E$6,IF(Inputs!$E$12="Yes",NA(),SUM($AL$3:AL46)-Inputs!$E$5-Inputs!$E$6))</f>
        <v>522792.72660676541</v>
      </c>
      <c r="AO46" s="35">
        <f>IF(ISERROR(W46),0,IF(Inputs!$E$12="Yes",0,IF(AN46&lt;0,1,0)))</f>
        <v>0</v>
      </c>
      <c r="AP46" s="35"/>
      <c r="AQ46" s="50">
        <f>IF(ISERROR(W46),"",(AL46+AQ45)*(1+Inputs!$B$22))</f>
        <v>19454148.156552747</v>
      </c>
      <c r="AR46" s="35"/>
      <c r="AS46" s="35"/>
      <c r="AT46" s="35"/>
      <c r="AU46" s="35"/>
      <c r="AV46" s="35"/>
      <c r="AW46" s="35"/>
      <c r="AX46">
        <f>IF(AND('Loan amortization schedule-old'!Y46&gt;$AE$1*12,Y46&gt;$AE$1*12),1,0)</f>
        <v>0</v>
      </c>
      <c r="AY46" s="2">
        <f>IF(AND('Loan amortization schedule-old'!Y46&gt;$AE$1*12,Y46&lt;$AE$1*12),($AE$1*12-Y46)*Inputs!$B$10,0)</f>
        <v>0</v>
      </c>
      <c r="AZ46">
        <f>IF(AND('Loan amortization schedule-old'!Y46&lt;$AE$1*12,Y46&lt;$AE$1*12),('Loan amortization schedule-old'!Y46-'Loan amortization schedule-new'!Y46)*Inputs!$B$10,0)</f>
        <v>0</v>
      </c>
    </row>
    <row r="47" spans="1:52" customFormat="1">
      <c r="A47" s="20"/>
      <c r="B47" s="20"/>
      <c r="C47" s="18"/>
      <c r="D47" s="26">
        <f>IF(SUM($D$2:D46)&lt;&gt;0,0,IF(OR(ROUND(U46-L47,2)=0,ROUND(U47,2)=0),E47,0))</f>
        <v>0</v>
      </c>
      <c r="E47" s="3">
        <f t="shared" si="12"/>
        <v>44</v>
      </c>
      <c r="F47" s="3">
        <f t="shared" si="1"/>
        <v>0</v>
      </c>
      <c r="G47" s="47">
        <f t="shared" si="16"/>
        <v>8.6499999999999994E-2</v>
      </c>
      <c r="H47" s="37">
        <f t="shared" si="2"/>
        <v>8.6499999999999994E-2</v>
      </c>
      <c r="I47" s="9">
        <f>IF(Inputs!$B$12="No",IF((K47+L47)&gt;(U46*(1+rate/freq)),IF((U46*(1+rate/freq))&lt;0,0,(U46*(1+rate/freq))),(K47+L47)),IF(E47="",NA(),IF(Inputs!$E$10&gt;(U46*(1+rate/freq)),IF((U46*(1+rate/freq))&lt;0,0,(U46*(1+rate/freq))),PMT(H47/freq,(term),-$B$2))))</f>
        <v>17942.58836603877</v>
      </c>
      <c r="J47" s="8">
        <f t="shared" si="13"/>
        <v>17942.58836603877</v>
      </c>
      <c r="K47" s="9">
        <f t="shared" si="3"/>
        <v>13157.036888015433</v>
      </c>
      <c r="L47" s="8">
        <f>IF(E47="","",IF(Inputs!$B$12="Yes",I47-K47,Inputs!$B$6-K47))</f>
        <v>4785.551478023337</v>
      </c>
      <c r="M47" s="8">
        <f t="shared" si="14"/>
        <v>44</v>
      </c>
      <c r="N47" s="8"/>
      <c r="O47" s="8"/>
      <c r="P47" s="8"/>
      <c r="Q47" s="8" t="str">
        <f t="shared" si="4"/>
        <v/>
      </c>
      <c r="R47" s="3">
        <f t="shared" si="5"/>
        <v>0</v>
      </c>
      <c r="S47" s="62">
        <f>IF(Inputs!$E$12="Yes",IF(AH47&lt;0,0,AH47),0)</f>
        <v>0</v>
      </c>
      <c r="T47" s="3">
        <f t="shared" si="6"/>
        <v>0</v>
      </c>
      <c r="U47" s="8">
        <f t="shared" si="7"/>
        <v>1820468.120847817</v>
      </c>
      <c r="V47" s="18"/>
      <c r="W47" s="31">
        <f t="shared" si="18"/>
        <v>45</v>
      </c>
      <c r="X47" s="32">
        <f>IF(ISERROR(W47),NA(),SUM(INDEX($J$4:$J$1333,AB47):INDEX($J$4:$J$1333,AC47)))</f>
        <v>0</v>
      </c>
      <c r="Y47" s="32">
        <f>IF(ISERROR(W47),NA(),SUM(INDEX($K$4:$K$1333,AB47):INDEX($K$4:$K$1333,AC47)))</f>
        <v>0</v>
      </c>
      <c r="Z47" s="32">
        <f>IF(ISERROR(W47),NA(),SUM(INDEX($L$4:$L$1333,AB47):INDEX($L$4:$L$1333,AC47)))</f>
        <v>0</v>
      </c>
      <c r="AA47" s="32" t="str">
        <f t="shared" si="15"/>
        <v/>
      </c>
      <c r="AB47" s="10">
        <f t="shared" si="19"/>
        <v>529</v>
      </c>
      <c r="AC47" s="10">
        <f t="shared" si="20"/>
        <v>540</v>
      </c>
      <c r="AD47">
        <f>IF(AND('Loan amortization schedule-old'!K47&gt;$AE$1,K47&gt;$AE$1),1,0)</f>
        <v>0</v>
      </c>
      <c r="AE47" s="2">
        <f>IF(AND('Loan amortization schedule-old'!K47&gt;$AE$1,K47&lt;$AE$1),($AE$1-K47)*Inputs!$B$10,0)</f>
        <v>361.49186720107718</v>
      </c>
      <c r="AF47">
        <f>IF(AND('Loan amortization schedule-old'!K47&lt;$AE$1,K47&lt;$AE$1),('Loan amortization schedule-old'!K47-'Loan amortization schedule-new'!K47)*Inputs!$B$10,0)</f>
        <v>0</v>
      </c>
      <c r="AG47" s="7"/>
      <c r="AH47" s="61">
        <f>IF(ISERROR(E47),NA(),'Loan amortization schedule-old'!K47-'Loan amortization schedule-new'!K47)+IF(ISERROR(E47),NA(),'Loan amortization schedule-old'!L47-'Loan amortization schedule-new'!L47)-IF(ISERROR(E47),NA(),IF(AD47=1,0,SUM(AE47:AF47)))</f>
        <v>2774.2902369720523</v>
      </c>
      <c r="AI47" s="53">
        <f>IF(X47=0,0,'Loan amortization schedule-old'!Y47-Y47)</f>
        <v>0</v>
      </c>
      <c r="AJ47" s="53">
        <f>IF(X47=0,0,'Loan amortization schedule-old'!Z47-Z47)</f>
        <v>0</v>
      </c>
      <c r="AK47" s="53">
        <f t="shared" si="11"/>
        <v>0</v>
      </c>
      <c r="AL47" s="53">
        <f t="shared" si="17"/>
        <v>0</v>
      </c>
      <c r="AM47" s="35"/>
      <c r="AN47" s="50">
        <f>IF(Inputs!$B$12="No",SUM($AL$3:AL47)-Inputs!$E$5-Inputs!$E$6,IF(Inputs!$E$12="Yes",NA(),SUM($AL$3:AL47)-Inputs!$E$5-Inputs!$E$6))</f>
        <v>522792.72660676541</v>
      </c>
      <c r="AO47" s="35">
        <f>IF(ISERROR(W47),0,IF(Inputs!$E$12="Yes",0,IF(AN47&lt;0,1,0)))</f>
        <v>0</v>
      </c>
      <c r="AP47" s="35"/>
      <c r="AQ47" s="50">
        <f>IF(ISERROR(W47),"",(AL47+AQ46)*(1+Inputs!$B$22))</f>
        <v>21399562.972208023</v>
      </c>
      <c r="AR47" s="35"/>
      <c r="AS47" s="35"/>
      <c r="AT47" s="35"/>
      <c r="AU47" s="35"/>
      <c r="AV47" s="35"/>
      <c r="AW47" s="35"/>
      <c r="AX47">
        <f>IF(AND('Loan amortization schedule-old'!Y47&gt;$AE$1*12,Y47&gt;$AE$1*12),1,0)</f>
        <v>0</v>
      </c>
      <c r="AY47" s="2">
        <f>IF(AND('Loan amortization schedule-old'!Y47&gt;$AE$1*12,Y47&lt;$AE$1*12),($AE$1*12-Y47)*Inputs!$B$10,0)</f>
        <v>0</v>
      </c>
      <c r="AZ47">
        <f>IF(AND('Loan amortization schedule-old'!Y47&lt;$AE$1*12,Y47&lt;$AE$1*12),('Loan amortization schedule-old'!Y47-'Loan amortization schedule-new'!Y47)*Inputs!$B$10,0)</f>
        <v>0</v>
      </c>
    </row>
    <row r="48" spans="1:52">
      <c r="A48" s="20"/>
      <c r="B48" s="20"/>
      <c r="D48" s="26">
        <f>IF(SUM($D$2:D47)&lt;&gt;0,0,IF(OR(ROUND(U47-L48,2)=0,ROUND(U48,2)=0),E48,0))</f>
        <v>0</v>
      </c>
      <c r="E48" s="3">
        <f t="shared" si="12"/>
        <v>45</v>
      </c>
      <c r="F48" s="3">
        <f t="shared" si="1"/>
        <v>0</v>
      </c>
      <c r="G48" s="47">
        <f t="shared" si="16"/>
        <v>8.6499999999999994E-2</v>
      </c>
      <c r="H48" s="37">
        <f t="shared" si="2"/>
        <v>8.6499999999999994E-2</v>
      </c>
      <c r="I48" s="9">
        <f>IF(Inputs!$B$12="No",IF((K48+L48)&gt;(U47*(1+rate/freq)),IF((U47*(1+rate/freq))&lt;0,0,(U47*(1+rate/freq))),(K48+L48)),IF(E48="",NA(),IF(Inputs!$E$10&gt;(U47*(1+rate/freq)),IF((U47*(1+rate/freq))&lt;0,0,(U47*(1+rate/freq))),PMT(H48/freq,(term),-$B$2))))</f>
        <v>17942.58836603877</v>
      </c>
      <c r="J48" s="8">
        <f t="shared" si="13"/>
        <v>17942.58836603877</v>
      </c>
      <c r="K48" s="9">
        <f t="shared" si="3"/>
        <v>13122.541037778014</v>
      </c>
      <c r="L48" s="8">
        <f>IF(E48="","",IF(Inputs!$B$12="Yes",I48-K48,Inputs!$B$6-K48))</f>
        <v>4820.0473282607563</v>
      </c>
      <c r="M48" s="8">
        <f t="shared" si="14"/>
        <v>45</v>
      </c>
      <c r="N48" s="8"/>
      <c r="O48" s="8"/>
      <c r="P48" s="8"/>
      <c r="Q48" s="8" t="str">
        <f t="shared" si="4"/>
        <v/>
      </c>
      <c r="R48" s="3">
        <f t="shared" si="5"/>
        <v>0</v>
      </c>
      <c r="S48" s="62">
        <f>IF(Inputs!$E$12="Yes",IF(AH48&lt;0,0,AH48),0)</f>
        <v>0</v>
      </c>
      <c r="T48" s="3">
        <f t="shared" si="6"/>
        <v>0</v>
      </c>
      <c r="U48" s="8">
        <f t="shared" si="7"/>
        <v>1815648.0735195563</v>
      </c>
      <c r="W48" s="31">
        <f t="shared" si="18"/>
        <v>46</v>
      </c>
      <c r="X48" s="32">
        <f>IF(ISERROR(W48),NA(),SUM(INDEX($J$4:$J$1333,AB48):INDEX($J$4:$J$1333,AC48)))</f>
        <v>0</v>
      </c>
      <c r="Y48" s="32">
        <f>IF(ISERROR(W48),NA(),SUM(INDEX($K$4:$K$1333,AB48):INDEX($K$4:$K$1333,AC48)))</f>
        <v>0</v>
      </c>
      <c r="Z48" s="32">
        <f>IF(ISERROR(W48),NA(),SUM(INDEX($L$4:$L$1333,AB48):INDEX($L$4:$L$1333,AC48)))</f>
        <v>0</v>
      </c>
      <c r="AA48" s="32" t="str">
        <f t="shared" si="15"/>
        <v/>
      </c>
      <c r="AB48" s="10">
        <f t="shared" si="19"/>
        <v>541</v>
      </c>
      <c r="AC48" s="10">
        <f t="shared" si="20"/>
        <v>552</v>
      </c>
      <c r="AD48">
        <f>IF(AND('Loan amortization schedule-old'!K48&gt;$AE$1,K48&gt;$AE$1),1,0)</f>
        <v>0</v>
      </c>
      <c r="AE48" s="2">
        <f>IF(AND('Loan amortization schedule-old'!K48&gt;$AE$1,K48&lt;$AE$1),($AE$1-K48)*Inputs!$B$10,0)</f>
        <v>365.04493977553136</v>
      </c>
      <c r="AF48">
        <f>IF(AND('Loan amortization schedule-old'!K48&lt;$AE$1,K48&lt;$AE$1),('Loan amortization schedule-old'!K48-'Loan amortization schedule-new'!K48)*Inputs!$B$10,0)</f>
        <v>0</v>
      </c>
      <c r="AG48" s="7"/>
      <c r="AH48" s="61">
        <f>IF(ISERROR(E48),NA(),'Loan amortization schedule-old'!K48-'Loan amortization schedule-new'!K48)+IF(ISERROR(E48),NA(),'Loan amortization schedule-old'!L48-'Loan amortization schedule-new'!L48)-IF(ISERROR(E48),NA(),IF(AD48=1,0,SUM(AE48:AF48)))</f>
        <v>2770.737164397598</v>
      </c>
      <c r="AI48" s="53">
        <f>IF(X48=0,0,'Loan amortization schedule-old'!Y48-Y48)</f>
        <v>0</v>
      </c>
      <c r="AJ48" s="53">
        <f>IF(X48=0,0,'Loan amortization schedule-old'!Z48-Z48)</f>
        <v>0</v>
      </c>
      <c r="AK48" s="53">
        <f t="shared" si="11"/>
        <v>0</v>
      </c>
      <c r="AL48" s="53">
        <f t="shared" si="17"/>
        <v>0</v>
      </c>
      <c r="AM48" s="34"/>
      <c r="AN48" s="50">
        <f>IF(Inputs!$B$12="No",SUM($AL$3:AL48)-Inputs!$E$5-Inputs!$E$6,IF(Inputs!$E$12="Yes",NA(),SUM($AL$3:AL48)-Inputs!$E$5-Inputs!$E$6))</f>
        <v>522792.72660676541</v>
      </c>
      <c r="AO48" s="35">
        <f>IF(ISERROR(W48),0,IF(Inputs!$E$12="Yes",0,IF(AN48&lt;0,1,0)))</f>
        <v>0</v>
      </c>
      <c r="AP48" s="34"/>
      <c r="AQ48" s="50">
        <f>IF(ISERROR(W48),"",(AL48+AQ47)*(1+Inputs!$B$22))</f>
        <v>23539519.269428827</v>
      </c>
      <c r="AR48" s="34"/>
      <c r="AS48" s="34"/>
      <c r="AT48" s="34"/>
      <c r="AU48" s="34"/>
      <c r="AV48" s="34"/>
      <c r="AW48" s="34"/>
      <c r="AX48">
        <f>IF(AND('Loan amortization schedule-old'!Y48&gt;$AE$1*12,Y48&gt;$AE$1*12),1,0)</f>
        <v>0</v>
      </c>
      <c r="AY48" s="2">
        <f>IF(AND('Loan amortization schedule-old'!Y48&gt;$AE$1*12,Y48&lt;$AE$1*12),($AE$1*12-Y48)*Inputs!$B$10,0)</f>
        <v>0</v>
      </c>
      <c r="AZ48">
        <f>IF(AND('Loan amortization schedule-old'!Y48&lt;$AE$1*12,Y48&lt;$AE$1*12),('Loan amortization schedule-old'!Y48-'Loan amortization schedule-new'!Y48)*Inputs!$B$10,0)</f>
        <v>0</v>
      </c>
    </row>
    <row r="49" spans="1:52">
      <c r="A49" s="20"/>
      <c r="B49" s="20"/>
      <c r="D49" s="26">
        <f>IF(SUM($D$2:D48)&lt;&gt;0,0,IF(OR(ROUND(U48-L49,2)=0,ROUND(U49,2)=0),E49,0))</f>
        <v>0</v>
      </c>
      <c r="E49" s="3">
        <f t="shared" si="12"/>
        <v>46</v>
      </c>
      <c r="F49" s="3">
        <f t="shared" si="1"/>
        <v>0</v>
      </c>
      <c r="G49" s="47">
        <f t="shared" si="16"/>
        <v>8.6499999999999994E-2</v>
      </c>
      <c r="H49" s="37">
        <f t="shared" si="2"/>
        <v>8.6499999999999994E-2</v>
      </c>
      <c r="I49" s="9">
        <f>IF(Inputs!$B$12="No",IF((K49+L49)&gt;(U48*(1+rate/freq)),IF((U48*(1+rate/freq))&lt;0,0,(U48*(1+rate/freq))),(K49+L49)),IF(E49="",NA(),IF(Inputs!$E$10&gt;(U48*(1+rate/freq)),IF((U48*(1+rate/freq))&lt;0,0,(U48*(1+rate/freq))),PMT(H49/freq,(term),-$B$2))))</f>
        <v>17942.58836603877</v>
      </c>
      <c r="J49" s="8">
        <f t="shared" si="13"/>
        <v>17942.58836603877</v>
      </c>
      <c r="K49" s="9">
        <f t="shared" si="3"/>
        <v>13087.796529953468</v>
      </c>
      <c r="L49" s="8">
        <f>IF(E49="","",IF(Inputs!$B$12="Yes",I49-K49,Inputs!$B$6-K49))</f>
        <v>4854.7918360853018</v>
      </c>
      <c r="M49" s="8">
        <f t="shared" si="14"/>
        <v>46</v>
      </c>
      <c r="N49" s="8">
        <f>N46+3</f>
        <v>46</v>
      </c>
      <c r="O49" s="8"/>
      <c r="P49" s="8"/>
      <c r="Q49" s="8" t="str">
        <f t="shared" si="4"/>
        <v/>
      </c>
      <c r="R49" s="3">
        <f t="shared" si="5"/>
        <v>0</v>
      </c>
      <c r="S49" s="62">
        <f>IF(Inputs!$E$12="Yes",IF(AH49&lt;0,0,AH49),0)</f>
        <v>0</v>
      </c>
      <c r="T49" s="3">
        <f t="shared" si="6"/>
        <v>0</v>
      </c>
      <c r="U49" s="8">
        <f t="shared" si="7"/>
        <v>1810793.2816834711</v>
      </c>
      <c r="W49" s="31">
        <f t="shared" si="18"/>
        <v>47</v>
      </c>
      <c r="X49" s="32">
        <f>IF(ISERROR(W49),NA(),SUM(INDEX($J$4:$J$1333,AB49):INDEX($J$4:$J$1333,AC49)))</f>
        <v>0</v>
      </c>
      <c r="Y49" s="32">
        <f>IF(ISERROR(W49),NA(),SUM(INDEX($K$4:$K$1333,AB49):INDEX($K$4:$K$1333,AC49)))</f>
        <v>0</v>
      </c>
      <c r="Z49" s="32">
        <f>IF(ISERROR(W49),NA(),SUM(INDEX($L$4:$L$1333,AB49):INDEX($L$4:$L$1333,AC49)))</f>
        <v>0</v>
      </c>
      <c r="AA49" s="32" t="str">
        <f t="shared" si="15"/>
        <v/>
      </c>
      <c r="AB49" s="10">
        <f t="shared" si="19"/>
        <v>553</v>
      </c>
      <c r="AC49" s="10">
        <f t="shared" si="20"/>
        <v>564</v>
      </c>
      <c r="AD49">
        <f>IF(AND('Loan amortization schedule-old'!K49&gt;$AE$1,K49&gt;$AE$1),1,0)</f>
        <v>0</v>
      </c>
      <c r="AE49" s="2">
        <f>IF(AND('Loan amortization schedule-old'!K49&gt;$AE$1,K49&lt;$AE$1),($AE$1-K49)*Inputs!$B$10,0)</f>
        <v>368.62362408145958</v>
      </c>
      <c r="AF49">
        <f>IF(AND('Loan amortization schedule-old'!K49&lt;$AE$1,K49&lt;$AE$1),('Loan amortization schedule-old'!K49-'Loan amortization schedule-new'!K49)*Inputs!$B$10,0)</f>
        <v>0</v>
      </c>
      <c r="AG49" s="7"/>
      <c r="AH49" s="61">
        <f>IF(ISERROR(E49),NA(),'Loan amortization schedule-old'!K49-'Loan amortization schedule-new'!K49)+IF(ISERROR(E49),NA(),'Loan amortization schedule-old'!L49-'Loan amortization schedule-new'!L49)-IF(ISERROR(E49),NA(),IF(AD49=1,0,SUM(AE49:AF49)))</f>
        <v>2767.1584800916698</v>
      </c>
      <c r="AI49" s="53">
        <f>IF(X49=0,0,'Loan amortization schedule-old'!Y49-Y49)</f>
        <v>0</v>
      </c>
      <c r="AJ49" s="53">
        <f>IF(X49=0,0,'Loan amortization schedule-old'!Z49-Z49)</f>
        <v>0</v>
      </c>
      <c r="AK49" s="53">
        <f t="shared" si="11"/>
        <v>0</v>
      </c>
      <c r="AL49" s="53">
        <f t="shared" si="17"/>
        <v>0</v>
      </c>
      <c r="AM49" s="34"/>
      <c r="AN49" s="50">
        <f>IF(Inputs!$B$12="No",SUM($AL$3:AL49)-Inputs!$E$5-Inputs!$E$6,IF(Inputs!$E$12="Yes",NA(),SUM($AL$3:AL49)-Inputs!$E$5-Inputs!$E$6))</f>
        <v>522792.72660676541</v>
      </c>
      <c r="AO49" s="35">
        <f>IF(ISERROR(W49),0,IF(Inputs!$E$12="Yes",0,IF(AN49&lt;0,1,0)))</f>
        <v>0</v>
      </c>
      <c r="AP49" s="34"/>
      <c r="AQ49" s="50">
        <f>IF(ISERROR(W49),"",(AL49+AQ48)*(1+Inputs!$B$22))</f>
        <v>25893471.196371712</v>
      </c>
      <c r="AR49" s="34"/>
      <c r="AS49" s="34"/>
      <c r="AT49" s="34"/>
      <c r="AU49" s="34"/>
      <c r="AV49" s="34"/>
      <c r="AW49" s="34"/>
      <c r="AX49">
        <f>IF(AND('Loan amortization schedule-old'!Y49&gt;$AE$1*12,Y49&gt;$AE$1*12),1,0)</f>
        <v>0</v>
      </c>
      <c r="AY49" s="2">
        <f>IF(AND('Loan amortization schedule-old'!Y49&gt;$AE$1*12,Y49&lt;$AE$1*12),($AE$1*12-Y49)*Inputs!$B$10,0)</f>
        <v>0</v>
      </c>
      <c r="AZ49">
        <f>IF(AND('Loan amortization schedule-old'!Y49&lt;$AE$1*12,Y49&lt;$AE$1*12),('Loan amortization schedule-old'!Y49-'Loan amortization schedule-new'!Y49)*Inputs!$B$10,0)</f>
        <v>0</v>
      </c>
    </row>
    <row r="50" spans="1:52">
      <c r="A50" s="20"/>
      <c r="B50" s="20"/>
      <c r="D50" s="26">
        <f>IF(SUM($D$2:D49)&lt;&gt;0,0,IF(OR(ROUND(U49-L50,2)=0,ROUND(U50,2)=0),E50,0))</f>
        <v>0</v>
      </c>
      <c r="E50" s="3">
        <f t="shared" si="12"/>
        <v>47</v>
      </c>
      <c r="F50" s="3">
        <f t="shared" si="1"/>
        <v>0</v>
      </c>
      <c r="G50" s="47">
        <f t="shared" si="16"/>
        <v>8.6499999999999994E-2</v>
      </c>
      <c r="H50" s="37">
        <f t="shared" si="2"/>
        <v>8.6499999999999994E-2</v>
      </c>
      <c r="I50" s="9">
        <f>IF(Inputs!$B$12="No",IF((K50+L50)&gt;(U49*(1+rate/freq)),IF((U49*(1+rate/freq))&lt;0,0,(U49*(1+rate/freq))),(K50+L50)),IF(E50="",NA(),IF(Inputs!$E$10&gt;(U49*(1+rate/freq)),IF((U49*(1+rate/freq))&lt;0,0,(U49*(1+rate/freq))),PMT(H50/freq,(term),-$B$2))))</f>
        <v>17942.58836603877</v>
      </c>
      <c r="J50" s="8">
        <f t="shared" si="13"/>
        <v>17942.58836603877</v>
      </c>
      <c r="K50" s="9">
        <f t="shared" si="3"/>
        <v>13052.801572135018</v>
      </c>
      <c r="L50" s="8">
        <f>IF(E50="","",IF(Inputs!$B$12="Yes",I50-K50,Inputs!$B$6-K50))</f>
        <v>4889.7867939037515</v>
      </c>
      <c r="M50" s="8">
        <f t="shared" si="14"/>
        <v>47</v>
      </c>
      <c r="N50" s="8"/>
      <c r="O50" s="8"/>
      <c r="P50" s="8"/>
      <c r="Q50" s="8" t="str">
        <f t="shared" si="4"/>
        <v/>
      </c>
      <c r="R50" s="3">
        <f t="shared" si="5"/>
        <v>0</v>
      </c>
      <c r="S50" s="62">
        <f>IF(Inputs!$E$12="Yes",IF(AH50&lt;0,0,AH50),0)</f>
        <v>0</v>
      </c>
      <c r="T50" s="3">
        <f t="shared" si="6"/>
        <v>0</v>
      </c>
      <c r="U50" s="8">
        <f t="shared" si="7"/>
        <v>1805903.4948895674</v>
      </c>
      <c r="W50" s="31">
        <f t="shared" si="18"/>
        <v>48</v>
      </c>
      <c r="X50" s="32">
        <f>IF(ISERROR(W50),NA(),SUM(INDEX($J$4:$J$1333,AB50):INDEX($J$4:$J$1333,AC50)))</f>
        <v>0</v>
      </c>
      <c r="Y50" s="32">
        <f>IF(ISERROR(W50),NA(),SUM(INDEX($K$4:$K$1333,AB50):INDEX($K$4:$K$1333,AC50)))</f>
        <v>0</v>
      </c>
      <c r="Z50" s="32">
        <f>IF(ISERROR(W50),NA(),SUM(INDEX($L$4:$L$1333,AB50):INDEX($L$4:$L$1333,AC50)))</f>
        <v>0</v>
      </c>
      <c r="AA50" s="32" t="str">
        <f t="shared" si="15"/>
        <v/>
      </c>
      <c r="AB50" s="10">
        <f t="shared" si="19"/>
        <v>565</v>
      </c>
      <c r="AC50" s="10">
        <f t="shared" si="20"/>
        <v>576</v>
      </c>
      <c r="AD50">
        <f>IF(AND('Loan amortization schedule-old'!K50&gt;$AE$1,K50&gt;$AE$1),1,0)</f>
        <v>0</v>
      </c>
      <c r="AE50" s="2">
        <f>IF(AND('Loan amortization schedule-old'!K50&gt;$AE$1,K50&lt;$AE$1),($AE$1-K50)*Inputs!$B$10,0)</f>
        <v>372.22810473675986</v>
      </c>
      <c r="AF50">
        <f>IF(AND('Loan amortization schedule-old'!K50&lt;$AE$1,K50&lt;$AE$1),('Loan amortization schedule-old'!K50-'Loan amortization schedule-new'!K50)*Inputs!$B$10,0)</f>
        <v>0</v>
      </c>
      <c r="AG50" s="7"/>
      <c r="AH50" s="61">
        <f>IF(ISERROR(E50),NA(),'Loan amortization schedule-old'!K50-'Loan amortization schedule-new'!K50)+IF(ISERROR(E50),NA(),'Loan amortization schedule-old'!L50-'Loan amortization schedule-new'!L50)-IF(ISERROR(E50),NA(),IF(AD50=1,0,SUM(AE50:AF50)))</f>
        <v>2763.5539994363698</v>
      </c>
      <c r="AI50" s="53">
        <f>IF(X50=0,0,'Loan amortization schedule-old'!Y50-Y50)</f>
        <v>0</v>
      </c>
      <c r="AJ50" s="53">
        <f>IF(X50=0,0,'Loan amortization schedule-old'!Z50-Z50)</f>
        <v>0</v>
      </c>
      <c r="AK50" s="53">
        <f t="shared" si="11"/>
        <v>0</v>
      </c>
      <c r="AL50" s="53">
        <f t="shared" si="17"/>
        <v>0</v>
      </c>
      <c r="AM50" s="34"/>
      <c r="AN50" s="50">
        <f>IF(Inputs!$B$12="No",SUM($AL$3:AL50)-Inputs!$E$5-Inputs!$E$6,IF(Inputs!$E$12="Yes",NA(),SUM($AL$3:AL50)-Inputs!$E$5-Inputs!$E$6))</f>
        <v>522792.72660676541</v>
      </c>
      <c r="AO50" s="35">
        <f>IF(ISERROR(W50),0,IF(Inputs!$E$12="Yes",0,IF(AN50&lt;0,1,0)))</f>
        <v>0</v>
      </c>
      <c r="AP50" s="34"/>
      <c r="AQ50" s="50">
        <f>IF(ISERROR(W50),"",(AL50+AQ49)*(1+Inputs!$B$22))</f>
        <v>28482818.316008884</v>
      </c>
      <c r="AR50" s="34"/>
      <c r="AS50" s="34"/>
      <c r="AT50" s="34"/>
      <c r="AU50" s="34"/>
      <c r="AV50" s="34"/>
      <c r="AW50" s="34"/>
      <c r="AX50">
        <f>IF(AND('Loan amortization schedule-old'!Y50&gt;$AE$1*12,Y50&gt;$AE$1*12),1,0)</f>
        <v>0</v>
      </c>
      <c r="AY50" s="2">
        <f>IF(AND('Loan amortization schedule-old'!Y50&gt;$AE$1*12,Y50&lt;$AE$1*12),($AE$1*12-Y50)*Inputs!$B$10,0)</f>
        <v>0</v>
      </c>
      <c r="AZ50">
        <f>IF(AND('Loan amortization schedule-old'!Y50&lt;$AE$1*12,Y50&lt;$AE$1*12),('Loan amortization schedule-old'!Y50-'Loan amortization schedule-new'!Y50)*Inputs!$B$10,0)</f>
        <v>0</v>
      </c>
    </row>
    <row r="51" spans="1:52">
      <c r="A51" s="20"/>
      <c r="B51" s="20"/>
      <c r="D51" s="26">
        <f>IF(SUM($D$2:D50)&lt;&gt;0,0,IF(OR(ROUND(U50-L51,2)=0,ROUND(U51,2)=0),E51,0))</f>
        <v>0</v>
      </c>
      <c r="E51" s="3">
        <f t="shared" si="12"/>
        <v>48</v>
      </c>
      <c r="F51" s="3">
        <f t="shared" si="1"/>
        <v>0</v>
      </c>
      <c r="G51" s="47">
        <f t="shared" si="16"/>
        <v>8.6499999999999994E-2</v>
      </c>
      <c r="H51" s="37">
        <f t="shared" si="2"/>
        <v>8.6499999999999994E-2</v>
      </c>
      <c r="I51" s="9">
        <f>IF(Inputs!$B$12="No",IF((K51+L51)&gt;(U50*(1+rate/freq)),IF((U50*(1+rate/freq))&lt;0,0,(U50*(1+rate/freq))),(K51+L51)),IF(E51="",NA(),IF(Inputs!$E$10&gt;(U50*(1+rate/freq)),IF((U50*(1+rate/freq))&lt;0,0,(U50*(1+rate/freq))),PMT(H51/freq,(term),-$B$2))))</f>
        <v>17942.58836603877</v>
      </c>
      <c r="J51" s="8">
        <f t="shared" si="13"/>
        <v>17942.58836603877</v>
      </c>
      <c r="K51" s="9">
        <f t="shared" si="3"/>
        <v>13017.554358995631</v>
      </c>
      <c r="L51" s="8">
        <f>IF(E51="","",IF(Inputs!$B$12="Yes",I51-K51,Inputs!$B$6-K51))</f>
        <v>4925.0340070431394</v>
      </c>
      <c r="M51" s="8">
        <f t="shared" si="14"/>
        <v>48</v>
      </c>
      <c r="N51" s="8"/>
      <c r="O51" s="8"/>
      <c r="P51" s="8"/>
      <c r="Q51" s="8" t="str">
        <f t="shared" si="4"/>
        <v/>
      </c>
      <c r="R51" s="3">
        <f t="shared" si="5"/>
        <v>0</v>
      </c>
      <c r="S51" s="62">
        <f>IF(Inputs!$E$12="Yes",IF(AH51&lt;0,0,AH51),0)</f>
        <v>0</v>
      </c>
      <c r="T51" s="3">
        <f t="shared" si="6"/>
        <v>0</v>
      </c>
      <c r="U51" s="8">
        <f t="shared" si="7"/>
        <v>1800978.4608825243</v>
      </c>
      <c r="W51" s="31">
        <f t="shared" si="18"/>
        <v>49</v>
      </c>
      <c r="X51" s="32">
        <f>IF(ISERROR(W51),NA(),SUM(INDEX($J$4:$J$1333,AB51):INDEX($J$4:$J$1333,AC51)))</f>
        <v>0</v>
      </c>
      <c r="Y51" s="32">
        <f>IF(ISERROR(W51),NA(),SUM(INDEX($K$4:$K$1333,AB51):INDEX($K$4:$K$1333,AC51)))</f>
        <v>0</v>
      </c>
      <c r="Z51" s="32">
        <f>IF(ISERROR(W51),NA(),SUM(INDEX($L$4:$L$1333,AB51):INDEX($L$4:$L$1333,AC51)))</f>
        <v>0</v>
      </c>
      <c r="AA51" s="32" t="str">
        <f t="shared" si="15"/>
        <v/>
      </c>
      <c r="AB51" s="10">
        <f t="shared" si="19"/>
        <v>577</v>
      </c>
      <c r="AC51" s="10">
        <f t="shared" si="20"/>
        <v>588</v>
      </c>
      <c r="AD51">
        <f>IF(AND('Loan amortization schedule-old'!K51&gt;$AE$1,K51&gt;$AE$1),1,0)</f>
        <v>0</v>
      </c>
      <c r="AE51" s="2">
        <f>IF(AND('Loan amortization schedule-old'!K51&gt;$AE$1,K51&lt;$AE$1),($AE$1-K51)*Inputs!$B$10,0)</f>
        <v>375.85856769011684</v>
      </c>
      <c r="AF51">
        <f>IF(AND('Loan amortization schedule-old'!K51&lt;$AE$1,K51&lt;$AE$1),('Loan amortization schedule-old'!K51-'Loan amortization schedule-new'!K51)*Inputs!$B$10,0)</f>
        <v>0</v>
      </c>
      <c r="AG51" s="7"/>
      <c r="AH51" s="61">
        <f>IF(ISERROR(E51),NA(),'Loan amortization schedule-old'!K51-'Loan amortization schedule-new'!K51)+IF(ISERROR(E51),NA(),'Loan amortization schedule-old'!L51-'Loan amortization schedule-new'!L51)-IF(ISERROR(E51),NA(),IF(AD51=1,0,SUM(AE51:AF51)))</f>
        <v>2759.9235364830129</v>
      </c>
      <c r="AI51" s="53">
        <f>IF(X51=0,0,'Loan amortization schedule-old'!Y51-Y51)</f>
        <v>0</v>
      </c>
      <c r="AJ51" s="53">
        <f>IF(X51=0,0,'Loan amortization schedule-old'!Z51-Z51)</f>
        <v>0</v>
      </c>
      <c r="AK51" s="53">
        <f t="shared" si="11"/>
        <v>0</v>
      </c>
      <c r="AL51" s="53">
        <f t="shared" si="17"/>
        <v>0</v>
      </c>
      <c r="AM51" s="34"/>
      <c r="AN51" s="50">
        <f>IF(Inputs!$B$12="No",SUM($AL$3:AL51)-Inputs!$E$5-Inputs!$E$6,IF(Inputs!$E$12="Yes",NA(),SUM($AL$3:AL51)-Inputs!$E$5-Inputs!$E$6))</f>
        <v>522792.72660676541</v>
      </c>
      <c r="AO51" s="35">
        <f>IF(ISERROR(W51),0,IF(Inputs!$E$12="Yes",0,IF(AN51&lt;0,1,0)))</f>
        <v>0</v>
      </c>
      <c r="AP51" s="34"/>
      <c r="AQ51" s="50">
        <f>IF(ISERROR(W51),"",(AL51+AQ50)*(1+Inputs!$B$22))</f>
        <v>31331100.147609774</v>
      </c>
      <c r="AR51" s="34"/>
      <c r="AS51" s="34"/>
      <c r="AT51" s="34"/>
      <c r="AU51" s="34"/>
      <c r="AV51" s="34"/>
      <c r="AW51" s="34"/>
      <c r="AX51">
        <f>IF(AND('Loan amortization schedule-old'!Y51&gt;$AE$1*12,Y51&gt;$AE$1*12),1,0)</f>
        <v>0</v>
      </c>
      <c r="AY51" s="2">
        <f>IF(AND('Loan amortization schedule-old'!Y51&gt;$AE$1*12,Y51&lt;$AE$1*12),($AE$1*12-Y51)*Inputs!$B$10,0)</f>
        <v>0</v>
      </c>
      <c r="AZ51">
        <f>IF(AND('Loan amortization schedule-old'!Y51&lt;$AE$1*12,Y51&lt;$AE$1*12),('Loan amortization schedule-old'!Y51-'Loan amortization schedule-new'!Y51)*Inputs!$B$10,0)</f>
        <v>0</v>
      </c>
    </row>
    <row r="52" spans="1:52">
      <c r="A52" s="20"/>
      <c r="B52" s="20"/>
      <c r="D52" s="26">
        <f>IF(SUM($D$2:D51)&lt;&gt;0,0,IF(OR(ROUND(U51-L52,2)=0,ROUND(U52,2)=0),E52,0))</f>
        <v>0</v>
      </c>
      <c r="E52" s="3">
        <f t="shared" si="12"/>
        <v>49</v>
      </c>
      <c r="F52" s="3">
        <f t="shared" si="1"/>
        <v>0</v>
      </c>
      <c r="G52" s="47">
        <f t="shared" si="16"/>
        <v>8.6499999999999994E-2</v>
      </c>
      <c r="H52" s="37">
        <f t="shared" si="2"/>
        <v>8.6499999999999994E-2</v>
      </c>
      <c r="I52" s="9">
        <f>IF(Inputs!$B$12="No",IF((K52+L52)&gt;(U51*(1+rate/freq)),IF((U51*(1+rate/freq))&lt;0,0,(U51*(1+rate/freq))),(K52+L52)),IF(E52="",NA(),IF(Inputs!$E$10&gt;(U51*(1+rate/freq)),IF((U51*(1+rate/freq))&lt;0,0,(U51*(1+rate/freq))),PMT(H52/freq,(term),-$B$2))))</f>
        <v>17942.58836603877</v>
      </c>
      <c r="J52" s="8">
        <f t="shared" si="13"/>
        <v>17942.58836603877</v>
      </c>
      <c r="K52" s="9">
        <f t="shared" si="3"/>
        <v>12982.053072194862</v>
      </c>
      <c r="L52" s="8">
        <f>IF(E52="","",IF(Inputs!$B$12="Yes",I52-K52,Inputs!$B$6-K52))</f>
        <v>4960.5352938439082</v>
      </c>
      <c r="M52" s="8">
        <f t="shared" si="14"/>
        <v>49</v>
      </c>
      <c r="N52" s="8">
        <f>N49+3</f>
        <v>49</v>
      </c>
      <c r="O52" s="8">
        <f>O46+6</f>
        <v>49</v>
      </c>
      <c r="P52" s="8">
        <f>P40+12</f>
        <v>49</v>
      </c>
      <c r="Q52" s="8" t="str">
        <f t="shared" si="4"/>
        <v/>
      </c>
      <c r="R52" s="3">
        <f t="shared" si="5"/>
        <v>0</v>
      </c>
      <c r="S52" s="62">
        <f>IF(Inputs!$E$12="Yes",IF(AH52&lt;0,0,AH52),0)</f>
        <v>0</v>
      </c>
      <c r="T52" s="3">
        <f t="shared" si="6"/>
        <v>0</v>
      </c>
      <c r="U52" s="8">
        <f t="shared" si="7"/>
        <v>1796017.9255886804</v>
      </c>
      <c r="W52" s="31">
        <f t="shared" si="18"/>
        <v>50</v>
      </c>
      <c r="X52" s="32">
        <f>IF(ISERROR(W52),NA(),SUM(INDEX($J$4:$J$1333,AB52):INDEX($J$4:$J$1333,AC52)))</f>
        <v>0</v>
      </c>
      <c r="Y52" s="32">
        <f>IF(ISERROR(W52),NA(),SUM(INDEX($K$4:$K$1333,AB52):INDEX($K$4:$K$1333,AC52)))</f>
        <v>0</v>
      </c>
      <c r="Z52" s="32">
        <f>IF(ISERROR(W52),NA(),SUM(INDEX($L$4:$L$1333,AB52):INDEX($L$4:$L$1333,AC52)))</f>
        <v>0</v>
      </c>
      <c r="AA52" s="32" t="str">
        <f t="shared" si="15"/>
        <v/>
      </c>
      <c r="AB52" s="10">
        <f t="shared" si="19"/>
        <v>589</v>
      </c>
      <c r="AC52" s="10">
        <f t="shared" si="20"/>
        <v>600</v>
      </c>
      <c r="AD52">
        <f>IF(AND('Loan amortization schedule-old'!K52&gt;$AE$1,K52&gt;$AE$1),1,0)</f>
        <v>0</v>
      </c>
      <c r="AE52" s="2">
        <f>IF(AND('Loan amortization schedule-old'!K52&gt;$AE$1,K52&lt;$AE$1),($AE$1-K52)*Inputs!$B$10,0)</f>
        <v>379.51520023059601</v>
      </c>
      <c r="AF52">
        <f>IF(AND('Loan amortization schedule-old'!K52&lt;$AE$1,K52&lt;$AE$1),('Loan amortization schedule-old'!K52-'Loan amortization schedule-new'!K52)*Inputs!$B$10,0)</f>
        <v>0</v>
      </c>
      <c r="AG52" s="7"/>
      <c r="AH52" s="61">
        <f>IF(ISERROR(E52),NA(),'Loan amortization schedule-old'!K52-'Loan amortization schedule-new'!K52)+IF(ISERROR(E52),NA(),'Loan amortization schedule-old'!L52-'Loan amortization schedule-new'!L52)-IF(ISERROR(E52),NA(),IF(AD52=1,0,SUM(AE52:AF52)))</f>
        <v>2756.2669039425336</v>
      </c>
      <c r="AI52" s="53">
        <f>IF(X52=0,0,'Loan amortization schedule-old'!Y52-Y52)</f>
        <v>0</v>
      </c>
      <c r="AJ52" s="53">
        <f>IF(X52=0,0,'Loan amortization schedule-old'!Z52-Z52)</f>
        <v>0</v>
      </c>
      <c r="AK52" s="53">
        <f t="shared" si="11"/>
        <v>0</v>
      </c>
      <c r="AL52" s="53">
        <f t="shared" si="17"/>
        <v>0</v>
      </c>
      <c r="AM52" s="34"/>
      <c r="AN52" s="50">
        <f>IF(Inputs!$B$12="No",SUM($AL$3:AL52)-Inputs!$E$5-Inputs!$E$6,IF(Inputs!$E$12="Yes",NA(),SUM($AL$3:AL52)-Inputs!$E$5-Inputs!$E$6))</f>
        <v>522792.72660676541</v>
      </c>
      <c r="AO52" s="35">
        <f>IF(ISERROR(W52),0,IF(Inputs!$E$12="Yes",0,IF(AN52&lt;0,1,0)))</f>
        <v>0</v>
      </c>
      <c r="AP52" s="34"/>
      <c r="AQ52" s="50">
        <f>IF(ISERROR(W52),"",(AL52+AQ51)*(1+Inputs!$B$22))</f>
        <v>34464210.162370756</v>
      </c>
      <c r="AR52" s="34"/>
      <c r="AS52" s="34"/>
      <c r="AT52" s="34"/>
      <c r="AU52" s="34"/>
      <c r="AV52" s="34"/>
      <c r="AW52" s="34"/>
      <c r="AX52">
        <f>IF(AND('Loan amortization schedule-old'!Y52&gt;$AE$1*12,Y52&gt;$AE$1*12),1,0)</f>
        <v>0</v>
      </c>
      <c r="AY52" s="2">
        <f>IF(AND('Loan amortization schedule-old'!Y52&gt;$AE$1*12,Y52&lt;$AE$1*12),($AE$1*12-Y52)*Inputs!$B$10,0)</f>
        <v>0</v>
      </c>
      <c r="AZ52">
        <f>IF(AND('Loan amortization schedule-old'!Y52&lt;$AE$1*12,Y52&lt;$AE$1*12),('Loan amortization schedule-old'!Y52-'Loan amortization schedule-new'!Y52)*Inputs!$B$10,0)</f>
        <v>0</v>
      </c>
    </row>
    <row r="53" spans="1:52">
      <c r="A53" s="20"/>
      <c r="B53" s="20"/>
      <c r="D53" s="26">
        <f>IF(SUM($D$2:D52)&lt;&gt;0,0,IF(OR(ROUND(U52-L53,2)=0,ROUND(U53,2)=0),E53,0))</f>
        <v>0</v>
      </c>
      <c r="E53" s="3">
        <f t="shared" si="12"/>
        <v>50</v>
      </c>
      <c r="F53" s="3">
        <f t="shared" si="1"/>
        <v>0</v>
      </c>
      <c r="G53" s="47">
        <f t="shared" si="16"/>
        <v>8.6499999999999994E-2</v>
      </c>
      <c r="H53" s="37">
        <f t="shared" si="2"/>
        <v>8.6499999999999994E-2</v>
      </c>
      <c r="I53" s="9">
        <f>IF(Inputs!$B$12="No",IF((K53+L53)&gt;(U52*(1+rate/freq)),IF((U52*(1+rate/freq))&lt;0,0,(U52*(1+rate/freq))),(K53+L53)),IF(E53="",NA(),IF(Inputs!$E$10&gt;(U52*(1+rate/freq)),IF((U52*(1+rate/freq))&lt;0,0,(U52*(1+rate/freq))),PMT(H53/freq,(term),-$B$2))))</f>
        <v>17942.58836603877</v>
      </c>
      <c r="J53" s="8">
        <f t="shared" si="13"/>
        <v>17942.58836603877</v>
      </c>
      <c r="K53" s="9">
        <f t="shared" si="3"/>
        <v>12946.29588028507</v>
      </c>
      <c r="L53" s="8">
        <f>IF(E53="","",IF(Inputs!$B$12="Yes",I53-K53,Inputs!$B$6-K53))</f>
        <v>4996.2924857537</v>
      </c>
      <c r="M53" s="8">
        <f t="shared" si="14"/>
        <v>50</v>
      </c>
      <c r="N53" s="8"/>
      <c r="O53" s="8"/>
      <c r="P53" s="8"/>
      <c r="Q53" s="8" t="str">
        <f t="shared" si="4"/>
        <v/>
      </c>
      <c r="R53" s="3">
        <f t="shared" si="5"/>
        <v>0</v>
      </c>
      <c r="S53" s="62">
        <f>IF(Inputs!$E$12="Yes",IF(AH53&lt;0,0,AH53),0)</f>
        <v>0</v>
      </c>
      <c r="T53" s="3">
        <f t="shared" si="6"/>
        <v>0</v>
      </c>
      <c r="U53" s="8">
        <f t="shared" si="7"/>
        <v>1791021.6331029267</v>
      </c>
      <c r="W53" s="33"/>
      <c r="X53" s="33"/>
      <c r="Y53" s="33"/>
      <c r="Z53" s="33"/>
      <c r="AA53" s="33"/>
      <c r="AB53" s="11"/>
      <c r="AC53" s="11"/>
      <c r="AD53">
        <f>IF(AND('Loan amortization schedule-old'!K53&gt;$AE$1,K53&gt;$AE$1),1,0)</f>
        <v>0</v>
      </c>
      <c r="AE53" s="2">
        <f>IF(AND('Loan amortization schedule-old'!K53&gt;$AE$1,K53&lt;$AE$1),($AE$1-K53)*Inputs!$B$10,0)</f>
        <v>383.19819099730455</v>
      </c>
      <c r="AF53">
        <f>IF(AND('Loan amortization schedule-old'!K53&lt;$AE$1,K53&lt;$AE$1),('Loan amortization schedule-old'!K53-'Loan amortization schedule-new'!K53)*Inputs!$B$10,0)</f>
        <v>0</v>
      </c>
      <c r="AG53" s="7"/>
      <c r="AH53" s="61">
        <f>IF(ISERROR(E53),NA(),'Loan amortization schedule-old'!K53-'Loan amortization schedule-new'!K53)+IF(ISERROR(E53),NA(),'Loan amortization schedule-old'!L53-'Loan amortization schedule-new'!L53)-IF(ISERROR(E53),NA(),IF(AD53=1,0,SUM(AE53:AF53)))</f>
        <v>2752.5839131758248</v>
      </c>
      <c r="AI53" s="53">
        <f>IF(X53=0,0,'Loan amortization schedule-old'!Y53-Y53)</f>
        <v>0</v>
      </c>
      <c r="AJ53" s="53">
        <f>IF(X53=0,0,'Loan amortization schedule-old'!Z53-Z53)</f>
        <v>0</v>
      </c>
      <c r="AK53" s="53">
        <f t="shared" si="11"/>
        <v>0</v>
      </c>
      <c r="AL53" s="53">
        <f t="shared" si="17"/>
        <v>0</v>
      </c>
      <c r="AM53" s="34"/>
      <c r="AN53" s="50">
        <f>IF(Inputs!$B$12="No",SUM($AL$3:AL53)-Inputs!$E$5-Inputs!$E$6,IF(Inputs!$E$12="Yes",NA(),SUM($AL$3:AL53)-Inputs!$E$5-Inputs!$E$6))</f>
        <v>522792.72660676541</v>
      </c>
      <c r="AO53" s="35"/>
      <c r="AP53" s="34"/>
      <c r="AQ53" s="35"/>
      <c r="AR53" s="34"/>
      <c r="AS53" s="34"/>
      <c r="AT53" s="34"/>
      <c r="AU53" s="34"/>
      <c r="AV53" s="34"/>
      <c r="AW53" s="34"/>
    </row>
    <row r="54" spans="1:52">
      <c r="A54" s="20"/>
      <c r="B54" s="20"/>
      <c r="D54" s="26">
        <f>IF(SUM($D$2:D53)&lt;&gt;0,0,IF(OR(ROUND(U53-L54,2)=0,ROUND(U54,2)=0),E54,0))</f>
        <v>0</v>
      </c>
      <c r="E54" s="3">
        <f t="shared" si="12"/>
        <v>51</v>
      </c>
      <c r="F54" s="3">
        <f t="shared" si="1"/>
        <v>0</v>
      </c>
      <c r="G54" s="47">
        <f t="shared" si="16"/>
        <v>8.6499999999999994E-2</v>
      </c>
      <c r="H54" s="37">
        <f t="shared" si="2"/>
        <v>8.6499999999999994E-2</v>
      </c>
      <c r="I54" s="9">
        <f>IF(Inputs!$B$12="No",IF((K54+L54)&gt;(U53*(1+rate/freq)),IF((U53*(1+rate/freq))&lt;0,0,(U53*(1+rate/freq))),(K54+L54)),IF(E54="",NA(),IF(Inputs!$E$10&gt;(U53*(1+rate/freq)),IF((U53*(1+rate/freq))&lt;0,0,(U53*(1+rate/freq))),PMT(H54/freq,(term),-$B$2))))</f>
        <v>17942.58836603877</v>
      </c>
      <c r="J54" s="8">
        <f t="shared" si="13"/>
        <v>17942.58836603877</v>
      </c>
      <c r="K54" s="9">
        <f t="shared" si="3"/>
        <v>12910.28093861693</v>
      </c>
      <c r="L54" s="8">
        <f>IF(E54="","",IF(Inputs!$B$12="Yes",I54-K54,Inputs!$B$6-K54))</f>
        <v>5032.3074274218397</v>
      </c>
      <c r="M54" s="8">
        <f t="shared" si="14"/>
        <v>51</v>
      </c>
      <c r="N54" s="8"/>
      <c r="O54" s="8"/>
      <c r="P54" s="8"/>
      <c r="Q54" s="8" t="str">
        <f t="shared" si="4"/>
        <v/>
      </c>
      <c r="R54" s="3">
        <f t="shared" si="5"/>
        <v>0</v>
      </c>
      <c r="S54" s="62">
        <f>IF(Inputs!$E$12="Yes",IF(AH54&lt;0,0,AH54),0)</f>
        <v>0</v>
      </c>
      <c r="T54" s="3">
        <f t="shared" si="6"/>
        <v>0</v>
      </c>
      <c r="U54" s="8">
        <f t="shared" si="7"/>
        <v>1785989.3256755047</v>
      </c>
      <c r="W54" s="33"/>
      <c r="X54" s="33"/>
      <c r="Y54" s="33"/>
      <c r="Z54" s="33"/>
      <c r="AA54" s="33"/>
      <c r="AB54" s="11"/>
      <c r="AC54" s="11"/>
      <c r="AD54">
        <f>IF(AND('Loan amortization schedule-old'!K54&gt;$AE$1,K54&gt;$AE$1),1,0)</f>
        <v>0</v>
      </c>
      <c r="AE54" s="2">
        <f>IF(AND('Loan amortization schedule-old'!K54&gt;$AE$1,K54&lt;$AE$1),($AE$1-K54)*Inputs!$B$10,0)</f>
        <v>0</v>
      </c>
      <c r="AF54">
        <f>IF(AND('Loan amortization schedule-old'!K54&lt;$AE$1,K54&lt;$AE$1),('Loan amortization schedule-old'!K54-'Loan amortization schedule-new'!K54)*Inputs!$B$10,0)</f>
        <v>384.96316792046838</v>
      </c>
      <c r="AG54" s="7"/>
      <c r="AH54" s="61">
        <f>IF(ISERROR(E54),NA(),'Loan amortization schedule-old'!K54-'Loan amortization schedule-new'!K54)+IF(ISERROR(E54),NA(),'Loan amortization schedule-old'!L54-'Loan amortization schedule-new'!L54)-IF(ISERROR(E54),NA(),IF(AD54=1,0,SUM(AE54:AF54)))</f>
        <v>2750.8189362526609</v>
      </c>
      <c r="AI54" s="53">
        <f>IF(X54=0,0,'Loan amortization schedule-old'!Y54-Y54)</f>
        <v>0</v>
      </c>
      <c r="AJ54" s="53">
        <f>IF(X54=0,0,'Loan amortization schedule-old'!Z54-Z54)</f>
        <v>0</v>
      </c>
      <c r="AK54" s="53">
        <f t="shared" si="11"/>
        <v>0</v>
      </c>
      <c r="AL54" s="53">
        <f t="shared" si="17"/>
        <v>0</v>
      </c>
      <c r="AM54" s="34"/>
      <c r="AN54" s="50">
        <f>IF(Inputs!$B$12="No",SUM($AL$3:AL54)-Inputs!$E$5-Inputs!$E$6,IF(Inputs!$E$12="Yes",NA(),SUM($AL$3:AL54)-Inputs!$E$5-Inputs!$E$6))</f>
        <v>522792.72660676541</v>
      </c>
      <c r="AO54" s="35"/>
      <c r="AP54" s="34"/>
      <c r="AQ54" s="35"/>
      <c r="AR54" s="34"/>
      <c r="AS54" s="34"/>
      <c r="AT54" s="34"/>
      <c r="AU54" s="34"/>
      <c r="AV54" s="34"/>
      <c r="AW54" s="34"/>
    </row>
    <row r="55" spans="1:52">
      <c r="A55" s="20"/>
      <c r="B55" s="20"/>
      <c r="D55" s="26">
        <f>IF(SUM($D$2:D54)&lt;&gt;0,0,IF(OR(ROUND(U54-L55,2)=0,ROUND(U55,2)=0),E55,0))</f>
        <v>0</v>
      </c>
      <c r="E55" s="3">
        <f t="shared" si="12"/>
        <v>52</v>
      </c>
      <c r="F55" s="3">
        <f t="shared" si="1"/>
        <v>0</v>
      </c>
      <c r="G55" s="47">
        <f t="shared" si="16"/>
        <v>8.6499999999999994E-2</v>
      </c>
      <c r="H55" s="37">
        <f t="shared" si="2"/>
        <v>8.6499999999999994E-2</v>
      </c>
      <c r="I55" s="9">
        <f>IF(Inputs!$B$12="No",IF((K55+L55)&gt;(U54*(1+rate/freq)),IF((U54*(1+rate/freq))&lt;0,0,(U54*(1+rate/freq))),(K55+L55)),IF(E55="",NA(),IF(Inputs!$E$10&gt;(U54*(1+rate/freq)),IF((U54*(1+rate/freq))&lt;0,0,(U54*(1+rate/freq))),PMT(H55/freq,(term),-$B$2))))</f>
        <v>17942.58836603877</v>
      </c>
      <c r="J55" s="8">
        <f t="shared" si="13"/>
        <v>17942.58836603877</v>
      </c>
      <c r="K55" s="9">
        <f t="shared" si="3"/>
        <v>12874.006389244263</v>
      </c>
      <c r="L55" s="8">
        <f>IF(E55="","",IF(Inputs!$B$12="Yes",I55-K55,Inputs!$B$6-K55))</f>
        <v>5068.5819767945068</v>
      </c>
      <c r="M55" s="8">
        <f t="shared" si="14"/>
        <v>52</v>
      </c>
      <c r="N55" s="8">
        <f>N52+3</f>
        <v>52</v>
      </c>
      <c r="O55" s="8"/>
      <c r="P55" s="8"/>
      <c r="Q55" s="8" t="str">
        <f t="shared" si="4"/>
        <v/>
      </c>
      <c r="R55" s="3">
        <f t="shared" si="5"/>
        <v>0</v>
      </c>
      <c r="S55" s="62">
        <f>IF(Inputs!$E$12="Yes",IF(AH55&lt;0,0,AH55),0)</f>
        <v>0</v>
      </c>
      <c r="T55" s="3">
        <f t="shared" si="6"/>
        <v>0</v>
      </c>
      <c r="U55" s="8">
        <f t="shared" si="7"/>
        <v>1780920.7436987103</v>
      </c>
      <c r="W55" s="33"/>
      <c r="X55" s="33"/>
      <c r="Y55" s="33"/>
      <c r="Z55" s="33"/>
      <c r="AA55" s="33"/>
      <c r="AB55" s="11"/>
      <c r="AC55" s="11"/>
      <c r="AD55">
        <f>IF(AND('Loan amortization schedule-old'!K55&gt;$AE$1,K55&gt;$AE$1),1,0)</f>
        <v>0</v>
      </c>
      <c r="AE55" s="2">
        <f>IF(AND('Loan amortization schedule-old'!K55&gt;$AE$1,K55&lt;$AE$1),($AE$1-K55)*Inputs!$B$10,0)</f>
        <v>0</v>
      </c>
      <c r="AF55">
        <f>IF(AND('Loan amortization schedule-old'!K55&lt;$AE$1,K55&lt;$AE$1),('Loan amortization schedule-old'!K55-'Loan amortization schedule-new'!K55)*Inputs!$B$10,0)</f>
        <v>384.53525226461994</v>
      </c>
      <c r="AG55" s="7"/>
      <c r="AH55" s="61">
        <f>IF(ISERROR(E55),NA(),'Loan amortization schedule-old'!K55-'Loan amortization schedule-new'!K55)+IF(ISERROR(E55),NA(),'Loan amortization schedule-old'!L55-'Loan amortization schedule-new'!L55)-IF(ISERROR(E55),NA(),IF(AD55=1,0,SUM(AE55:AF55)))</f>
        <v>2751.2468519085096</v>
      </c>
      <c r="AI55" s="53">
        <f>IF(X55=0,0,'Loan amortization schedule-old'!Y55-Y55)</f>
        <v>0</v>
      </c>
      <c r="AJ55" s="53">
        <f>IF(X55=0,0,'Loan amortization schedule-old'!Z55-Z55)</f>
        <v>0</v>
      </c>
      <c r="AK55" s="53">
        <f t="shared" si="11"/>
        <v>0</v>
      </c>
      <c r="AL55" s="53">
        <f t="shared" si="17"/>
        <v>0</v>
      </c>
      <c r="AM55" s="34"/>
      <c r="AN55" s="50">
        <f>IF(Inputs!$B$12="No",SUM($AL$3:AL55)-Inputs!$E$5-Inputs!$E$6,IF(Inputs!$E$12="Yes",NA(),SUM($AL$3:AL55)-Inputs!$E$5-Inputs!$E$6))</f>
        <v>522792.72660676541</v>
      </c>
      <c r="AO55" s="35"/>
      <c r="AP55" s="34"/>
      <c r="AQ55" s="35"/>
      <c r="AR55" s="34"/>
      <c r="AS55" s="34"/>
      <c r="AT55" s="34"/>
      <c r="AU55" s="34"/>
      <c r="AV55" s="34"/>
      <c r="AW55" s="34"/>
    </row>
    <row r="56" spans="1:52">
      <c r="A56" s="20"/>
      <c r="B56" s="20"/>
      <c r="D56" s="26">
        <f>IF(SUM($D$2:D55)&lt;&gt;0,0,IF(OR(ROUND(U55-L56,2)=0,ROUND(U56,2)=0),E56,0))</f>
        <v>0</v>
      </c>
      <c r="E56" s="3">
        <f t="shared" si="12"/>
        <v>53</v>
      </c>
      <c r="F56" s="3">
        <f t="shared" si="1"/>
        <v>0</v>
      </c>
      <c r="G56" s="47">
        <f t="shared" si="16"/>
        <v>8.6499999999999994E-2</v>
      </c>
      <c r="H56" s="37">
        <f t="shared" si="2"/>
        <v>8.6499999999999994E-2</v>
      </c>
      <c r="I56" s="9">
        <f>IF(Inputs!$B$12="No",IF((K56+L56)&gt;(U55*(1+rate/freq)),IF((U55*(1+rate/freq))&lt;0,0,(U55*(1+rate/freq))),(K56+L56)),IF(E56="",NA(),IF(Inputs!$E$10&gt;(U55*(1+rate/freq)),IF((U55*(1+rate/freq))&lt;0,0,(U55*(1+rate/freq))),PMT(H56/freq,(term),-$B$2))))</f>
        <v>17942.58836603877</v>
      </c>
      <c r="J56" s="8">
        <f t="shared" si="13"/>
        <v>17942.58836603877</v>
      </c>
      <c r="K56" s="9">
        <f t="shared" si="3"/>
        <v>12837.470360828202</v>
      </c>
      <c r="L56" s="8">
        <f>IF(E56="","",IF(Inputs!$B$12="Yes",I56-K56,Inputs!$B$6-K56))</f>
        <v>5105.1180052105683</v>
      </c>
      <c r="M56" s="8">
        <f t="shared" si="14"/>
        <v>53</v>
      </c>
      <c r="N56" s="8"/>
      <c r="O56" s="8"/>
      <c r="P56" s="8"/>
      <c r="Q56" s="8" t="str">
        <f t="shared" si="4"/>
        <v/>
      </c>
      <c r="R56" s="3">
        <f t="shared" si="5"/>
        <v>0</v>
      </c>
      <c r="S56" s="62">
        <f>IF(Inputs!$E$12="Yes",IF(AH56&lt;0,0,AH56),0)</f>
        <v>0</v>
      </c>
      <c r="T56" s="3">
        <f t="shared" si="6"/>
        <v>0</v>
      </c>
      <c r="U56" s="8">
        <f t="shared" si="7"/>
        <v>1775815.6256934998</v>
      </c>
      <c r="W56" s="33"/>
      <c r="X56" s="33"/>
      <c r="Y56" s="33"/>
      <c r="Z56" s="33"/>
      <c r="AA56" s="33"/>
      <c r="AB56" s="11"/>
      <c r="AC56" s="11"/>
      <c r="AD56">
        <f>IF(AND('Loan amortization schedule-old'!K56&gt;$AE$1,K56&gt;$AE$1),1,0)</f>
        <v>0</v>
      </c>
      <c r="AE56" s="2">
        <f>IF(AND('Loan amortization schedule-old'!K56&gt;$AE$1,K56&lt;$AE$1),($AE$1-K56)*Inputs!$B$10,0)</f>
        <v>0</v>
      </c>
      <c r="AF56">
        <f>IF(AND('Loan amortization schedule-old'!K56&lt;$AE$1,K56&lt;$AE$1),('Loan amortization schedule-old'!K56-'Loan amortization schedule-new'!K56)*Inputs!$B$10,0)</f>
        <v>384.09627067778939</v>
      </c>
      <c r="AG56" s="7"/>
      <c r="AH56" s="61">
        <f>IF(ISERROR(E56),NA(),'Loan amortization schedule-old'!K56-'Loan amortization schedule-new'!K56)+IF(ISERROR(E56),NA(),'Loan amortization schedule-old'!L56-'Loan amortization schedule-new'!L56)-IF(ISERROR(E56),NA(),IF(AD56=1,0,SUM(AE56:AF56)))</f>
        <v>2751.6858334953399</v>
      </c>
      <c r="AI56" s="53">
        <f>IF(X56=0,0,'Loan amortization schedule-old'!Y56-Y56)</f>
        <v>0</v>
      </c>
      <c r="AJ56" s="53">
        <f>IF(X56=0,0,'Loan amortization schedule-old'!Z56-Z56)</f>
        <v>0</v>
      </c>
      <c r="AK56" s="53">
        <f t="shared" si="11"/>
        <v>0</v>
      </c>
      <c r="AL56" s="53">
        <f t="shared" si="17"/>
        <v>0</v>
      </c>
      <c r="AM56" s="34"/>
      <c r="AN56" s="50">
        <f>IF(Inputs!$B$12="No",SUM($AL$3:AL56)-Inputs!$E$5-Inputs!$E$6,IF(Inputs!$E$12="Yes",NA(),SUM($AL$3:AL56)-Inputs!$E$5-Inputs!$E$6))</f>
        <v>522792.72660676541</v>
      </c>
      <c r="AO56" s="35"/>
      <c r="AP56" s="34"/>
      <c r="AQ56" s="35"/>
      <c r="AR56" s="34"/>
      <c r="AS56" s="34"/>
      <c r="AT56" s="34"/>
      <c r="AU56" s="34"/>
      <c r="AV56" s="34"/>
      <c r="AW56" s="34"/>
    </row>
    <row r="57" spans="1:52">
      <c r="A57" s="20"/>
      <c r="B57" s="20"/>
      <c r="D57" s="26">
        <f>IF(SUM($D$2:D56)&lt;&gt;0,0,IF(OR(ROUND(U56-L57,2)=0,ROUND(U57,2)=0),E57,0))</f>
        <v>0</v>
      </c>
      <c r="E57" s="3">
        <f t="shared" si="12"/>
        <v>54</v>
      </c>
      <c r="F57" s="3">
        <f t="shared" si="1"/>
        <v>0</v>
      </c>
      <c r="G57" s="47">
        <f t="shared" si="16"/>
        <v>8.6499999999999994E-2</v>
      </c>
      <c r="H57" s="37">
        <f t="shared" si="2"/>
        <v>8.6499999999999994E-2</v>
      </c>
      <c r="I57" s="9">
        <f>IF(Inputs!$B$12="No",IF((K57+L57)&gt;(U56*(1+rate/freq)),IF((U56*(1+rate/freq))&lt;0,0,(U56*(1+rate/freq))),(K57+L57)),IF(E57="",NA(),IF(Inputs!$E$10&gt;(U56*(1+rate/freq)),IF((U56*(1+rate/freq))&lt;0,0,(U56*(1+rate/freq))),PMT(H57/freq,(term),-$B$2))))</f>
        <v>17942.58836603877</v>
      </c>
      <c r="J57" s="8">
        <f t="shared" si="13"/>
        <v>17942.58836603877</v>
      </c>
      <c r="K57" s="9">
        <f t="shared" si="3"/>
        <v>12800.670968540644</v>
      </c>
      <c r="L57" s="8">
        <f>IF(E57="","",IF(Inputs!$B$12="Yes",I57-K57,Inputs!$B$6-K57))</f>
        <v>5141.9173974981259</v>
      </c>
      <c r="M57" s="8">
        <f t="shared" si="14"/>
        <v>54</v>
      </c>
      <c r="N57" s="8"/>
      <c r="O57" s="8"/>
      <c r="P57" s="8"/>
      <c r="Q57" s="8" t="str">
        <f t="shared" si="4"/>
        <v/>
      </c>
      <c r="R57" s="3">
        <f t="shared" si="5"/>
        <v>0</v>
      </c>
      <c r="S57" s="62">
        <f>IF(Inputs!$E$12="Yes",IF(AH57&lt;0,0,AH57),0)</f>
        <v>0</v>
      </c>
      <c r="T57" s="3">
        <f t="shared" si="6"/>
        <v>0</v>
      </c>
      <c r="U57" s="8">
        <f t="shared" si="7"/>
        <v>1770673.7082960017</v>
      </c>
      <c r="W57" s="33"/>
      <c r="X57" s="33"/>
      <c r="Y57" s="33"/>
      <c r="Z57" s="33"/>
      <c r="AA57" s="33"/>
      <c r="AB57" s="11"/>
      <c r="AC57" s="11"/>
      <c r="AD57">
        <f>IF(AND('Loan amortization schedule-old'!K57&gt;$AE$1,K57&gt;$AE$1),1,0)</f>
        <v>0</v>
      </c>
      <c r="AE57" s="2">
        <f>IF(AND('Loan amortization schedule-old'!K57&gt;$AE$1,K57&lt;$AE$1),($AE$1-K57)*Inputs!$B$10,0)</f>
        <v>0</v>
      </c>
      <c r="AF57">
        <f>IF(AND('Loan amortization schedule-old'!K57&lt;$AE$1,K57&lt;$AE$1),('Loan amortization schedule-old'!K57-'Loan amortization schedule-new'!K57)*Inputs!$B$10,0)</f>
        <v>383.64607056303583</v>
      </c>
      <c r="AG57" s="7"/>
      <c r="AH57" s="61">
        <f>IF(ISERROR(E57),NA(),'Loan amortization schedule-old'!K57-'Loan amortization schedule-new'!K57)+IF(ISERROR(E57),NA(),'Loan amortization schedule-old'!L57-'Loan amortization schedule-new'!L57)-IF(ISERROR(E57),NA(),IF(AD57=1,0,SUM(AE57:AF57)))</f>
        <v>2752.1360336100938</v>
      </c>
      <c r="AI57" s="53">
        <f>IF(X57=0,0,'Loan amortization schedule-old'!Y57-Y57)</f>
        <v>0</v>
      </c>
      <c r="AJ57" s="53">
        <f>IF(X57=0,0,'Loan amortization schedule-old'!Z57-Z57)</f>
        <v>0</v>
      </c>
      <c r="AK57" s="53">
        <f t="shared" si="11"/>
        <v>0</v>
      </c>
      <c r="AL57" s="53">
        <f t="shared" si="17"/>
        <v>0</v>
      </c>
      <c r="AM57" s="34"/>
      <c r="AN57" s="50">
        <f>IF(Inputs!$B$12="No",SUM($AL$3:AL57)-Inputs!$E$5-Inputs!$E$6,IF(Inputs!$E$12="Yes",NA(),SUM($AL$3:AL57)-Inputs!$E$5-Inputs!$E$6))</f>
        <v>522792.72660676541</v>
      </c>
      <c r="AO57" s="35"/>
      <c r="AP57" s="34"/>
      <c r="AQ57" s="35"/>
      <c r="AR57" s="34"/>
      <c r="AS57" s="34"/>
      <c r="AT57" s="34"/>
      <c r="AU57" s="34"/>
      <c r="AV57" s="34"/>
      <c r="AW57" s="34"/>
    </row>
    <row r="58" spans="1:52">
      <c r="A58" s="20"/>
      <c r="B58" s="20"/>
      <c r="D58" s="26">
        <f>IF(SUM($D$2:D57)&lt;&gt;0,0,IF(OR(ROUND(U57-L58,2)=0,ROUND(U58,2)=0),E58,0))</f>
        <v>0</v>
      </c>
      <c r="E58" s="3">
        <f t="shared" si="12"/>
        <v>55</v>
      </c>
      <c r="F58" s="3">
        <f t="shared" si="1"/>
        <v>0</v>
      </c>
      <c r="G58" s="47">
        <f t="shared" si="16"/>
        <v>8.6499999999999994E-2</v>
      </c>
      <c r="H58" s="37">
        <f t="shared" si="2"/>
        <v>8.6499999999999994E-2</v>
      </c>
      <c r="I58" s="9">
        <f>IF(Inputs!$B$12="No",IF((K58+L58)&gt;(U57*(1+rate/freq)),IF((U57*(1+rate/freq))&lt;0,0,(U57*(1+rate/freq))),(K58+L58)),IF(E58="",NA(),IF(Inputs!$E$10&gt;(U57*(1+rate/freq)),IF((U57*(1+rate/freq))&lt;0,0,(U57*(1+rate/freq))),PMT(H58/freq,(term),-$B$2))))</f>
        <v>17942.58836603877</v>
      </c>
      <c r="J58" s="8">
        <f t="shared" si="13"/>
        <v>17942.58836603877</v>
      </c>
      <c r="K58" s="9">
        <f t="shared" si="3"/>
        <v>12763.60631396701</v>
      </c>
      <c r="L58" s="8">
        <f>IF(E58="","",IF(Inputs!$B$12="Yes",I58-K58,Inputs!$B$6-K58))</f>
        <v>5178.9820520717603</v>
      </c>
      <c r="M58" s="8">
        <f t="shared" si="14"/>
        <v>55</v>
      </c>
      <c r="N58" s="8">
        <f>N55+3</f>
        <v>55</v>
      </c>
      <c r="O58" s="8">
        <f>O52+6</f>
        <v>55</v>
      </c>
      <c r="P58" s="8"/>
      <c r="Q58" s="8" t="str">
        <f t="shared" si="4"/>
        <v/>
      </c>
      <c r="R58" s="3">
        <f t="shared" si="5"/>
        <v>0</v>
      </c>
      <c r="S58" s="62">
        <f>IF(Inputs!$E$12="Yes",IF(AH58&lt;0,0,AH58),0)</f>
        <v>0</v>
      </c>
      <c r="T58" s="3">
        <f t="shared" si="6"/>
        <v>0</v>
      </c>
      <c r="U58" s="8">
        <f t="shared" si="7"/>
        <v>1765494.7262439299</v>
      </c>
      <c r="W58" s="33"/>
      <c r="X58" s="33"/>
      <c r="Y58" s="33"/>
      <c r="Z58" s="33"/>
      <c r="AA58" s="33"/>
      <c r="AB58" s="11"/>
      <c r="AC58" s="11"/>
      <c r="AD58">
        <f>IF(AND('Loan amortization schedule-old'!K58&gt;$AE$1,K58&gt;$AE$1),1,0)</f>
        <v>0</v>
      </c>
      <c r="AE58" s="2">
        <f>IF(AND('Loan amortization schedule-old'!K58&gt;$AE$1,K58&lt;$AE$1),($AE$1-K58)*Inputs!$B$10,0)</f>
        <v>0</v>
      </c>
      <c r="AF58">
        <f>IF(AND('Loan amortization schedule-old'!K58&lt;$AE$1,K58&lt;$AE$1),('Loan amortization schedule-old'!K58-'Loan amortization schedule-new'!K58)*Inputs!$B$10,0)</f>
        <v>383.18449755887445</v>
      </c>
      <c r="AG58" s="7"/>
      <c r="AH58" s="61">
        <f>IF(ISERROR(E58),NA(),'Loan amortization schedule-old'!K58-'Loan amortization schedule-new'!K58)+IF(ISERROR(E58),NA(),'Loan amortization schedule-old'!L58-'Loan amortization schedule-new'!L58)-IF(ISERROR(E58),NA(),IF(AD58=1,0,SUM(AE58:AF58)))</f>
        <v>2752.5976066142548</v>
      </c>
      <c r="AI58" s="53">
        <f>IF(X58=0,0,'Loan amortization schedule-old'!Y58-Y58)</f>
        <v>0</v>
      </c>
      <c r="AJ58" s="53">
        <f>IF(X58=0,0,'Loan amortization schedule-old'!Z58-Z58)</f>
        <v>0</v>
      </c>
      <c r="AK58" s="53">
        <f t="shared" si="11"/>
        <v>0</v>
      </c>
      <c r="AL58" s="53">
        <f t="shared" si="17"/>
        <v>0</v>
      </c>
      <c r="AM58" s="34"/>
      <c r="AN58" s="50">
        <f>IF(Inputs!$B$12="No",SUM($AL$3:AL58)-Inputs!$E$5-Inputs!$E$6,IF(Inputs!$E$12="Yes",NA(),SUM($AL$3:AL58)-Inputs!$E$5-Inputs!$E$6))</f>
        <v>522792.72660676541</v>
      </c>
      <c r="AO58" s="35"/>
      <c r="AP58" s="34"/>
      <c r="AQ58" s="35"/>
      <c r="AR58" s="34"/>
      <c r="AS58" s="34"/>
      <c r="AT58" s="34"/>
      <c r="AU58" s="34"/>
      <c r="AV58" s="34"/>
      <c r="AW58" s="34"/>
    </row>
    <row r="59" spans="1:52">
      <c r="A59" s="20"/>
      <c r="B59" s="20"/>
      <c r="D59" s="26">
        <f>IF(SUM($D$2:D58)&lt;&gt;0,0,IF(OR(ROUND(U58-L59,2)=0,ROUND(U59,2)=0),E59,0))</f>
        <v>0</v>
      </c>
      <c r="E59" s="3">
        <f t="shared" si="12"/>
        <v>56</v>
      </c>
      <c r="F59" s="3">
        <f t="shared" si="1"/>
        <v>0</v>
      </c>
      <c r="G59" s="47">
        <f t="shared" si="16"/>
        <v>8.6499999999999994E-2</v>
      </c>
      <c r="H59" s="37">
        <f t="shared" si="2"/>
        <v>8.6499999999999994E-2</v>
      </c>
      <c r="I59" s="9">
        <f>IF(Inputs!$B$12="No",IF((K59+L59)&gt;(U58*(1+rate/freq)),IF((U58*(1+rate/freq))&lt;0,0,(U58*(1+rate/freq))),(K59+L59)),IF(E59="",NA(),IF(Inputs!$E$10&gt;(U58*(1+rate/freq)),IF((U58*(1+rate/freq))&lt;0,0,(U58*(1+rate/freq))),PMT(H59/freq,(term),-$B$2))))</f>
        <v>17942.58836603877</v>
      </c>
      <c r="J59" s="8">
        <f t="shared" si="13"/>
        <v>17942.58836603877</v>
      </c>
      <c r="K59" s="9">
        <f t="shared" si="3"/>
        <v>12726.274485008327</v>
      </c>
      <c r="L59" s="8">
        <f>IF(E59="","",IF(Inputs!$B$12="Yes",I59-K59,Inputs!$B$6-K59))</f>
        <v>5216.3138810304426</v>
      </c>
      <c r="M59" s="8">
        <f t="shared" si="14"/>
        <v>56</v>
      </c>
      <c r="N59" s="8"/>
      <c r="O59" s="8"/>
      <c r="P59" s="8"/>
      <c r="Q59" s="8" t="str">
        <f t="shared" si="4"/>
        <v/>
      </c>
      <c r="R59" s="3">
        <f t="shared" si="5"/>
        <v>0</v>
      </c>
      <c r="S59" s="62">
        <f>IF(Inputs!$E$12="Yes",IF(AH59&lt;0,0,AH59),0)</f>
        <v>0</v>
      </c>
      <c r="T59" s="3">
        <f t="shared" si="6"/>
        <v>0</v>
      </c>
      <c r="U59" s="8">
        <f t="shared" si="7"/>
        <v>1760278.4123628994</v>
      </c>
      <c r="W59" s="33"/>
      <c r="X59" s="33"/>
      <c r="Y59" s="33"/>
      <c r="Z59" s="33"/>
      <c r="AA59" s="33"/>
      <c r="AB59" s="11"/>
      <c r="AC59" s="11"/>
      <c r="AD59">
        <f>IF(AND('Loan amortization schedule-old'!K59&gt;$AE$1,K59&gt;$AE$1),1,0)</f>
        <v>0</v>
      </c>
      <c r="AE59" s="2">
        <f>IF(AND('Loan amortization schedule-old'!K59&gt;$AE$1,K59&lt;$AE$1),($AE$1-K59)*Inputs!$B$10,0)</f>
        <v>0</v>
      </c>
      <c r="AF59">
        <f>IF(AND('Loan amortization schedule-old'!K59&lt;$AE$1,K59&lt;$AE$1),('Loan amortization schedule-old'!K59-'Loan amortization schedule-new'!K59)*Inputs!$B$10,0)</f>
        <v>382.71139552049283</v>
      </c>
      <c r="AG59" s="7"/>
      <c r="AH59" s="61">
        <f>IF(ISERROR(E59),NA(),'Loan amortization schedule-old'!K59-'Loan amortization schedule-new'!K59)+IF(ISERROR(E59),NA(),'Loan amortization schedule-old'!L59-'Loan amortization schedule-new'!L59)-IF(ISERROR(E59),NA(),IF(AD59=1,0,SUM(AE59:AF59)))</f>
        <v>2753.0707086526368</v>
      </c>
      <c r="AI59" s="53">
        <f>IF(X59=0,0,'Loan amortization schedule-old'!Y59-Y59)</f>
        <v>0</v>
      </c>
      <c r="AJ59" s="53">
        <f>IF(X59=0,0,'Loan amortization schedule-old'!Z59-Z59)</f>
        <v>0</v>
      </c>
      <c r="AK59" s="53">
        <f t="shared" si="11"/>
        <v>0</v>
      </c>
      <c r="AL59" s="53">
        <f t="shared" si="17"/>
        <v>0</v>
      </c>
      <c r="AM59" s="34"/>
      <c r="AN59" s="50">
        <f>IF(Inputs!$B$12="No",SUM($AL$3:AL59)-Inputs!$E$5-Inputs!$E$6,IF(Inputs!$E$12="Yes",NA(),SUM($AL$3:AL59)-Inputs!$E$5-Inputs!$E$6))</f>
        <v>522792.72660676541</v>
      </c>
      <c r="AO59" s="35"/>
      <c r="AP59" s="34"/>
      <c r="AQ59" s="35"/>
      <c r="AR59" s="34"/>
      <c r="AS59" s="34"/>
      <c r="AT59" s="34"/>
      <c r="AU59" s="34"/>
      <c r="AV59" s="34"/>
      <c r="AW59" s="34"/>
    </row>
    <row r="60" spans="1:52">
      <c r="A60" s="20"/>
      <c r="B60" s="20"/>
      <c r="D60" s="26">
        <f>IF(SUM($D$2:D59)&lt;&gt;0,0,IF(OR(ROUND(U59-L60,2)=0,ROUND(U60,2)=0),E60,0))</f>
        <v>0</v>
      </c>
      <c r="E60" s="3">
        <f t="shared" si="12"/>
        <v>57</v>
      </c>
      <c r="F60" s="3">
        <f t="shared" si="1"/>
        <v>0</v>
      </c>
      <c r="G60" s="47">
        <f t="shared" si="16"/>
        <v>8.6499999999999994E-2</v>
      </c>
      <c r="H60" s="37">
        <f t="shared" si="2"/>
        <v>8.6499999999999994E-2</v>
      </c>
      <c r="I60" s="9">
        <f>IF(Inputs!$B$12="No",IF((K60+L60)&gt;(U59*(1+rate/freq)),IF((U59*(1+rate/freq))&lt;0,0,(U59*(1+rate/freq))),(K60+L60)),IF(E60="",NA(),IF(Inputs!$E$10&gt;(U59*(1+rate/freq)),IF((U59*(1+rate/freq))&lt;0,0,(U59*(1+rate/freq))),PMT(H60/freq,(term),-$B$2))))</f>
        <v>17942.58836603877</v>
      </c>
      <c r="J60" s="8">
        <f t="shared" si="13"/>
        <v>17942.58836603877</v>
      </c>
      <c r="K60" s="9">
        <f t="shared" si="3"/>
        <v>12688.673555782565</v>
      </c>
      <c r="L60" s="8">
        <f>IF(E60="","",IF(Inputs!$B$12="Yes",I60-K60,Inputs!$B$6-K60))</f>
        <v>5253.9148102562049</v>
      </c>
      <c r="M60" s="8">
        <f t="shared" si="14"/>
        <v>57</v>
      </c>
      <c r="N60" s="8"/>
      <c r="O60" s="8"/>
      <c r="P60" s="8"/>
      <c r="Q60" s="8" t="str">
        <f t="shared" si="4"/>
        <v/>
      </c>
      <c r="R60" s="3">
        <f t="shared" si="5"/>
        <v>0</v>
      </c>
      <c r="S60" s="62">
        <f>IF(Inputs!$E$12="Yes",IF(AH60&lt;0,0,AH60),0)</f>
        <v>0</v>
      </c>
      <c r="T60" s="3">
        <f t="shared" si="6"/>
        <v>0</v>
      </c>
      <c r="U60" s="8">
        <f t="shared" si="7"/>
        <v>1755024.4975526433</v>
      </c>
      <c r="W60" s="33"/>
      <c r="X60" s="33"/>
      <c r="Y60" s="33"/>
      <c r="Z60" s="33"/>
      <c r="AA60" s="33"/>
      <c r="AB60" s="11"/>
      <c r="AC60" s="11"/>
      <c r="AD60">
        <f>IF(AND('Loan amortization schedule-old'!K60&gt;$AE$1,K60&gt;$AE$1),1,0)</f>
        <v>0</v>
      </c>
      <c r="AE60" s="2">
        <f>IF(AND('Loan amortization schedule-old'!K60&gt;$AE$1,K60&lt;$AE$1),($AE$1-K60)*Inputs!$B$10,0)</f>
        <v>0</v>
      </c>
      <c r="AF60">
        <f>IF(AND('Loan amortization schedule-old'!K60&lt;$AE$1,K60&lt;$AE$1),('Loan amortization schedule-old'!K60-'Loan amortization schedule-new'!K60)*Inputs!$B$10,0)</f>
        <v>382.22660650077773</v>
      </c>
      <c r="AG60" s="7"/>
      <c r="AH60" s="61">
        <f>IF(ISERROR(E60),NA(),'Loan amortization schedule-old'!K60-'Loan amortization schedule-new'!K60)+IF(ISERROR(E60),NA(),'Loan amortization schedule-old'!L60-'Loan amortization schedule-new'!L60)-IF(ISERROR(E60),NA(),IF(AD60=1,0,SUM(AE60:AF60)))</f>
        <v>2753.5554976723515</v>
      </c>
      <c r="AI60" s="53">
        <f>IF(X60=0,0,'Loan amortization schedule-old'!Y60-Y60)</f>
        <v>0</v>
      </c>
      <c r="AJ60" s="53">
        <f>IF(X60=0,0,'Loan amortization schedule-old'!Z60-Z60)</f>
        <v>0</v>
      </c>
      <c r="AK60" s="53">
        <f t="shared" si="11"/>
        <v>0</v>
      </c>
      <c r="AL60" s="53">
        <f t="shared" si="17"/>
        <v>0</v>
      </c>
      <c r="AM60" s="34"/>
      <c r="AN60" s="50">
        <f>IF(Inputs!$B$12="No",SUM($AL$3:AL60)-Inputs!$E$5-Inputs!$E$6,IF(Inputs!$E$12="Yes",NA(),SUM($AL$3:AL60)-Inputs!$E$5-Inputs!$E$6))</f>
        <v>522792.72660676541</v>
      </c>
      <c r="AO60" s="35"/>
      <c r="AP60" s="34"/>
      <c r="AQ60" s="35"/>
      <c r="AR60" s="34"/>
      <c r="AS60" s="34"/>
      <c r="AT60" s="34"/>
      <c r="AU60" s="34"/>
      <c r="AV60" s="34"/>
      <c r="AW60" s="34"/>
    </row>
    <row r="61" spans="1:52">
      <c r="A61" s="20"/>
      <c r="B61" s="20"/>
      <c r="D61" s="26">
        <f>IF(SUM($D$2:D60)&lt;&gt;0,0,IF(OR(ROUND(U60-L61,2)=0,ROUND(U61,2)=0),E61,0))</f>
        <v>0</v>
      </c>
      <c r="E61" s="3">
        <f t="shared" si="12"/>
        <v>58</v>
      </c>
      <c r="F61" s="3">
        <f t="shared" si="1"/>
        <v>0</v>
      </c>
      <c r="G61" s="47">
        <f t="shared" si="16"/>
        <v>8.6499999999999994E-2</v>
      </c>
      <c r="H61" s="37">
        <f t="shared" si="2"/>
        <v>8.6499999999999994E-2</v>
      </c>
      <c r="I61" s="9">
        <f>IF(Inputs!$B$12="No",IF((K61+L61)&gt;(U60*(1+rate/freq)),IF((U60*(1+rate/freq))&lt;0,0,(U60*(1+rate/freq))),(K61+L61)),IF(E61="",NA(),IF(Inputs!$E$10&gt;(U60*(1+rate/freq)),IF((U60*(1+rate/freq))&lt;0,0,(U60*(1+rate/freq))),PMT(H61/freq,(term),-$B$2))))</f>
        <v>17942.58836603877</v>
      </c>
      <c r="J61" s="8">
        <f t="shared" si="13"/>
        <v>17942.58836603877</v>
      </c>
      <c r="K61" s="9">
        <f t="shared" si="3"/>
        <v>12650.801586525304</v>
      </c>
      <c r="L61" s="8">
        <f>IF(E61="","",IF(Inputs!$B$12="Yes",I61-K61,Inputs!$B$6-K61))</f>
        <v>5291.7867795134662</v>
      </c>
      <c r="M61" s="8">
        <f t="shared" si="14"/>
        <v>58</v>
      </c>
      <c r="N61" s="8">
        <f>N58+3</f>
        <v>58</v>
      </c>
      <c r="O61" s="8"/>
      <c r="P61" s="8"/>
      <c r="Q61" s="8" t="str">
        <f t="shared" si="4"/>
        <v/>
      </c>
      <c r="R61" s="3">
        <f t="shared" si="5"/>
        <v>0</v>
      </c>
      <c r="S61" s="62">
        <f>IF(Inputs!$E$12="Yes",IF(AH61&lt;0,0,AH61),0)</f>
        <v>0</v>
      </c>
      <c r="T61" s="3">
        <f t="shared" si="6"/>
        <v>0</v>
      </c>
      <c r="U61" s="8">
        <f t="shared" si="7"/>
        <v>1749732.7107731299</v>
      </c>
      <c r="W61" s="33"/>
      <c r="X61" s="33"/>
      <c r="Y61" s="33"/>
      <c r="Z61" s="33"/>
      <c r="AA61" s="33"/>
      <c r="AB61" s="11"/>
      <c r="AC61" s="11"/>
      <c r="AD61">
        <f>IF(AND('Loan amortization schedule-old'!K61&gt;$AE$1,K61&gt;$AE$1),1,0)</f>
        <v>0</v>
      </c>
      <c r="AE61" s="2">
        <f>IF(AND('Loan amortization schedule-old'!K61&gt;$AE$1,K61&lt;$AE$1),($AE$1-K61)*Inputs!$B$10,0)</f>
        <v>0</v>
      </c>
      <c r="AF61">
        <f>IF(AND('Loan amortization schedule-old'!K61&lt;$AE$1,K61&lt;$AE$1),('Loan amortization schedule-old'!K61-'Loan amortization schedule-new'!K61)*Inputs!$B$10,0)</f>
        <v>381.72997073114595</v>
      </c>
      <c r="AG61" s="7"/>
      <c r="AH61" s="61">
        <f>IF(ISERROR(E61),NA(),'Loan amortization schedule-old'!K61-'Loan amortization schedule-new'!K61)+IF(ISERROR(E61),NA(),'Loan amortization schedule-old'!L61-'Loan amortization schedule-new'!L61)-IF(ISERROR(E61),NA(),IF(AD61=1,0,SUM(AE61:AF61)))</f>
        <v>2754.0521334419836</v>
      </c>
      <c r="AI61" s="53">
        <f>IF(X61=0,0,'Loan amortization schedule-old'!Y61-Y61)</f>
        <v>0</v>
      </c>
      <c r="AJ61" s="53">
        <f>IF(X61=0,0,'Loan amortization schedule-old'!Z61-Z61)</f>
        <v>0</v>
      </c>
      <c r="AK61" s="53">
        <f t="shared" si="11"/>
        <v>0</v>
      </c>
      <c r="AL61" s="53">
        <f t="shared" si="17"/>
        <v>0</v>
      </c>
      <c r="AM61" s="34"/>
      <c r="AN61" s="50">
        <f>IF(Inputs!$B$12="No",SUM($AL$3:AL61)-Inputs!$E$5-Inputs!$E$6,IF(Inputs!$E$12="Yes",NA(),SUM($AL$3:AL61)-Inputs!$E$5-Inputs!$E$6))</f>
        <v>522792.72660676541</v>
      </c>
      <c r="AO61" s="35"/>
      <c r="AP61" s="34"/>
      <c r="AQ61" s="35"/>
      <c r="AR61" s="34"/>
      <c r="AS61" s="34"/>
      <c r="AT61" s="34"/>
      <c r="AU61" s="34"/>
      <c r="AV61" s="34"/>
      <c r="AW61" s="34"/>
    </row>
    <row r="62" spans="1:52">
      <c r="A62" s="20"/>
      <c r="B62" s="20"/>
      <c r="D62" s="26">
        <f>IF(SUM($D$2:D61)&lt;&gt;0,0,IF(OR(ROUND(U61-L62,2)=0,ROUND(U62,2)=0),E62,0))</f>
        <v>0</v>
      </c>
      <c r="E62" s="3">
        <f t="shared" si="12"/>
        <v>59</v>
      </c>
      <c r="F62" s="3">
        <f t="shared" si="1"/>
        <v>0</v>
      </c>
      <c r="G62" s="47">
        <f t="shared" si="16"/>
        <v>8.6499999999999994E-2</v>
      </c>
      <c r="H62" s="37">
        <f t="shared" si="2"/>
        <v>8.6499999999999994E-2</v>
      </c>
      <c r="I62" s="9">
        <f>IF(Inputs!$B$12="No",IF((K62+L62)&gt;(U61*(1+rate/freq)),IF((U61*(1+rate/freq))&lt;0,0,(U61*(1+rate/freq))),(K62+L62)),IF(E62="",NA(),IF(Inputs!$E$10&gt;(U61*(1+rate/freq)),IF((U61*(1+rate/freq))&lt;0,0,(U61*(1+rate/freq))),PMT(H62/freq,(term),-$B$2))))</f>
        <v>17942.58836603877</v>
      </c>
      <c r="J62" s="8">
        <f t="shared" si="13"/>
        <v>17942.58836603877</v>
      </c>
      <c r="K62" s="9">
        <f t="shared" si="3"/>
        <v>12612.656623489644</v>
      </c>
      <c r="L62" s="8">
        <f>IF(E62="","",IF(Inputs!$B$12="Yes",I62-K62,Inputs!$B$6-K62))</f>
        <v>5329.9317425491263</v>
      </c>
      <c r="M62" s="8">
        <f t="shared" si="14"/>
        <v>59</v>
      </c>
      <c r="N62" s="8"/>
      <c r="O62" s="8"/>
      <c r="P62" s="8"/>
      <c r="Q62" s="8" t="str">
        <f t="shared" si="4"/>
        <v/>
      </c>
      <c r="R62" s="3">
        <f t="shared" si="5"/>
        <v>0</v>
      </c>
      <c r="S62" s="62">
        <f>IF(Inputs!$E$12="Yes",IF(AH62&lt;0,0,AH62),0)</f>
        <v>0</v>
      </c>
      <c r="T62" s="3">
        <f t="shared" si="6"/>
        <v>0</v>
      </c>
      <c r="U62" s="8">
        <f t="shared" si="7"/>
        <v>1744402.7790305808</v>
      </c>
      <c r="W62" s="33"/>
      <c r="X62" s="33"/>
      <c r="Y62" s="33"/>
      <c r="Z62" s="33"/>
      <c r="AA62" s="33"/>
      <c r="AB62" s="11"/>
      <c r="AC62" s="11"/>
      <c r="AD62">
        <f>IF(AND('Loan amortization schedule-old'!K62&gt;$AE$1,K62&gt;$AE$1),1,0)</f>
        <v>0</v>
      </c>
      <c r="AE62" s="2">
        <f>IF(AND('Loan amortization schedule-old'!K62&gt;$AE$1,K62&lt;$AE$1),($AE$1-K62)*Inputs!$B$10,0)</f>
        <v>0</v>
      </c>
      <c r="AF62">
        <f>IF(AND('Loan amortization schedule-old'!K62&lt;$AE$1,K62&lt;$AE$1),('Loan amortization schedule-old'!K62-'Loan amortization schedule-new'!K62)*Inputs!$B$10,0)</f>
        <v>381.22132660218557</v>
      </c>
      <c r="AG62" s="7"/>
      <c r="AH62" s="61">
        <f>IF(ISERROR(E62),NA(),'Loan amortization schedule-old'!K62-'Loan amortization schedule-new'!K62)+IF(ISERROR(E62),NA(),'Loan amortization schedule-old'!L62-'Loan amortization schedule-new'!L62)-IF(ISERROR(E62),NA(),IF(AD62=1,0,SUM(AE62:AF62)))</f>
        <v>2754.5607775709441</v>
      </c>
      <c r="AI62" s="53">
        <f>IF(X62=0,0,'Loan amortization schedule-old'!Y62-Y62)</f>
        <v>0</v>
      </c>
      <c r="AJ62" s="53">
        <f>IF(X62=0,0,'Loan amortization schedule-old'!Z62-Z62)</f>
        <v>0</v>
      </c>
      <c r="AK62" s="53">
        <f t="shared" si="11"/>
        <v>0</v>
      </c>
      <c r="AL62" s="53">
        <f t="shared" si="17"/>
        <v>0</v>
      </c>
      <c r="AM62" s="34"/>
      <c r="AN62" s="50">
        <f>IF(Inputs!$B$12="No",SUM($AL$3:AL62)-Inputs!$E$5-Inputs!$E$6,IF(Inputs!$E$12="Yes",NA(),SUM($AL$3:AL62)-Inputs!$E$5-Inputs!$E$6))</f>
        <v>522792.72660676541</v>
      </c>
      <c r="AO62" s="35"/>
      <c r="AP62" s="34"/>
      <c r="AQ62" s="35"/>
      <c r="AR62" s="34"/>
      <c r="AS62" s="34"/>
      <c r="AT62" s="34"/>
      <c r="AU62" s="34"/>
      <c r="AV62" s="34"/>
      <c r="AW62" s="34"/>
    </row>
    <row r="63" spans="1:52">
      <c r="A63" s="20"/>
      <c r="B63" s="20"/>
      <c r="D63" s="26">
        <f>IF(SUM($D$2:D62)&lt;&gt;0,0,IF(OR(ROUND(U62-L63,2)=0,ROUND(U63,2)=0),E63,0))</f>
        <v>0</v>
      </c>
      <c r="E63" s="3">
        <f t="shared" si="12"/>
        <v>60</v>
      </c>
      <c r="F63" s="3">
        <f t="shared" si="1"/>
        <v>0</v>
      </c>
      <c r="G63" s="47">
        <f t="shared" si="16"/>
        <v>8.6499999999999994E-2</v>
      </c>
      <c r="H63" s="37">
        <f t="shared" si="2"/>
        <v>8.6499999999999994E-2</v>
      </c>
      <c r="I63" s="9">
        <f>IF(Inputs!$B$12="No",IF((K63+L63)&gt;(U62*(1+rate/freq)),IF((U62*(1+rate/freq))&lt;0,0,(U62*(1+rate/freq))),(K63+L63)),IF(E63="",NA(),IF(Inputs!$E$10&gt;(U62*(1+rate/freq)),IF((U62*(1+rate/freq))&lt;0,0,(U62*(1+rate/freq))),PMT(H63/freq,(term),-$B$2))))</f>
        <v>17942.58836603877</v>
      </c>
      <c r="J63" s="8">
        <f t="shared" si="13"/>
        <v>17942.58836603877</v>
      </c>
      <c r="K63" s="9">
        <f t="shared" si="3"/>
        <v>12574.236698845436</v>
      </c>
      <c r="L63" s="8">
        <f>IF(E63="","",IF(Inputs!$B$12="Yes",I63-K63,Inputs!$B$6-K63))</f>
        <v>5368.3516671933339</v>
      </c>
      <c r="M63" s="8">
        <f t="shared" si="14"/>
        <v>60</v>
      </c>
      <c r="N63" s="8"/>
      <c r="O63" s="8"/>
      <c r="P63" s="8"/>
      <c r="Q63" s="8" t="str">
        <f t="shared" si="4"/>
        <v/>
      </c>
      <c r="R63" s="3">
        <f t="shared" si="5"/>
        <v>0</v>
      </c>
      <c r="S63" s="62">
        <f>IF(Inputs!$E$12="Yes",IF(AH63&lt;0,0,AH63),0)</f>
        <v>0</v>
      </c>
      <c r="T63" s="3">
        <f t="shared" si="6"/>
        <v>0</v>
      </c>
      <c r="U63" s="8">
        <f t="shared" si="7"/>
        <v>1739034.4273633875</v>
      </c>
      <c r="W63" s="33"/>
      <c r="X63" s="33"/>
      <c r="Y63" s="33"/>
      <c r="Z63" s="33"/>
      <c r="AA63" s="33"/>
      <c r="AB63" s="11"/>
      <c r="AC63" s="11"/>
      <c r="AD63">
        <f>IF(AND('Loan amortization schedule-old'!K63&gt;$AE$1,K63&gt;$AE$1),1,0)</f>
        <v>0</v>
      </c>
      <c r="AE63" s="2">
        <f>IF(AND('Loan amortization schedule-old'!K63&gt;$AE$1,K63&lt;$AE$1),($AE$1-K63)*Inputs!$B$10,0)</f>
        <v>0</v>
      </c>
      <c r="AF63">
        <f>IF(AND('Loan amortization schedule-old'!K63&lt;$AE$1,K63&lt;$AE$1),('Loan amortization schedule-old'!K63-'Loan amortization schedule-new'!K63)*Inputs!$B$10,0)</f>
        <v>380.70051064409597</v>
      </c>
      <c r="AG63" s="7"/>
      <c r="AH63" s="61">
        <f>IF(ISERROR(E63),NA(),'Loan amortization schedule-old'!K63-'Loan amortization schedule-new'!K63)+IF(ISERROR(E63),NA(),'Loan amortization schedule-old'!L63-'Loan amortization schedule-new'!L63)-IF(ISERROR(E63),NA(),IF(AD63=1,0,SUM(AE63:AF63)))</f>
        <v>2755.0815935290334</v>
      </c>
      <c r="AI63" s="53">
        <f>IF(X63=0,0,'Loan amortization schedule-old'!Y63-Y63)</f>
        <v>0</v>
      </c>
      <c r="AJ63" s="53">
        <f>IF(X63=0,0,'Loan amortization schedule-old'!Z63-Z63)</f>
        <v>0</v>
      </c>
      <c r="AK63" s="53">
        <f t="shared" si="11"/>
        <v>0</v>
      </c>
      <c r="AL63" s="53">
        <f t="shared" si="17"/>
        <v>0</v>
      </c>
      <c r="AM63" s="34"/>
      <c r="AN63" s="50">
        <f>IF(Inputs!$B$12="No",SUM($AL$3:AL63)-Inputs!$E$5-Inputs!$E$6,IF(Inputs!$E$12="Yes",NA(),SUM($AL$3:AL63)-Inputs!$E$5-Inputs!$E$6))</f>
        <v>522792.72660676541</v>
      </c>
      <c r="AO63" s="35"/>
      <c r="AP63" s="34"/>
      <c r="AQ63" s="35"/>
      <c r="AR63" s="34"/>
      <c r="AS63" s="34"/>
      <c r="AT63" s="34"/>
      <c r="AU63" s="34"/>
      <c r="AV63" s="34"/>
      <c r="AW63" s="34"/>
    </row>
    <row r="64" spans="1:52">
      <c r="A64" s="20"/>
      <c r="B64" s="20"/>
      <c r="D64" s="26">
        <f>IF(SUM($D$2:D63)&lt;&gt;0,0,IF(OR(ROUND(U63-L64,2)=0,ROUND(U64,2)=0),E64,0))</f>
        <v>0</v>
      </c>
      <c r="E64" s="3">
        <f t="shared" si="12"/>
        <v>61</v>
      </c>
      <c r="F64" s="3">
        <f t="shared" si="1"/>
        <v>0</v>
      </c>
      <c r="G64" s="47">
        <f t="shared" si="16"/>
        <v>8.6499999999999994E-2</v>
      </c>
      <c r="H64" s="37">
        <f t="shared" si="2"/>
        <v>8.6499999999999994E-2</v>
      </c>
      <c r="I64" s="9">
        <f>IF(Inputs!$B$12="No",IF((K64+L64)&gt;(U63*(1+rate/freq)),IF((U63*(1+rate/freq))&lt;0,0,(U63*(1+rate/freq))),(K64+L64)),IF(E64="",NA(),IF(Inputs!$E$10&gt;(U63*(1+rate/freq)),IF((U63*(1+rate/freq))&lt;0,0,(U63*(1+rate/freq))),PMT(H64/freq,(term),-$B$2))))</f>
        <v>17942.58836603877</v>
      </c>
      <c r="J64" s="8">
        <f t="shared" si="13"/>
        <v>17942.58836603877</v>
      </c>
      <c r="K64" s="9">
        <f t="shared" si="3"/>
        <v>12535.539830577751</v>
      </c>
      <c r="L64" s="8">
        <f>IF(E64="","",IF(Inputs!$B$12="Yes",I64-K64,Inputs!$B$6-K64))</f>
        <v>5407.0485354610191</v>
      </c>
      <c r="M64" s="8">
        <f t="shared" si="14"/>
        <v>61</v>
      </c>
      <c r="N64" s="8">
        <f>N61+3</f>
        <v>61</v>
      </c>
      <c r="O64" s="8">
        <f>O58+6</f>
        <v>61</v>
      </c>
      <c r="P64" s="8">
        <f>P52+12</f>
        <v>61</v>
      </c>
      <c r="Q64" s="8" t="str">
        <f t="shared" si="4"/>
        <v/>
      </c>
      <c r="R64" s="3">
        <f t="shared" si="5"/>
        <v>0</v>
      </c>
      <c r="S64" s="62">
        <f>IF(Inputs!$E$12="Yes",IF(AH64&lt;0,0,AH64),0)</f>
        <v>0</v>
      </c>
      <c r="T64" s="3">
        <f t="shared" si="6"/>
        <v>0</v>
      </c>
      <c r="U64" s="8">
        <f t="shared" si="7"/>
        <v>1733627.3788279265</v>
      </c>
      <c r="W64" s="33"/>
      <c r="X64" s="33"/>
      <c r="Y64" s="33"/>
      <c r="Z64" s="33"/>
      <c r="AA64" s="33"/>
      <c r="AB64" s="11"/>
      <c r="AC64" s="11"/>
      <c r="AD64">
        <f>IF(AND('Loan amortization schedule-old'!K64&gt;$AE$1,K64&gt;$AE$1),1,0)</f>
        <v>0</v>
      </c>
      <c r="AE64" s="2">
        <f>IF(AND('Loan amortization schedule-old'!K64&gt;$AE$1,K64&lt;$AE$1),($AE$1-K64)*Inputs!$B$10,0)</f>
        <v>0</v>
      </c>
      <c r="AF64">
        <f>IF(AND('Loan amortization schedule-old'!K64&lt;$AE$1,K64&lt;$AE$1),('Loan amortization schedule-old'!K64-'Loan amortization schedule-new'!K64)*Inputs!$B$10,0)</f>
        <v>380.16735750693186</v>
      </c>
      <c r="AG64" s="7"/>
      <c r="AH64" s="61">
        <f>IF(ISERROR(E64),NA(),'Loan amortization schedule-old'!K64-'Loan amortization schedule-new'!K64)+IF(ISERROR(E64),NA(),'Loan amortization schedule-old'!L64-'Loan amortization schedule-new'!L64)-IF(ISERROR(E64),NA(),IF(AD64=1,0,SUM(AE64:AF64)))</f>
        <v>2755.6147466661978</v>
      </c>
      <c r="AI64" s="53">
        <f>IF(X64=0,0,'Loan amortization schedule-old'!Y64-Y64)</f>
        <v>0</v>
      </c>
      <c r="AJ64" s="53">
        <f>IF(X64=0,0,'Loan amortization schedule-old'!Z64-Z64)</f>
        <v>0</v>
      </c>
      <c r="AK64" s="53">
        <f t="shared" si="11"/>
        <v>0</v>
      </c>
      <c r="AL64" s="53">
        <f t="shared" si="17"/>
        <v>0</v>
      </c>
      <c r="AM64" s="34"/>
      <c r="AN64" s="50">
        <f>IF(Inputs!$B$12="No",SUM($AL$3:AL64)-Inputs!$E$5-Inputs!$E$6,IF(Inputs!$E$12="Yes",NA(),SUM($AL$3:AL64)-Inputs!$E$5-Inputs!$E$6))</f>
        <v>522792.72660676541</v>
      </c>
      <c r="AO64" s="35"/>
      <c r="AP64" s="34"/>
      <c r="AQ64" s="35"/>
      <c r="AR64" s="34"/>
      <c r="AS64" s="34"/>
      <c r="AT64" s="34"/>
      <c r="AU64" s="34"/>
      <c r="AV64" s="34"/>
      <c r="AW64" s="34"/>
    </row>
    <row r="65" spans="1:49">
      <c r="A65" s="20"/>
      <c r="B65" s="20"/>
      <c r="D65" s="26">
        <f>IF(SUM($D$2:D64)&lt;&gt;0,0,IF(OR(ROUND(U64-L65,2)=0,ROUND(U65,2)=0),E65,0))</f>
        <v>0</v>
      </c>
      <c r="E65" s="3">
        <f t="shared" si="12"/>
        <v>62</v>
      </c>
      <c r="F65" s="3">
        <f t="shared" si="1"/>
        <v>0</v>
      </c>
      <c r="G65" s="47">
        <f t="shared" si="16"/>
        <v>8.6499999999999994E-2</v>
      </c>
      <c r="H65" s="37">
        <f t="shared" si="2"/>
        <v>8.6499999999999994E-2</v>
      </c>
      <c r="I65" s="9">
        <f>IF(Inputs!$B$12="No",IF((K65+L65)&gt;(U64*(1+rate/freq)),IF((U64*(1+rate/freq))&lt;0,0,(U64*(1+rate/freq))),(K65+L65)),IF(E65="",NA(),IF(Inputs!$E$10&gt;(U64*(1+rate/freq)),IF((U64*(1+rate/freq))&lt;0,0,(U64*(1+rate/freq))),PMT(H65/freq,(term),-$B$2))))</f>
        <v>17942.58836603877</v>
      </c>
      <c r="J65" s="8">
        <f t="shared" si="13"/>
        <v>17942.58836603877</v>
      </c>
      <c r="K65" s="9">
        <f t="shared" si="3"/>
        <v>12496.564022384635</v>
      </c>
      <c r="L65" s="8">
        <f>IF(E65="","",IF(Inputs!$B$12="Yes",I65-K65,Inputs!$B$6-K65))</f>
        <v>5446.024343654135</v>
      </c>
      <c r="M65" s="8">
        <f t="shared" si="14"/>
        <v>62</v>
      </c>
      <c r="N65" s="8"/>
      <c r="O65" s="8"/>
      <c r="P65" s="8"/>
      <c r="Q65" s="8" t="str">
        <f t="shared" si="4"/>
        <v/>
      </c>
      <c r="R65" s="3">
        <f t="shared" si="5"/>
        <v>0</v>
      </c>
      <c r="S65" s="62">
        <f>IF(Inputs!$E$12="Yes",IF(AH65&lt;0,0,AH65),0)</f>
        <v>0</v>
      </c>
      <c r="T65" s="3">
        <f t="shared" si="6"/>
        <v>0</v>
      </c>
      <c r="U65" s="8">
        <f t="shared" si="7"/>
        <v>1728181.3544842724</v>
      </c>
      <c r="W65" s="33"/>
      <c r="X65" s="33"/>
      <c r="Y65" s="33"/>
      <c r="Z65" s="33"/>
      <c r="AA65" s="33"/>
      <c r="AB65" s="11"/>
      <c r="AC65" s="11"/>
      <c r="AD65">
        <f>IF(AND('Loan amortization schedule-old'!K65&gt;$AE$1,K65&gt;$AE$1),1,0)</f>
        <v>0</v>
      </c>
      <c r="AE65" s="2">
        <f>IF(AND('Loan amortization schedule-old'!K65&gt;$AE$1,K65&lt;$AE$1),($AE$1-K65)*Inputs!$B$10,0)</f>
        <v>0</v>
      </c>
      <c r="AF65">
        <f>IF(AND('Loan amortization schedule-old'!K65&lt;$AE$1,K65&lt;$AE$1),('Loan amortization schedule-old'!K65-'Loan amortization schedule-new'!K65)*Inputs!$B$10,0)</f>
        <v>379.62169994064737</v>
      </c>
      <c r="AG65" s="7"/>
      <c r="AH65" s="61">
        <f>IF(ISERROR(E65),NA(),'Loan amortization schedule-old'!K65-'Loan amortization schedule-new'!K65)+IF(ISERROR(E65),NA(),'Loan amortization schedule-old'!L65-'Loan amortization schedule-new'!L65)-IF(ISERROR(E65),NA(),IF(AD65=1,0,SUM(AE65:AF65)))</f>
        <v>2756.1604042324821</v>
      </c>
      <c r="AI65" s="53">
        <f>IF(X65=0,0,'Loan amortization schedule-old'!Y65-Y65)</f>
        <v>0</v>
      </c>
      <c r="AJ65" s="53">
        <f>IF(X65=0,0,'Loan amortization schedule-old'!Z65-Z65)</f>
        <v>0</v>
      </c>
      <c r="AK65" s="53">
        <f t="shared" si="11"/>
        <v>0</v>
      </c>
      <c r="AL65" s="53">
        <f t="shared" si="17"/>
        <v>0</v>
      </c>
      <c r="AM65" s="34"/>
      <c r="AN65" s="50">
        <f>IF(Inputs!$B$12="No",SUM($AL$3:AL65)-Inputs!$E$5-Inputs!$E$6,IF(Inputs!$E$12="Yes",NA(),SUM($AL$3:AL65)-Inputs!$E$5-Inputs!$E$6))</f>
        <v>522792.72660676541</v>
      </c>
      <c r="AO65" s="35"/>
      <c r="AP65" s="34"/>
      <c r="AQ65" s="35"/>
      <c r="AR65" s="34"/>
      <c r="AS65" s="34"/>
      <c r="AT65" s="34"/>
      <c r="AU65" s="34"/>
      <c r="AV65" s="34"/>
      <c r="AW65" s="34"/>
    </row>
    <row r="66" spans="1:49">
      <c r="A66" s="20"/>
      <c r="B66" s="20"/>
      <c r="D66" s="26">
        <f>IF(SUM($D$2:D65)&lt;&gt;0,0,IF(OR(ROUND(U65-L66,2)=0,ROUND(U66,2)=0),E66,0))</f>
        <v>0</v>
      </c>
      <c r="E66" s="3">
        <f t="shared" si="12"/>
        <v>63</v>
      </c>
      <c r="F66" s="3">
        <f t="shared" si="1"/>
        <v>0</v>
      </c>
      <c r="G66" s="47">
        <f t="shared" si="16"/>
        <v>8.6499999999999994E-2</v>
      </c>
      <c r="H66" s="37">
        <f t="shared" si="2"/>
        <v>8.6499999999999994E-2</v>
      </c>
      <c r="I66" s="9">
        <f>IF(Inputs!$B$12="No",IF((K66+L66)&gt;(U65*(1+rate/freq)),IF((U65*(1+rate/freq))&lt;0,0,(U65*(1+rate/freq))),(K66+L66)),IF(E66="",NA(),IF(Inputs!$E$10&gt;(U65*(1+rate/freq)),IF((U65*(1+rate/freq))&lt;0,0,(U65*(1+rate/freq))),PMT(H66/freq,(term),-$B$2))))</f>
        <v>17942.58836603877</v>
      </c>
      <c r="J66" s="8">
        <f t="shared" si="13"/>
        <v>17942.58836603877</v>
      </c>
      <c r="K66" s="9">
        <f t="shared" si="3"/>
        <v>12457.307263574128</v>
      </c>
      <c r="L66" s="8">
        <f>IF(E66="","",IF(Inputs!$B$12="Yes",I66-K66,Inputs!$B$6-K66))</f>
        <v>5485.2811024646417</v>
      </c>
      <c r="M66" s="8">
        <f t="shared" si="14"/>
        <v>63</v>
      </c>
      <c r="N66" s="8"/>
      <c r="O66" s="8"/>
      <c r="P66" s="8"/>
      <c r="Q66" s="8" t="str">
        <f t="shared" si="4"/>
        <v/>
      </c>
      <c r="R66" s="3">
        <f t="shared" si="5"/>
        <v>0</v>
      </c>
      <c r="S66" s="62">
        <f>IF(Inputs!$E$12="Yes",IF(AH66&lt;0,0,AH66),0)</f>
        <v>0</v>
      </c>
      <c r="T66" s="3">
        <f t="shared" si="6"/>
        <v>0</v>
      </c>
      <c r="U66" s="8">
        <f t="shared" si="7"/>
        <v>1722696.0733818079</v>
      </c>
      <c r="W66" s="33"/>
      <c r="X66" s="33"/>
      <c r="Y66" s="33"/>
      <c r="Z66" s="33"/>
      <c r="AA66" s="33"/>
      <c r="AB66" s="11"/>
      <c r="AC66" s="11"/>
      <c r="AD66">
        <f>IF(AND('Loan amortization schedule-old'!K66&gt;$AE$1,K66&gt;$AE$1),1,0)</f>
        <v>0</v>
      </c>
      <c r="AE66" s="2">
        <f>IF(AND('Loan amortization schedule-old'!K66&gt;$AE$1,K66&lt;$AE$1),($AE$1-K66)*Inputs!$B$10,0)</f>
        <v>0</v>
      </c>
      <c r="AF66">
        <f>IF(AND('Loan amortization schedule-old'!K66&lt;$AE$1,K66&lt;$AE$1),('Loan amortization schedule-old'!K66-'Loan amortization schedule-new'!K66)*Inputs!$B$10,0)</f>
        <v>379.06336877493652</v>
      </c>
      <c r="AG66" s="7"/>
      <c r="AH66" s="61">
        <f>IF(ISERROR(E66),NA(),'Loan amortization schedule-old'!K66-'Loan amortization schedule-new'!K66)+IF(ISERROR(E66),NA(),'Loan amortization schedule-old'!L66-'Loan amortization schedule-new'!L66)-IF(ISERROR(E66),NA(),IF(AD66=1,0,SUM(AE66:AF66)))</f>
        <v>2756.7187353981931</v>
      </c>
      <c r="AI66" s="53">
        <f>IF(X66=0,0,'Loan amortization schedule-old'!Y66-Y66)</f>
        <v>0</v>
      </c>
      <c r="AJ66" s="53">
        <f>IF(X66=0,0,'Loan amortization schedule-old'!Z66-Z66)</f>
        <v>0</v>
      </c>
      <c r="AK66" s="53">
        <f t="shared" si="11"/>
        <v>0</v>
      </c>
      <c r="AL66" s="53">
        <f t="shared" si="17"/>
        <v>0</v>
      </c>
      <c r="AM66" s="34"/>
      <c r="AN66" s="50">
        <f>IF(Inputs!$B$12="No",SUM($AL$3:AL66)-Inputs!$E$5-Inputs!$E$6,IF(Inputs!$E$12="Yes",NA(),SUM($AL$3:AL66)-Inputs!$E$5-Inputs!$E$6))</f>
        <v>522792.72660676541</v>
      </c>
      <c r="AO66" s="35"/>
      <c r="AP66" s="34"/>
      <c r="AQ66" s="35"/>
      <c r="AR66" s="34"/>
      <c r="AS66" s="34"/>
      <c r="AT66" s="34"/>
      <c r="AU66" s="34"/>
      <c r="AV66" s="34"/>
      <c r="AW66" s="34"/>
    </row>
    <row r="67" spans="1:49">
      <c r="A67" s="20"/>
      <c r="B67" s="20"/>
      <c r="D67" s="26">
        <f>IF(SUM($D$2:D66)&lt;&gt;0,0,IF(OR(ROUND(U66-L67,2)=0,ROUND(U67,2)=0),E67,0))</f>
        <v>0</v>
      </c>
      <c r="E67" s="3">
        <f t="shared" si="12"/>
        <v>64</v>
      </c>
      <c r="F67" s="3">
        <f t="shared" si="1"/>
        <v>0</v>
      </c>
      <c r="G67" s="47">
        <f t="shared" si="16"/>
        <v>8.6499999999999994E-2</v>
      </c>
      <c r="H67" s="37">
        <f t="shared" si="2"/>
        <v>8.6499999999999994E-2</v>
      </c>
      <c r="I67" s="9">
        <f>IF(Inputs!$B$12="No",IF((K67+L67)&gt;(U66*(1+rate/freq)),IF((U66*(1+rate/freq))&lt;0,0,(U66*(1+rate/freq))),(K67+L67)),IF(E67="",NA(),IF(Inputs!$E$10&gt;(U66*(1+rate/freq)),IF((U66*(1+rate/freq))&lt;0,0,(U66*(1+rate/freq))),PMT(H67/freq,(term),-$B$2))))</f>
        <v>17942.58836603877</v>
      </c>
      <c r="J67" s="8">
        <f t="shared" si="13"/>
        <v>17942.58836603877</v>
      </c>
      <c r="K67" s="9">
        <f t="shared" si="3"/>
        <v>12417.76752896053</v>
      </c>
      <c r="L67" s="8">
        <f>IF(E67="","",IF(Inputs!$B$12="Yes",I67-K67,Inputs!$B$6-K67))</f>
        <v>5524.8208370782395</v>
      </c>
      <c r="M67" s="8">
        <f t="shared" si="14"/>
        <v>64</v>
      </c>
      <c r="N67" s="8">
        <f>N64+3</f>
        <v>64</v>
      </c>
      <c r="O67" s="8"/>
      <c r="P67" s="8"/>
      <c r="Q67" s="8" t="str">
        <f t="shared" si="4"/>
        <v/>
      </c>
      <c r="R67" s="3">
        <f t="shared" si="5"/>
        <v>0</v>
      </c>
      <c r="S67" s="62">
        <f>IF(Inputs!$E$12="Yes",IF(AH67&lt;0,0,AH67),0)</f>
        <v>0</v>
      </c>
      <c r="T67" s="3">
        <f t="shared" si="6"/>
        <v>0</v>
      </c>
      <c r="U67" s="8">
        <f t="shared" si="7"/>
        <v>1717171.2525447297</v>
      </c>
      <c r="W67" s="33"/>
      <c r="X67" s="33"/>
      <c r="Y67" s="33"/>
      <c r="Z67" s="33"/>
      <c r="AA67" s="33"/>
      <c r="AB67" s="11"/>
      <c r="AC67" s="11"/>
      <c r="AD67">
        <f>IF(AND('Loan amortization schedule-old'!K67&gt;$AE$1,K67&gt;$AE$1),1,0)</f>
        <v>0</v>
      </c>
      <c r="AE67" s="2">
        <f>IF(AND('Loan amortization schedule-old'!K67&gt;$AE$1,K67&lt;$AE$1),($AE$1-K67)*Inputs!$B$10,0)</f>
        <v>0</v>
      </c>
      <c r="AF67">
        <f>IF(AND('Loan amortization schedule-old'!K67&lt;$AE$1,K67&lt;$AE$1),('Loan amortization schedule-old'!K67-'Loan amortization schedule-new'!K67)*Inputs!$B$10,0)</f>
        <v>378.49219289886975</v>
      </c>
      <c r="AG67" s="7"/>
      <c r="AH67" s="61">
        <f>IF(ISERROR(E67),NA(),'Loan amortization schedule-old'!K67-'Loan amortization schedule-new'!K67)+IF(ISERROR(E67),NA(),'Loan amortization schedule-old'!L67-'Loan amortization schedule-new'!L67)-IF(ISERROR(E67),NA(),IF(AD67=1,0,SUM(AE67:AF67)))</f>
        <v>2757.2899112742598</v>
      </c>
      <c r="AI67" s="53">
        <f>IF(X67=0,0,'Loan amortization schedule-old'!Y67-Y67)</f>
        <v>0</v>
      </c>
      <c r="AJ67" s="53">
        <f>IF(X67=0,0,'Loan amortization schedule-old'!Z67-Z67)</f>
        <v>0</v>
      </c>
      <c r="AK67" s="53">
        <f t="shared" si="11"/>
        <v>0</v>
      </c>
      <c r="AL67" s="53">
        <f t="shared" ref="AL67:AL98" si="21">IF(ISERROR(W67),NA(),SUM(AI67:AK67))</f>
        <v>0</v>
      </c>
      <c r="AM67" s="34"/>
      <c r="AN67" s="50">
        <f>IF(Inputs!$B$12="No",SUM($AL$3:AL67)-Inputs!$E$5-Inputs!$E$6,IF(Inputs!$E$12="Yes",NA(),SUM($AL$3:AL67)-Inputs!$E$5-Inputs!$E$6))</f>
        <v>522792.72660676541</v>
      </c>
      <c r="AO67" s="35"/>
      <c r="AP67" s="34"/>
      <c r="AQ67" s="35"/>
      <c r="AR67" s="34"/>
      <c r="AS67" s="34"/>
      <c r="AT67" s="34"/>
      <c r="AU67" s="34"/>
      <c r="AV67" s="34"/>
      <c r="AW67" s="34"/>
    </row>
    <row r="68" spans="1:49">
      <c r="A68" s="20"/>
      <c r="B68" s="20"/>
      <c r="D68" s="26">
        <f>IF(SUM($D$2:D67)&lt;&gt;0,0,IF(OR(ROUND(U67-L68,2)=0,ROUND(U68,2)=0),E68,0))</f>
        <v>0</v>
      </c>
      <c r="E68" s="3">
        <f t="shared" si="12"/>
        <v>65</v>
      </c>
      <c r="F68" s="3">
        <f t="shared" ref="F68:F131" si="22">IF(E68="","",IF(ISERROR(INDEX($A$11:$B$20,MATCH(E68,$A$11:$A$20,0),2)),0,INDEX($A$11:$B$20,MATCH(E68,$A$11:$A$20,0),2)))</f>
        <v>0</v>
      </c>
      <c r="G68" s="47">
        <f t="shared" si="16"/>
        <v>8.6499999999999994E-2</v>
      </c>
      <c r="H68" s="37">
        <f t="shared" ref="H68:H131" si="23">IF($BD$2="fixed",rate,G68)</f>
        <v>8.6499999999999994E-2</v>
      </c>
      <c r="I68" s="9">
        <f>IF(Inputs!$B$12="No",IF((K68+L68)&gt;(U67*(1+rate/freq)),IF((U67*(1+rate/freq))&lt;0,0,(U67*(1+rate/freq))),(K68+L68)),IF(E68="",NA(),IF(Inputs!$E$10&gt;(U67*(1+rate/freq)),IF((U67*(1+rate/freq))&lt;0,0,(U67*(1+rate/freq))),PMT(H68/freq,(term),-$B$2))))</f>
        <v>17942.58836603877</v>
      </c>
      <c r="J68" s="8">
        <f t="shared" ref="J68:J131" si="24">IF(E68="","",IF(emi&gt;(U67*(1+rate/freq)),IF((U67*(1+rate/freq))&lt;0,0,(U67*(1+rate/freq))),emi))</f>
        <v>17942.58836603877</v>
      </c>
      <c r="K68" s="9">
        <f t="shared" ref="K68:K131" si="25">IF(E68="","",IF(U67&lt;0,0,U67)*H68/freq)</f>
        <v>12377.942778759927</v>
      </c>
      <c r="L68" s="8">
        <f>IF(E68="","",IF(Inputs!$B$12="Yes",I68-K68,Inputs!$B$6-K68))</f>
        <v>5564.6455872788429</v>
      </c>
      <c r="M68" s="8">
        <f t="shared" si="14"/>
        <v>65</v>
      </c>
      <c r="N68" s="8"/>
      <c r="O68" s="8"/>
      <c r="P68" s="8"/>
      <c r="Q68" s="8" t="str">
        <f t="shared" ref="Q68:Q131" si="26">IF($B$23=$M$2,M68,IF($B$23=$N$2,N68,IF($B$23=$O$2,O68,IF($B$23=$P$2,P68,""))))</f>
        <v/>
      </c>
      <c r="R68" s="3">
        <f t="shared" ref="R68:R131" si="27">IF(Q68&lt;&gt;0,regpay,0)</f>
        <v>0</v>
      </c>
      <c r="S68" s="62">
        <f>IF(Inputs!$E$12="Yes",IF(AH68&lt;0,0,AH68),0)</f>
        <v>0</v>
      </c>
      <c r="T68" s="3">
        <f t="shared" ref="T68:T131" si="28">IF(U67=0,0,S68)</f>
        <v>0</v>
      </c>
      <c r="U68" s="8">
        <f t="shared" ref="U68:U131" si="29">IF(E68="","",IF(U67&lt;=0,0,IF(U67+F68-L68-R68-T68&lt;0,0,U67+F68-L68-R68-T68)))</f>
        <v>1711606.606957451</v>
      </c>
      <c r="W68" s="33"/>
      <c r="X68" s="33"/>
      <c r="Y68" s="33"/>
      <c r="Z68" s="33"/>
      <c r="AA68" s="33"/>
      <c r="AB68" s="11"/>
      <c r="AC68" s="11"/>
      <c r="AD68">
        <f>IF(AND('Loan amortization schedule-old'!K68&gt;$AE$1,K68&gt;$AE$1),1,0)</f>
        <v>0</v>
      </c>
      <c r="AE68" s="2">
        <f>IF(AND('Loan amortization schedule-old'!K68&gt;$AE$1,K68&lt;$AE$1),($AE$1-K68)*Inputs!$B$10,0)</f>
        <v>0</v>
      </c>
      <c r="AF68">
        <f>IF(AND('Loan amortization schedule-old'!K68&lt;$AE$1,K68&lt;$AE$1),('Loan amortization schedule-old'!K68-'Loan amortization schedule-new'!K68)*Inputs!$B$10,0)</f>
        <v>377.9079992403253</v>
      </c>
      <c r="AG68" s="7"/>
      <c r="AH68" s="61">
        <f>IF(ISERROR(E68),NA(),'Loan amortization schedule-old'!K68-'Loan amortization schedule-new'!K68)+IF(ISERROR(E68),NA(),'Loan amortization schedule-old'!L68-'Loan amortization schedule-new'!L68)-IF(ISERROR(E68),NA(),IF(AD68=1,0,SUM(AE68:AF68)))</f>
        <v>2757.8741049328041</v>
      </c>
      <c r="AI68" s="53">
        <f>IF(X68=0,0,'Loan amortization schedule-old'!Y68-Y68)</f>
        <v>0</v>
      </c>
      <c r="AJ68" s="53">
        <f>IF(X68=0,0,'Loan amortization schedule-old'!Z68-Z68)</f>
        <v>0</v>
      </c>
      <c r="AK68" s="53">
        <f t="shared" ref="AK68:AK131" si="30">IF(X68=0,0,-IF(AX68=1,0,SUM(AY68:AZ68)))</f>
        <v>0</v>
      </c>
      <c r="AL68" s="53">
        <f t="shared" si="21"/>
        <v>0</v>
      </c>
      <c r="AM68" s="34"/>
      <c r="AN68" s="50">
        <f>IF(Inputs!$B$12="No",SUM($AL$3:AL68)-Inputs!$E$5-Inputs!$E$6,IF(Inputs!$E$12="Yes",NA(),SUM($AL$3:AL68)-Inputs!$E$5-Inputs!$E$6))</f>
        <v>522792.72660676541</v>
      </c>
      <c r="AO68" s="35"/>
      <c r="AP68" s="34"/>
      <c r="AQ68" s="35"/>
      <c r="AR68" s="34"/>
      <c r="AS68" s="34"/>
      <c r="AT68" s="34"/>
      <c r="AU68" s="34"/>
      <c r="AV68" s="34"/>
      <c r="AW68" s="34"/>
    </row>
    <row r="69" spans="1:49">
      <c r="A69" s="20"/>
      <c r="B69" s="20"/>
      <c r="D69" s="26">
        <f>IF(SUM($D$2:D68)&lt;&gt;0,0,IF(OR(ROUND(U68-L69,2)=0,ROUND(U69,2)=0),E69,0))</f>
        <v>0</v>
      </c>
      <c r="E69" s="3">
        <f t="shared" ref="E69:E132" si="31">IF(E68&lt;term,E68+1,"")</f>
        <v>66</v>
      </c>
      <c r="F69" s="3">
        <f t="shared" si="22"/>
        <v>0</v>
      </c>
      <c r="G69" s="47">
        <f t="shared" si="16"/>
        <v>8.6499999999999994E-2</v>
      </c>
      <c r="H69" s="37">
        <f t="shared" si="23"/>
        <v>8.6499999999999994E-2</v>
      </c>
      <c r="I69" s="9">
        <f>IF(Inputs!$B$12="No",IF((K69+L69)&gt;(U68*(1+rate/freq)),IF((U68*(1+rate/freq))&lt;0,0,(U68*(1+rate/freq))),(K69+L69)),IF(E69="",NA(),IF(Inputs!$E$10&gt;(U68*(1+rate/freq)),IF((U68*(1+rate/freq))&lt;0,0,(U68*(1+rate/freq))),PMT(H69/freq,(term),-$B$2))))</f>
        <v>17942.58836603877</v>
      </c>
      <c r="J69" s="8">
        <f t="shared" si="24"/>
        <v>17942.58836603877</v>
      </c>
      <c r="K69" s="9">
        <f t="shared" si="25"/>
        <v>12337.830958484958</v>
      </c>
      <c r="L69" s="8">
        <f>IF(E69="","",IF(Inputs!$B$12="Yes",I69-K69,Inputs!$B$6-K69))</f>
        <v>5604.7574075538123</v>
      </c>
      <c r="M69" s="8">
        <f t="shared" ref="M69:M132" si="32">E69</f>
        <v>66</v>
      </c>
      <c r="N69" s="8"/>
      <c r="O69" s="8"/>
      <c r="P69" s="8"/>
      <c r="Q69" s="8" t="str">
        <f t="shared" si="26"/>
        <v/>
      </c>
      <c r="R69" s="3">
        <f t="shared" si="27"/>
        <v>0</v>
      </c>
      <c r="S69" s="62">
        <f>IF(Inputs!$E$12="Yes",IF(AH69&lt;0,0,AH69),0)</f>
        <v>0</v>
      </c>
      <c r="T69" s="3">
        <f t="shared" si="28"/>
        <v>0</v>
      </c>
      <c r="U69" s="8">
        <f t="shared" si="29"/>
        <v>1706001.8495498972</v>
      </c>
      <c r="W69" s="33"/>
      <c r="X69" s="33"/>
      <c r="Y69" s="33"/>
      <c r="Z69" s="33"/>
      <c r="AA69" s="33"/>
      <c r="AB69" s="11"/>
      <c r="AC69" s="11"/>
      <c r="AD69">
        <f>IF(AND('Loan amortization schedule-old'!K69&gt;$AE$1,K69&gt;$AE$1),1,0)</f>
        <v>0</v>
      </c>
      <c r="AE69" s="2">
        <f>IF(AND('Loan amortization schedule-old'!K69&gt;$AE$1,K69&lt;$AE$1),($AE$1-K69)*Inputs!$B$10,0)</f>
        <v>0</v>
      </c>
      <c r="AF69">
        <f>IF(AND('Loan amortization schedule-old'!K69&lt;$AE$1,K69&lt;$AE$1),('Loan amortization schedule-old'!K69-'Loan amortization schedule-new'!K69)*Inputs!$B$10,0)</f>
        <v>377.3106127452117</v>
      </c>
      <c r="AG69" s="7"/>
      <c r="AH69" s="61">
        <f>IF(ISERROR(E69),NA(),'Loan amortization schedule-old'!K69-'Loan amortization schedule-new'!K69)+IF(ISERROR(E69),NA(),'Loan amortization schedule-old'!L69-'Loan amortization schedule-new'!L69)-IF(ISERROR(E69),NA(),IF(AD69=1,0,SUM(AE69:AF69)))</f>
        <v>2758.471491427918</v>
      </c>
      <c r="AI69" s="53">
        <f>IF(X69=0,0,'Loan amortization schedule-old'!Y69-Y69)</f>
        <v>0</v>
      </c>
      <c r="AJ69" s="53">
        <f>IF(X69=0,0,'Loan amortization schedule-old'!Z69-Z69)</f>
        <v>0</v>
      </c>
      <c r="AK69" s="53">
        <f t="shared" si="30"/>
        <v>0</v>
      </c>
      <c r="AL69" s="53">
        <f t="shared" si="21"/>
        <v>0</v>
      </c>
      <c r="AM69" s="34"/>
      <c r="AN69" s="50">
        <f>IF(Inputs!$B$12="No",SUM($AL$3:AL69)-Inputs!$E$5-Inputs!$E$6,IF(Inputs!$E$12="Yes",NA(),SUM($AL$3:AL69)-Inputs!$E$5-Inputs!$E$6))</f>
        <v>522792.72660676541</v>
      </c>
      <c r="AO69" s="35"/>
      <c r="AP69" s="34"/>
      <c r="AQ69" s="35"/>
      <c r="AR69" s="34"/>
      <c r="AS69" s="34"/>
      <c r="AT69" s="34"/>
      <c r="AU69" s="34"/>
      <c r="AV69" s="34"/>
      <c r="AW69" s="34"/>
    </row>
    <row r="70" spans="1:49">
      <c r="A70" s="20"/>
      <c r="B70" s="20"/>
      <c r="D70" s="26">
        <f>IF(SUM($D$2:D69)&lt;&gt;0,0,IF(OR(ROUND(U69-L70,2)=0,ROUND(U70,2)=0),E70,0))</f>
        <v>0</v>
      </c>
      <c r="E70" s="3">
        <f t="shared" si="31"/>
        <v>67</v>
      </c>
      <c r="F70" s="3">
        <f t="shared" si="22"/>
        <v>0</v>
      </c>
      <c r="G70" s="47">
        <f t="shared" ref="G70:G133" si="33">G69</f>
        <v>8.6499999999999994E-2</v>
      </c>
      <c r="H70" s="37">
        <f t="shared" si="23"/>
        <v>8.6499999999999994E-2</v>
      </c>
      <c r="I70" s="9">
        <f>IF(Inputs!$B$12="No",IF((K70+L70)&gt;(U69*(1+rate/freq)),IF((U69*(1+rate/freq))&lt;0,0,(U69*(1+rate/freq))),(K70+L70)),IF(E70="",NA(),IF(Inputs!$E$10&gt;(U69*(1+rate/freq)),IF((U69*(1+rate/freq))&lt;0,0,(U69*(1+rate/freq))),PMT(H70/freq,(term),-$B$2))))</f>
        <v>17942.58836603877</v>
      </c>
      <c r="J70" s="8">
        <f t="shared" si="24"/>
        <v>17942.58836603877</v>
      </c>
      <c r="K70" s="9">
        <f t="shared" si="25"/>
        <v>12297.429998838843</v>
      </c>
      <c r="L70" s="8">
        <f>IF(E70="","",IF(Inputs!$B$12="Yes",I70-K70,Inputs!$B$6-K70))</f>
        <v>5645.1583671999269</v>
      </c>
      <c r="M70" s="8">
        <f t="shared" si="32"/>
        <v>67</v>
      </c>
      <c r="N70" s="8">
        <f>N67+3</f>
        <v>67</v>
      </c>
      <c r="O70" s="8">
        <f>O64+6</f>
        <v>67</v>
      </c>
      <c r="P70" s="8"/>
      <c r="Q70" s="8" t="str">
        <f t="shared" si="26"/>
        <v/>
      </c>
      <c r="R70" s="3">
        <f t="shared" si="27"/>
        <v>0</v>
      </c>
      <c r="S70" s="62">
        <f>IF(Inputs!$E$12="Yes",IF(AH70&lt;0,0,AH70),0)</f>
        <v>0</v>
      </c>
      <c r="T70" s="3">
        <f t="shared" si="28"/>
        <v>0</v>
      </c>
      <c r="U70" s="8">
        <f t="shared" si="29"/>
        <v>1700356.6911826974</v>
      </c>
      <c r="W70" s="33"/>
      <c r="X70" s="33"/>
      <c r="Y70" s="33"/>
      <c r="Z70" s="33"/>
      <c r="AA70" s="33"/>
      <c r="AB70" s="11"/>
      <c r="AC70" s="11"/>
      <c r="AD70">
        <f>IF(AND('Loan amortization schedule-old'!K70&gt;$AE$1,K70&gt;$AE$1),1,0)</f>
        <v>0</v>
      </c>
      <c r="AE70" s="2">
        <f>IF(AND('Loan amortization schedule-old'!K70&gt;$AE$1,K70&lt;$AE$1),($AE$1-K70)*Inputs!$B$10,0)</f>
        <v>0</v>
      </c>
      <c r="AF70">
        <f>IF(AND('Loan amortization schedule-old'!K70&lt;$AE$1,K70&lt;$AE$1),('Loan amortization schedule-old'!K70-'Loan amortization schedule-new'!K70)*Inputs!$B$10,0)</f>
        <v>376.69985635647737</v>
      </c>
      <c r="AG70" s="7"/>
      <c r="AH70" s="61">
        <f>IF(ISERROR(E70),NA(),'Loan amortization schedule-old'!K70-'Loan amortization schedule-new'!K70)+IF(ISERROR(E70),NA(),'Loan amortization schedule-old'!L70-'Loan amortization schedule-new'!L70)-IF(ISERROR(E70),NA(),IF(AD70=1,0,SUM(AE70:AF70)))</f>
        <v>2759.0822478166519</v>
      </c>
      <c r="AI70" s="53">
        <f>IF(X70=0,0,'Loan amortization schedule-old'!Y70-Y70)</f>
        <v>0</v>
      </c>
      <c r="AJ70" s="53">
        <f>IF(X70=0,0,'Loan amortization schedule-old'!Z70-Z70)</f>
        <v>0</v>
      </c>
      <c r="AK70" s="53">
        <f t="shared" si="30"/>
        <v>0</v>
      </c>
      <c r="AL70" s="53">
        <f t="shared" si="21"/>
        <v>0</v>
      </c>
      <c r="AM70" s="34"/>
      <c r="AN70" s="50">
        <f>IF(Inputs!$B$12="No",SUM($AL$3:AL70)-Inputs!$E$5-Inputs!$E$6,IF(Inputs!$E$12="Yes",NA(),SUM($AL$3:AL70)-Inputs!$E$5-Inputs!$E$6))</f>
        <v>522792.72660676541</v>
      </c>
      <c r="AO70" s="35"/>
      <c r="AP70" s="34"/>
      <c r="AQ70" s="35"/>
      <c r="AR70" s="34"/>
      <c r="AS70" s="34"/>
      <c r="AT70" s="34"/>
      <c r="AU70" s="34"/>
      <c r="AV70" s="34"/>
      <c r="AW70" s="34"/>
    </row>
    <row r="71" spans="1:49">
      <c r="A71" s="20"/>
      <c r="B71" s="20"/>
      <c r="D71" s="26">
        <f>IF(SUM($D$2:D70)&lt;&gt;0,0,IF(OR(ROUND(U70-L71,2)=0,ROUND(U71,2)=0),E71,0))</f>
        <v>0</v>
      </c>
      <c r="E71" s="3">
        <f t="shared" si="31"/>
        <v>68</v>
      </c>
      <c r="F71" s="3">
        <f t="shared" si="22"/>
        <v>0</v>
      </c>
      <c r="G71" s="47">
        <f t="shared" si="33"/>
        <v>8.6499999999999994E-2</v>
      </c>
      <c r="H71" s="37">
        <f t="shared" si="23"/>
        <v>8.6499999999999994E-2</v>
      </c>
      <c r="I71" s="9">
        <f>IF(Inputs!$B$12="No",IF((K71+L71)&gt;(U70*(1+rate/freq)),IF((U70*(1+rate/freq))&lt;0,0,(U70*(1+rate/freq))),(K71+L71)),IF(E71="",NA(),IF(Inputs!$E$10&gt;(U70*(1+rate/freq)),IF((U70*(1+rate/freq))&lt;0,0,(U70*(1+rate/freq))),PMT(H71/freq,(term),-$B$2))))</f>
        <v>17942.58836603877</v>
      </c>
      <c r="J71" s="8">
        <f t="shared" si="24"/>
        <v>17942.58836603877</v>
      </c>
      <c r="K71" s="9">
        <f t="shared" si="25"/>
        <v>12256.737815608611</v>
      </c>
      <c r="L71" s="8">
        <f>IF(E71="","",IF(Inputs!$B$12="Yes",I71-K71,Inputs!$B$6-K71))</f>
        <v>5685.8505504301593</v>
      </c>
      <c r="M71" s="8">
        <f t="shared" si="32"/>
        <v>68</v>
      </c>
      <c r="N71" s="8"/>
      <c r="O71" s="8"/>
      <c r="P71" s="8"/>
      <c r="Q71" s="8" t="str">
        <f t="shared" si="26"/>
        <v/>
      </c>
      <c r="R71" s="3">
        <f t="shared" si="27"/>
        <v>0</v>
      </c>
      <c r="S71" s="62">
        <f>IF(Inputs!$E$12="Yes",IF(AH71&lt;0,0,AH71),0)</f>
        <v>0</v>
      </c>
      <c r="T71" s="3">
        <f t="shared" si="28"/>
        <v>0</v>
      </c>
      <c r="U71" s="8">
        <f t="shared" si="29"/>
        <v>1694670.8406322673</v>
      </c>
      <c r="W71" s="33"/>
      <c r="X71" s="33"/>
      <c r="Y71" s="33"/>
      <c r="Z71" s="33"/>
      <c r="AA71" s="33"/>
      <c r="AB71" s="11"/>
      <c r="AC71" s="11"/>
      <c r="AD71">
        <f>IF(AND('Loan amortization schedule-old'!K71&gt;$AE$1,K71&gt;$AE$1),1,0)</f>
        <v>0</v>
      </c>
      <c r="AE71" s="2">
        <f>IF(AND('Loan amortization schedule-old'!K71&gt;$AE$1,K71&lt;$AE$1),($AE$1-K71)*Inputs!$B$10,0)</f>
        <v>0</v>
      </c>
      <c r="AF71">
        <f>IF(AND('Loan amortization schedule-old'!K71&lt;$AE$1,K71&lt;$AE$1),('Loan amortization schedule-old'!K71-'Loan amortization schedule-new'!K71)*Inputs!$B$10,0)</f>
        <v>376.07555099291233</v>
      </c>
      <c r="AG71" s="7"/>
      <c r="AH71" s="61">
        <f>IF(ISERROR(E71),NA(),'Loan amortization schedule-old'!K71-'Loan amortization schedule-new'!K71)+IF(ISERROR(E71),NA(),'Loan amortization schedule-old'!L71-'Loan amortization schedule-new'!L71)-IF(ISERROR(E71),NA(),IF(AD71=1,0,SUM(AE71:AF71)))</f>
        <v>2759.7065531802173</v>
      </c>
      <c r="AI71" s="53">
        <f>IF(X71=0,0,'Loan amortization schedule-old'!Y71-Y71)</f>
        <v>0</v>
      </c>
      <c r="AJ71" s="53">
        <f>IF(X71=0,0,'Loan amortization schedule-old'!Z71-Z71)</f>
        <v>0</v>
      </c>
      <c r="AK71" s="53">
        <f t="shared" si="30"/>
        <v>0</v>
      </c>
      <c r="AL71" s="53">
        <f t="shared" si="21"/>
        <v>0</v>
      </c>
      <c r="AM71" s="34"/>
      <c r="AN71" s="50">
        <f>IF(Inputs!$B$12="No",SUM($AL$3:AL71)-Inputs!$E$5-Inputs!$E$6,IF(Inputs!$E$12="Yes",NA(),SUM($AL$3:AL71)-Inputs!$E$5-Inputs!$E$6))</f>
        <v>522792.72660676541</v>
      </c>
      <c r="AO71" s="35"/>
      <c r="AP71" s="34"/>
      <c r="AQ71" s="35"/>
      <c r="AR71" s="34"/>
      <c r="AS71" s="34"/>
      <c r="AT71" s="34"/>
      <c r="AU71" s="34"/>
      <c r="AV71" s="34"/>
      <c r="AW71" s="34"/>
    </row>
    <row r="72" spans="1:49">
      <c r="A72" s="20"/>
      <c r="B72" s="20"/>
      <c r="D72" s="26">
        <f>IF(SUM($D$2:D71)&lt;&gt;0,0,IF(OR(ROUND(U71-L72,2)=0,ROUND(U72,2)=0),E72,0))</f>
        <v>0</v>
      </c>
      <c r="E72" s="3">
        <f t="shared" si="31"/>
        <v>69</v>
      </c>
      <c r="F72" s="3">
        <f t="shared" si="22"/>
        <v>0</v>
      </c>
      <c r="G72" s="47">
        <f t="shared" si="33"/>
        <v>8.6499999999999994E-2</v>
      </c>
      <c r="H72" s="37">
        <f t="shared" si="23"/>
        <v>8.6499999999999994E-2</v>
      </c>
      <c r="I72" s="9">
        <f>IF(Inputs!$B$12="No",IF((K72+L72)&gt;(U71*(1+rate/freq)),IF((U71*(1+rate/freq))&lt;0,0,(U71*(1+rate/freq))),(K72+L72)),IF(E72="",NA(),IF(Inputs!$E$10&gt;(U71*(1+rate/freq)),IF((U71*(1+rate/freq))&lt;0,0,(U71*(1+rate/freq))),PMT(H72/freq,(term),-$B$2))))</f>
        <v>17942.58836603877</v>
      </c>
      <c r="J72" s="8">
        <f t="shared" si="24"/>
        <v>17942.58836603877</v>
      </c>
      <c r="K72" s="9">
        <f t="shared" si="25"/>
        <v>12215.752309557591</v>
      </c>
      <c r="L72" s="8">
        <f>IF(E72="","",IF(Inputs!$B$12="Yes",I72-K72,Inputs!$B$6-K72))</f>
        <v>5726.8360564811792</v>
      </c>
      <c r="M72" s="8">
        <f t="shared" si="32"/>
        <v>69</v>
      </c>
      <c r="N72" s="8"/>
      <c r="O72" s="8"/>
      <c r="P72" s="8"/>
      <c r="Q72" s="8" t="str">
        <f t="shared" si="26"/>
        <v/>
      </c>
      <c r="R72" s="3">
        <f t="shared" si="27"/>
        <v>0</v>
      </c>
      <c r="S72" s="62">
        <f>IF(Inputs!$E$12="Yes",IF(AH72&lt;0,0,AH72),0)</f>
        <v>0</v>
      </c>
      <c r="T72" s="3">
        <f t="shared" si="28"/>
        <v>0</v>
      </c>
      <c r="U72" s="8">
        <f t="shared" si="29"/>
        <v>1688944.0045757862</v>
      </c>
      <c r="W72" s="33"/>
      <c r="X72" s="33"/>
      <c r="Y72" s="33"/>
      <c r="Z72" s="33"/>
      <c r="AA72" s="33"/>
      <c r="AB72" s="11"/>
      <c r="AC72" s="11"/>
      <c r="AD72">
        <f>IF(AND('Loan amortization schedule-old'!K72&gt;$AE$1,K72&gt;$AE$1),1,0)</f>
        <v>0</v>
      </c>
      <c r="AE72" s="2">
        <f>IF(AND('Loan amortization schedule-old'!K72&gt;$AE$1,K72&lt;$AE$1),($AE$1-K72)*Inputs!$B$10,0)</f>
        <v>0</v>
      </c>
      <c r="AF72">
        <f>IF(AND('Loan amortization schedule-old'!K72&lt;$AE$1,K72&lt;$AE$1),('Loan amortization schedule-old'!K72-'Loan amortization schedule-new'!K72)*Inputs!$B$10,0)</f>
        <v>375.43751552773227</v>
      </c>
      <c r="AG72" s="7"/>
      <c r="AH72" s="61">
        <f>IF(ISERROR(E72),NA(),'Loan amortization schedule-old'!K72-'Loan amortization schedule-new'!K72)+IF(ISERROR(E72),NA(),'Loan amortization schedule-old'!L72-'Loan amortization schedule-new'!L72)-IF(ISERROR(E72),NA(),IF(AD72=1,0,SUM(AE72:AF72)))</f>
        <v>2760.3445886453974</v>
      </c>
      <c r="AI72" s="53">
        <f>IF(X72=0,0,'Loan amortization schedule-old'!Y72-Y72)</f>
        <v>0</v>
      </c>
      <c r="AJ72" s="53">
        <f>IF(X72=0,0,'Loan amortization schedule-old'!Z72-Z72)</f>
        <v>0</v>
      </c>
      <c r="AK72" s="53">
        <f t="shared" si="30"/>
        <v>0</v>
      </c>
      <c r="AL72" s="53">
        <f t="shared" si="21"/>
        <v>0</v>
      </c>
      <c r="AM72" s="34"/>
      <c r="AN72" s="50">
        <f>IF(Inputs!$B$12="No",SUM($AL$3:AL72)-Inputs!$E$5-Inputs!$E$6,IF(Inputs!$E$12="Yes",NA(),SUM($AL$3:AL72)-Inputs!$E$5-Inputs!$E$6))</f>
        <v>522792.72660676541</v>
      </c>
      <c r="AO72" s="35"/>
      <c r="AP72" s="34"/>
      <c r="AQ72" s="35"/>
      <c r="AR72" s="34"/>
      <c r="AS72" s="34"/>
      <c r="AT72" s="34"/>
      <c r="AU72" s="34"/>
      <c r="AV72" s="34"/>
      <c r="AW72" s="34"/>
    </row>
    <row r="73" spans="1:49">
      <c r="A73" s="20"/>
      <c r="B73" s="20"/>
      <c r="D73" s="26">
        <f>IF(SUM($D$2:D72)&lt;&gt;0,0,IF(OR(ROUND(U72-L73,2)=0,ROUND(U73,2)=0),E73,0))</f>
        <v>0</v>
      </c>
      <c r="E73" s="3">
        <f t="shared" si="31"/>
        <v>70</v>
      </c>
      <c r="F73" s="3">
        <f t="shared" si="22"/>
        <v>0</v>
      </c>
      <c r="G73" s="47">
        <f t="shared" si="33"/>
        <v>8.6499999999999994E-2</v>
      </c>
      <c r="H73" s="37">
        <f t="shared" si="23"/>
        <v>8.6499999999999994E-2</v>
      </c>
      <c r="I73" s="9">
        <f>IF(Inputs!$B$12="No",IF((K73+L73)&gt;(U72*(1+rate/freq)),IF((U72*(1+rate/freq))&lt;0,0,(U72*(1+rate/freq))),(K73+L73)),IF(E73="",NA(),IF(Inputs!$E$10&gt;(U72*(1+rate/freq)),IF((U72*(1+rate/freq))&lt;0,0,(U72*(1+rate/freq))),PMT(H73/freq,(term),-$B$2))))</f>
        <v>17942.58836603877</v>
      </c>
      <c r="J73" s="8">
        <f t="shared" si="24"/>
        <v>17942.58836603877</v>
      </c>
      <c r="K73" s="9">
        <f t="shared" si="25"/>
        <v>12174.471366317126</v>
      </c>
      <c r="L73" s="8">
        <f>IF(E73="","",IF(Inputs!$B$12="Yes",I73-K73,Inputs!$B$6-K73))</f>
        <v>5768.1169997216439</v>
      </c>
      <c r="M73" s="8">
        <f t="shared" si="32"/>
        <v>70</v>
      </c>
      <c r="N73" s="8">
        <f>N70+3</f>
        <v>70</v>
      </c>
      <c r="O73" s="8"/>
      <c r="P73" s="8"/>
      <c r="Q73" s="8" t="str">
        <f t="shared" si="26"/>
        <v/>
      </c>
      <c r="R73" s="3">
        <f t="shared" si="27"/>
        <v>0</v>
      </c>
      <c r="S73" s="62">
        <f>IF(Inputs!$E$12="Yes",IF(AH73&lt;0,0,AH73),0)</f>
        <v>0</v>
      </c>
      <c r="T73" s="3">
        <f t="shared" si="28"/>
        <v>0</v>
      </c>
      <c r="U73" s="8">
        <f t="shared" si="29"/>
        <v>1683175.8875760646</v>
      </c>
      <c r="W73" s="33"/>
      <c r="X73" s="33"/>
      <c r="Y73" s="33"/>
      <c r="Z73" s="33"/>
      <c r="AA73" s="33"/>
      <c r="AB73" s="11"/>
      <c r="AC73" s="11"/>
      <c r="AD73">
        <f>IF(AND('Loan amortization schedule-old'!K73&gt;$AE$1,K73&gt;$AE$1),1,0)</f>
        <v>0</v>
      </c>
      <c r="AE73" s="2">
        <f>IF(AND('Loan amortization schedule-old'!K73&gt;$AE$1,K73&lt;$AE$1),($AE$1-K73)*Inputs!$B$10,0)</f>
        <v>0</v>
      </c>
      <c r="AF73">
        <f>IF(AND('Loan amortization schedule-old'!K73&lt;$AE$1,K73&lt;$AE$1),('Loan amortization schedule-old'!K73-'Loan amortization schedule-new'!K73)*Inputs!$B$10,0)</f>
        <v>374.78556676694598</v>
      </c>
      <c r="AG73" s="7"/>
      <c r="AH73" s="61">
        <f>IF(ISERROR(E73),NA(),'Loan amortization schedule-old'!K73-'Loan amortization schedule-new'!K73)+IF(ISERROR(E73),NA(),'Loan amortization schedule-old'!L73-'Loan amortization schedule-new'!L73)-IF(ISERROR(E73),NA(),IF(AD73=1,0,SUM(AE73:AF73)))</f>
        <v>2760.9965374061835</v>
      </c>
      <c r="AI73" s="53">
        <f>IF(X73=0,0,'Loan amortization schedule-old'!Y73-Y73)</f>
        <v>0</v>
      </c>
      <c r="AJ73" s="53">
        <f>IF(X73=0,0,'Loan amortization schedule-old'!Z73-Z73)</f>
        <v>0</v>
      </c>
      <c r="AK73" s="53">
        <f t="shared" si="30"/>
        <v>0</v>
      </c>
      <c r="AL73" s="53">
        <f t="shared" si="21"/>
        <v>0</v>
      </c>
      <c r="AM73" s="34"/>
      <c r="AN73" s="50">
        <f>IF(Inputs!$B$12="No",SUM($AL$3:AL73)-Inputs!$E$5-Inputs!$E$6,IF(Inputs!$E$12="Yes",NA(),SUM($AL$3:AL73)-Inputs!$E$5-Inputs!$E$6))</f>
        <v>522792.72660676541</v>
      </c>
      <c r="AO73" s="35"/>
      <c r="AP73" s="34"/>
      <c r="AQ73" s="35"/>
      <c r="AR73" s="34"/>
      <c r="AS73" s="34"/>
      <c r="AT73" s="34"/>
      <c r="AU73" s="34"/>
      <c r="AV73" s="34"/>
      <c r="AW73" s="34"/>
    </row>
    <row r="74" spans="1:49">
      <c r="A74" s="20"/>
      <c r="B74" s="20"/>
      <c r="D74" s="26">
        <f>IF(SUM($D$2:D73)&lt;&gt;0,0,IF(OR(ROUND(U73-L74,2)=0,ROUND(U74,2)=0),E74,0))</f>
        <v>0</v>
      </c>
      <c r="E74" s="3">
        <f t="shared" si="31"/>
        <v>71</v>
      </c>
      <c r="F74" s="3">
        <f t="shared" si="22"/>
        <v>0</v>
      </c>
      <c r="G74" s="47">
        <f t="shared" si="33"/>
        <v>8.6499999999999994E-2</v>
      </c>
      <c r="H74" s="37">
        <f t="shared" si="23"/>
        <v>8.6499999999999994E-2</v>
      </c>
      <c r="I74" s="9">
        <f>IF(Inputs!$B$12="No",IF((K74+L74)&gt;(U73*(1+rate/freq)),IF((U73*(1+rate/freq))&lt;0,0,(U73*(1+rate/freq))),(K74+L74)),IF(E74="",NA(),IF(Inputs!$E$10&gt;(U73*(1+rate/freq)),IF((U73*(1+rate/freq))&lt;0,0,(U73*(1+rate/freq))),PMT(H74/freq,(term),-$B$2))))</f>
        <v>17942.58836603877</v>
      </c>
      <c r="J74" s="8">
        <f t="shared" si="24"/>
        <v>17942.58836603877</v>
      </c>
      <c r="K74" s="9">
        <f t="shared" si="25"/>
        <v>12132.892856277465</v>
      </c>
      <c r="L74" s="8">
        <f>IF(E74="","",IF(Inputs!$B$12="Yes",I74-K74,Inputs!$B$6-K74))</f>
        <v>5809.6955097613045</v>
      </c>
      <c r="M74" s="8">
        <f t="shared" si="32"/>
        <v>71</v>
      </c>
      <c r="N74" s="8"/>
      <c r="O74" s="8"/>
      <c r="P74" s="8"/>
      <c r="Q74" s="8" t="str">
        <f t="shared" si="26"/>
        <v/>
      </c>
      <c r="R74" s="3">
        <f t="shared" si="27"/>
        <v>0</v>
      </c>
      <c r="S74" s="62">
        <f>IF(Inputs!$E$12="Yes",IF(AH74&lt;0,0,AH74),0)</f>
        <v>0</v>
      </c>
      <c r="T74" s="3">
        <f t="shared" si="28"/>
        <v>0</v>
      </c>
      <c r="U74" s="8">
        <f t="shared" si="29"/>
        <v>1677366.1920663032</v>
      </c>
      <c r="W74" s="33"/>
      <c r="X74" s="33"/>
      <c r="Y74" s="33"/>
      <c r="Z74" s="33"/>
      <c r="AA74" s="33"/>
      <c r="AB74" s="11"/>
      <c r="AC74" s="11"/>
      <c r="AD74">
        <f>IF(AND('Loan amortization schedule-old'!K74&gt;$AE$1,K74&gt;$AE$1),1,0)</f>
        <v>0</v>
      </c>
      <c r="AE74" s="2">
        <f>IF(AND('Loan amortization schedule-old'!K74&gt;$AE$1,K74&lt;$AE$1),($AE$1-K74)*Inputs!$B$10,0)</f>
        <v>0</v>
      </c>
      <c r="AF74">
        <f>IF(AND('Loan amortization schedule-old'!K74&lt;$AE$1,K74&lt;$AE$1),('Loan amortization schedule-old'!K74-'Loan amortization schedule-new'!K74)*Inputs!$B$10,0)</f>
        <v>374.11951942750619</v>
      </c>
      <c r="AG74" s="7"/>
      <c r="AH74" s="61">
        <f>IF(ISERROR(E74),NA(),'Loan amortization schedule-old'!K74-'Loan amortization schedule-new'!K74)+IF(ISERROR(E74),NA(),'Loan amortization schedule-old'!L74-'Loan amortization schedule-new'!L74)-IF(ISERROR(E74),NA(),IF(AD74=1,0,SUM(AE74:AF74)))</f>
        <v>2761.6625847456235</v>
      </c>
      <c r="AI74" s="53">
        <f>IF(X74=0,0,'Loan amortization schedule-old'!Y74-Y74)</f>
        <v>0</v>
      </c>
      <c r="AJ74" s="53">
        <f>IF(X74=0,0,'Loan amortization schedule-old'!Z74-Z74)</f>
        <v>0</v>
      </c>
      <c r="AK74" s="53">
        <f t="shared" si="30"/>
        <v>0</v>
      </c>
      <c r="AL74" s="53">
        <f t="shared" si="21"/>
        <v>0</v>
      </c>
      <c r="AM74" s="34"/>
      <c r="AN74" s="50">
        <f>IF(Inputs!$B$12="No",SUM($AL$3:AL74)-Inputs!$E$5-Inputs!$E$6,IF(Inputs!$E$12="Yes",NA(),SUM($AL$3:AL74)-Inputs!$E$5-Inputs!$E$6))</f>
        <v>522792.72660676541</v>
      </c>
      <c r="AO74" s="35"/>
      <c r="AP74" s="34"/>
      <c r="AQ74" s="35"/>
      <c r="AR74" s="34"/>
      <c r="AS74" s="34"/>
      <c r="AT74" s="34"/>
      <c r="AU74" s="34"/>
      <c r="AV74" s="34"/>
      <c r="AW74" s="34"/>
    </row>
    <row r="75" spans="1:49">
      <c r="A75" s="20"/>
      <c r="B75" s="20"/>
      <c r="D75" s="26">
        <f>IF(SUM($D$2:D74)&lt;&gt;0,0,IF(OR(ROUND(U74-L75,2)=0,ROUND(U75,2)=0),E75,0))</f>
        <v>0</v>
      </c>
      <c r="E75" s="3">
        <f t="shared" si="31"/>
        <v>72</v>
      </c>
      <c r="F75" s="3">
        <f t="shared" si="22"/>
        <v>0</v>
      </c>
      <c r="G75" s="47">
        <f t="shared" si="33"/>
        <v>8.6499999999999994E-2</v>
      </c>
      <c r="H75" s="37">
        <f t="shared" si="23"/>
        <v>8.6499999999999994E-2</v>
      </c>
      <c r="I75" s="9">
        <f>IF(Inputs!$B$12="No",IF((K75+L75)&gt;(U74*(1+rate/freq)),IF((U74*(1+rate/freq))&lt;0,0,(U74*(1+rate/freq))),(K75+L75)),IF(E75="",NA(),IF(Inputs!$E$10&gt;(U74*(1+rate/freq)),IF((U74*(1+rate/freq))&lt;0,0,(U74*(1+rate/freq))),PMT(H75/freq,(term),-$B$2))))</f>
        <v>17942.58836603877</v>
      </c>
      <c r="J75" s="8">
        <f t="shared" si="24"/>
        <v>17942.58836603877</v>
      </c>
      <c r="K75" s="9">
        <f t="shared" si="25"/>
        <v>12091.014634477935</v>
      </c>
      <c r="L75" s="8">
        <f>IF(E75="","",IF(Inputs!$B$12="Yes",I75-K75,Inputs!$B$6-K75))</f>
        <v>5851.5737315608349</v>
      </c>
      <c r="M75" s="8">
        <f t="shared" si="32"/>
        <v>72</v>
      </c>
      <c r="N75" s="8"/>
      <c r="O75" s="8"/>
      <c r="P75" s="8"/>
      <c r="Q75" s="8" t="str">
        <f t="shared" si="26"/>
        <v/>
      </c>
      <c r="R75" s="3">
        <f t="shared" si="27"/>
        <v>0</v>
      </c>
      <c r="S75" s="62">
        <f>IF(Inputs!$E$12="Yes",IF(AH75&lt;0,0,AH75),0)</f>
        <v>0</v>
      </c>
      <c r="T75" s="3">
        <f t="shared" si="28"/>
        <v>0</v>
      </c>
      <c r="U75" s="8">
        <f t="shared" si="29"/>
        <v>1671514.6183347425</v>
      </c>
      <c r="W75" s="33"/>
      <c r="X75" s="33"/>
      <c r="Y75" s="33"/>
      <c r="Z75" s="33"/>
      <c r="AA75" s="33"/>
      <c r="AB75" s="11"/>
      <c r="AC75" s="11"/>
      <c r="AD75">
        <f>IF(AND('Loan amortization schedule-old'!K75&gt;$AE$1,K75&gt;$AE$1),1,0)</f>
        <v>0</v>
      </c>
      <c r="AE75" s="2">
        <f>IF(AND('Loan amortization schedule-old'!K75&gt;$AE$1,K75&lt;$AE$1),($AE$1-K75)*Inputs!$B$10,0)</f>
        <v>0</v>
      </c>
      <c r="AF75">
        <f>IF(AND('Loan amortization schedule-old'!K75&lt;$AE$1,K75&lt;$AE$1),('Loan amortization schedule-old'!K75-'Loan amortization schedule-new'!K75)*Inputs!$B$10,0)</f>
        <v>373.43918611523725</v>
      </c>
      <c r="AG75" s="7"/>
      <c r="AH75" s="61">
        <f>IF(ISERROR(E75),NA(),'Loan amortization schedule-old'!K75-'Loan amortization schedule-new'!K75)+IF(ISERROR(E75),NA(),'Loan amortization schedule-old'!L75-'Loan amortization schedule-new'!L75)-IF(ISERROR(E75),NA(),IF(AD75=1,0,SUM(AE75:AF75)))</f>
        <v>2762.3429180578923</v>
      </c>
      <c r="AI75" s="53">
        <f>IF(X75=0,0,'Loan amortization schedule-old'!Y75-Y75)</f>
        <v>0</v>
      </c>
      <c r="AJ75" s="53">
        <f>IF(X75=0,0,'Loan amortization schedule-old'!Z75-Z75)</f>
        <v>0</v>
      </c>
      <c r="AK75" s="53">
        <f t="shared" si="30"/>
        <v>0</v>
      </c>
      <c r="AL75" s="53">
        <f t="shared" si="21"/>
        <v>0</v>
      </c>
      <c r="AM75" s="34"/>
      <c r="AN75" s="50">
        <f>IF(Inputs!$B$12="No",SUM($AL$3:AL75)-Inputs!$E$5-Inputs!$E$6,IF(Inputs!$E$12="Yes",NA(),SUM($AL$3:AL75)-Inputs!$E$5-Inputs!$E$6))</f>
        <v>522792.72660676541</v>
      </c>
      <c r="AO75" s="35"/>
      <c r="AP75" s="34"/>
      <c r="AQ75" s="34"/>
      <c r="AR75" s="34"/>
      <c r="AS75" s="34"/>
      <c r="AT75" s="34"/>
      <c r="AU75" s="34"/>
      <c r="AV75" s="34"/>
      <c r="AW75" s="34"/>
    </row>
    <row r="76" spans="1:49">
      <c r="A76" s="20"/>
      <c r="B76" s="20"/>
      <c r="D76" s="26">
        <f>IF(SUM($D$2:D75)&lt;&gt;0,0,IF(OR(ROUND(U75-L76,2)=0,ROUND(U76,2)=0),E76,0))</f>
        <v>0</v>
      </c>
      <c r="E76" s="3">
        <f t="shared" si="31"/>
        <v>73</v>
      </c>
      <c r="F76" s="3">
        <f t="shared" si="22"/>
        <v>0</v>
      </c>
      <c r="G76" s="47">
        <f t="shared" si="33"/>
        <v>8.6499999999999994E-2</v>
      </c>
      <c r="H76" s="37">
        <f t="shared" si="23"/>
        <v>8.6499999999999994E-2</v>
      </c>
      <c r="I76" s="9">
        <f>IF(Inputs!$B$12="No",IF((K76+L76)&gt;(U75*(1+rate/freq)),IF((U75*(1+rate/freq))&lt;0,0,(U75*(1+rate/freq))),(K76+L76)),IF(E76="",NA(),IF(Inputs!$E$10&gt;(U75*(1+rate/freq)),IF((U75*(1+rate/freq))&lt;0,0,(U75*(1+rate/freq))),PMT(H76/freq,(term),-$B$2))))</f>
        <v>17942.58836603877</v>
      </c>
      <c r="J76" s="8">
        <f t="shared" si="24"/>
        <v>17942.58836603877</v>
      </c>
      <c r="K76" s="9">
        <f t="shared" si="25"/>
        <v>12048.834540496267</v>
      </c>
      <c r="L76" s="8">
        <f>IF(E76="","",IF(Inputs!$B$12="Yes",I76-K76,Inputs!$B$6-K76))</f>
        <v>5893.7538255425025</v>
      </c>
      <c r="M76" s="8">
        <f t="shared" si="32"/>
        <v>73</v>
      </c>
      <c r="N76" s="8">
        <f>N73+3</f>
        <v>73</v>
      </c>
      <c r="O76" s="8">
        <f>O70+6</f>
        <v>73</v>
      </c>
      <c r="P76" s="8">
        <f>P64+12</f>
        <v>73</v>
      </c>
      <c r="Q76" s="8" t="str">
        <f t="shared" si="26"/>
        <v/>
      </c>
      <c r="R76" s="3">
        <f t="shared" si="27"/>
        <v>0</v>
      </c>
      <c r="S76" s="62">
        <f>IF(Inputs!$E$12="Yes",IF(AH76&lt;0,0,AH76),0)</f>
        <v>0</v>
      </c>
      <c r="T76" s="3">
        <f t="shared" si="28"/>
        <v>0</v>
      </c>
      <c r="U76" s="8">
        <f t="shared" si="29"/>
        <v>1665620.8645092</v>
      </c>
      <c r="W76" s="33"/>
      <c r="X76" s="33"/>
      <c r="Y76" s="33"/>
      <c r="Z76" s="33"/>
      <c r="AA76" s="33"/>
      <c r="AB76" s="11"/>
      <c r="AC76" s="11"/>
      <c r="AD76">
        <f>IF(AND('Loan amortization schedule-old'!K76&gt;$AE$1,K76&gt;$AE$1),1,0)</f>
        <v>0</v>
      </c>
      <c r="AE76" s="2">
        <f>IF(AND('Loan amortization schedule-old'!K76&gt;$AE$1,K76&lt;$AE$1),($AE$1-K76)*Inputs!$B$10,0)</f>
        <v>0</v>
      </c>
      <c r="AF76">
        <f>IF(AND('Loan amortization schedule-old'!K76&lt;$AE$1,K76&lt;$AE$1),('Loan amortization schedule-old'!K76-'Loan amortization schedule-new'!K76)*Inputs!$B$10,0)</f>
        <v>372.74437730254027</v>
      </c>
      <c r="AG76" s="7"/>
      <c r="AH76" s="61">
        <f>IF(ISERROR(E76),NA(),'Loan amortization schedule-old'!K76-'Loan amortization schedule-new'!K76)+IF(ISERROR(E76),NA(),'Loan amortization schedule-old'!L76-'Loan amortization schedule-new'!L76)-IF(ISERROR(E76),NA(),IF(AD76=1,0,SUM(AE76:AF76)))</f>
        <v>2763.0377268705893</v>
      </c>
      <c r="AI76" s="53">
        <f>IF(X76=0,0,'Loan amortization schedule-old'!Y76-Y76)</f>
        <v>0</v>
      </c>
      <c r="AJ76" s="53">
        <f>IF(X76=0,0,'Loan amortization schedule-old'!Z76-Z76)</f>
        <v>0</v>
      </c>
      <c r="AK76" s="53">
        <f t="shared" si="30"/>
        <v>0</v>
      </c>
      <c r="AL76" s="53">
        <f t="shared" si="21"/>
        <v>0</v>
      </c>
      <c r="AM76" s="34"/>
      <c r="AN76" s="50">
        <f>IF(Inputs!$B$12="No",SUM($AL$3:AL76)-Inputs!$E$5-Inputs!$E$6,IF(Inputs!$E$12="Yes",NA(),SUM($AL$3:AL76)-Inputs!$E$5-Inputs!$E$6))</f>
        <v>522792.72660676541</v>
      </c>
      <c r="AO76" s="35"/>
      <c r="AP76" s="34"/>
      <c r="AQ76" s="34"/>
      <c r="AR76" s="34"/>
      <c r="AS76" s="34"/>
      <c r="AT76" s="34"/>
      <c r="AU76" s="34"/>
      <c r="AV76" s="34"/>
      <c r="AW76" s="34"/>
    </row>
    <row r="77" spans="1:49">
      <c r="A77" s="20"/>
      <c r="B77" s="20"/>
      <c r="D77" s="26">
        <f>IF(SUM($D$2:D76)&lt;&gt;0,0,IF(OR(ROUND(U76-L77,2)=0,ROUND(U77,2)=0),E77,0))</f>
        <v>0</v>
      </c>
      <c r="E77" s="3">
        <f t="shared" si="31"/>
        <v>74</v>
      </c>
      <c r="F77" s="3">
        <f t="shared" si="22"/>
        <v>0</v>
      </c>
      <c r="G77" s="47">
        <f t="shared" si="33"/>
        <v>8.6499999999999994E-2</v>
      </c>
      <c r="H77" s="37">
        <f t="shared" si="23"/>
        <v>8.6499999999999994E-2</v>
      </c>
      <c r="I77" s="9">
        <f>IF(Inputs!$B$12="No",IF((K77+L77)&gt;(U76*(1+rate/freq)),IF((U76*(1+rate/freq))&lt;0,0,(U76*(1+rate/freq))),(K77+L77)),IF(E77="",NA(),IF(Inputs!$E$10&gt;(U76*(1+rate/freq)),IF((U76*(1+rate/freq))&lt;0,0,(U76*(1+rate/freq))),PMT(H77/freq,(term),-$B$2))))</f>
        <v>17942.58836603877</v>
      </c>
      <c r="J77" s="8">
        <f t="shared" si="24"/>
        <v>17942.58836603877</v>
      </c>
      <c r="K77" s="9">
        <f t="shared" si="25"/>
        <v>12006.350398337148</v>
      </c>
      <c r="L77" s="8">
        <f>IF(E77="","",IF(Inputs!$B$12="Yes",I77-K77,Inputs!$B$6-K77))</f>
        <v>5936.2379677016215</v>
      </c>
      <c r="M77" s="8">
        <f t="shared" si="32"/>
        <v>74</v>
      </c>
      <c r="N77" s="8"/>
      <c r="O77" s="8"/>
      <c r="P77" s="8"/>
      <c r="Q77" s="8" t="str">
        <f t="shared" si="26"/>
        <v/>
      </c>
      <c r="R77" s="3">
        <f t="shared" si="27"/>
        <v>0</v>
      </c>
      <c r="S77" s="62">
        <f>IF(Inputs!$E$12="Yes",IF(AH77&lt;0,0,AH77),0)</f>
        <v>0</v>
      </c>
      <c r="T77" s="3">
        <f t="shared" si="28"/>
        <v>0</v>
      </c>
      <c r="U77" s="8">
        <f t="shared" si="29"/>
        <v>1659684.6265414983</v>
      </c>
      <c r="W77" s="33"/>
      <c r="X77" s="33"/>
      <c r="Y77" s="33"/>
      <c r="Z77" s="33"/>
      <c r="AA77" s="33"/>
      <c r="AB77" s="11"/>
      <c r="AC77" s="11"/>
      <c r="AD77">
        <f>IF(AND('Loan amortization schedule-old'!K77&gt;$AE$1,K77&gt;$AE$1),1,0)</f>
        <v>0</v>
      </c>
      <c r="AE77" s="2">
        <f>IF(AND('Loan amortization schedule-old'!K77&gt;$AE$1,K77&lt;$AE$1),($AE$1-K77)*Inputs!$B$10,0)</f>
        <v>0</v>
      </c>
      <c r="AF77">
        <f>IF(AND('Loan amortization schedule-old'!K77&lt;$AE$1,K77&lt;$AE$1),('Loan amortization schedule-old'!K77-'Loan amortization schedule-new'!K77)*Inputs!$B$10,0)</f>
        <v>372.03490130587346</v>
      </c>
      <c r="AG77" s="7"/>
      <c r="AH77" s="61">
        <f>IF(ISERROR(E77),NA(),'Loan amortization schedule-old'!K77-'Loan amortization schedule-new'!K77)+IF(ISERROR(E77),NA(),'Loan amortization schedule-old'!L77-'Loan amortization schedule-new'!L77)-IF(ISERROR(E77),NA(),IF(AD77=1,0,SUM(AE77:AF77)))</f>
        <v>2763.747202867256</v>
      </c>
      <c r="AI77" s="53">
        <f>IF(X77=0,0,'Loan amortization schedule-old'!Y77-Y77)</f>
        <v>0</v>
      </c>
      <c r="AJ77" s="53">
        <f>IF(X77=0,0,'Loan amortization schedule-old'!Z77-Z77)</f>
        <v>0</v>
      </c>
      <c r="AK77" s="53">
        <f t="shared" si="30"/>
        <v>0</v>
      </c>
      <c r="AL77" s="53">
        <f t="shared" si="21"/>
        <v>0</v>
      </c>
      <c r="AM77" s="34"/>
      <c r="AN77" s="50">
        <f>IF(Inputs!$B$12="No",SUM($AL$3:AL77)-Inputs!$E$5-Inputs!$E$6,IF(Inputs!$E$12="Yes",NA(),SUM($AL$3:AL77)-Inputs!$E$5-Inputs!$E$6))</f>
        <v>522792.72660676541</v>
      </c>
      <c r="AO77" s="35"/>
      <c r="AP77" s="34"/>
      <c r="AQ77" s="34"/>
      <c r="AR77" s="34"/>
      <c r="AS77" s="34"/>
      <c r="AT77" s="34"/>
      <c r="AU77" s="34"/>
      <c r="AV77" s="34"/>
      <c r="AW77" s="34"/>
    </row>
    <row r="78" spans="1:49">
      <c r="A78" s="20"/>
      <c r="B78" s="20"/>
      <c r="D78" s="26">
        <f>IF(SUM($D$2:D77)&lt;&gt;0,0,IF(OR(ROUND(U77-L78,2)=0,ROUND(U78,2)=0),E78,0))</f>
        <v>0</v>
      </c>
      <c r="E78" s="3">
        <f t="shared" si="31"/>
        <v>75</v>
      </c>
      <c r="F78" s="3">
        <f t="shared" si="22"/>
        <v>0</v>
      </c>
      <c r="G78" s="47">
        <f t="shared" si="33"/>
        <v>8.6499999999999994E-2</v>
      </c>
      <c r="H78" s="37">
        <f t="shared" si="23"/>
        <v>8.6499999999999994E-2</v>
      </c>
      <c r="I78" s="9">
        <f>IF(Inputs!$B$12="No",IF((K78+L78)&gt;(U77*(1+rate/freq)),IF((U77*(1+rate/freq))&lt;0,0,(U77*(1+rate/freq))),(K78+L78)),IF(E78="",NA(),IF(Inputs!$E$10&gt;(U77*(1+rate/freq)),IF((U77*(1+rate/freq))&lt;0,0,(U77*(1+rate/freq))),PMT(H78/freq,(term),-$B$2))))</f>
        <v>17942.58836603877</v>
      </c>
      <c r="J78" s="8">
        <f t="shared" si="24"/>
        <v>17942.58836603877</v>
      </c>
      <c r="K78" s="9">
        <f t="shared" si="25"/>
        <v>11963.560016319965</v>
      </c>
      <c r="L78" s="8">
        <f>IF(E78="","",IF(Inputs!$B$12="Yes",I78-K78,Inputs!$B$6-K78))</f>
        <v>5979.0283497188047</v>
      </c>
      <c r="M78" s="8">
        <f t="shared" si="32"/>
        <v>75</v>
      </c>
      <c r="N78" s="8"/>
      <c r="O78" s="8"/>
      <c r="P78" s="8"/>
      <c r="Q78" s="8" t="str">
        <f t="shared" si="26"/>
        <v/>
      </c>
      <c r="R78" s="3">
        <f t="shared" si="27"/>
        <v>0</v>
      </c>
      <c r="S78" s="62">
        <f>IF(Inputs!$E$12="Yes",IF(AH78&lt;0,0,AH78),0)</f>
        <v>0</v>
      </c>
      <c r="T78" s="3">
        <f t="shared" si="28"/>
        <v>0</v>
      </c>
      <c r="U78" s="8">
        <f t="shared" si="29"/>
        <v>1653705.5981917796</v>
      </c>
      <c r="W78" s="33"/>
      <c r="X78" s="33"/>
      <c r="Y78" s="33"/>
      <c r="Z78" s="33"/>
      <c r="AA78" s="33"/>
      <c r="AB78" s="11"/>
      <c r="AC78" s="11"/>
      <c r="AD78">
        <f>IF(AND('Loan amortization schedule-old'!K78&gt;$AE$1,K78&gt;$AE$1),1,0)</f>
        <v>0</v>
      </c>
      <c r="AE78" s="2">
        <f>IF(AND('Loan amortization schedule-old'!K78&gt;$AE$1,K78&lt;$AE$1),($AE$1-K78)*Inputs!$B$10,0)</f>
        <v>0</v>
      </c>
      <c r="AF78">
        <f>IF(AND('Loan amortization schedule-old'!K78&lt;$AE$1,K78&lt;$AE$1),('Loan amortization schedule-old'!K78-'Loan amortization schedule-new'!K78)*Inputs!$B$10,0)</f>
        <v>371.31056426300626</v>
      </c>
      <c r="AG78" s="7"/>
      <c r="AH78" s="61">
        <f>IF(ISERROR(E78),NA(),'Loan amortization schedule-old'!K78-'Loan amortization schedule-new'!K78)+IF(ISERROR(E78),NA(),'Loan amortization schedule-old'!L78-'Loan amortization schedule-new'!L78)-IF(ISERROR(E78),NA(),IF(AD78=1,0,SUM(AE78:AF78)))</f>
        <v>2764.4715399101233</v>
      </c>
      <c r="AI78" s="53">
        <f>IF(X78=0,0,'Loan amortization schedule-old'!Y78-Y78)</f>
        <v>0</v>
      </c>
      <c r="AJ78" s="53">
        <f>IF(X78=0,0,'Loan amortization schedule-old'!Z78-Z78)</f>
        <v>0</v>
      </c>
      <c r="AK78" s="53">
        <f t="shared" si="30"/>
        <v>0</v>
      </c>
      <c r="AL78" s="53">
        <f t="shared" si="21"/>
        <v>0</v>
      </c>
      <c r="AM78" s="34"/>
      <c r="AN78" s="50">
        <f>IF(Inputs!$B$12="No",SUM($AL$3:AL78)-Inputs!$E$5-Inputs!$E$6,IF(Inputs!$E$12="Yes",NA(),SUM($AL$3:AL78)-Inputs!$E$5-Inputs!$E$6))</f>
        <v>522792.72660676541</v>
      </c>
      <c r="AO78" s="35"/>
      <c r="AP78" s="34"/>
      <c r="AQ78" s="34"/>
      <c r="AR78" s="34"/>
      <c r="AS78" s="34"/>
      <c r="AT78" s="34"/>
      <c r="AU78" s="34"/>
      <c r="AV78" s="34"/>
      <c r="AW78" s="34"/>
    </row>
    <row r="79" spans="1:49">
      <c r="A79" s="20"/>
      <c r="B79" s="20"/>
      <c r="D79" s="26">
        <f>IF(SUM($D$2:D78)&lt;&gt;0,0,IF(OR(ROUND(U78-L79,2)=0,ROUND(U79,2)=0),E79,0))</f>
        <v>0</v>
      </c>
      <c r="E79" s="3">
        <f t="shared" si="31"/>
        <v>76</v>
      </c>
      <c r="F79" s="3">
        <f t="shared" si="22"/>
        <v>0</v>
      </c>
      <c r="G79" s="47">
        <f t="shared" si="33"/>
        <v>8.6499999999999994E-2</v>
      </c>
      <c r="H79" s="37">
        <f t="shared" si="23"/>
        <v>8.6499999999999994E-2</v>
      </c>
      <c r="I79" s="9">
        <f>IF(Inputs!$B$12="No",IF((K79+L79)&gt;(U78*(1+rate/freq)),IF((U78*(1+rate/freq))&lt;0,0,(U78*(1+rate/freq))),(K79+L79)),IF(E79="",NA(),IF(Inputs!$E$10&gt;(U78*(1+rate/freq)),IF((U78*(1+rate/freq))&lt;0,0,(U78*(1+rate/freq))),PMT(H79/freq,(term),-$B$2))))</f>
        <v>17942.58836603877</v>
      </c>
      <c r="J79" s="8">
        <f t="shared" si="24"/>
        <v>17942.58836603877</v>
      </c>
      <c r="K79" s="9">
        <f t="shared" si="25"/>
        <v>11920.461186965744</v>
      </c>
      <c r="L79" s="8">
        <f>IF(E79="","",IF(Inputs!$B$12="Yes",I79-K79,Inputs!$B$6-K79))</f>
        <v>6022.1271790730261</v>
      </c>
      <c r="M79" s="8">
        <f t="shared" si="32"/>
        <v>76</v>
      </c>
      <c r="N79" s="8">
        <f>N76+3</f>
        <v>76</v>
      </c>
      <c r="O79" s="8"/>
      <c r="P79" s="8"/>
      <c r="Q79" s="8" t="str">
        <f t="shared" si="26"/>
        <v/>
      </c>
      <c r="R79" s="3">
        <f t="shared" si="27"/>
        <v>0</v>
      </c>
      <c r="S79" s="62">
        <f>IF(Inputs!$E$12="Yes",IF(AH79&lt;0,0,AH79),0)</f>
        <v>0</v>
      </c>
      <c r="T79" s="3">
        <f t="shared" si="28"/>
        <v>0</v>
      </c>
      <c r="U79" s="8">
        <f t="shared" si="29"/>
        <v>1647683.4710127066</v>
      </c>
      <c r="W79" s="33"/>
      <c r="X79" s="33"/>
      <c r="Y79" s="33"/>
      <c r="Z79" s="33"/>
      <c r="AA79" s="33"/>
      <c r="AB79" s="11"/>
      <c r="AC79" s="11"/>
      <c r="AD79">
        <f>IF(AND('Loan amortization schedule-old'!K79&gt;$AE$1,K79&gt;$AE$1),1,0)</f>
        <v>0</v>
      </c>
      <c r="AE79" s="2">
        <f>IF(AND('Loan amortization schedule-old'!K79&gt;$AE$1,K79&lt;$AE$1),($AE$1-K79)*Inputs!$B$10,0)</f>
        <v>0</v>
      </c>
      <c r="AF79">
        <f>IF(AND('Loan amortization schedule-old'!K79&lt;$AE$1,K79&lt;$AE$1),('Loan amortization schedule-old'!K79-'Loan amortization schedule-new'!K79)*Inputs!$B$10,0)</f>
        <v>370.57117011003936</v>
      </c>
      <c r="AG79" s="7"/>
      <c r="AH79" s="61">
        <f>IF(ISERROR(E79),NA(),'Loan amortization schedule-old'!K79-'Loan amortization schedule-new'!K79)+IF(ISERROR(E79),NA(),'Loan amortization schedule-old'!L79-'Loan amortization schedule-new'!L79)-IF(ISERROR(E79),NA(),IF(AD79=1,0,SUM(AE79:AF79)))</f>
        <v>2765.21093406309</v>
      </c>
      <c r="AI79" s="53">
        <f>IF(X79=0,0,'Loan amortization schedule-old'!Y79-Y79)</f>
        <v>0</v>
      </c>
      <c r="AJ79" s="53">
        <f>IF(X79=0,0,'Loan amortization schedule-old'!Z79-Z79)</f>
        <v>0</v>
      </c>
      <c r="AK79" s="53">
        <f t="shared" si="30"/>
        <v>0</v>
      </c>
      <c r="AL79" s="53">
        <f t="shared" si="21"/>
        <v>0</v>
      </c>
      <c r="AM79" s="34"/>
      <c r="AN79" s="50">
        <f>IF(Inputs!$B$12="No",SUM($AL$3:AL79)-Inputs!$E$5-Inputs!$E$6,IF(Inputs!$E$12="Yes",NA(),SUM($AL$3:AL79)-Inputs!$E$5-Inputs!$E$6))</f>
        <v>522792.72660676541</v>
      </c>
      <c r="AO79" s="35"/>
      <c r="AP79" s="34"/>
      <c r="AQ79" s="34"/>
      <c r="AR79" s="34"/>
      <c r="AS79" s="34"/>
      <c r="AT79" s="34"/>
      <c r="AU79" s="34"/>
      <c r="AV79" s="34"/>
      <c r="AW79" s="34"/>
    </row>
    <row r="80" spans="1:49">
      <c r="A80" s="20"/>
      <c r="B80" s="20"/>
      <c r="D80" s="26">
        <f>IF(SUM($D$2:D79)&lt;&gt;0,0,IF(OR(ROUND(U79-L80,2)=0,ROUND(U80,2)=0),E80,0))</f>
        <v>0</v>
      </c>
      <c r="E80" s="3">
        <f t="shared" si="31"/>
        <v>77</v>
      </c>
      <c r="F80" s="3">
        <f t="shared" si="22"/>
        <v>0</v>
      </c>
      <c r="G80" s="47">
        <f t="shared" si="33"/>
        <v>8.6499999999999994E-2</v>
      </c>
      <c r="H80" s="37">
        <f t="shared" si="23"/>
        <v>8.6499999999999994E-2</v>
      </c>
      <c r="I80" s="9">
        <f>IF(Inputs!$B$12="No",IF((K80+L80)&gt;(U79*(1+rate/freq)),IF((U79*(1+rate/freq))&lt;0,0,(U79*(1+rate/freq))),(K80+L80)),IF(E80="",NA(),IF(Inputs!$E$10&gt;(U79*(1+rate/freq)),IF((U79*(1+rate/freq))&lt;0,0,(U79*(1+rate/freq))),PMT(H80/freq,(term),-$B$2))))</f>
        <v>17942.58836603877</v>
      </c>
      <c r="J80" s="8">
        <f t="shared" si="24"/>
        <v>17942.58836603877</v>
      </c>
      <c r="K80" s="9">
        <f t="shared" si="25"/>
        <v>11877.051686883258</v>
      </c>
      <c r="L80" s="8">
        <f>IF(E80="","",IF(Inputs!$B$12="Yes",I80-K80,Inputs!$B$6-K80))</f>
        <v>6065.5366791555116</v>
      </c>
      <c r="M80" s="8">
        <f t="shared" si="32"/>
        <v>77</v>
      </c>
      <c r="N80" s="8"/>
      <c r="O80" s="8"/>
      <c r="P80" s="8"/>
      <c r="Q80" s="8" t="str">
        <f t="shared" si="26"/>
        <v/>
      </c>
      <c r="R80" s="3">
        <f t="shared" si="27"/>
        <v>0</v>
      </c>
      <c r="S80" s="62">
        <f>IF(Inputs!$E$12="Yes",IF(AH80&lt;0,0,AH80),0)</f>
        <v>0</v>
      </c>
      <c r="T80" s="3">
        <f t="shared" si="28"/>
        <v>0</v>
      </c>
      <c r="U80" s="8">
        <f t="shared" si="29"/>
        <v>1641617.9343335512</v>
      </c>
      <c r="W80" s="33"/>
      <c r="X80" s="33"/>
      <c r="Y80" s="33"/>
      <c r="Z80" s="33"/>
      <c r="AA80" s="33"/>
      <c r="AB80" s="11"/>
      <c r="AC80" s="11"/>
      <c r="AD80">
        <f>IF(AND('Loan amortization schedule-old'!K80&gt;$AE$1,K80&gt;$AE$1),1,0)</f>
        <v>0</v>
      </c>
      <c r="AE80" s="2">
        <f>IF(AND('Loan amortization schedule-old'!K80&gt;$AE$1,K80&lt;$AE$1),($AE$1-K80)*Inputs!$B$10,0)</f>
        <v>0</v>
      </c>
      <c r="AF80">
        <f>IF(AND('Loan amortization schedule-old'!K80&lt;$AE$1,K80&lt;$AE$1),('Loan amortization schedule-old'!K80-'Loan amortization schedule-new'!K80)*Inputs!$B$10,0)</f>
        <v>369.81652055819836</v>
      </c>
      <c r="AG80" s="7"/>
      <c r="AH80" s="61">
        <f>IF(ISERROR(E80),NA(),'Loan amortization schedule-old'!K80-'Loan amortization schedule-new'!K80)+IF(ISERROR(E80),NA(),'Loan amortization schedule-old'!L80-'Loan amortization schedule-new'!L80)-IF(ISERROR(E80),NA(),IF(AD80=1,0,SUM(AE80:AF80)))</f>
        <v>2765.9655836149313</v>
      </c>
      <c r="AI80" s="53">
        <f>IF(X80=0,0,'Loan amortization schedule-old'!Y80-Y80)</f>
        <v>0</v>
      </c>
      <c r="AJ80" s="53">
        <f>IF(X80=0,0,'Loan amortization schedule-old'!Z80-Z80)</f>
        <v>0</v>
      </c>
      <c r="AK80" s="53">
        <f t="shared" si="30"/>
        <v>0</v>
      </c>
      <c r="AL80" s="53">
        <f t="shared" si="21"/>
        <v>0</v>
      </c>
      <c r="AM80" s="34"/>
      <c r="AN80" s="50">
        <f>IF(Inputs!$B$12="No",SUM($AL$3:AL80)-Inputs!$E$5-Inputs!$E$6,IF(Inputs!$E$12="Yes",NA(),SUM($AL$3:AL80)-Inputs!$E$5-Inputs!$E$6))</f>
        <v>522792.72660676541</v>
      </c>
      <c r="AO80" s="35"/>
      <c r="AP80" s="34"/>
      <c r="AQ80" s="34"/>
      <c r="AR80" s="34"/>
      <c r="AS80" s="34"/>
      <c r="AT80" s="34"/>
      <c r="AU80" s="34"/>
      <c r="AV80" s="34"/>
      <c r="AW80" s="34"/>
    </row>
    <row r="81" spans="1:49">
      <c r="A81" s="20"/>
      <c r="B81" s="20"/>
      <c r="D81" s="26">
        <f>IF(SUM($D$2:D80)&lt;&gt;0,0,IF(OR(ROUND(U80-L81,2)=0,ROUND(U81,2)=0),E81,0))</f>
        <v>0</v>
      </c>
      <c r="E81" s="3">
        <f t="shared" si="31"/>
        <v>78</v>
      </c>
      <c r="F81" s="3">
        <f t="shared" si="22"/>
        <v>0</v>
      </c>
      <c r="G81" s="47">
        <f t="shared" si="33"/>
        <v>8.6499999999999994E-2</v>
      </c>
      <c r="H81" s="37">
        <f t="shared" si="23"/>
        <v>8.6499999999999994E-2</v>
      </c>
      <c r="I81" s="9">
        <f>IF(Inputs!$B$12="No",IF((K81+L81)&gt;(U80*(1+rate/freq)),IF((U80*(1+rate/freq))&lt;0,0,(U80*(1+rate/freq))),(K81+L81)),IF(E81="",NA(),IF(Inputs!$E$10&gt;(U80*(1+rate/freq)),IF((U80*(1+rate/freq))&lt;0,0,(U80*(1+rate/freq))),PMT(H81/freq,(term),-$B$2))))</f>
        <v>17942.58836603877</v>
      </c>
      <c r="J81" s="8">
        <f t="shared" si="24"/>
        <v>17942.58836603877</v>
      </c>
      <c r="K81" s="9">
        <f t="shared" si="25"/>
        <v>11833.329276654347</v>
      </c>
      <c r="L81" s="8">
        <f>IF(E81="","",IF(Inputs!$B$12="Yes",I81-K81,Inputs!$B$6-K81))</f>
        <v>6109.2590893844226</v>
      </c>
      <c r="M81" s="8">
        <f t="shared" si="32"/>
        <v>78</v>
      </c>
      <c r="N81" s="8"/>
      <c r="O81" s="8"/>
      <c r="P81" s="8"/>
      <c r="Q81" s="8" t="str">
        <f t="shared" si="26"/>
        <v/>
      </c>
      <c r="R81" s="3">
        <f t="shared" si="27"/>
        <v>0</v>
      </c>
      <c r="S81" s="62">
        <f>IF(Inputs!$E$12="Yes",IF(AH81&lt;0,0,AH81),0)</f>
        <v>0</v>
      </c>
      <c r="T81" s="3">
        <f t="shared" si="28"/>
        <v>0</v>
      </c>
      <c r="U81" s="8">
        <f t="shared" si="29"/>
        <v>1635508.6752441667</v>
      </c>
      <c r="W81" s="33"/>
      <c r="X81" s="33"/>
      <c r="Y81" s="33"/>
      <c r="Z81" s="33"/>
      <c r="AA81" s="33"/>
      <c r="AB81" s="11"/>
      <c r="AC81" s="11"/>
      <c r="AD81">
        <f>IF(AND('Loan amortization schedule-old'!K81&gt;$AE$1,K81&gt;$AE$1),1,0)</f>
        <v>0</v>
      </c>
      <c r="AE81" s="2">
        <f>IF(AND('Loan amortization schedule-old'!K81&gt;$AE$1,K81&lt;$AE$1),($AE$1-K81)*Inputs!$B$10,0)</f>
        <v>0</v>
      </c>
      <c r="AF81">
        <f>IF(AND('Loan amortization schedule-old'!K81&lt;$AE$1,K81&lt;$AE$1),('Loan amortization schedule-old'!K81-'Loan amortization schedule-new'!K81)*Inputs!$B$10,0)</f>
        <v>369.04641507038883</v>
      </c>
      <c r="AG81" s="7"/>
      <c r="AH81" s="61">
        <f>IF(ISERROR(E81),NA(),'Loan amortization schedule-old'!K81-'Loan amortization schedule-new'!K81)+IF(ISERROR(E81),NA(),'Loan amortization schedule-old'!L81-'Loan amortization schedule-new'!L81)-IF(ISERROR(E81),NA(),IF(AD81=1,0,SUM(AE81:AF81)))</f>
        <v>2766.7356891027407</v>
      </c>
      <c r="AI81" s="53">
        <f>IF(X81=0,0,'Loan amortization schedule-old'!Y81-Y81)</f>
        <v>0</v>
      </c>
      <c r="AJ81" s="53">
        <f>IF(X81=0,0,'Loan amortization schedule-old'!Z81-Z81)</f>
        <v>0</v>
      </c>
      <c r="AK81" s="53">
        <f t="shared" si="30"/>
        <v>0</v>
      </c>
      <c r="AL81" s="53">
        <f t="shared" si="21"/>
        <v>0</v>
      </c>
      <c r="AM81" s="34"/>
      <c r="AN81" s="50">
        <f>IF(Inputs!$B$12="No",SUM($AL$3:AL81)-Inputs!$E$5-Inputs!$E$6,IF(Inputs!$E$12="Yes",NA(),SUM($AL$3:AL81)-Inputs!$E$5-Inputs!$E$6))</f>
        <v>522792.72660676541</v>
      </c>
      <c r="AO81" s="35"/>
      <c r="AP81" s="34"/>
      <c r="AQ81" s="34"/>
      <c r="AR81" s="34"/>
      <c r="AS81" s="34"/>
      <c r="AT81" s="34"/>
      <c r="AU81" s="34"/>
      <c r="AV81" s="34"/>
      <c r="AW81" s="34"/>
    </row>
    <row r="82" spans="1:49">
      <c r="A82" s="20"/>
      <c r="B82" s="20"/>
      <c r="D82" s="26">
        <f>IF(SUM($D$2:D81)&lt;&gt;0,0,IF(OR(ROUND(U81-L82,2)=0,ROUND(U82,2)=0),E82,0))</f>
        <v>0</v>
      </c>
      <c r="E82" s="3">
        <f t="shared" si="31"/>
        <v>79</v>
      </c>
      <c r="F82" s="3">
        <f t="shared" si="22"/>
        <v>0</v>
      </c>
      <c r="G82" s="47">
        <f t="shared" si="33"/>
        <v>8.6499999999999994E-2</v>
      </c>
      <c r="H82" s="37">
        <f t="shared" si="23"/>
        <v>8.6499999999999994E-2</v>
      </c>
      <c r="I82" s="9">
        <f>IF(Inputs!$B$12="No",IF((K82+L82)&gt;(U81*(1+rate/freq)),IF((U81*(1+rate/freq))&lt;0,0,(U81*(1+rate/freq))),(K82+L82)),IF(E82="",NA(),IF(Inputs!$E$10&gt;(U81*(1+rate/freq)),IF((U81*(1+rate/freq))&lt;0,0,(U81*(1+rate/freq))),PMT(H82/freq,(term),-$B$2))))</f>
        <v>17942.58836603877</v>
      </c>
      <c r="J82" s="8">
        <f t="shared" si="24"/>
        <v>17942.58836603877</v>
      </c>
      <c r="K82" s="9">
        <f t="shared" si="25"/>
        <v>11789.291700718366</v>
      </c>
      <c r="L82" s="8">
        <f>IF(E82="","",IF(Inputs!$B$12="Yes",I82-K82,Inputs!$B$6-K82))</f>
        <v>6153.2966653204039</v>
      </c>
      <c r="M82" s="8">
        <f t="shared" si="32"/>
        <v>79</v>
      </c>
      <c r="N82" s="8">
        <f>N79+3</f>
        <v>79</v>
      </c>
      <c r="O82" s="8">
        <f>O76+6</f>
        <v>79</v>
      </c>
      <c r="P82" s="8"/>
      <c r="Q82" s="8" t="str">
        <f t="shared" si="26"/>
        <v/>
      </c>
      <c r="R82" s="3">
        <f t="shared" si="27"/>
        <v>0</v>
      </c>
      <c r="S82" s="62">
        <f>IF(Inputs!$E$12="Yes",IF(AH82&lt;0,0,AH82),0)</f>
        <v>0</v>
      </c>
      <c r="T82" s="3">
        <f t="shared" si="28"/>
        <v>0</v>
      </c>
      <c r="U82" s="8">
        <f t="shared" si="29"/>
        <v>1629355.3785788463</v>
      </c>
      <c r="W82" s="33"/>
      <c r="X82" s="33"/>
      <c r="Y82" s="33"/>
      <c r="Z82" s="33"/>
      <c r="AA82" s="33"/>
      <c r="AB82" s="11"/>
      <c r="AC82" s="11"/>
      <c r="AD82">
        <f>IF(AND('Loan amortization schedule-old'!K82&gt;$AE$1,K82&gt;$AE$1),1,0)</f>
        <v>0</v>
      </c>
      <c r="AE82" s="2">
        <f>IF(AND('Loan amortization schedule-old'!K82&gt;$AE$1,K82&lt;$AE$1),($AE$1-K82)*Inputs!$B$10,0)</f>
        <v>0</v>
      </c>
      <c r="AF82">
        <f>IF(AND('Loan amortization schedule-old'!K82&lt;$AE$1,K82&lt;$AE$1),('Loan amortization schedule-old'!K82-'Loan amortization schedule-new'!K82)*Inputs!$B$10,0)</f>
        <v>368.26065083751718</v>
      </c>
      <c r="AG82" s="7"/>
      <c r="AH82" s="61">
        <f>IF(ISERROR(E82),NA(),'Loan amortization schedule-old'!K82-'Loan amortization schedule-new'!K82)+IF(ISERROR(E82),NA(),'Loan amortization schedule-old'!L82-'Loan amortization schedule-new'!L82)-IF(ISERROR(E82),NA(),IF(AD82=1,0,SUM(AE82:AF82)))</f>
        <v>2767.5214533356125</v>
      </c>
      <c r="AI82" s="53">
        <f>IF(X82=0,0,'Loan amortization schedule-old'!Y82-Y82)</f>
        <v>0</v>
      </c>
      <c r="AJ82" s="53">
        <f>IF(X82=0,0,'Loan amortization schedule-old'!Z82-Z82)</f>
        <v>0</v>
      </c>
      <c r="AK82" s="53">
        <f t="shared" si="30"/>
        <v>0</v>
      </c>
      <c r="AL82" s="53">
        <f t="shared" si="21"/>
        <v>0</v>
      </c>
      <c r="AM82" s="34"/>
      <c r="AN82" s="50">
        <f>IF(Inputs!$B$12="No",SUM($AL$3:AL82)-Inputs!$E$5-Inputs!$E$6,IF(Inputs!$E$12="Yes",NA(),SUM($AL$3:AL82)-Inputs!$E$5-Inputs!$E$6))</f>
        <v>522792.72660676541</v>
      </c>
      <c r="AO82" s="35"/>
      <c r="AP82" s="34"/>
      <c r="AQ82" s="34"/>
      <c r="AR82" s="34"/>
      <c r="AS82" s="34"/>
      <c r="AT82" s="34"/>
      <c r="AU82" s="34"/>
      <c r="AV82" s="34"/>
      <c r="AW82" s="34"/>
    </row>
    <row r="83" spans="1:49">
      <c r="A83" s="20"/>
      <c r="B83" s="20"/>
      <c r="D83" s="26">
        <f>IF(SUM($D$2:D82)&lt;&gt;0,0,IF(OR(ROUND(U82-L83,2)=0,ROUND(U83,2)=0),E83,0))</f>
        <v>0</v>
      </c>
      <c r="E83" s="3">
        <f t="shared" si="31"/>
        <v>80</v>
      </c>
      <c r="F83" s="3">
        <f t="shared" si="22"/>
        <v>0</v>
      </c>
      <c r="G83" s="47">
        <f t="shared" si="33"/>
        <v>8.6499999999999994E-2</v>
      </c>
      <c r="H83" s="37">
        <f t="shared" si="23"/>
        <v>8.6499999999999994E-2</v>
      </c>
      <c r="I83" s="9">
        <f>IF(Inputs!$B$12="No",IF((K83+L83)&gt;(U82*(1+rate/freq)),IF((U82*(1+rate/freq))&lt;0,0,(U82*(1+rate/freq))),(K83+L83)),IF(E83="",NA(),IF(Inputs!$E$10&gt;(U82*(1+rate/freq)),IF((U82*(1+rate/freq))&lt;0,0,(U82*(1+rate/freq))),PMT(H83/freq,(term),-$B$2))))</f>
        <v>17942.58836603877</v>
      </c>
      <c r="J83" s="8">
        <f t="shared" si="24"/>
        <v>17942.58836603877</v>
      </c>
      <c r="K83" s="9">
        <f t="shared" si="25"/>
        <v>11744.936687255851</v>
      </c>
      <c r="L83" s="8">
        <f>IF(E83="","",IF(Inputs!$B$12="Yes",I83-K83,Inputs!$B$6-K83))</f>
        <v>6197.6516787829187</v>
      </c>
      <c r="M83" s="8">
        <f t="shared" si="32"/>
        <v>80</v>
      </c>
      <c r="N83" s="8"/>
      <c r="O83" s="8"/>
      <c r="P83" s="8"/>
      <c r="Q83" s="8" t="str">
        <f t="shared" si="26"/>
        <v/>
      </c>
      <c r="R83" s="3">
        <f t="shared" si="27"/>
        <v>0</v>
      </c>
      <c r="S83" s="62">
        <f>IF(Inputs!$E$12="Yes",IF(AH83&lt;0,0,AH83),0)</f>
        <v>0</v>
      </c>
      <c r="T83" s="3">
        <f t="shared" si="28"/>
        <v>0</v>
      </c>
      <c r="U83" s="8">
        <f t="shared" si="29"/>
        <v>1623157.7269000635</v>
      </c>
      <c r="W83" s="33"/>
      <c r="X83" s="33"/>
      <c r="Y83" s="33"/>
      <c r="Z83" s="33"/>
      <c r="AA83" s="33"/>
      <c r="AB83" s="11"/>
      <c r="AC83" s="11"/>
      <c r="AD83">
        <f>IF(AND('Loan amortization schedule-old'!K83&gt;$AE$1,K83&gt;$AE$1),1,0)</f>
        <v>0</v>
      </c>
      <c r="AE83" s="2">
        <f>IF(AND('Loan amortization schedule-old'!K83&gt;$AE$1,K83&lt;$AE$1),($AE$1-K83)*Inputs!$B$10,0)</f>
        <v>0</v>
      </c>
      <c r="AF83">
        <f>IF(AND('Loan amortization schedule-old'!K83&lt;$AE$1,K83&lt;$AE$1),('Loan amortization schedule-old'!K83-'Loan amortization schedule-new'!K83)*Inputs!$B$10,0)</f>
        <v>367.45902275457087</v>
      </c>
      <c r="AG83" s="7"/>
      <c r="AH83" s="61">
        <f>IF(ISERROR(E83),NA(),'Loan amortization schedule-old'!K83-'Loan amortization schedule-new'!K83)+IF(ISERROR(E83),NA(),'Loan amortization schedule-old'!L83-'Loan amortization schedule-new'!L83)-IF(ISERROR(E83),NA(),IF(AD83=1,0,SUM(AE83:AF83)))</f>
        <v>2768.3230814185586</v>
      </c>
      <c r="AI83" s="53">
        <f>IF(X83=0,0,'Loan amortization schedule-old'!Y83-Y83)</f>
        <v>0</v>
      </c>
      <c r="AJ83" s="53">
        <f>IF(X83=0,0,'Loan amortization schedule-old'!Z83-Z83)</f>
        <v>0</v>
      </c>
      <c r="AK83" s="53">
        <f t="shared" si="30"/>
        <v>0</v>
      </c>
      <c r="AL83" s="53">
        <f t="shared" si="21"/>
        <v>0</v>
      </c>
      <c r="AM83" s="34"/>
      <c r="AN83" s="50">
        <f>IF(Inputs!$B$12="No",SUM($AL$3:AL83)-Inputs!$E$5-Inputs!$E$6,IF(Inputs!$E$12="Yes",NA(),SUM($AL$3:AL83)-Inputs!$E$5-Inputs!$E$6))</f>
        <v>522792.72660676541</v>
      </c>
      <c r="AO83" s="35"/>
      <c r="AP83" s="34"/>
      <c r="AQ83" s="34"/>
      <c r="AR83" s="34"/>
      <c r="AS83" s="34"/>
      <c r="AT83" s="34"/>
      <c r="AU83" s="34"/>
      <c r="AV83" s="34"/>
      <c r="AW83" s="34"/>
    </row>
    <row r="84" spans="1:49">
      <c r="A84" s="20"/>
      <c r="B84" s="20"/>
      <c r="D84" s="26">
        <f>IF(SUM($D$2:D83)&lt;&gt;0,0,IF(OR(ROUND(U83-L84,2)=0,ROUND(U84,2)=0),E84,0))</f>
        <v>0</v>
      </c>
      <c r="E84" s="3">
        <f t="shared" si="31"/>
        <v>81</v>
      </c>
      <c r="F84" s="3">
        <f t="shared" si="22"/>
        <v>0</v>
      </c>
      <c r="G84" s="47">
        <f t="shared" si="33"/>
        <v>8.6499999999999994E-2</v>
      </c>
      <c r="H84" s="37">
        <f t="shared" si="23"/>
        <v>8.6499999999999994E-2</v>
      </c>
      <c r="I84" s="9">
        <f>IF(Inputs!$B$12="No",IF((K84+L84)&gt;(U83*(1+rate/freq)),IF((U83*(1+rate/freq))&lt;0,0,(U83*(1+rate/freq))),(K84+L84)),IF(E84="",NA(),IF(Inputs!$E$10&gt;(U83*(1+rate/freq)),IF((U83*(1+rate/freq))&lt;0,0,(U83*(1+rate/freq))),PMT(H84/freq,(term),-$B$2))))</f>
        <v>17942.58836603877</v>
      </c>
      <c r="J84" s="8">
        <f t="shared" si="24"/>
        <v>17942.58836603877</v>
      </c>
      <c r="K84" s="9">
        <f t="shared" si="25"/>
        <v>11700.261948071289</v>
      </c>
      <c r="L84" s="8">
        <f>IF(E84="","",IF(Inputs!$B$12="Yes",I84-K84,Inputs!$B$6-K84))</f>
        <v>6242.3264179674807</v>
      </c>
      <c r="M84" s="8">
        <f t="shared" si="32"/>
        <v>81</v>
      </c>
      <c r="N84" s="8"/>
      <c r="O84" s="8"/>
      <c r="P84" s="8"/>
      <c r="Q84" s="8" t="str">
        <f t="shared" si="26"/>
        <v/>
      </c>
      <c r="R84" s="3">
        <f t="shared" si="27"/>
        <v>0</v>
      </c>
      <c r="S84" s="62">
        <f>IF(Inputs!$E$12="Yes",IF(AH84&lt;0,0,AH84),0)</f>
        <v>0</v>
      </c>
      <c r="T84" s="3">
        <f t="shared" si="28"/>
        <v>0</v>
      </c>
      <c r="U84" s="8">
        <f t="shared" si="29"/>
        <v>1616915.400482096</v>
      </c>
      <c r="W84" s="33"/>
      <c r="X84" s="33"/>
      <c r="Y84" s="33"/>
      <c r="Z84" s="33"/>
      <c r="AA84" s="33"/>
      <c r="AB84" s="11"/>
      <c r="AC84" s="11"/>
      <c r="AD84">
        <f>IF(AND('Loan amortization schedule-old'!K84&gt;$AE$1,K84&gt;$AE$1),1,0)</f>
        <v>0</v>
      </c>
      <c r="AE84" s="2">
        <f>IF(AND('Loan amortization schedule-old'!K84&gt;$AE$1,K84&lt;$AE$1),($AE$1-K84)*Inputs!$B$10,0)</f>
        <v>0</v>
      </c>
      <c r="AF84">
        <f>IF(AND('Loan amortization schedule-old'!K84&lt;$AE$1,K84&lt;$AE$1),('Loan amortization schedule-old'!K84-'Loan amortization schedule-new'!K84)*Inputs!$B$10,0)</f>
        <v>366.64132339646034</v>
      </c>
      <c r="AG84" s="7"/>
      <c r="AH84" s="61">
        <f>IF(ISERROR(E84),NA(),'Loan amortization schedule-old'!K84-'Loan amortization schedule-new'!K84)+IF(ISERROR(E84),NA(),'Loan amortization schedule-old'!L84-'Loan amortization schedule-new'!L84)-IF(ISERROR(E84),NA(),IF(AD84=1,0,SUM(AE84:AF84)))</f>
        <v>2769.1407807766691</v>
      </c>
      <c r="AI84" s="53">
        <f>IF(X84=0,0,'Loan amortization schedule-old'!Y84-Y84)</f>
        <v>0</v>
      </c>
      <c r="AJ84" s="53">
        <f>IF(X84=0,0,'Loan amortization schedule-old'!Z84-Z84)</f>
        <v>0</v>
      </c>
      <c r="AK84" s="53">
        <f t="shared" si="30"/>
        <v>0</v>
      </c>
      <c r="AL84" s="53">
        <f t="shared" si="21"/>
        <v>0</v>
      </c>
      <c r="AM84" s="34"/>
      <c r="AN84" s="50">
        <f>IF(Inputs!$B$12="No",SUM($AL$3:AL84)-Inputs!$E$5-Inputs!$E$6,IF(Inputs!$E$12="Yes",NA(),SUM($AL$3:AL84)-Inputs!$E$5-Inputs!$E$6))</f>
        <v>522792.72660676541</v>
      </c>
      <c r="AO84" s="35"/>
      <c r="AP84" s="34"/>
      <c r="AQ84" s="34"/>
      <c r="AR84" s="34"/>
      <c r="AS84" s="34"/>
      <c r="AT84" s="34"/>
      <c r="AU84" s="34"/>
      <c r="AV84" s="34"/>
      <c r="AW84" s="34"/>
    </row>
    <row r="85" spans="1:49">
      <c r="A85" s="20"/>
      <c r="B85" s="20"/>
      <c r="D85" s="26">
        <f>IF(SUM($D$2:D84)&lt;&gt;0,0,IF(OR(ROUND(U84-L85,2)=0,ROUND(U85,2)=0),E85,0))</f>
        <v>0</v>
      </c>
      <c r="E85" s="3">
        <f t="shared" si="31"/>
        <v>82</v>
      </c>
      <c r="F85" s="3">
        <f t="shared" si="22"/>
        <v>0</v>
      </c>
      <c r="G85" s="47">
        <f t="shared" si="33"/>
        <v>8.6499999999999994E-2</v>
      </c>
      <c r="H85" s="37">
        <f t="shared" si="23"/>
        <v>8.6499999999999994E-2</v>
      </c>
      <c r="I85" s="9">
        <f>IF(Inputs!$B$12="No",IF((K85+L85)&gt;(U84*(1+rate/freq)),IF((U84*(1+rate/freq))&lt;0,0,(U84*(1+rate/freq))),(K85+L85)),IF(E85="",NA(),IF(Inputs!$E$10&gt;(U84*(1+rate/freq)),IF((U84*(1+rate/freq))&lt;0,0,(U84*(1+rate/freq))),PMT(H85/freq,(term),-$B$2))))</f>
        <v>17942.58836603877</v>
      </c>
      <c r="J85" s="8">
        <f t="shared" si="24"/>
        <v>17942.58836603877</v>
      </c>
      <c r="K85" s="9">
        <f t="shared" si="25"/>
        <v>11655.265178475107</v>
      </c>
      <c r="L85" s="8">
        <f>IF(E85="","",IF(Inputs!$B$12="Yes",I85-K85,Inputs!$B$6-K85))</f>
        <v>6287.3231875636629</v>
      </c>
      <c r="M85" s="8">
        <f t="shared" si="32"/>
        <v>82</v>
      </c>
      <c r="N85" s="8">
        <f>N82+3</f>
        <v>82</v>
      </c>
      <c r="O85" s="8"/>
      <c r="P85" s="8"/>
      <c r="Q85" s="8" t="str">
        <f t="shared" si="26"/>
        <v/>
      </c>
      <c r="R85" s="3">
        <f t="shared" si="27"/>
        <v>0</v>
      </c>
      <c r="S85" s="62">
        <f>IF(Inputs!$E$12="Yes",IF(AH85&lt;0,0,AH85),0)</f>
        <v>0</v>
      </c>
      <c r="T85" s="3">
        <f t="shared" si="28"/>
        <v>0</v>
      </c>
      <c r="U85" s="8">
        <f t="shared" si="29"/>
        <v>1610628.0772945324</v>
      </c>
      <c r="W85" s="33"/>
      <c r="X85" s="33"/>
      <c r="Y85" s="33"/>
      <c r="Z85" s="33"/>
      <c r="AA85" s="33"/>
      <c r="AB85" s="11"/>
      <c r="AC85" s="11"/>
      <c r="AD85">
        <f>IF(AND('Loan amortization schedule-old'!K85&gt;$AE$1,K85&gt;$AE$1),1,0)</f>
        <v>0</v>
      </c>
      <c r="AE85" s="2">
        <f>IF(AND('Loan amortization schedule-old'!K85&gt;$AE$1,K85&lt;$AE$1),($AE$1-K85)*Inputs!$B$10,0)</f>
        <v>0</v>
      </c>
      <c r="AF85">
        <f>IF(AND('Loan amortization schedule-old'!K85&lt;$AE$1,K85&lt;$AE$1),('Loan amortization schedule-old'!K85-'Loan amortization schedule-new'!K85)*Inputs!$B$10,0)</f>
        <v>365.80734299361296</v>
      </c>
      <c r="AG85" s="7"/>
      <c r="AH85" s="61">
        <f>IF(ISERROR(E85),NA(),'Loan amortization schedule-old'!K85-'Loan amortization schedule-new'!K85)+IF(ISERROR(E85),NA(),'Loan amortization schedule-old'!L85-'Loan amortization schedule-new'!L85)-IF(ISERROR(E85),NA(),IF(AD85=1,0,SUM(AE85:AF85)))</f>
        <v>2769.9747611795165</v>
      </c>
      <c r="AI85" s="53">
        <f>IF(X85=0,0,'Loan amortization schedule-old'!Y85-Y85)</f>
        <v>0</v>
      </c>
      <c r="AJ85" s="53">
        <f>IF(X85=0,0,'Loan amortization schedule-old'!Z85-Z85)</f>
        <v>0</v>
      </c>
      <c r="AK85" s="53">
        <f t="shared" si="30"/>
        <v>0</v>
      </c>
      <c r="AL85" s="53">
        <f t="shared" si="21"/>
        <v>0</v>
      </c>
      <c r="AM85" s="34"/>
      <c r="AN85" s="50">
        <f>IF(Inputs!$B$12="No",SUM($AL$3:AL85)-Inputs!$E$5-Inputs!$E$6,IF(Inputs!$E$12="Yes",NA(),SUM($AL$3:AL85)-Inputs!$E$5-Inputs!$E$6))</f>
        <v>522792.72660676541</v>
      </c>
      <c r="AO85" s="35"/>
      <c r="AP85" s="34"/>
      <c r="AQ85" s="34"/>
      <c r="AR85" s="34"/>
      <c r="AS85" s="34"/>
      <c r="AT85" s="34"/>
      <c r="AU85" s="34"/>
      <c r="AV85" s="34"/>
      <c r="AW85" s="34"/>
    </row>
    <row r="86" spans="1:49">
      <c r="A86" s="20"/>
      <c r="B86" s="20"/>
      <c r="D86" s="26">
        <f>IF(SUM($D$2:D85)&lt;&gt;0,0,IF(OR(ROUND(U85-L86,2)=0,ROUND(U86,2)=0),E86,0))</f>
        <v>0</v>
      </c>
      <c r="E86" s="3">
        <f t="shared" si="31"/>
        <v>83</v>
      </c>
      <c r="F86" s="3">
        <f t="shared" si="22"/>
        <v>0</v>
      </c>
      <c r="G86" s="47">
        <f t="shared" si="33"/>
        <v>8.6499999999999994E-2</v>
      </c>
      <c r="H86" s="37">
        <f t="shared" si="23"/>
        <v>8.6499999999999994E-2</v>
      </c>
      <c r="I86" s="9">
        <f>IF(Inputs!$B$12="No",IF((K86+L86)&gt;(U85*(1+rate/freq)),IF((U85*(1+rate/freq))&lt;0,0,(U85*(1+rate/freq))),(K86+L86)),IF(E86="",NA(),IF(Inputs!$E$10&gt;(U85*(1+rate/freq)),IF((U85*(1+rate/freq))&lt;0,0,(U85*(1+rate/freq))),PMT(H86/freq,(term),-$B$2))))</f>
        <v>17942.58836603877</v>
      </c>
      <c r="J86" s="8">
        <f t="shared" si="24"/>
        <v>17942.58836603877</v>
      </c>
      <c r="K86" s="9">
        <f t="shared" si="25"/>
        <v>11609.944057164756</v>
      </c>
      <c r="L86" s="8">
        <f>IF(E86="","",IF(Inputs!$B$12="Yes",I86-K86,Inputs!$B$6-K86))</f>
        <v>6332.6443088740143</v>
      </c>
      <c r="M86" s="8">
        <f t="shared" si="32"/>
        <v>83</v>
      </c>
      <c r="N86" s="8"/>
      <c r="O86" s="8"/>
      <c r="P86" s="8"/>
      <c r="Q86" s="8" t="str">
        <f t="shared" si="26"/>
        <v/>
      </c>
      <c r="R86" s="3">
        <f t="shared" si="27"/>
        <v>0</v>
      </c>
      <c r="S86" s="62">
        <f>IF(Inputs!$E$12="Yes",IF(AH86&lt;0,0,AH86),0)</f>
        <v>0</v>
      </c>
      <c r="T86" s="3">
        <f t="shared" si="28"/>
        <v>0</v>
      </c>
      <c r="U86" s="8">
        <f t="shared" si="29"/>
        <v>1604295.4329856585</v>
      </c>
      <c r="W86" s="33"/>
      <c r="X86" s="33"/>
      <c r="Y86" s="33"/>
      <c r="Z86" s="33"/>
      <c r="AA86" s="33"/>
      <c r="AB86" s="11"/>
      <c r="AC86" s="11"/>
      <c r="AD86">
        <f>IF(AND('Loan amortization schedule-old'!K86&gt;$AE$1,K86&gt;$AE$1),1,0)</f>
        <v>0</v>
      </c>
      <c r="AE86" s="2">
        <f>IF(AND('Loan amortization schedule-old'!K86&gt;$AE$1,K86&lt;$AE$1),($AE$1-K86)*Inputs!$B$10,0)</f>
        <v>0</v>
      </c>
      <c r="AF86">
        <f>IF(AND('Loan amortization schedule-old'!K86&lt;$AE$1,K86&lt;$AE$1),('Loan amortization schedule-old'!K86-'Loan amortization schedule-new'!K86)*Inputs!$B$10,0)</f>
        <v>364.95686940732486</v>
      </c>
      <c r="AG86" s="7"/>
      <c r="AH86" s="61">
        <f>IF(ISERROR(E86),NA(),'Loan amortization schedule-old'!K86-'Loan amortization schedule-new'!K86)+IF(ISERROR(E86),NA(),'Loan amortization schedule-old'!L86-'Loan amortization schedule-new'!L86)-IF(ISERROR(E86),NA(),IF(AD86=1,0,SUM(AE86:AF86)))</f>
        <v>2770.8252347658045</v>
      </c>
      <c r="AI86" s="53">
        <f>IF(X86=0,0,'Loan amortization schedule-old'!Y86-Y86)</f>
        <v>0</v>
      </c>
      <c r="AJ86" s="53">
        <f>IF(X86=0,0,'Loan amortization schedule-old'!Z86-Z86)</f>
        <v>0</v>
      </c>
      <c r="AK86" s="53">
        <f t="shared" si="30"/>
        <v>0</v>
      </c>
      <c r="AL86" s="53">
        <f t="shared" si="21"/>
        <v>0</v>
      </c>
      <c r="AM86" s="34"/>
      <c r="AN86" s="50">
        <f>IF(Inputs!$B$12="No",SUM($AL$3:AL86)-Inputs!$E$5-Inputs!$E$6,IF(Inputs!$E$12="Yes",NA(),SUM($AL$3:AL86)-Inputs!$E$5-Inputs!$E$6))</f>
        <v>522792.72660676541</v>
      </c>
      <c r="AO86" s="35"/>
      <c r="AP86" s="34"/>
      <c r="AQ86" s="34"/>
      <c r="AR86" s="34"/>
      <c r="AS86" s="34"/>
      <c r="AT86" s="34"/>
      <c r="AU86" s="34"/>
      <c r="AV86" s="34"/>
      <c r="AW86" s="34"/>
    </row>
    <row r="87" spans="1:49">
      <c r="A87" s="20"/>
      <c r="B87" s="20"/>
      <c r="D87" s="26">
        <f>IF(SUM($D$2:D86)&lt;&gt;0,0,IF(OR(ROUND(U86-L87,2)=0,ROUND(U87,2)=0),E87,0))</f>
        <v>0</v>
      </c>
      <c r="E87" s="3">
        <f t="shared" si="31"/>
        <v>84</v>
      </c>
      <c r="F87" s="3">
        <f t="shared" si="22"/>
        <v>0</v>
      </c>
      <c r="G87" s="47">
        <f t="shared" si="33"/>
        <v>8.6499999999999994E-2</v>
      </c>
      <c r="H87" s="37">
        <f t="shared" si="23"/>
        <v>8.6499999999999994E-2</v>
      </c>
      <c r="I87" s="9">
        <f>IF(Inputs!$B$12="No",IF((K87+L87)&gt;(U86*(1+rate/freq)),IF((U86*(1+rate/freq))&lt;0,0,(U86*(1+rate/freq))),(K87+L87)),IF(E87="",NA(),IF(Inputs!$E$10&gt;(U86*(1+rate/freq)),IF((U86*(1+rate/freq))&lt;0,0,(U86*(1+rate/freq))),PMT(H87/freq,(term),-$B$2))))</f>
        <v>17942.58836603877</v>
      </c>
      <c r="J87" s="8">
        <f t="shared" si="24"/>
        <v>17942.58836603877</v>
      </c>
      <c r="K87" s="9">
        <f t="shared" si="25"/>
        <v>11564.296246104954</v>
      </c>
      <c r="L87" s="8">
        <f>IF(E87="","",IF(Inputs!$B$12="Yes",I87-K87,Inputs!$B$6-K87))</f>
        <v>6378.2921199338161</v>
      </c>
      <c r="M87" s="8">
        <f t="shared" si="32"/>
        <v>84</v>
      </c>
      <c r="N87" s="8"/>
      <c r="O87" s="8"/>
      <c r="P87" s="8"/>
      <c r="Q87" s="8" t="str">
        <f t="shared" si="26"/>
        <v/>
      </c>
      <c r="R87" s="3">
        <f t="shared" si="27"/>
        <v>0</v>
      </c>
      <c r="S87" s="62">
        <f>IF(Inputs!$E$12="Yes",IF(AH87&lt;0,0,AH87),0)</f>
        <v>0</v>
      </c>
      <c r="T87" s="3">
        <f t="shared" si="28"/>
        <v>0</v>
      </c>
      <c r="U87" s="8">
        <f t="shared" si="29"/>
        <v>1597917.1408657248</v>
      </c>
      <c r="W87" s="33"/>
      <c r="X87" s="33"/>
      <c r="Y87" s="33"/>
      <c r="Z87" s="33"/>
      <c r="AA87" s="33"/>
      <c r="AB87" s="11"/>
      <c r="AC87" s="11"/>
      <c r="AD87">
        <f>IF(AND('Loan amortization schedule-old'!K87&gt;$AE$1,K87&gt;$AE$1),1,0)</f>
        <v>0</v>
      </c>
      <c r="AE87" s="2">
        <f>IF(AND('Loan amortization schedule-old'!K87&gt;$AE$1,K87&lt;$AE$1),($AE$1-K87)*Inputs!$B$10,0)</f>
        <v>0</v>
      </c>
      <c r="AF87">
        <f>IF(AND('Loan amortization schedule-old'!K87&lt;$AE$1,K87&lt;$AE$1),('Loan amortization schedule-old'!K87-'Loan amortization schedule-new'!K87)*Inputs!$B$10,0)</f>
        <v>364.08968810486351</v>
      </c>
      <c r="AG87" s="7"/>
      <c r="AH87" s="61">
        <f>IF(ISERROR(E87),NA(),'Loan amortization schedule-old'!K87-'Loan amortization schedule-new'!K87)+IF(ISERROR(E87),NA(),'Loan amortization schedule-old'!L87-'Loan amortization schedule-new'!L87)-IF(ISERROR(E87),NA(),IF(AD87=1,0,SUM(AE87:AF87)))</f>
        <v>2771.6924160682661</v>
      </c>
      <c r="AI87" s="53">
        <f>IF(X87=0,0,'Loan amortization schedule-old'!Y87-Y87)</f>
        <v>0</v>
      </c>
      <c r="AJ87" s="53">
        <f>IF(X87=0,0,'Loan amortization schedule-old'!Z87-Z87)</f>
        <v>0</v>
      </c>
      <c r="AK87" s="53">
        <f t="shared" si="30"/>
        <v>0</v>
      </c>
      <c r="AL87" s="53">
        <f t="shared" si="21"/>
        <v>0</v>
      </c>
      <c r="AM87" s="34"/>
      <c r="AN87" s="50">
        <f>IF(Inputs!$B$12="No",SUM($AL$3:AL87)-Inputs!$E$5-Inputs!$E$6,IF(Inputs!$E$12="Yes",NA(),SUM($AL$3:AL87)-Inputs!$E$5-Inputs!$E$6))</f>
        <v>522792.72660676541</v>
      </c>
      <c r="AO87" s="35"/>
      <c r="AP87" s="34"/>
      <c r="AQ87" s="34"/>
      <c r="AR87" s="34"/>
      <c r="AS87" s="34"/>
      <c r="AT87" s="34"/>
      <c r="AU87" s="34"/>
      <c r="AV87" s="34"/>
      <c r="AW87" s="34"/>
    </row>
    <row r="88" spans="1:49">
      <c r="A88" s="20"/>
      <c r="B88" s="20"/>
      <c r="D88" s="26">
        <f>IF(SUM($D$2:D87)&lt;&gt;0,0,IF(OR(ROUND(U87-L88,2)=0,ROUND(U88,2)=0),E88,0))</f>
        <v>0</v>
      </c>
      <c r="E88" s="3">
        <f t="shared" si="31"/>
        <v>85</v>
      </c>
      <c r="F88" s="3">
        <f t="shared" si="22"/>
        <v>0</v>
      </c>
      <c r="G88" s="47">
        <f t="shared" si="33"/>
        <v>8.6499999999999994E-2</v>
      </c>
      <c r="H88" s="37">
        <f t="shared" si="23"/>
        <v>8.6499999999999994E-2</v>
      </c>
      <c r="I88" s="9">
        <f>IF(Inputs!$B$12="No",IF((K88+L88)&gt;(U87*(1+rate/freq)),IF((U87*(1+rate/freq))&lt;0,0,(U87*(1+rate/freq))),(K88+L88)),IF(E88="",NA(),IF(Inputs!$E$10&gt;(U87*(1+rate/freq)),IF((U87*(1+rate/freq))&lt;0,0,(U87*(1+rate/freq))),PMT(H88/freq,(term),-$B$2))))</f>
        <v>17942.58836603877</v>
      </c>
      <c r="J88" s="8">
        <f t="shared" si="24"/>
        <v>17942.58836603877</v>
      </c>
      <c r="K88" s="9">
        <f t="shared" si="25"/>
        <v>11518.319390407099</v>
      </c>
      <c r="L88" s="8">
        <f>IF(E88="","",IF(Inputs!$B$12="Yes",I88-K88,Inputs!$B$6-K88))</f>
        <v>6424.2689756316704</v>
      </c>
      <c r="M88" s="8">
        <f t="shared" si="32"/>
        <v>85</v>
      </c>
      <c r="N88" s="8">
        <f>N85+3</f>
        <v>85</v>
      </c>
      <c r="O88" s="8">
        <f>O82+6</f>
        <v>85</v>
      </c>
      <c r="P88" s="8">
        <f>P76+12</f>
        <v>85</v>
      </c>
      <c r="Q88" s="8" t="str">
        <f t="shared" si="26"/>
        <v/>
      </c>
      <c r="R88" s="3">
        <f t="shared" si="27"/>
        <v>0</v>
      </c>
      <c r="S88" s="62">
        <f>IF(Inputs!$E$12="Yes",IF(AH88&lt;0,0,AH88),0)</f>
        <v>0</v>
      </c>
      <c r="T88" s="3">
        <f t="shared" si="28"/>
        <v>0</v>
      </c>
      <c r="U88" s="8">
        <f t="shared" si="29"/>
        <v>1591492.8718900932</v>
      </c>
      <c r="W88" s="33"/>
      <c r="X88" s="33"/>
      <c r="Y88" s="33"/>
      <c r="Z88" s="33"/>
      <c r="AA88" s="33"/>
      <c r="AB88" s="11"/>
      <c r="AC88" s="11"/>
      <c r="AD88">
        <f>IF(AND('Loan amortization schedule-old'!K88&gt;$AE$1,K88&gt;$AE$1),1,0)</f>
        <v>0</v>
      </c>
      <c r="AE88" s="2">
        <f>IF(AND('Loan amortization schedule-old'!K88&gt;$AE$1,K88&lt;$AE$1),($AE$1-K88)*Inputs!$B$10,0)</f>
        <v>0</v>
      </c>
      <c r="AF88">
        <f>IF(AND('Loan amortization schedule-old'!K88&lt;$AE$1,K88&lt;$AE$1),('Loan amortization schedule-old'!K88-'Loan amortization schedule-new'!K88)*Inputs!$B$10,0)</f>
        <v>363.2055821343169</v>
      </c>
      <c r="AG88" s="7"/>
      <c r="AH88" s="61">
        <f>IF(ISERROR(E88),NA(),'Loan amortization schedule-old'!K88-'Loan amortization schedule-new'!K88)+IF(ISERROR(E88),NA(),'Loan amortization schedule-old'!L88-'Loan amortization schedule-new'!L88)-IF(ISERROR(E88),NA(),IF(AD88=1,0,SUM(AE88:AF88)))</f>
        <v>2772.5765220388125</v>
      </c>
      <c r="AI88" s="53">
        <f>IF(X88=0,0,'Loan amortization schedule-old'!Y88-Y88)</f>
        <v>0</v>
      </c>
      <c r="AJ88" s="53">
        <f>IF(X88=0,0,'Loan amortization schedule-old'!Z88-Z88)</f>
        <v>0</v>
      </c>
      <c r="AK88" s="53">
        <f t="shared" si="30"/>
        <v>0</v>
      </c>
      <c r="AL88" s="53">
        <f t="shared" si="21"/>
        <v>0</v>
      </c>
      <c r="AM88" s="34"/>
      <c r="AN88" s="50">
        <f>IF(Inputs!$B$12="No",SUM($AL$3:AL88)-Inputs!$E$5-Inputs!$E$6,IF(Inputs!$E$12="Yes",NA(),SUM($AL$3:AL88)-Inputs!$E$5-Inputs!$E$6))</f>
        <v>522792.72660676541</v>
      </c>
      <c r="AO88" s="35"/>
      <c r="AP88" s="34"/>
      <c r="AQ88" s="34"/>
      <c r="AR88" s="34"/>
      <c r="AS88" s="34"/>
      <c r="AT88" s="34"/>
      <c r="AU88" s="34"/>
      <c r="AV88" s="34"/>
      <c r="AW88" s="34"/>
    </row>
    <row r="89" spans="1:49">
      <c r="A89" s="20"/>
      <c r="B89" s="20"/>
      <c r="D89" s="26">
        <f>IF(SUM($D$2:D88)&lt;&gt;0,0,IF(OR(ROUND(U88-L89,2)=0,ROUND(U89,2)=0),E89,0))</f>
        <v>0</v>
      </c>
      <c r="E89" s="3">
        <f t="shared" si="31"/>
        <v>86</v>
      </c>
      <c r="F89" s="3">
        <f t="shared" si="22"/>
        <v>0</v>
      </c>
      <c r="G89" s="47">
        <f t="shared" si="33"/>
        <v>8.6499999999999994E-2</v>
      </c>
      <c r="H89" s="37">
        <f t="shared" si="23"/>
        <v>8.6499999999999994E-2</v>
      </c>
      <c r="I89" s="9">
        <f>IF(Inputs!$B$12="No",IF((K89+L89)&gt;(U88*(1+rate/freq)),IF((U88*(1+rate/freq))&lt;0,0,(U88*(1+rate/freq))),(K89+L89)),IF(E89="",NA(),IF(Inputs!$E$10&gt;(U88*(1+rate/freq)),IF((U88*(1+rate/freq))&lt;0,0,(U88*(1+rate/freq))),PMT(H89/freq,(term),-$B$2))))</f>
        <v>17942.58836603877</v>
      </c>
      <c r="J89" s="8">
        <f t="shared" si="24"/>
        <v>17942.58836603877</v>
      </c>
      <c r="K89" s="9">
        <f t="shared" si="25"/>
        <v>11472.011118207754</v>
      </c>
      <c r="L89" s="8">
        <f>IF(E89="","",IF(Inputs!$B$12="Yes",I89-K89,Inputs!$B$6-K89))</f>
        <v>6470.5772478310155</v>
      </c>
      <c r="M89" s="8">
        <f t="shared" si="32"/>
        <v>86</v>
      </c>
      <c r="N89" s="8"/>
      <c r="O89" s="8"/>
      <c r="P89" s="8"/>
      <c r="Q89" s="8" t="str">
        <f t="shared" si="26"/>
        <v/>
      </c>
      <c r="R89" s="3">
        <f t="shared" si="27"/>
        <v>0</v>
      </c>
      <c r="S89" s="62">
        <f>IF(Inputs!$E$12="Yes",IF(AH89&lt;0,0,AH89),0)</f>
        <v>0</v>
      </c>
      <c r="T89" s="3">
        <f t="shared" si="28"/>
        <v>0</v>
      </c>
      <c r="U89" s="8">
        <f t="shared" si="29"/>
        <v>1585022.2946422622</v>
      </c>
      <c r="W89" s="33"/>
      <c r="X89" s="33"/>
      <c r="Y89" s="33"/>
      <c r="Z89" s="33"/>
      <c r="AA89" s="33"/>
      <c r="AB89" s="11"/>
      <c r="AC89" s="11"/>
      <c r="AD89">
        <f>IF(AND('Loan amortization schedule-old'!K89&gt;$AE$1,K89&gt;$AE$1),1,0)</f>
        <v>0</v>
      </c>
      <c r="AE89" s="2">
        <f>IF(AND('Loan amortization schedule-old'!K89&gt;$AE$1,K89&lt;$AE$1),($AE$1-K89)*Inputs!$B$10,0)</f>
        <v>0</v>
      </c>
      <c r="AF89">
        <f>IF(AND('Loan amortization schedule-old'!K89&lt;$AE$1,K89&lt;$AE$1),('Loan amortization schedule-old'!K89-'Loan amortization schedule-new'!K89)*Inputs!$B$10,0)</f>
        <v>362.30433209919369</v>
      </c>
      <c r="AG89" s="7"/>
      <c r="AH89" s="61">
        <f>IF(ISERROR(E89),NA(),'Loan amortization schedule-old'!K89-'Loan amortization schedule-new'!K89)+IF(ISERROR(E89),NA(),'Loan amortization schedule-old'!L89-'Loan amortization schedule-new'!L89)-IF(ISERROR(E89),NA(),IF(AD89=1,0,SUM(AE89:AF89)))</f>
        <v>2773.4777720739357</v>
      </c>
      <c r="AI89" s="53">
        <f>IF(X89=0,0,'Loan amortization schedule-old'!Y89-Y89)</f>
        <v>0</v>
      </c>
      <c r="AJ89" s="53">
        <f>IF(X89=0,0,'Loan amortization schedule-old'!Z89-Z89)</f>
        <v>0</v>
      </c>
      <c r="AK89" s="53">
        <f t="shared" si="30"/>
        <v>0</v>
      </c>
      <c r="AL89" s="53">
        <f t="shared" si="21"/>
        <v>0</v>
      </c>
      <c r="AM89" s="34"/>
      <c r="AN89" s="50">
        <f>IF(Inputs!$B$12="No",SUM($AL$3:AL89)-Inputs!$E$5-Inputs!$E$6,IF(Inputs!$E$12="Yes",NA(),SUM($AL$3:AL89)-Inputs!$E$5-Inputs!$E$6))</f>
        <v>522792.72660676541</v>
      </c>
      <c r="AO89" s="35"/>
      <c r="AP89" s="34"/>
      <c r="AQ89" s="34"/>
      <c r="AR89" s="34"/>
      <c r="AS89" s="34"/>
      <c r="AT89" s="34"/>
      <c r="AU89" s="34"/>
      <c r="AV89" s="34"/>
      <c r="AW89" s="34"/>
    </row>
    <row r="90" spans="1:49">
      <c r="A90" s="20"/>
      <c r="B90" s="20"/>
      <c r="D90" s="26">
        <f>IF(SUM($D$2:D89)&lt;&gt;0,0,IF(OR(ROUND(U89-L90,2)=0,ROUND(U90,2)=0),E90,0))</f>
        <v>0</v>
      </c>
      <c r="E90" s="3">
        <f t="shared" si="31"/>
        <v>87</v>
      </c>
      <c r="F90" s="3">
        <f t="shared" si="22"/>
        <v>0</v>
      </c>
      <c r="G90" s="47">
        <f t="shared" si="33"/>
        <v>8.6499999999999994E-2</v>
      </c>
      <c r="H90" s="37">
        <f t="shared" si="23"/>
        <v>8.6499999999999994E-2</v>
      </c>
      <c r="I90" s="9">
        <f>IF(Inputs!$B$12="No",IF((K90+L90)&gt;(U89*(1+rate/freq)),IF((U89*(1+rate/freq))&lt;0,0,(U89*(1+rate/freq))),(K90+L90)),IF(E90="",NA(),IF(Inputs!$E$10&gt;(U89*(1+rate/freq)),IF((U89*(1+rate/freq))&lt;0,0,(U89*(1+rate/freq))),PMT(H90/freq,(term),-$B$2))))</f>
        <v>17942.58836603877</v>
      </c>
      <c r="J90" s="8">
        <f t="shared" si="24"/>
        <v>17942.58836603877</v>
      </c>
      <c r="K90" s="9">
        <f t="shared" si="25"/>
        <v>11425.369040546306</v>
      </c>
      <c r="L90" s="8">
        <f>IF(E90="","",IF(Inputs!$B$12="Yes",I90-K90,Inputs!$B$6-K90))</f>
        <v>6517.2193254924641</v>
      </c>
      <c r="M90" s="8">
        <f t="shared" si="32"/>
        <v>87</v>
      </c>
      <c r="N90" s="8"/>
      <c r="O90" s="8"/>
      <c r="P90" s="8"/>
      <c r="Q90" s="8" t="str">
        <f t="shared" si="26"/>
        <v/>
      </c>
      <c r="R90" s="3">
        <f t="shared" si="27"/>
        <v>0</v>
      </c>
      <c r="S90" s="62">
        <f>IF(Inputs!$E$12="Yes",IF(AH90&lt;0,0,AH90),0)</f>
        <v>0</v>
      </c>
      <c r="T90" s="3">
        <f t="shared" si="28"/>
        <v>0</v>
      </c>
      <c r="U90" s="8">
        <f t="shared" si="29"/>
        <v>1578505.0753167698</v>
      </c>
      <c r="W90" s="33"/>
      <c r="X90" s="33"/>
      <c r="Y90" s="33"/>
      <c r="Z90" s="33"/>
      <c r="AA90" s="33"/>
      <c r="AB90" s="11"/>
      <c r="AC90" s="11"/>
      <c r="AD90">
        <f>IF(AND('Loan amortization schedule-old'!K90&gt;$AE$1,K90&gt;$AE$1),1,0)</f>
        <v>0</v>
      </c>
      <c r="AE90" s="2">
        <f>IF(AND('Loan amortization schedule-old'!K90&gt;$AE$1,K90&lt;$AE$1),($AE$1-K90)*Inputs!$B$10,0)</f>
        <v>0</v>
      </c>
      <c r="AF90">
        <f>IF(AND('Loan amortization schedule-old'!K90&lt;$AE$1,K90&lt;$AE$1),('Loan amortization schedule-old'!K90-'Loan amortization schedule-new'!K90)*Inputs!$B$10,0)</f>
        <v>361.38571613276309</v>
      </c>
      <c r="AG90" s="7"/>
      <c r="AH90" s="61">
        <f>IF(ISERROR(E90),NA(),'Loan amortization schedule-old'!K90-'Loan amortization schedule-new'!K90)+IF(ISERROR(E90),NA(),'Loan amortization schedule-old'!L90-'Loan amortization schedule-new'!L90)-IF(ISERROR(E90),NA(),IF(AD90=1,0,SUM(AE90:AF90)))</f>
        <v>2774.3963880403662</v>
      </c>
      <c r="AI90" s="53">
        <f>IF(X90=0,0,'Loan amortization schedule-old'!Y90-Y90)</f>
        <v>0</v>
      </c>
      <c r="AJ90" s="53">
        <f>IF(X90=0,0,'Loan amortization schedule-old'!Z90-Z90)</f>
        <v>0</v>
      </c>
      <c r="AK90" s="53">
        <f t="shared" si="30"/>
        <v>0</v>
      </c>
      <c r="AL90" s="53">
        <f t="shared" si="21"/>
        <v>0</v>
      </c>
      <c r="AM90" s="34"/>
      <c r="AN90" s="50">
        <f>IF(Inputs!$B$12="No",SUM($AL$3:AL90)-Inputs!$E$5-Inputs!$E$6,IF(Inputs!$E$12="Yes",NA(),SUM($AL$3:AL90)-Inputs!$E$5-Inputs!$E$6))</f>
        <v>522792.72660676541</v>
      </c>
      <c r="AO90" s="35"/>
      <c r="AP90" s="34"/>
      <c r="AQ90" s="34"/>
      <c r="AR90" s="34"/>
      <c r="AS90" s="34"/>
      <c r="AT90" s="34"/>
      <c r="AU90" s="34"/>
      <c r="AV90" s="34"/>
      <c r="AW90" s="34"/>
    </row>
    <row r="91" spans="1:49">
      <c r="A91" s="20"/>
      <c r="B91" s="20"/>
      <c r="D91" s="26">
        <f>IF(SUM($D$2:D90)&lt;&gt;0,0,IF(OR(ROUND(U90-L91,2)=0,ROUND(U91,2)=0),E91,0))</f>
        <v>0</v>
      </c>
      <c r="E91" s="3">
        <f t="shared" si="31"/>
        <v>88</v>
      </c>
      <c r="F91" s="3">
        <f t="shared" si="22"/>
        <v>0</v>
      </c>
      <c r="G91" s="47">
        <f t="shared" si="33"/>
        <v>8.6499999999999994E-2</v>
      </c>
      <c r="H91" s="37">
        <f t="shared" si="23"/>
        <v>8.6499999999999994E-2</v>
      </c>
      <c r="I91" s="9">
        <f>IF(Inputs!$B$12="No",IF((K91+L91)&gt;(U90*(1+rate/freq)),IF((U90*(1+rate/freq))&lt;0,0,(U90*(1+rate/freq))),(K91+L91)),IF(E91="",NA(),IF(Inputs!$E$10&gt;(U90*(1+rate/freq)),IF((U90*(1+rate/freq))&lt;0,0,(U90*(1+rate/freq))),PMT(H91/freq,(term),-$B$2))))</f>
        <v>17942.58836603877</v>
      </c>
      <c r="J91" s="8">
        <f t="shared" si="24"/>
        <v>17942.58836603877</v>
      </c>
      <c r="K91" s="9">
        <f t="shared" si="25"/>
        <v>11378.390751241714</v>
      </c>
      <c r="L91" s="8">
        <f>IF(E91="","",IF(Inputs!$B$12="Yes",I91-K91,Inputs!$B$6-K91))</f>
        <v>6564.1976147970563</v>
      </c>
      <c r="M91" s="8">
        <f t="shared" si="32"/>
        <v>88</v>
      </c>
      <c r="N91" s="8">
        <f>N88+3</f>
        <v>88</v>
      </c>
      <c r="O91" s="8"/>
      <c r="P91" s="8"/>
      <c r="Q91" s="8" t="str">
        <f t="shared" si="26"/>
        <v/>
      </c>
      <c r="R91" s="3">
        <f t="shared" si="27"/>
        <v>0</v>
      </c>
      <c r="S91" s="62">
        <f>IF(Inputs!$E$12="Yes",IF(AH91&lt;0,0,AH91),0)</f>
        <v>0</v>
      </c>
      <c r="T91" s="3">
        <f t="shared" si="28"/>
        <v>0</v>
      </c>
      <c r="U91" s="8">
        <f t="shared" si="29"/>
        <v>1571940.8777019726</v>
      </c>
      <c r="W91" s="33"/>
      <c r="X91" s="33"/>
      <c r="Y91" s="33"/>
      <c r="Z91" s="33"/>
      <c r="AA91" s="33"/>
      <c r="AB91" s="11"/>
      <c r="AC91" s="11"/>
      <c r="AD91">
        <f>IF(AND('Loan amortization schedule-old'!K91&gt;$AE$1,K91&gt;$AE$1),1,0)</f>
        <v>0</v>
      </c>
      <c r="AE91" s="2">
        <f>IF(AND('Loan amortization schedule-old'!K91&gt;$AE$1,K91&lt;$AE$1),($AE$1-K91)*Inputs!$B$10,0)</f>
        <v>0</v>
      </c>
      <c r="AF91">
        <f>IF(AND('Loan amortization schedule-old'!K91&lt;$AE$1,K91&lt;$AE$1),('Loan amortization schedule-old'!K91-'Loan amortization schedule-new'!K91)*Inputs!$B$10,0)</f>
        <v>360.4495098721406</v>
      </c>
      <c r="AG91" s="7"/>
      <c r="AH91" s="61">
        <f>IF(ISERROR(E91),NA(),'Loan amortization schedule-old'!K91-'Loan amortization schedule-new'!K91)+IF(ISERROR(E91),NA(),'Loan amortization schedule-old'!L91-'Loan amortization schedule-new'!L91)-IF(ISERROR(E91),NA(),IF(AD91=1,0,SUM(AE91:AF91)))</f>
        <v>2775.3325943009891</v>
      </c>
      <c r="AI91" s="53">
        <f>IF(X91=0,0,'Loan amortization schedule-old'!Y91-Y91)</f>
        <v>0</v>
      </c>
      <c r="AJ91" s="53">
        <f>IF(X91=0,0,'Loan amortization schedule-old'!Z91-Z91)</f>
        <v>0</v>
      </c>
      <c r="AK91" s="53">
        <f t="shared" si="30"/>
        <v>0</v>
      </c>
      <c r="AL91" s="53">
        <f t="shared" si="21"/>
        <v>0</v>
      </c>
      <c r="AM91" s="34"/>
      <c r="AN91" s="50">
        <f>IF(Inputs!$B$12="No",SUM($AL$3:AL91)-Inputs!$E$5-Inputs!$E$6,IF(Inputs!$E$12="Yes",NA(),SUM($AL$3:AL91)-Inputs!$E$5-Inputs!$E$6))</f>
        <v>522792.72660676541</v>
      </c>
      <c r="AO91" s="35"/>
      <c r="AP91" s="34"/>
      <c r="AQ91" s="34"/>
      <c r="AR91" s="34"/>
      <c r="AS91" s="34"/>
      <c r="AT91" s="34"/>
      <c r="AU91" s="34"/>
      <c r="AV91" s="34"/>
      <c r="AW91" s="34"/>
    </row>
    <row r="92" spans="1:49">
      <c r="A92" s="20"/>
      <c r="B92" s="20"/>
      <c r="D92" s="26">
        <f>IF(SUM($D$2:D91)&lt;&gt;0,0,IF(OR(ROUND(U91-L92,2)=0,ROUND(U92,2)=0),E92,0))</f>
        <v>0</v>
      </c>
      <c r="E92" s="3">
        <f t="shared" si="31"/>
        <v>89</v>
      </c>
      <c r="F92" s="3">
        <f t="shared" si="22"/>
        <v>0</v>
      </c>
      <c r="G92" s="47">
        <f t="shared" si="33"/>
        <v>8.6499999999999994E-2</v>
      </c>
      <c r="H92" s="37">
        <f t="shared" si="23"/>
        <v>8.6499999999999994E-2</v>
      </c>
      <c r="I92" s="9">
        <f>IF(Inputs!$B$12="No",IF((K92+L92)&gt;(U91*(1+rate/freq)),IF((U91*(1+rate/freq))&lt;0,0,(U91*(1+rate/freq))),(K92+L92)),IF(E92="",NA(),IF(Inputs!$E$10&gt;(U91*(1+rate/freq)),IF((U91*(1+rate/freq))&lt;0,0,(U91*(1+rate/freq))),PMT(H92/freq,(term),-$B$2))))</f>
        <v>17942.58836603877</v>
      </c>
      <c r="J92" s="8">
        <f t="shared" si="24"/>
        <v>17942.58836603877</v>
      </c>
      <c r="K92" s="9">
        <f t="shared" si="25"/>
        <v>11331.073826768385</v>
      </c>
      <c r="L92" s="8">
        <f>IF(E92="","",IF(Inputs!$B$12="Yes",I92-K92,Inputs!$B$6-K92))</f>
        <v>6611.5145392703853</v>
      </c>
      <c r="M92" s="8">
        <f t="shared" si="32"/>
        <v>89</v>
      </c>
      <c r="N92" s="8"/>
      <c r="O92" s="8"/>
      <c r="P92" s="8"/>
      <c r="Q92" s="8" t="str">
        <f t="shared" si="26"/>
        <v/>
      </c>
      <c r="R92" s="3">
        <f t="shared" si="27"/>
        <v>0</v>
      </c>
      <c r="S92" s="62">
        <f>IF(Inputs!$E$12="Yes",IF(AH92&lt;0,0,AH92),0)</f>
        <v>0</v>
      </c>
      <c r="T92" s="3">
        <f t="shared" si="28"/>
        <v>0</v>
      </c>
      <c r="U92" s="8">
        <f t="shared" si="29"/>
        <v>1565329.3631627022</v>
      </c>
      <c r="W92" s="33"/>
      <c r="X92" s="33"/>
      <c r="Y92" s="33"/>
      <c r="Z92" s="33"/>
      <c r="AA92" s="33"/>
      <c r="AB92" s="11"/>
      <c r="AC92" s="11"/>
      <c r="AD92">
        <f>IF(AND('Loan amortization schedule-old'!K92&gt;$AE$1,K92&gt;$AE$1),1,0)</f>
        <v>0</v>
      </c>
      <c r="AE92" s="2">
        <f>IF(AND('Loan amortization schedule-old'!K92&gt;$AE$1,K92&lt;$AE$1),($AE$1-K92)*Inputs!$B$10,0)</f>
        <v>0</v>
      </c>
      <c r="AF92">
        <f>IF(AND('Loan amortization schedule-old'!K92&lt;$AE$1,K92&lt;$AE$1),('Loan amortization schedule-old'!K92-'Loan amortization schedule-new'!K92)*Inputs!$B$10,0)</f>
        <v>359.49548643210971</v>
      </c>
      <c r="AG92" s="7"/>
      <c r="AH92" s="61">
        <f>IF(ISERROR(E92),NA(),'Loan amortization schedule-old'!K92-'Loan amortization schedule-new'!K92)+IF(ISERROR(E92),NA(),'Loan amortization schedule-old'!L92-'Loan amortization schedule-new'!L92)-IF(ISERROR(E92),NA(),IF(AD92=1,0,SUM(AE92:AF92)))</f>
        <v>2776.2866177410197</v>
      </c>
      <c r="AI92" s="53">
        <f>IF(X92=0,0,'Loan amortization schedule-old'!Y92-Y92)</f>
        <v>0</v>
      </c>
      <c r="AJ92" s="53">
        <f>IF(X92=0,0,'Loan amortization schedule-old'!Z92-Z92)</f>
        <v>0</v>
      </c>
      <c r="AK92" s="53">
        <f t="shared" si="30"/>
        <v>0</v>
      </c>
      <c r="AL92" s="53">
        <f t="shared" si="21"/>
        <v>0</v>
      </c>
      <c r="AM92" s="34"/>
      <c r="AN92" s="50">
        <f>IF(Inputs!$B$12="No",SUM($AL$3:AL92)-Inputs!$E$5-Inputs!$E$6,IF(Inputs!$E$12="Yes",NA(),SUM($AL$3:AL92)-Inputs!$E$5-Inputs!$E$6))</f>
        <v>522792.72660676541</v>
      </c>
      <c r="AO92" s="35"/>
      <c r="AP92" s="34"/>
      <c r="AQ92" s="34"/>
      <c r="AR92" s="34"/>
      <c r="AS92" s="34"/>
      <c r="AT92" s="34"/>
      <c r="AU92" s="34"/>
      <c r="AV92" s="34"/>
      <c r="AW92" s="34"/>
    </row>
    <row r="93" spans="1:49">
      <c r="A93" s="20"/>
      <c r="B93" s="20"/>
      <c r="D93" s="26">
        <f>IF(SUM($D$2:D92)&lt;&gt;0,0,IF(OR(ROUND(U92-L93,2)=0,ROUND(U93,2)=0),E93,0))</f>
        <v>0</v>
      </c>
      <c r="E93" s="3">
        <f t="shared" si="31"/>
        <v>90</v>
      </c>
      <c r="F93" s="3">
        <f t="shared" si="22"/>
        <v>0</v>
      </c>
      <c r="G93" s="47">
        <f t="shared" si="33"/>
        <v>8.6499999999999994E-2</v>
      </c>
      <c r="H93" s="37">
        <f t="shared" si="23"/>
        <v>8.6499999999999994E-2</v>
      </c>
      <c r="I93" s="9">
        <f>IF(Inputs!$B$12="No",IF((K93+L93)&gt;(U92*(1+rate/freq)),IF((U92*(1+rate/freq))&lt;0,0,(U92*(1+rate/freq))),(K93+L93)),IF(E93="",NA(),IF(Inputs!$E$10&gt;(U92*(1+rate/freq)),IF((U92*(1+rate/freq))&lt;0,0,(U92*(1+rate/freq))),PMT(H93/freq,(term),-$B$2))))</f>
        <v>17942.58836603877</v>
      </c>
      <c r="J93" s="8">
        <f t="shared" si="24"/>
        <v>17942.58836603877</v>
      </c>
      <c r="K93" s="9">
        <f t="shared" si="25"/>
        <v>11283.415826131144</v>
      </c>
      <c r="L93" s="8">
        <f>IF(E93="","",IF(Inputs!$B$12="Yes",I93-K93,Inputs!$B$6-K93))</f>
        <v>6659.1725399076258</v>
      </c>
      <c r="M93" s="8">
        <f t="shared" si="32"/>
        <v>90</v>
      </c>
      <c r="N93" s="8"/>
      <c r="O93" s="8"/>
      <c r="P93" s="8"/>
      <c r="Q93" s="8" t="str">
        <f t="shared" si="26"/>
        <v/>
      </c>
      <c r="R93" s="3">
        <f t="shared" si="27"/>
        <v>0</v>
      </c>
      <c r="S93" s="62">
        <f>IF(Inputs!$E$12="Yes",IF(AH93&lt;0,0,AH93),0)</f>
        <v>0</v>
      </c>
      <c r="T93" s="3">
        <f t="shared" si="28"/>
        <v>0</v>
      </c>
      <c r="U93" s="8">
        <f t="shared" si="29"/>
        <v>1558670.1906227944</v>
      </c>
      <c r="W93" s="33"/>
      <c r="X93" s="33"/>
      <c r="Y93" s="33"/>
      <c r="Z93" s="33"/>
      <c r="AA93" s="33"/>
      <c r="AB93" s="11"/>
      <c r="AC93" s="11"/>
      <c r="AD93">
        <f>IF(AND('Loan amortization schedule-old'!K93&gt;$AE$1,K93&gt;$AE$1),1,0)</f>
        <v>0</v>
      </c>
      <c r="AE93" s="2">
        <f>IF(AND('Loan amortization schedule-old'!K93&gt;$AE$1,K93&lt;$AE$1),($AE$1-K93)*Inputs!$B$10,0)</f>
        <v>0</v>
      </c>
      <c r="AF93">
        <f>IF(AND('Loan amortization schedule-old'!K93&lt;$AE$1,K93&lt;$AE$1),('Loan amortization schedule-old'!K93-'Loan amortization schedule-new'!K93)*Inputs!$B$10,0)</f>
        <v>358.52341637868187</v>
      </c>
      <c r="AG93" s="7"/>
      <c r="AH93" s="61">
        <f>IF(ISERROR(E93),NA(),'Loan amortization schedule-old'!K93-'Loan amortization schedule-new'!K93)+IF(ISERROR(E93),NA(),'Loan amortization schedule-old'!L93-'Loan amortization schedule-new'!L93)-IF(ISERROR(E93),NA(),IF(AD93=1,0,SUM(AE93:AF93)))</f>
        <v>2777.2586877944477</v>
      </c>
      <c r="AI93" s="53">
        <f>IF(X93=0,0,'Loan amortization schedule-old'!Y93-Y93)</f>
        <v>0</v>
      </c>
      <c r="AJ93" s="53">
        <f>IF(X93=0,0,'Loan amortization schedule-old'!Z93-Z93)</f>
        <v>0</v>
      </c>
      <c r="AK93" s="53">
        <f t="shared" si="30"/>
        <v>0</v>
      </c>
      <c r="AL93" s="53">
        <f t="shared" si="21"/>
        <v>0</v>
      </c>
      <c r="AM93" s="34"/>
      <c r="AN93" s="50">
        <f>IF(Inputs!$B$12="No",SUM($AL$3:AL93)-Inputs!$E$5-Inputs!$E$6,IF(Inputs!$E$12="Yes",NA(),SUM($AL$3:AL93)-Inputs!$E$5-Inputs!$E$6))</f>
        <v>522792.72660676541</v>
      </c>
      <c r="AO93" s="35"/>
      <c r="AP93" s="34"/>
      <c r="AQ93" s="34"/>
      <c r="AR93" s="34"/>
      <c r="AS93" s="34"/>
      <c r="AT93" s="34"/>
      <c r="AU93" s="34"/>
      <c r="AV93" s="34"/>
      <c r="AW93" s="34"/>
    </row>
    <row r="94" spans="1:49">
      <c r="A94" s="20"/>
      <c r="B94" s="20"/>
      <c r="D94" s="26">
        <f>IF(SUM($D$2:D93)&lt;&gt;0,0,IF(OR(ROUND(U93-L94,2)=0,ROUND(U94,2)=0),E94,0))</f>
        <v>0</v>
      </c>
      <c r="E94" s="3">
        <f t="shared" si="31"/>
        <v>91</v>
      </c>
      <c r="F94" s="3">
        <f t="shared" si="22"/>
        <v>0</v>
      </c>
      <c r="G94" s="47">
        <f t="shared" si="33"/>
        <v>8.6499999999999994E-2</v>
      </c>
      <c r="H94" s="37">
        <f t="shared" si="23"/>
        <v>8.6499999999999994E-2</v>
      </c>
      <c r="I94" s="9">
        <f>IF(Inputs!$B$12="No",IF((K94+L94)&gt;(U93*(1+rate/freq)),IF((U93*(1+rate/freq))&lt;0,0,(U93*(1+rate/freq))),(K94+L94)),IF(E94="",NA(),IF(Inputs!$E$10&gt;(U93*(1+rate/freq)),IF((U93*(1+rate/freq))&lt;0,0,(U93*(1+rate/freq))),PMT(H94/freq,(term),-$B$2))))</f>
        <v>17942.58836603877</v>
      </c>
      <c r="J94" s="8">
        <f t="shared" si="24"/>
        <v>17942.58836603877</v>
      </c>
      <c r="K94" s="9">
        <f t="shared" si="25"/>
        <v>11235.414290739309</v>
      </c>
      <c r="L94" s="8">
        <f>IF(E94="","",IF(Inputs!$B$12="Yes",I94-K94,Inputs!$B$6-K94))</f>
        <v>6707.174075299461</v>
      </c>
      <c r="M94" s="8">
        <f t="shared" si="32"/>
        <v>91</v>
      </c>
      <c r="N94" s="8">
        <f>N91+3</f>
        <v>91</v>
      </c>
      <c r="O94" s="8">
        <f>O88+6</f>
        <v>91</v>
      </c>
      <c r="P94" s="8"/>
      <c r="Q94" s="8" t="str">
        <f t="shared" si="26"/>
        <v/>
      </c>
      <c r="R94" s="3">
        <f t="shared" si="27"/>
        <v>0</v>
      </c>
      <c r="S94" s="62">
        <f>IF(Inputs!$E$12="Yes",IF(AH94&lt;0,0,AH94),0)</f>
        <v>0</v>
      </c>
      <c r="T94" s="3">
        <f t="shared" si="28"/>
        <v>0</v>
      </c>
      <c r="U94" s="8">
        <f t="shared" si="29"/>
        <v>1551963.016547495</v>
      </c>
      <c r="W94" s="33"/>
      <c r="X94" s="33"/>
      <c r="Y94" s="33"/>
      <c r="Z94" s="33"/>
      <c r="AA94" s="33"/>
      <c r="AB94" s="11"/>
      <c r="AC94" s="11"/>
      <c r="AD94">
        <f>IF(AND('Loan amortization schedule-old'!K94&gt;$AE$1,K94&gt;$AE$1),1,0)</f>
        <v>0</v>
      </c>
      <c r="AE94" s="2">
        <f>IF(AND('Loan amortization schedule-old'!K94&gt;$AE$1,K94&lt;$AE$1),($AE$1-K94)*Inputs!$B$10,0)</f>
        <v>0</v>
      </c>
      <c r="AF94">
        <f>IF(AND('Loan amortization schedule-old'!K94&lt;$AE$1,K94&lt;$AE$1),('Loan amortization schedule-old'!K94-'Loan amortization schedule-new'!K94)*Inputs!$B$10,0)</f>
        <v>357.53306770239078</v>
      </c>
      <c r="AG94" s="7"/>
      <c r="AH94" s="61">
        <f>IF(ISERROR(E94),NA(),'Loan amortization schedule-old'!K94-'Loan amortization schedule-new'!K94)+IF(ISERROR(E94),NA(),'Loan amortization schedule-old'!L94-'Loan amortization schedule-new'!L94)-IF(ISERROR(E94),NA(),IF(AD94=1,0,SUM(AE94:AF94)))</f>
        <v>2778.2490364707387</v>
      </c>
      <c r="AI94" s="53">
        <f>IF(X94=0,0,'Loan amortization schedule-old'!Y94-Y94)</f>
        <v>0</v>
      </c>
      <c r="AJ94" s="53">
        <f>IF(X94=0,0,'Loan amortization schedule-old'!Z94-Z94)</f>
        <v>0</v>
      </c>
      <c r="AK94" s="53">
        <f t="shared" si="30"/>
        <v>0</v>
      </c>
      <c r="AL94" s="53">
        <f t="shared" si="21"/>
        <v>0</v>
      </c>
      <c r="AM94" s="34"/>
      <c r="AN94" s="50">
        <f>IF(Inputs!$B$12="No",SUM($AL$3:AL94)-Inputs!$E$5-Inputs!$E$6,IF(Inputs!$E$12="Yes",NA(),SUM($AL$3:AL94)-Inputs!$E$5-Inputs!$E$6))</f>
        <v>522792.72660676541</v>
      </c>
      <c r="AO94" s="35"/>
      <c r="AP94" s="34"/>
      <c r="AQ94" s="34"/>
      <c r="AR94" s="34"/>
      <c r="AS94" s="34"/>
      <c r="AT94" s="34"/>
      <c r="AU94" s="34"/>
      <c r="AV94" s="34"/>
      <c r="AW94" s="34"/>
    </row>
    <row r="95" spans="1:49">
      <c r="A95" s="20"/>
      <c r="B95" s="20"/>
      <c r="D95" s="26">
        <f>IF(SUM($D$2:D94)&lt;&gt;0,0,IF(OR(ROUND(U94-L95,2)=0,ROUND(U95,2)=0),E95,0))</f>
        <v>0</v>
      </c>
      <c r="E95" s="3">
        <f t="shared" si="31"/>
        <v>92</v>
      </c>
      <c r="F95" s="3">
        <f t="shared" si="22"/>
        <v>0</v>
      </c>
      <c r="G95" s="47">
        <f t="shared" si="33"/>
        <v>8.6499999999999994E-2</v>
      </c>
      <c r="H95" s="37">
        <f t="shared" si="23"/>
        <v>8.6499999999999994E-2</v>
      </c>
      <c r="I95" s="9">
        <f>IF(Inputs!$B$12="No",IF((K95+L95)&gt;(U94*(1+rate/freq)),IF((U94*(1+rate/freq))&lt;0,0,(U94*(1+rate/freq))),(K95+L95)),IF(E95="",NA(),IF(Inputs!$E$10&gt;(U94*(1+rate/freq)),IF((U94*(1+rate/freq))&lt;0,0,(U94*(1+rate/freq))),PMT(H95/freq,(term),-$B$2))))</f>
        <v>17942.58836603877</v>
      </c>
      <c r="J95" s="8">
        <f t="shared" si="24"/>
        <v>17942.58836603877</v>
      </c>
      <c r="K95" s="9">
        <f t="shared" si="25"/>
        <v>11187.066744279859</v>
      </c>
      <c r="L95" s="8">
        <f>IF(E95="","",IF(Inputs!$B$12="Yes",I95-K95,Inputs!$B$6-K95))</f>
        <v>6755.5216217589114</v>
      </c>
      <c r="M95" s="8">
        <f t="shared" si="32"/>
        <v>92</v>
      </c>
      <c r="N95" s="8"/>
      <c r="O95" s="8"/>
      <c r="P95" s="8"/>
      <c r="Q95" s="8" t="str">
        <f t="shared" si="26"/>
        <v/>
      </c>
      <c r="R95" s="3">
        <f t="shared" si="27"/>
        <v>0</v>
      </c>
      <c r="S95" s="62">
        <f>IF(Inputs!$E$12="Yes",IF(AH95&lt;0,0,AH95),0)</f>
        <v>0</v>
      </c>
      <c r="T95" s="3">
        <f t="shared" si="28"/>
        <v>0</v>
      </c>
      <c r="U95" s="8">
        <f t="shared" si="29"/>
        <v>1545207.4949257362</v>
      </c>
      <c r="W95" s="33"/>
      <c r="X95" s="33"/>
      <c r="Y95" s="33"/>
      <c r="Z95" s="33"/>
      <c r="AA95" s="33"/>
      <c r="AB95" s="11"/>
      <c r="AC95" s="11"/>
      <c r="AD95">
        <f>IF(AND('Loan amortization schedule-old'!K95&gt;$AE$1,K95&gt;$AE$1),1,0)</f>
        <v>0</v>
      </c>
      <c r="AE95" s="2">
        <f>IF(AND('Loan amortization schedule-old'!K95&gt;$AE$1,K95&lt;$AE$1),($AE$1-K95)*Inputs!$B$10,0)</f>
        <v>0</v>
      </c>
      <c r="AF95">
        <f>IF(AND('Loan amortization schedule-old'!K95&lt;$AE$1,K95&lt;$AE$1),('Loan amortization schedule-old'!K95-'Loan amortization schedule-new'!K95)*Inputs!$B$10,0)</f>
        <v>356.52420579131683</v>
      </c>
      <c r="AG95" s="7"/>
      <c r="AH95" s="61">
        <f>IF(ISERROR(E95),NA(),'Loan amortization schedule-old'!K95-'Loan amortization schedule-new'!K95)+IF(ISERROR(E95),NA(),'Loan amortization schedule-old'!L95-'Loan amortization schedule-new'!L95)-IF(ISERROR(E95),NA(),IF(AD95=1,0,SUM(AE95:AF95)))</f>
        <v>2779.2578983818125</v>
      </c>
      <c r="AI95" s="53">
        <f>IF(X95=0,0,'Loan amortization schedule-old'!Y95-Y95)</f>
        <v>0</v>
      </c>
      <c r="AJ95" s="53">
        <f>IF(X95=0,0,'Loan amortization schedule-old'!Z95-Z95)</f>
        <v>0</v>
      </c>
      <c r="AK95" s="53">
        <f t="shared" si="30"/>
        <v>0</v>
      </c>
      <c r="AL95" s="53">
        <f t="shared" si="21"/>
        <v>0</v>
      </c>
      <c r="AM95" s="34"/>
      <c r="AN95" s="50">
        <f>IF(Inputs!$B$12="No",SUM($AL$3:AL95)-Inputs!$E$5-Inputs!$E$6,IF(Inputs!$E$12="Yes",NA(),SUM($AL$3:AL95)-Inputs!$E$5-Inputs!$E$6))</f>
        <v>522792.72660676541</v>
      </c>
      <c r="AO95" s="35"/>
      <c r="AP95" s="34"/>
      <c r="AQ95" s="34"/>
      <c r="AR95" s="34"/>
      <c r="AS95" s="34"/>
      <c r="AT95" s="34"/>
      <c r="AU95" s="34"/>
      <c r="AV95" s="34"/>
      <c r="AW95" s="34"/>
    </row>
    <row r="96" spans="1:49">
      <c r="A96" s="20"/>
      <c r="B96" s="20"/>
      <c r="D96" s="26">
        <f>IF(SUM($D$2:D95)&lt;&gt;0,0,IF(OR(ROUND(U95-L96,2)=0,ROUND(U96,2)=0),E96,0))</f>
        <v>0</v>
      </c>
      <c r="E96" s="3">
        <f t="shared" si="31"/>
        <v>93</v>
      </c>
      <c r="F96" s="3">
        <f t="shared" si="22"/>
        <v>0</v>
      </c>
      <c r="G96" s="47">
        <f t="shared" si="33"/>
        <v>8.6499999999999994E-2</v>
      </c>
      <c r="H96" s="37">
        <f t="shared" si="23"/>
        <v>8.6499999999999994E-2</v>
      </c>
      <c r="I96" s="9">
        <f>IF(Inputs!$B$12="No",IF((K96+L96)&gt;(U95*(1+rate/freq)),IF((U95*(1+rate/freq))&lt;0,0,(U95*(1+rate/freq))),(K96+L96)),IF(E96="",NA(),IF(Inputs!$E$10&gt;(U95*(1+rate/freq)),IF((U95*(1+rate/freq))&lt;0,0,(U95*(1+rate/freq))),PMT(H96/freq,(term),-$B$2))))</f>
        <v>17942.58836603877</v>
      </c>
      <c r="J96" s="8">
        <f t="shared" si="24"/>
        <v>17942.58836603877</v>
      </c>
      <c r="K96" s="9">
        <f t="shared" si="25"/>
        <v>11138.370692589682</v>
      </c>
      <c r="L96" s="8">
        <f>IF(E96="","",IF(Inputs!$B$12="Yes",I96-K96,Inputs!$B$6-K96))</f>
        <v>6804.2176734490877</v>
      </c>
      <c r="M96" s="8">
        <f t="shared" si="32"/>
        <v>93</v>
      </c>
      <c r="N96" s="8"/>
      <c r="O96" s="8"/>
      <c r="P96" s="8"/>
      <c r="Q96" s="8" t="str">
        <f t="shared" si="26"/>
        <v/>
      </c>
      <c r="R96" s="3">
        <f t="shared" si="27"/>
        <v>0</v>
      </c>
      <c r="S96" s="62">
        <f>IF(Inputs!$E$12="Yes",IF(AH96&lt;0,0,AH96),0)</f>
        <v>0</v>
      </c>
      <c r="T96" s="3">
        <f t="shared" si="28"/>
        <v>0</v>
      </c>
      <c r="U96" s="8">
        <f t="shared" si="29"/>
        <v>1538403.2772522871</v>
      </c>
      <c r="W96" s="33"/>
      <c r="X96" s="33"/>
      <c r="Y96" s="33"/>
      <c r="Z96" s="33"/>
      <c r="AA96" s="33"/>
      <c r="AB96" s="11"/>
      <c r="AC96" s="11"/>
      <c r="AD96">
        <f>IF(AND('Loan amortization schedule-old'!K96&gt;$AE$1,K96&gt;$AE$1),1,0)</f>
        <v>0</v>
      </c>
      <c r="AE96" s="2">
        <f>IF(AND('Loan amortization schedule-old'!K96&gt;$AE$1,K96&lt;$AE$1),($AE$1-K96)*Inputs!$B$10,0)</f>
        <v>0</v>
      </c>
      <c r="AF96">
        <f>IF(AND('Loan amortization schedule-old'!K96&lt;$AE$1,K96&lt;$AE$1),('Loan amortization schedule-old'!K96-'Loan amortization schedule-new'!K96)*Inputs!$B$10,0)</f>
        <v>355.49659340384045</v>
      </c>
      <c r="AG96" s="7"/>
      <c r="AH96" s="61">
        <f>IF(ISERROR(E96),NA(),'Loan amortization schedule-old'!K96-'Loan amortization schedule-new'!K96)+IF(ISERROR(E96),NA(),'Loan amortization schedule-old'!L96-'Loan amortization schedule-new'!L96)-IF(ISERROR(E96),NA(),IF(AD96=1,0,SUM(AE96:AF96)))</f>
        <v>2780.285510769289</v>
      </c>
      <c r="AI96" s="53">
        <f>IF(X96=0,0,'Loan amortization schedule-old'!Y96-Y96)</f>
        <v>0</v>
      </c>
      <c r="AJ96" s="53">
        <f>IF(X96=0,0,'Loan amortization schedule-old'!Z96-Z96)</f>
        <v>0</v>
      </c>
      <c r="AK96" s="53">
        <f t="shared" si="30"/>
        <v>0</v>
      </c>
      <c r="AL96" s="53">
        <f t="shared" si="21"/>
        <v>0</v>
      </c>
      <c r="AM96" s="34"/>
      <c r="AN96" s="50">
        <f>IF(Inputs!$B$12="No",SUM($AL$3:AL96)-Inputs!$E$5-Inputs!$E$6,IF(Inputs!$E$12="Yes",NA(),SUM($AL$3:AL96)-Inputs!$E$5-Inputs!$E$6))</f>
        <v>522792.72660676541</v>
      </c>
      <c r="AO96" s="35"/>
      <c r="AP96" s="34"/>
      <c r="AQ96" s="34"/>
      <c r="AR96" s="34"/>
      <c r="AS96" s="34"/>
      <c r="AT96" s="34"/>
      <c r="AU96" s="34"/>
      <c r="AV96" s="34"/>
      <c r="AW96" s="34"/>
    </row>
    <row r="97" spans="1:49">
      <c r="A97" s="20"/>
      <c r="B97" s="20"/>
      <c r="D97" s="26">
        <f>IF(SUM($D$2:D96)&lt;&gt;0,0,IF(OR(ROUND(U96-L97,2)=0,ROUND(U97,2)=0),E97,0))</f>
        <v>0</v>
      </c>
      <c r="E97" s="3">
        <f t="shared" si="31"/>
        <v>94</v>
      </c>
      <c r="F97" s="3">
        <f t="shared" si="22"/>
        <v>0</v>
      </c>
      <c r="G97" s="47">
        <f t="shared" si="33"/>
        <v>8.6499999999999994E-2</v>
      </c>
      <c r="H97" s="37">
        <f t="shared" si="23"/>
        <v>8.6499999999999994E-2</v>
      </c>
      <c r="I97" s="9">
        <f>IF(Inputs!$B$12="No",IF((K97+L97)&gt;(U96*(1+rate/freq)),IF((U96*(1+rate/freq))&lt;0,0,(U96*(1+rate/freq))),(K97+L97)),IF(E97="",NA(),IF(Inputs!$E$10&gt;(U96*(1+rate/freq)),IF((U96*(1+rate/freq))&lt;0,0,(U96*(1+rate/freq))),PMT(H97/freq,(term),-$B$2))))</f>
        <v>17942.58836603877</v>
      </c>
      <c r="J97" s="8">
        <f t="shared" si="24"/>
        <v>17942.58836603877</v>
      </c>
      <c r="K97" s="9">
        <f t="shared" si="25"/>
        <v>11089.323623526901</v>
      </c>
      <c r="L97" s="8">
        <f>IF(E97="","",IF(Inputs!$B$12="Yes",I97-K97,Inputs!$B$6-K97))</f>
        <v>6853.2647425118685</v>
      </c>
      <c r="M97" s="8">
        <f t="shared" si="32"/>
        <v>94</v>
      </c>
      <c r="N97" s="8">
        <f>N94+3</f>
        <v>94</v>
      </c>
      <c r="O97" s="8"/>
      <c r="P97" s="8"/>
      <c r="Q97" s="8" t="str">
        <f t="shared" si="26"/>
        <v/>
      </c>
      <c r="R97" s="3">
        <f t="shared" si="27"/>
        <v>0</v>
      </c>
      <c r="S97" s="62">
        <f>IF(Inputs!$E$12="Yes",IF(AH97&lt;0,0,AH97),0)</f>
        <v>0</v>
      </c>
      <c r="T97" s="3">
        <f t="shared" si="28"/>
        <v>0</v>
      </c>
      <c r="U97" s="8">
        <f t="shared" si="29"/>
        <v>1531550.0125097753</v>
      </c>
      <c r="W97" s="33"/>
      <c r="X97" s="33"/>
      <c r="Y97" s="33"/>
      <c r="Z97" s="33"/>
      <c r="AA97" s="33"/>
      <c r="AB97" s="11"/>
      <c r="AC97" s="11"/>
      <c r="AD97">
        <f>IF(AND('Loan amortization schedule-old'!K97&gt;$AE$1,K97&gt;$AE$1),1,0)</f>
        <v>0</v>
      </c>
      <c r="AE97" s="2">
        <f>IF(AND('Loan amortization schedule-old'!K97&gt;$AE$1,K97&lt;$AE$1),($AE$1-K97)*Inputs!$B$10,0)</f>
        <v>0</v>
      </c>
      <c r="AF97">
        <f>IF(AND('Loan amortization schedule-old'!K97&lt;$AE$1,K97&lt;$AE$1),('Loan amortization schedule-old'!K97-'Loan amortization schedule-new'!K97)*Inputs!$B$10,0)</f>
        <v>354.4499906411242</v>
      </c>
      <c r="AG97" s="7"/>
      <c r="AH97" s="61">
        <f>IF(ISERROR(E97),NA(),'Loan amortization schedule-old'!K97-'Loan amortization schedule-new'!K97)+IF(ISERROR(E97),NA(),'Loan amortization schedule-old'!L97-'Loan amortization schedule-new'!L97)-IF(ISERROR(E97),NA(),IF(AD97=1,0,SUM(AE97:AF97)))</f>
        <v>2781.3321135320052</v>
      </c>
      <c r="AI97" s="53">
        <f>IF(X97=0,0,'Loan amortization schedule-old'!Y97-Y97)</f>
        <v>0</v>
      </c>
      <c r="AJ97" s="53">
        <f>IF(X97=0,0,'Loan amortization schedule-old'!Z97-Z97)</f>
        <v>0</v>
      </c>
      <c r="AK97" s="53">
        <f t="shared" si="30"/>
        <v>0</v>
      </c>
      <c r="AL97" s="53">
        <f t="shared" si="21"/>
        <v>0</v>
      </c>
      <c r="AM97" s="34"/>
      <c r="AN97" s="50">
        <f>IF(Inputs!$B$12="No",SUM($AL$3:AL97)-Inputs!$E$5-Inputs!$E$6,IF(Inputs!$E$12="Yes",NA(),SUM($AL$3:AL97)-Inputs!$E$5-Inputs!$E$6))</f>
        <v>522792.72660676541</v>
      </c>
      <c r="AO97" s="35"/>
      <c r="AP97" s="34"/>
      <c r="AQ97" s="34"/>
      <c r="AR97" s="34"/>
      <c r="AS97" s="34"/>
      <c r="AT97" s="34"/>
      <c r="AU97" s="34"/>
      <c r="AV97" s="34"/>
      <c r="AW97" s="34"/>
    </row>
    <row r="98" spans="1:49">
      <c r="A98" s="20"/>
      <c r="B98" s="20"/>
      <c r="D98" s="26">
        <f>IF(SUM($D$2:D97)&lt;&gt;0,0,IF(OR(ROUND(U97-L98,2)=0,ROUND(U98,2)=0),E98,0))</f>
        <v>0</v>
      </c>
      <c r="E98" s="3">
        <f t="shared" si="31"/>
        <v>95</v>
      </c>
      <c r="F98" s="3">
        <f t="shared" si="22"/>
        <v>0</v>
      </c>
      <c r="G98" s="47">
        <f t="shared" si="33"/>
        <v>8.6499999999999994E-2</v>
      </c>
      <c r="H98" s="37">
        <f t="shared" si="23"/>
        <v>8.6499999999999994E-2</v>
      </c>
      <c r="I98" s="9">
        <f>IF(Inputs!$B$12="No",IF((K98+L98)&gt;(U97*(1+rate/freq)),IF((U97*(1+rate/freq))&lt;0,0,(U97*(1+rate/freq))),(K98+L98)),IF(E98="",NA(),IF(Inputs!$E$10&gt;(U97*(1+rate/freq)),IF((U97*(1+rate/freq))&lt;0,0,(U97*(1+rate/freq))),PMT(H98/freq,(term),-$B$2))))</f>
        <v>17942.58836603877</v>
      </c>
      <c r="J98" s="8">
        <f t="shared" si="24"/>
        <v>17942.58836603877</v>
      </c>
      <c r="K98" s="9">
        <f t="shared" si="25"/>
        <v>11039.923006841296</v>
      </c>
      <c r="L98" s="8">
        <f>IF(E98="","",IF(Inputs!$B$12="Yes",I98-K98,Inputs!$B$6-K98))</f>
        <v>6902.6653591974737</v>
      </c>
      <c r="M98" s="8">
        <f t="shared" si="32"/>
        <v>95</v>
      </c>
      <c r="N98" s="8"/>
      <c r="O98" s="8"/>
      <c r="P98" s="8"/>
      <c r="Q98" s="8" t="str">
        <f t="shared" si="26"/>
        <v/>
      </c>
      <c r="R98" s="3">
        <f t="shared" si="27"/>
        <v>0</v>
      </c>
      <c r="S98" s="62">
        <f>IF(Inputs!$E$12="Yes",IF(AH98&lt;0,0,AH98),0)</f>
        <v>0</v>
      </c>
      <c r="T98" s="3">
        <f t="shared" si="28"/>
        <v>0</v>
      </c>
      <c r="U98" s="8">
        <f t="shared" si="29"/>
        <v>1524647.3471505779</v>
      </c>
      <c r="W98" s="33"/>
      <c r="X98" s="33"/>
      <c r="Y98" s="33"/>
      <c r="Z98" s="33"/>
      <c r="AA98" s="33"/>
      <c r="AB98" s="11"/>
      <c r="AC98" s="11"/>
      <c r="AD98">
        <f>IF(AND('Loan amortization schedule-old'!K98&gt;$AE$1,K98&gt;$AE$1),1,0)</f>
        <v>0</v>
      </c>
      <c r="AE98" s="2">
        <f>IF(AND('Loan amortization schedule-old'!K98&gt;$AE$1,K98&lt;$AE$1),($AE$1-K98)*Inputs!$B$10,0)</f>
        <v>0</v>
      </c>
      <c r="AF98">
        <f>IF(AND('Loan amortization schedule-old'!K98&lt;$AE$1,K98&lt;$AE$1),('Loan amortization schedule-old'!K98-'Loan amortization schedule-new'!K98)*Inputs!$B$10,0)</f>
        <v>353.38415491931369</v>
      </c>
      <c r="AG98" s="7"/>
      <c r="AH98" s="61">
        <f>IF(ISERROR(E98),NA(),'Loan amortization schedule-old'!K98-'Loan amortization schedule-new'!K98)+IF(ISERROR(E98),NA(),'Loan amortization schedule-old'!L98-'Loan amortization schedule-new'!L98)-IF(ISERROR(E98),NA(),IF(AD98=1,0,SUM(AE98:AF98)))</f>
        <v>2782.3979492538156</v>
      </c>
      <c r="AI98" s="53">
        <f>IF(X98=0,0,'Loan amortization schedule-old'!Y98-Y98)</f>
        <v>0</v>
      </c>
      <c r="AJ98" s="53">
        <f>IF(X98=0,0,'Loan amortization schedule-old'!Z98-Z98)</f>
        <v>0</v>
      </c>
      <c r="AK98" s="53">
        <f t="shared" si="30"/>
        <v>0</v>
      </c>
      <c r="AL98" s="53">
        <f t="shared" si="21"/>
        <v>0</v>
      </c>
      <c r="AM98" s="34"/>
      <c r="AN98" s="50">
        <f>IF(Inputs!$B$12="No",SUM($AL$3:AL98)-Inputs!$E$5-Inputs!$E$6,IF(Inputs!$E$12="Yes",NA(),SUM($AL$3:AL98)-Inputs!$E$5-Inputs!$E$6))</f>
        <v>522792.72660676541</v>
      </c>
      <c r="AO98" s="35"/>
      <c r="AP98" s="34"/>
      <c r="AQ98" s="34"/>
      <c r="AR98" s="34"/>
      <c r="AS98" s="34"/>
      <c r="AT98" s="34"/>
      <c r="AU98" s="34"/>
      <c r="AV98" s="34"/>
      <c r="AW98" s="34"/>
    </row>
    <row r="99" spans="1:49">
      <c r="A99" s="20"/>
      <c r="B99" s="20"/>
      <c r="D99" s="26">
        <f>IF(SUM($D$2:D98)&lt;&gt;0,0,IF(OR(ROUND(U98-L99,2)=0,ROUND(U99,2)=0),E99,0))</f>
        <v>0</v>
      </c>
      <c r="E99" s="3">
        <f t="shared" si="31"/>
        <v>96</v>
      </c>
      <c r="F99" s="3">
        <f t="shared" si="22"/>
        <v>0</v>
      </c>
      <c r="G99" s="47">
        <f t="shared" si="33"/>
        <v>8.6499999999999994E-2</v>
      </c>
      <c r="H99" s="37">
        <f t="shared" si="23"/>
        <v>8.6499999999999994E-2</v>
      </c>
      <c r="I99" s="9">
        <f>IF(Inputs!$B$12="No",IF((K99+L99)&gt;(U98*(1+rate/freq)),IF((U98*(1+rate/freq))&lt;0,0,(U98*(1+rate/freq))),(K99+L99)),IF(E99="",NA(),IF(Inputs!$E$10&gt;(U98*(1+rate/freq)),IF((U98*(1+rate/freq))&lt;0,0,(U98*(1+rate/freq))),PMT(H99/freq,(term),-$B$2))))</f>
        <v>17942.58836603877</v>
      </c>
      <c r="J99" s="8">
        <f t="shared" si="24"/>
        <v>17942.58836603877</v>
      </c>
      <c r="K99" s="9">
        <f t="shared" si="25"/>
        <v>10990.166294043747</v>
      </c>
      <c r="L99" s="8">
        <f>IF(E99="","",IF(Inputs!$B$12="Yes",I99-K99,Inputs!$B$6-K99))</f>
        <v>6952.4220719950226</v>
      </c>
      <c r="M99" s="8">
        <f t="shared" si="32"/>
        <v>96</v>
      </c>
      <c r="N99" s="8"/>
      <c r="O99" s="8"/>
      <c r="P99" s="8"/>
      <c r="Q99" s="8" t="str">
        <f t="shared" si="26"/>
        <v/>
      </c>
      <c r="R99" s="3">
        <f t="shared" si="27"/>
        <v>0</v>
      </c>
      <c r="S99" s="62">
        <f>IF(Inputs!$E$12="Yes",IF(AH99&lt;0,0,AH99),0)</f>
        <v>0</v>
      </c>
      <c r="T99" s="3">
        <f t="shared" si="28"/>
        <v>0</v>
      </c>
      <c r="U99" s="8">
        <f t="shared" si="29"/>
        <v>1517694.9250785829</v>
      </c>
      <c r="W99" s="33"/>
      <c r="X99" s="33"/>
      <c r="Y99" s="33"/>
      <c r="Z99" s="33"/>
      <c r="AA99" s="33"/>
      <c r="AB99" s="11"/>
      <c r="AC99" s="11"/>
      <c r="AD99">
        <f>IF(AND('Loan amortization schedule-old'!K99&gt;$AE$1,K99&gt;$AE$1),1,0)</f>
        <v>0</v>
      </c>
      <c r="AE99" s="2">
        <f>IF(AND('Loan amortization schedule-old'!K99&gt;$AE$1,K99&lt;$AE$1),($AE$1-K99)*Inputs!$B$10,0)</f>
        <v>0</v>
      </c>
      <c r="AF99">
        <f>IF(AND('Loan amortization schedule-old'!K99&lt;$AE$1,K99&lt;$AE$1),('Loan amortization schedule-old'!K99-'Loan amortization schedule-new'!K99)*Inputs!$B$10,0)</f>
        <v>352.29884094146428</v>
      </c>
      <c r="AG99" s="7"/>
      <c r="AH99" s="61">
        <f>IF(ISERROR(E99),NA(),'Loan amortization schedule-old'!K99-'Loan amortization schedule-new'!K99)+IF(ISERROR(E99),NA(),'Loan amortization schedule-old'!L99-'Loan amortization schedule-new'!L99)-IF(ISERROR(E99),NA(),IF(AD99=1,0,SUM(AE99:AF99)))</f>
        <v>2783.4832632316652</v>
      </c>
      <c r="AI99" s="53">
        <f>IF(X99=0,0,'Loan amortization schedule-old'!Y99-Y99)</f>
        <v>0</v>
      </c>
      <c r="AJ99" s="53">
        <f>IF(X99=0,0,'Loan amortization schedule-old'!Z99-Z99)</f>
        <v>0</v>
      </c>
      <c r="AK99" s="53">
        <f t="shared" si="30"/>
        <v>0</v>
      </c>
      <c r="AL99" s="53">
        <f t="shared" ref="AL99:AL130" si="34">IF(ISERROR(W99),NA(),SUM(AI99:AK99))</f>
        <v>0</v>
      </c>
      <c r="AM99" s="34"/>
      <c r="AN99" s="50">
        <f>IF(Inputs!$B$12="No",SUM($AL$3:AL99)-Inputs!$E$5-Inputs!$E$6,IF(Inputs!$E$12="Yes",NA(),SUM($AL$3:AL99)-Inputs!$E$5-Inputs!$E$6))</f>
        <v>522792.72660676541</v>
      </c>
      <c r="AO99" s="35"/>
      <c r="AP99" s="34"/>
      <c r="AQ99" s="34"/>
      <c r="AR99" s="34"/>
      <c r="AS99" s="34"/>
      <c r="AT99" s="34"/>
      <c r="AU99" s="34"/>
      <c r="AV99" s="34"/>
      <c r="AW99" s="34"/>
    </row>
    <row r="100" spans="1:49">
      <c r="A100" s="20"/>
      <c r="B100" s="20"/>
      <c r="D100" s="26">
        <f>IF(SUM($D$2:D99)&lt;&gt;0,0,IF(OR(ROUND(U99-L100,2)=0,ROUND(U100,2)=0),E100,0))</f>
        <v>0</v>
      </c>
      <c r="E100" s="3">
        <f t="shared" si="31"/>
        <v>97</v>
      </c>
      <c r="F100" s="3">
        <f t="shared" si="22"/>
        <v>0</v>
      </c>
      <c r="G100" s="47">
        <f t="shared" si="33"/>
        <v>8.6499999999999994E-2</v>
      </c>
      <c r="H100" s="37">
        <f t="shared" si="23"/>
        <v>8.6499999999999994E-2</v>
      </c>
      <c r="I100" s="9">
        <f>IF(Inputs!$B$12="No",IF((K100+L100)&gt;(U99*(1+rate/freq)),IF((U99*(1+rate/freq))&lt;0,0,(U99*(1+rate/freq))),(K100+L100)),IF(E100="",NA(),IF(Inputs!$E$10&gt;(U99*(1+rate/freq)),IF((U99*(1+rate/freq))&lt;0,0,(U99*(1+rate/freq))),PMT(H100/freq,(term),-$B$2))))</f>
        <v>17942.58836603877</v>
      </c>
      <c r="J100" s="8">
        <f t="shared" si="24"/>
        <v>17942.58836603877</v>
      </c>
      <c r="K100" s="9">
        <f t="shared" si="25"/>
        <v>10940.050918274785</v>
      </c>
      <c r="L100" s="8">
        <f>IF(E100="","",IF(Inputs!$B$12="Yes",I100-K100,Inputs!$B$6-K100))</f>
        <v>7002.5374477639853</v>
      </c>
      <c r="M100" s="8">
        <f t="shared" si="32"/>
        <v>97</v>
      </c>
      <c r="N100" s="8">
        <f>N97+3</f>
        <v>97</v>
      </c>
      <c r="O100" s="8">
        <f>O94+6</f>
        <v>97</v>
      </c>
      <c r="P100" s="8">
        <f>P88+12</f>
        <v>97</v>
      </c>
      <c r="Q100" s="8" t="str">
        <f t="shared" si="26"/>
        <v/>
      </c>
      <c r="R100" s="3">
        <f t="shared" si="27"/>
        <v>0</v>
      </c>
      <c r="S100" s="62">
        <f>IF(Inputs!$E$12="Yes",IF(AH100&lt;0,0,AH100),0)</f>
        <v>0</v>
      </c>
      <c r="T100" s="3">
        <f t="shared" si="28"/>
        <v>0</v>
      </c>
      <c r="U100" s="8">
        <f t="shared" si="29"/>
        <v>1510692.3876308189</v>
      </c>
      <c r="W100" s="33"/>
      <c r="X100" s="33"/>
      <c r="Y100" s="33"/>
      <c r="Z100" s="33"/>
      <c r="AA100" s="33"/>
      <c r="AB100" s="11"/>
      <c r="AC100" s="11"/>
      <c r="AD100">
        <f>IF(AND('Loan amortization schedule-old'!K100&gt;$AE$1,K100&gt;$AE$1),1,0)</f>
        <v>0</v>
      </c>
      <c r="AE100" s="2">
        <f>IF(AND('Loan amortization schedule-old'!K100&gt;$AE$1,K100&lt;$AE$1),($AE$1-K100)*Inputs!$B$10,0)</f>
        <v>0</v>
      </c>
      <c r="AF100">
        <f>IF(AND('Loan amortization schedule-old'!K100&lt;$AE$1,K100&lt;$AE$1),('Loan amortization schedule-old'!K100-'Loan amortization schedule-new'!K100)*Inputs!$B$10,0)</f>
        <v>351.19380066918222</v>
      </c>
      <c r="AG100" s="7"/>
      <c r="AH100" s="61">
        <f>IF(ISERROR(E100),NA(),'Loan amortization schedule-old'!K100-'Loan amortization schedule-new'!K100)+IF(ISERROR(E100),NA(),'Loan amortization schedule-old'!L100-'Loan amortization schedule-new'!L100)-IF(ISERROR(E100),NA(),IF(AD100=1,0,SUM(AE100:AF100)))</f>
        <v>2784.5883035039474</v>
      </c>
      <c r="AI100" s="53">
        <f>IF(X100=0,0,'Loan amortization schedule-old'!Y100-Y100)</f>
        <v>0</v>
      </c>
      <c r="AJ100" s="53">
        <f>IF(X100=0,0,'Loan amortization schedule-old'!Z100-Z100)</f>
        <v>0</v>
      </c>
      <c r="AK100" s="53">
        <f t="shared" si="30"/>
        <v>0</v>
      </c>
      <c r="AL100" s="53">
        <f t="shared" si="34"/>
        <v>0</v>
      </c>
      <c r="AM100" s="34"/>
      <c r="AN100" s="50">
        <f>IF(Inputs!$B$12="No",SUM($AL$3:AL100)-Inputs!$E$5-Inputs!$E$6,IF(Inputs!$E$12="Yes",NA(),SUM($AL$3:AL100)-Inputs!$E$5-Inputs!$E$6))</f>
        <v>522792.72660676541</v>
      </c>
      <c r="AO100" s="35"/>
      <c r="AP100" s="34"/>
      <c r="AQ100" s="34"/>
      <c r="AR100" s="34"/>
      <c r="AS100" s="34"/>
      <c r="AT100" s="34"/>
      <c r="AU100" s="34"/>
      <c r="AV100" s="34"/>
      <c r="AW100" s="34"/>
    </row>
    <row r="101" spans="1:49">
      <c r="A101" s="20"/>
      <c r="B101" s="20"/>
      <c r="D101" s="26">
        <f>IF(SUM($D$2:D100)&lt;&gt;0,0,IF(OR(ROUND(U100-L101,2)=0,ROUND(U101,2)=0),E101,0))</f>
        <v>0</v>
      </c>
      <c r="E101" s="3">
        <f t="shared" si="31"/>
        <v>98</v>
      </c>
      <c r="F101" s="3">
        <f t="shared" si="22"/>
        <v>0</v>
      </c>
      <c r="G101" s="47">
        <f t="shared" si="33"/>
        <v>8.6499999999999994E-2</v>
      </c>
      <c r="H101" s="37">
        <f t="shared" si="23"/>
        <v>8.6499999999999994E-2</v>
      </c>
      <c r="I101" s="9">
        <f>IF(Inputs!$B$12="No",IF((K101+L101)&gt;(U100*(1+rate/freq)),IF((U100*(1+rate/freq))&lt;0,0,(U100*(1+rate/freq))),(K101+L101)),IF(E101="",NA(),IF(Inputs!$E$10&gt;(U100*(1+rate/freq)),IF((U100*(1+rate/freq))&lt;0,0,(U100*(1+rate/freq))),PMT(H101/freq,(term),-$B$2))))</f>
        <v>17942.58836603877</v>
      </c>
      <c r="J101" s="8">
        <f t="shared" si="24"/>
        <v>17942.58836603877</v>
      </c>
      <c r="K101" s="9">
        <f t="shared" si="25"/>
        <v>10889.574294172153</v>
      </c>
      <c r="L101" s="8">
        <f>IF(E101="","",IF(Inputs!$B$12="Yes",I101-K101,Inputs!$B$6-K101))</f>
        <v>7053.0140718666171</v>
      </c>
      <c r="M101" s="8">
        <f t="shared" si="32"/>
        <v>98</v>
      </c>
      <c r="N101" s="8"/>
      <c r="O101" s="8"/>
      <c r="P101" s="8"/>
      <c r="Q101" s="8" t="str">
        <f t="shared" si="26"/>
        <v/>
      </c>
      <c r="R101" s="3">
        <f t="shared" si="27"/>
        <v>0</v>
      </c>
      <c r="S101" s="62">
        <f>IF(Inputs!$E$12="Yes",IF(AH101&lt;0,0,AH101),0)</f>
        <v>0</v>
      </c>
      <c r="T101" s="3">
        <f t="shared" si="28"/>
        <v>0</v>
      </c>
      <c r="U101" s="8">
        <f t="shared" si="29"/>
        <v>1503639.3735589522</v>
      </c>
      <c r="W101" s="33"/>
      <c r="X101" s="33"/>
      <c r="Y101" s="33"/>
      <c r="Z101" s="33"/>
      <c r="AA101" s="33"/>
      <c r="AB101" s="11"/>
      <c r="AC101" s="11"/>
      <c r="AD101">
        <f>IF(AND('Loan amortization schedule-old'!K101&gt;$AE$1,K101&gt;$AE$1),1,0)</f>
        <v>0</v>
      </c>
      <c r="AE101" s="2">
        <f>IF(AND('Loan amortization schedule-old'!K101&gt;$AE$1,K101&lt;$AE$1),($AE$1-K101)*Inputs!$B$10,0)</f>
        <v>0</v>
      </c>
      <c r="AF101">
        <f>IF(AND('Loan amortization schedule-old'!K101&lt;$AE$1,K101&lt;$AE$1),('Loan amortization schedule-old'!K101-'Loan amortization schedule-new'!K101)*Inputs!$B$10,0)</f>
        <v>350.06878329398273</v>
      </c>
      <c r="AG101" s="7"/>
      <c r="AH101" s="61">
        <f>IF(ISERROR(E101),NA(),'Loan amortization schedule-old'!K101-'Loan amortization schedule-new'!K101)+IF(ISERROR(E101),NA(),'Loan amortization schedule-old'!L101-'Loan amortization schedule-new'!L101)-IF(ISERROR(E101),NA(),IF(AD101=1,0,SUM(AE101:AF101)))</f>
        <v>2785.7133208791465</v>
      </c>
      <c r="AI101" s="53">
        <f>IF(X101=0,0,'Loan amortization schedule-old'!Y101-Y101)</f>
        <v>0</v>
      </c>
      <c r="AJ101" s="53">
        <f>IF(X101=0,0,'Loan amortization schedule-old'!Z101-Z101)</f>
        <v>0</v>
      </c>
      <c r="AK101" s="53">
        <f t="shared" si="30"/>
        <v>0</v>
      </c>
      <c r="AL101" s="53">
        <f t="shared" si="34"/>
        <v>0</v>
      </c>
      <c r="AM101" s="34"/>
      <c r="AN101" s="50">
        <f>IF(Inputs!$B$12="No",SUM($AL$3:AL101)-Inputs!$E$5-Inputs!$E$6,IF(Inputs!$E$12="Yes",NA(),SUM($AL$3:AL101)-Inputs!$E$5-Inputs!$E$6))</f>
        <v>522792.72660676541</v>
      </c>
      <c r="AO101" s="35"/>
      <c r="AP101" s="34"/>
      <c r="AQ101" s="34"/>
      <c r="AR101" s="34"/>
      <c r="AS101" s="34"/>
      <c r="AT101" s="34"/>
      <c r="AU101" s="34"/>
      <c r="AV101" s="34"/>
      <c r="AW101" s="34"/>
    </row>
    <row r="102" spans="1:49">
      <c r="A102" s="20"/>
      <c r="B102" s="20"/>
      <c r="D102" s="26">
        <f>IF(SUM($D$2:D101)&lt;&gt;0,0,IF(OR(ROUND(U101-L102,2)=0,ROUND(U102,2)=0),E102,0))</f>
        <v>0</v>
      </c>
      <c r="E102" s="3">
        <f t="shared" si="31"/>
        <v>99</v>
      </c>
      <c r="F102" s="3">
        <f t="shared" si="22"/>
        <v>0</v>
      </c>
      <c r="G102" s="47">
        <f t="shared" si="33"/>
        <v>8.6499999999999994E-2</v>
      </c>
      <c r="H102" s="37">
        <f t="shared" si="23"/>
        <v>8.6499999999999994E-2</v>
      </c>
      <c r="I102" s="9">
        <f>IF(Inputs!$B$12="No",IF((K102+L102)&gt;(U101*(1+rate/freq)),IF((U101*(1+rate/freq))&lt;0,0,(U101*(1+rate/freq))),(K102+L102)),IF(E102="",NA(),IF(Inputs!$E$10&gt;(U101*(1+rate/freq)),IF((U101*(1+rate/freq))&lt;0,0,(U101*(1+rate/freq))),PMT(H102/freq,(term),-$B$2))))</f>
        <v>17942.58836603877</v>
      </c>
      <c r="J102" s="8">
        <f t="shared" si="24"/>
        <v>17942.58836603877</v>
      </c>
      <c r="K102" s="9">
        <f t="shared" si="25"/>
        <v>10838.733817737446</v>
      </c>
      <c r="L102" s="8">
        <f>IF(E102="","",IF(Inputs!$B$12="Yes",I102-K102,Inputs!$B$6-K102))</f>
        <v>7103.854548301324</v>
      </c>
      <c r="M102" s="8">
        <f t="shared" si="32"/>
        <v>99</v>
      </c>
      <c r="N102" s="8"/>
      <c r="O102" s="8"/>
      <c r="P102" s="8"/>
      <c r="Q102" s="8" t="str">
        <f t="shared" si="26"/>
        <v/>
      </c>
      <c r="R102" s="3">
        <f t="shared" si="27"/>
        <v>0</v>
      </c>
      <c r="S102" s="62">
        <f>IF(Inputs!$E$12="Yes",IF(AH102&lt;0,0,AH102),0)</f>
        <v>0</v>
      </c>
      <c r="T102" s="3">
        <f t="shared" si="28"/>
        <v>0</v>
      </c>
      <c r="U102" s="8">
        <f t="shared" si="29"/>
        <v>1496535.5190106509</v>
      </c>
      <c r="W102" s="33"/>
      <c r="X102" s="33"/>
      <c r="Y102" s="33"/>
      <c r="Z102" s="33"/>
      <c r="AA102" s="33"/>
      <c r="AB102" s="11"/>
      <c r="AC102" s="11"/>
      <c r="AD102">
        <f>IF(AND('Loan amortization schedule-old'!K102&gt;$AE$1,K102&gt;$AE$1),1,0)</f>
        <v>0</v>
      </c>
      <c r="AE102" s="2">
        <f>IF(AND('Loan amortization schedule-old'!K102&gt;$AE$1,K102&lt;$AE$1),($AE$1-K102)*Inputs!$B$10,0)</f>
        <v>0</v>
      </c>
      <c r="AF102">
        <f>IF(AND('Loan amortization schedule-old'!K102&lt;$AE$1,K102&lt;$AE$1),('Loan amortization schedule-old'!K102-'Loan amortization schedule-new'!K102)*Inputs!$B$10,0)</f>
        <v>348.92353520835997</v>
      </c>
      <c r="AG102" s="7"/>
      <c r="AH102" s="61">
        <f>IF(ISERROR(E102),NA(),'Loan amortization schedule-old'!K102-'Loan amortization schedule-new'!K102)+IF(ISERROR(E102),NA(),'Loan amortization schedule-old'!L102-'Loan amortization schedule-new'!L102)-IF(ISERROR(E102),NA(),IF(AD102=1,0,SUM(AE102:AF102)))</f>
        <v>2786.8585689647693</v>
      </c>
      <c r="AI102" s="53">
        <f>IF(X102=0,0,'Loan amortization schedule-old'!Y102-Y102)</f>
        <v>0</v>
      </c>
      <c r="AJ102" s="53">
        <f>IF(X102=0,0,'Loan amortization schedule-old'!Z102-Z102)</f>
        <v>0</v>
      </c>
      <c r="AK102" s="53">
        <f t="shared" si="30"/>
        <v>0</v>
      </c>
      <c r="AL102" s="53">
        <f t="shared" si="34"/>
        <v>0</v>
      </c>
      <c r="AM102" s="34"/>
      <c r="AN102" s="50">
        <f>IF(Inputs!$B$12="No",SUM($AL$3:AL102)-Inputs!$E$5-Inputs!$E$6,IF(Inputs!$E$12="Yes",NA(),SUM($AL$3:AL102)-Inputs!$E$5-Inputs!$E$6))</f>
        <v>522792.72660676541</v>
      </c>
      <c r="AO102" s="35"/>
      <c r="AP102" s="34"/>
      <c r="AQ102" s="34"/>
      <c r="AR102" s="34"/>
      <c r="AS102" s="34"/>
      <c r="AT102" s="34"/>
      <c r="AU102" s="34"/>
      <c r="AV102" s="34"/>
      <c r="AW102" s="34"/>
    </row>
    <row r="103" spans="1:49">
      <c r="A103" s="20"/>
      <c r="B103" s="20"/>
      <c r="D103" s="26">
        <f>IF(SUM($D$2:D102)&lt;&gt;0,0,IF(OR(ROUND(U102-L103,2)=0,ROUND(U103,2)=0),E103,0))</f>
        <v>0</v>
      </c>
      <c r="E103" s="3">
        <f t="shared" si="31"/>
        <v>100</v>
      </c>
      <c r="F103" s="3">
        <f t="shared" si="22"/>
        <v>0</v>
      </c>
      <c r="G103" s="47">
        <f t="shared" si="33"/>
        <v>8.6499999999999994E-2</v>
      </c>
      <c r="H103" s="37">
        <f t="shared" si="23"/>
        <v>8.6499999999999994E-2</v>
      </c>
      <c r="I103" s="9">
        <f>IF(Inputs!$B$12="No",IF((K103+L103)&gt;(U102*(1+rate/freq)),IF((U102*(1+rate/freq))&lt;0,0,(U102*(1+rate/freq))),(K103+L103)),IF(E103="",NA(),IF(Inputs!$E$10&gt;(U102*(1+rate/freq)),IF((U102*(1+rate/freq))&lt;0,0,(U102*(1+rate/freq))),PMT(H103/freq,(term),-$B$2))))</f>
        <v>17942.58836603877</v>
      </c>
      <c r="J103" s="8">
        <f t="shared" si="24"/>
        <v>17942.58836603877</v>
      </c>
      <c r="K103" s="9">
        <f t="shared" si="25"/>
        <v>10787.526866201775</v>
      </c>
      <c r="L103" s="8">
        <f>IF(E103="","",IF(Inputs!$B$12="Yes",I103-K103,Inputs!$B$6-K103))</f>
        <v>7155.0614998369947</v>
      </c>
      <c r="M103" s="8">
        <f t="shared" si="32"/>
        <v>100</v>
      </c>
      <c r="N103" s="8">
        <f>N100+3</f>
        <v>100</v>
      </c>
      <c r="O103" s="8"/>
      <c r="P103" s="8"/>
      <c r="Q103" s="8" t="str">
        <f t="shared" si="26"/>
        <v/>
      </c>
      <c r="R103" s="3">
        <f t="shared" si="27"/>
        <v>0</v>
      </c>
      <c r="S103" s="62">
        <f>IF(Inputs!$E$12="Yes",IF(AH103&lt;0,0,AH103),0)</f>
        <v>0</v>
      </c>
      <c r="T103" s="3">
        <f t="shared" si="28"/>
        <v>0</v>
      </c>
      <c r="U103" s="8">
        <f t="shared" si="29"/>
        <v>1489380.4575108138</v>
      </c>
      <c r="W103" s="33"/>
      <c r="X103" s="33"/>
      <c r="Y103" s="33"/>
      <c r="Z103" s="33"/>
      <c r="AA103" s="33"/>
      <c r="AB103" s="11"/>
      <c r="AC103" s="11"/>
      <c r="AD103">
        <f>IF(AND('Loan amortization schedule-old'!K103&gt;$AE$1,K103&gt;$AE$1),1,0)</f>
        <v>0</v>
      </c>
      <c r="AE103" s="2">
        <f>IF(AND('Loan amortization schedule-old'!K103&gt;$AE$1,K103&lt;$AE$1),($AE$1-K103)*Inputs!$B$10,0)</f>
        <v>0</v>
      </c>
      <c r="AF103">
        <f>IF(AND('Loan amortization schedule-old'!K103&lt;$AE$1,K103&lt;$AE$1),('Loan amortization schedule-old'!K103-'Loan amortization schedule-new'!K103)*Inputs!$B$10,0)</f>
        <v>347.75779997656576</v>
      </c>
      <c r="AG103" s="7"/>
      <c r="AH103" s="61">
        <f>IF(ISERROR(E103),NA(),'Loan amortization schedule-old'!K103-'Loan amortization schedule-new'!K103)+IF(ISERROR(E103),NA(),'Loan amortization schedule-old'!L103-'Loan amortization schedule-new'!L103)-IF(ISERROR(E103),NA(),IF(AD103=1,0,SUM(AE103:AF103)))</f>
        <v>2788.0243041965637</v>
      </c>
      <c r="AI103" s="53">
        <f>IF(X103=0,0,'Loan amortization schedule-old'!Y103-Y103)</f>
        <v>0</v>
      </c>
      <c r="AJ103" s="53">
        <f>IF(X103=0,0,'Loan amortization schedule-old'!Z103-Z103)</f>
        <v>0</v>
      </c>
      <c r="AK103" s="53">
        <f t="shared" si="30"/>
        <v>0</v>
      </c>
      <c r="AL103" s="53">
        <f t="shared" si="34"/>
        <v>0</v>
      </c>
      <c r="AM103" s="34"/>
      <c r="AN103" s="50">
        <f>IF(Inputs!$B$12="No",SUM($AL$3:AL103)-Inputs!$E$5-Inputs!$E$6,IF(Inputs!$E$12="Yes",NA(),SUM($AL$3:AL103)-Inputs!$E$5-Inputs!$E$6))</f>
        <v>522792.72660676541</v>
      </c>
      <c r="AO103" s="35"/>
      <c r="AP103" s="34"/>
      <c r="AQ103" s="34"/>
      <c r="AR103" s="34"/>
      <c r="AS103" s="34"/>
      <c r="AT103" s="34"/>
      <c r="AU103" s="34"/>
      <c r="AV103" s="34"/>
      <c r="AW103" s="34"/>
    </row>
    <row r="104" spans="1:49">
      <c r="A104" s="20"/>
      <c r="B104" s="20"/>
      <c r="D104" s="26">
        <f>IF(SUM($D$2:D103)&lt;&gt;0,0,IF(OR(ROUND(U103-L104,2)=0,ROUND(U104,2)=0),E104,0))</f>
        <v>0</v>
      </c>
      <c r="E104" s="3">
        <f t="shared" si="31"/>
        <v>101</v>
      </c>
      <c r="F104" s="3">
        <f t="shared" si="22"/>
        <v>0</v>
      </c>
      <c r="G104" s="47">
        <f t="shared" si="33"/>
        <v>8.6499999999999994E-2</v>
      </c>
      <c r="H104" s="37">
        <f t="shared" si="23"/>
        <v>8.6499999999999994E-2</v>
      </c>
      <c r="I104" s="9">
        <f>IF(Inputs!$B$12="No",IF((K104+L104)&gt;(U103*(1+rate/freq)),IF((U103*(1+rate/freq))&lt;0,0,(U103*(1+rate/freq))),(K104+L104)),IF(E104="",NA(),IF(Inputs!$E$10&gt;(U103*(1+rate/freq)),IF((U103*(1+rate/freq))&lt;0,0,(U103*(1+rate/freq))),PMT(H104/freq,(term),-$B$2))))</f>
        <v>17942.58836603877</v>
      </c>
      <c r="J104" s="8">
        <f t="shared" si="24"/>
        <v>17942.58836603877</v>
      </c>
      <c r="K104" s="9">
        <f t="shared" si="25"/>
        <v>10735.950797890449</v>
      </c>
      <c r="L104" s="8">
        <f>IF(E104="","",IF(Inputs!$B$12="Yes",I104-K104,Inputs!$B$6-K104))</f>
        <v>7206.6375681483205</v>
      </c>
      <c r="M104" s="8">
        <f t="shared" si="32"/>
        <v>101</v>
      </c>
      <c r="N104" s="8"/>
      <c r="O104" s="8"/>
      <c r="P104" s="8"/>
      <c r="Q104" s="8" t="str">
        <f t="shared" si="26"/>
        <v/>
      </c>
      <c r="R104" s="3">
        <f t="shared" si="27"/>
        <v>0</v>
      </c>
      <c r="S104" s="62">
        <f>IF(Inputs!$E$12="Yes",IF(AH104&lt;0,0,AH104),0)</f>
        <v>0</v>
      </c>
      <c r="T104" s="3">
        <f t="shared" si="28"/>
        <v>0</v>
      </c>
      <c r="U104" s="8">
        <f t="shared" si="29"/>
        <v>1482173.8199426655</v>
      </c>
      <c r="W104" s="33"/>
      <c r="X104" s="33"/>
      <c r="Y104" s="33"/>
      <c r="Z104" s="33"/>
      <c r="AA104" s="33"/>
      <c r="AB104" s="11"/>
      <c r="AC104" s="11"/>
      <c r="AD104">
        <f>IF(AND('Loan amortization schedule-old'!K104&gt;$AE$1,K104&gt;$AE$1),1,0)</f>
        <v>0</v>
      </c>
      <c r="AE104" s="2">
        <f>IF(AND('Loan amortization schedule-old'!K104&gt;$AE$1,K104&lt;$AE$1),($AE$1-K104)*Inputs!$B$10,0)</f>
        <v>0</v>
      </c>
      <c r="AF104">
        <f>IF(AND('Loan amortization schedule-old'!K104&lt;$AE$1,K104&lt;$AE$1),('Loan amortization schedule-old'!K104-'Loan amortization schedule-new'!K104)*Inputs!$B$10,0)</f>
        <v>346.57131830509962</v>
      </c>
      <c r="AG104" s="7"/>
      <c r="AH104" s="61">
        <f>IF(ISERROR(E104),NA(),'Loan amortization schedule-old'!K104-'Loan amortization schedule-new'!K104)+IF(ISERROR(E104),NA(),'Loan amortization schedule-old'!L104-'Loan amortization schedule-new'!L104)-IF(ISERROR(E104),NA(),IF(AD104=1,0,SUM(AE104:AF104)))</f>
        <v>2789.2107858680297</v>
      </c>
      <c r="AI104" s="53">
        <f>IF(X104=0,0,'Loan amortization schedule-old'!Y104-Y104)</f>
        <v>0</v>
      </c>
      <c r="AJ104" s="53">
        <f>IF(X104=0,0,'Loan amortization schedule-old'!Z104-Z104)</f>
        <v>0</v>
      </c>
      <c r="AK104" s="53">
        <f t="shared" si="30"/>
        <v>0</v>
      </c>
      <c r="AL104" s="53">
        <f t="shared" si="34"/>
        <v>0</v>
      </c>
      <c r="AM104" s="34"/>
      <c r="AN104" s="50">
        <f>IF(Inputs!$B$12="No",SUM($AL$3:AL104)-Inputs!$E$5-Inputs!$E$6,IF(Inputs!$E$12="Yes",NA(),SUM($AL$3:AL104)-Inputs!$E$5-Inputs!$E$6))</f>
        <v>522792.72660676541</v>
      </c>
      <c r="AO104" s="35"/>
      <c r="AP104" s="34"/>
      <c r="AQ104" s="34">
        <f>9*12</f>
        <v>108</v>
      </c>
      <c r="AR104" s="34"/>
      <c r="AS104" s="34"/>
      <c r="AT104" s="34"/>
      <c r="AU104" s="34"/>
      <c r="AV104" s="34"/>
      <c r="AW104" s="34"/>
    </row>
    <row r="105" spans="1:49">
      <c r="A105" s="20"/>
      <c r="B105" s="20"/>
      <c r="D105" s="26">
        <f>IF(SUM($D$2:D104)&lt;&gt;0,0,IF(OR(ROUND(U104-L105,2)=0,ROUND(U105,2)=0),E105,0))</f>
        <v>0</v>
      </c>
      <c r="E105" s="3">
        <f t="shared" si="31"/>
        <v>102</v>
      </c>
      <c r="F105" s="3">
        <f t="shared" si="22"/>
        <v>0</v>
      </c>
      <c r="G105" s="47">
        <f t="shared" si="33"/>
        <v>8.6499999999999994E-2</v>
      </c>
      <c r="H105" s="37">
        <f t="shared" si="23"/>
        <v>8.6499999999999994E-2</v>
      </c>
      <c r="I105" s="9">
        <f>IF(Inputs!$B$12="No",IF((K105+L105)&gt;(U104*(1+rate/freq)),IF((U104*(1+rate/freq))&lt;0,0,(U104*(1+rate/freq))),(K105+L105)),IF(E105="",NA(),IF(Inputs!$E$10&gt;(U104*(1+rate/freq)),IF((U104*(1+rate/freq))&lt;0,0,(U104*(1+rate/freq))),PMT(H105/freq,(term),-$B$2))))</f>
        <v>17942.58836603877</v>
      </c>
      <c r="J105" s="8">
        <f t="shared" si="24"/>
        <v>17942.58836603877</v>
      </c>
      <c r="K105" s="9">
        <f t="shared" si="25"/>
        <v>10684.002952086712</v>
      </c>
      <c r="L105" s="8">
        <f>IF(E105="","",IF(Inputs!$B$12="Yes",I105-K105,Inputs!$B$6-K105))</f>
        <v>7258.5854139520579</v>
      </c>
      <c r="M105" s="8">
        <f t="shared" si="32"/>
        <v>102</v>
      </c>
      <c r="N105" s="8"/>
      <c r="O105" s="8"/>
      <c r="P105" s="8"/>
      <c r="Q105" s="8" t="str">
        <f t="shared" si="26"/>
        <v/>
      </c>
      <c r="R105" s="3">
        <f t="shared" si="27"/>
        <v>0</v>
      </c>
      <c r="S105" s="62">
        <f>IF(Inputs!$E$12="Yes",IF(AH105&lt;0,0,AH105),0)</f>
        <v>0</v>
      </c>
      <c r="T105" s="3">
        <f t="shared" si="28"/>
        <v>0</v>
      </c>
      <c r="U105" s="8">
        <f t="shared" si="29"/>
        <v>1474915.2345287134</v>
      </c>
      <c r="W105" s="33"/>
      <c r="X105" s="33"/>
      <c r="Y105" s="33"/>
      <c r="Z105" s="33"/>
      <c r="AA105" s="33"/>
      <c r="AB105" s="11"/>
      <c r="AC105" s="11"/>
      <c r="AD105">
        <f>IF(AND('Loan amortization schedule-old'!K105&gt;$AE$1,K105&gt;$AE$1),1,0)</f>
        <v>0</v>
      </c>
      <c r="AE105" s="2">
        <f>IF(AND('Loan amortization schedule-old'!K105&gt;$AE$1,K105&lt;$AE$1),($AE$1-K105)*Inputs!$B$10,0)</f>
        <v>0</v>
      </c>
      <c r="AF105">
        <f>IF(AND('Loan amortization schedule-old'!K105&lt;$AE$1,K105&lt;$AE$1),('Loan amortization schedule-old'!K105-'Loan amortization schedule-new'!K105)*Inputs!$B$10,0)</f>
        <v>345.36382801289557</v>
      </c>
      <c r="AG105" s="7"/>
      <c r="AH105" s="61">
        <f>IF(ISERROR(E105),NA(),'Loan amortization schedule-old'!K105-'Loan amortization schedule-new'!K105)+IF(ISERROR(E105),NA(),'Loan amortization schedule-old'!L105-'Loan amortization schedule-new'!L105)-IF(ISERROR(E105),NA(),IF(AD105=1,0,SUM(AE105:AF105)))</f>
        <v>2790.4182761602337</v>
      </c>
      <c r="AI105" s="53">
        <f>IF(X105=0,0,'Loan amortization schedule-old'!Y105-Y105)</f>
        <v>0</v>
      </c>
      <c r="AJ105" s="53">
        <f>IF(X105=0,0,'Loan amortization schedule-old'!Z105-Z105)</f>
        <v>0</v>
      </c>
      <c r="AK105" s="53">
        <f t="shared" si="30"/>
        <v>0</v>
      </c>
      <c r="AL105" s="53">
        <f t="shared" si="34"/>
        <v>0</v>
      </c>
      <c r="AM105" s="34"/>
      <c r="AN105" s="50">
        <f>IF(Inputs!$B$12="No",SUM($AL$3:AL105)-Inputs!$E$5-Inputs!$E$6,IF(Inputs!$E$12="Yes",NA(),SUM($AL$3:AL105)-Inputs!$E$5-Inputs!$E$6))</f>
        <v>522792.72660676541</v>
      </c>
      <c r="AO105" s="35"/>
      <c r="AP105" s="34"/>
      <c r="AQ105" s="34"/>
      <c r="AR105" s="34"/>
      <c r="AS105" s="34"/>
      <c r="AT105" s="34"/>
      <c r="AU105" s="34"/>
      <c r="AV105" s="34"/>
      <c r="AW105" s="34"/>
    </row>
    <row r="106" spans="1:49">
      <c r="A106" s="20"/>
      <c r="B106" s="20"/>
      <c r="D106" s="26">
        <f>IF(SUM($D$2:D105)&lt;&gt;0,0,IF(OR(ROUND(U105-L106,2)=0,ROUND(U106,2)=0),E106,0))</f>
        <v>0</v>
      </c>
      <c r="E106" s="3">
        <f t="shared" si="31"/>
        <v>103</v>
      </c>
      <c r="F106" s="3">
        <f t="shared" si="22"/>
        <v>0</v>
      </c>
      <c r="G106" s="47">
        <f t="shared" si="33"/>
        <v>8.6499999999999994E-2</v>
      </c>
      <c r="H106" s="37">
        <f t="shared" si="23"/>
        <v>8.6499999999999994E-2</v>
      </c>
      <c r="I106" s="9">
        <f>IF(Inputs!$B$12="No",IF((K106+L106)&gt;(U105*(1+rate/freq)),IF((U105*(1+rate/freq))&lt;0,0,(U105*(1+rate/freq))),(K106+L106)),IF(E106="",NA(),IF(Inputs!$E$10&gt;(U105*(1+rate/freq)),IF((U105*(1+rate/freq))&lt;0,0,(U105*(1+rate/freq))),PMT(H106/freq,(term),-$B$2))))</f>
        <v>17942.58836603877</v>
      </c>
      <c r="J106" s="8">
        <f t="shared" si="24"/>
        <v>17942.58836603877</v>
      </c>
      <c r="K106" s="9">
        <f t="shared" si="25"/>
        <v>10631.680648894475</v>
      </c>
      <c r="L106" s="8">
        <f>IF(E106="","",IF(Inputs!$B$12="Yes",I106-K106,Inputs!$B$6-K106))</f>
        <v>7310.907717144295</v>
      </c>
      <c r="M106" s="8">
        <f t="shared" si="32"/>
        <v>103</v>
      </c>
      <c r="N106" s="8">
        <f>N103+3</f>
        <v>103</v>
      </c>
      <c r="O106" s="8">
        <f>O100+6</f>
        <v>103</v>
      </c>
      <c r="P106" s="8"/>
      <c r="Q106" s="8" t="str">
        <f t="shared" si="26"/>
        <v/>
      </c>
      <c r="R106" s="3">
        <f t="shared" si="27"/>
        <v>0</v>
      </c>
      <c r="S106" s="62">
        <f>IF(Inputs!$E$12="Yes",IF(AH106&lt;0,0,AH106),0)</f>
        <v>0</v>
      </c>
      <c r="T106" s="3">
        <f t="shared" si="28"/>
        <v>0</v>
      </c>
      <c r="U106" s="8">
        <f t="shared" si="29"/>
        <v>1467604.326811569</v>
      </c>
      <c r="W106" s="33"/>
      <c r="X106" s="33"/>
      <c r="Y106" s="33"/>
      <c r="Z106" s="33"/>
      <c r="AA106" s="33"/>
      <c r="AB106" s="11"/>
      <c r="AC106" s="11"/>
      <c r="AD106">
        <f>IF(AND('Loan amortization schedule-old'!K106&gt;$AE$1,K106&gt;$AE$1),1,0)</f>
        <v>0</v>
      </c>
      <c r="AE106" s="2">
        <f>IF(AND('Loan amortization schedule-old'!K106&gt;$AE$1,K106&lt;$AE$1),($AE$1-K106)*Inputs!$B$10,0)</f>
        <v>0</v>
      </c>
      <c r="AF106">
        <f>IF(AND('Loan amortization schedule-old'!K106&lt;$AE$1,K106&lt;$AE$1),('Loan amortization schedule-old'!K106-'Loan amortization schedule-new'!K106)*Inputs!$B$10,0)</f>
        <v>344.13506400121554</v>
      </c>
      <c r="AG106" s="7"/>
      <c r="AH106" s="61">
        <f>IF(ISERROR(E106),NA(),'Loan amortization schedule-old'!K106-'Loan amortization schedule-new'!K106)+IF(ISERROR(E106),NA(),'Loan amortization schedule-old'!L106-'Loan amortization schedule-new'!L106)-IF(ISERROR(E106),NA(),IF(AD106=1,0,SUM(AE106:AF106)))</f>
        <v>2791.6470401719139</v>
      </c>
      <c r="AI106" s="53">
        <f>IF(X106=0,0,'Loan amortization schedule-old'!Y106-Y106)</f>
        <v>0</v>
      </c>
      <c r="AJ106" s="53">
        <f>IF(X106=0,0,'Loan amortization schedule-old'!Z106-Z106)</f>
        <v>0</v>
      </c>
      <c r="AK106" s="53">
        <f t="shared" si="30"/>
        <v>0</v>
      </c>
      <c r="AL106" s="53">
        <f t="shared" si="34"/>
        <v>0</v>
      </c>
      <c r="AM106" s="34"/>
      <c r="AN106" s="50">
        <f>IF(Inputs!$B$12="No",SUM($AL$3:AL106)-Inputs!$E$5-Inputs!$E$6,IF(Inputs!$E$12="Yes",NA(),SUM($AL$3:AL106)-Inputs!$E$5-Inputs!$E$6))</f>
        <v>522792.72660676541</v>
      </c>
      <c r="AO106" s="35"/>
      <c r="AP106" s="34"/>
      <c r="AQ106" s="34"/>
      <c r="AR106" s="34"/>
      <c r="AS106" s="34"/>
      <c r="AT106" s="34"/>
      <c r="AU106" s="34"/>
      <c r="AV106" s="34"/>
      <c r="AW106" s="34"/>
    </row>
    <row r="107" spans="1:49">
      <c r="A107" s="20"/>
      <c r="B107" s="20"/>
      <c r="D107" s="26">
        <f>IF(SUM($D$2:D106)&lt;&gt;0,0,IF(OR(ROUND(U106-L107,2)=0,ROUND(U107,2)=0),E107,0))</f>
        <v>0</v>
      </c>
      <c r="E107" s="3">
        <f t="shared" si="31"/>
        <v>104</v>
      </c>
      <c r="F107" s="3">
        <f t="shared" si="22"/>
        <v>0</v>
      </c>
      <c r="G107" s="47">
        <f t="shared" si="33"/>
        <v>8.6499999999999994E-2</v>
      </c>
      <c r="H107" s="37">
        <f t="shared" si="23"/>
        <v>8.6499999999999994E-2</v>
      </c>
      <c r="I107" s="9">
        <f>IF(Inputs!$B$12="No",IF((K107+L107)&gt;(U106*(1+rate/freq)),IF((U106*(1+rate/freq))&lt;0,0,(U106*(1+rate/freq))),(K107+L107)),IF(E107="",NA(),IF(Inputs!$E$10&gt;(U106*(1+rate/freq)),IF((U106*(1+rate/freq))&lt;0,0,(U106*(1+rate/freq))),PMT(H107/freq,(term),-$B$2))))</f>
        <v>17942.58836603877</v>
      </c>
      <c r="J107" s="8">
        <f t="shared" si="24"/>
        <v>17942.58836603877</v>
      </c>
      <c r="K107" s="9">
        <f t="shared" si="25"/>
        <v>10578.981189100059</v>
      </c>
      <c r="L107" s="8">
        <f>IF(E107="","",IF(Inputs!$B$12="Yes",I107-K107,Inputs!$B$6-K107))</f>
        <v>7363.6071769387108</v>
      </c>
      <c r="M107" s="8">
        <f t="shared" si="32"/>
        <v>104</v>
      </c>
      <c r="N107" s="8"/>
      <c r="O107" s="8"/>
      <c r="P107" s="8"/>
      <c r="Q107" s="8" t="str">
        <f t="shared" si="26"/>
        <v/>
      </c>
      <c r="R107" s="3">
        <f t="shared" si="27"/>
        <v>0</v>
      </c>
      <c r="S107" s="62">
        <f>IF(Inputs!$E$12="Yes",IF(AH107&lt;0,0,AH107),0)</f>
        <v>0</v>
      </c>
      <c r="T107" s="3">
        <f t="shared" si="28"/>
        <v>0</v>
      </c>
      <c r="U107" s="8">
        <f t="shared" si="29"/>
        <v>1460240.7196346303</v>
      </c>
      <c r="W107" s="33"/>
      <c r="X107" s="33"/>
      <c r="Y107" s="33"/>
      <c r="Z107" s="33"/>
      <c r="AA107" s="33"/>
      <c r="AB107" s="11"/>
      <c r="AC107" s="11"/>
      <c r="AD107">
        <f>IF(AND('Loan amortization schedule-old'!K107&gt;$AE$1,K107&gt;$AE$1),1,0)</f>
        <v>0</v>
      </c>
      <c r="AE107" s="2">
        <f>IF(AND('Loan amortization schedule-old'!K107&gt;$AE$1,K107&lt;$AE$1),($AE$1-K107)*Inputs!$B$10,0)</f>
        <v>0</v>
      </c>
      <c r="AF107">
        <f>IF(AND('Loan amortization schedule-old'!K107&lt;$AE$1,K107&lt;$AE$1),('Loan amortization schedule-old'!K107-'Loan amortization schedule-new'!K107)*Inputs!$B$10,0)</f>
        <v>342.88475822324079</v>
      </c>
      <c r="AG107" s="7"/>
      <c r="AH107" s="61">
        <f>IF(ISERROR(E107),NA(),'Loan amortization schedule-old'!K107-'Loan amortization schedule-new'!K107)+IF(ISERROR(E107),NA(),'Loan amortization schedule-old'!L107-'Loan amortization schedule-new'!L107)-IF(ISERROR(E107),NA(),IF(AD107=1,0,SUM(AE107:AF107)))</f>
        <v>2792.8973459498889</v>
      </c>
      <c r="AI107" s="53">
        <f>IF(X107=0,0,'Loan amortization schedule-old'!Y107-Y107)</f>
        <v>0</v>
      </c>
      <c r="AJ107" s="53">
        <f>IF(X107=0,0,'Loan amortization schedule-old'!Z107-Z107)</f>
        <v>0</v>
      </c>
      <c r="AK107" s="53">
        <f t="shared" si="30"/>
        <v>0</v>
      </c>
      <c r="AL107" s="53">
        <f t="shared" si="34"/>
        <v>0</v>
      </c>
      <c r="AM107" s="34"/>
      <c r="AN107" s="50">
        <f>IF(Inputs!$B$12="No",SUM($AL$3:AL107)-Inputs!$E$5-Inputs!$E$6,IF(Inputs!$E$12="Yes",NA(),SUM($AL$3:AL107)-Inputs!$E$5-Inputs!$E$6))</f>
        <v>522792.72660676541</v>
      </c>
      <c r="AO107" s="35"/>
      <c r="AP107" s="34"/>
      <c r="AQ107" s="34"/>
      <c r="AR107" s="34"/>
      <c r="AS107" s="34"/>
      <c r="AT107" s="34"/>
      <c r="AU107" s="34"/>
      <c r="AV107" s="34"/>
      <c r="AW107" s="34"/>
    </row>
    <row r="108" spans="1:49">
      <c r="A108" s="20"/>
      <c r="B108" s="20"/>
      <c r="D108" s="26">
        <f>IF(SUM($D$2:D107)&lt;&gt;0,0,IF(OR(ROUND(U107-L108,2)=0,ROUND(U108,2)=0),E108,0))</f>
        <v>0</v>
      </c>
      <c r="E108" s="3">
        <f t="shared" si="31"/>
        <v>105</v>
      </c>
      <c r="F108" s="3">
        <f t="shared" si="22"/>
        <v>0</v>
      </c>
      <c r="G108" s="47">
        <f t="shared" si="33"/>
        <v>8.6499999999999994E-2</v>
      </c>
      <c r="H108" s="37">
        <f t="shared" si="23"/>
        <v>8.6499999999999994E-2</v>
      </c>
      <c r="I108" s="9">
        <f>IF(Inputs!$B$12="No",IF((K108+L108)&gt;(U107*(1+rate/freq)),IF((U107*(1+rate/freq))&lt;0,0,(U107*(1+rate/freq))),(K108+L108)),IF(E108="",NA(),IF(Inputs!$E$10&gt;(U107*(1+rate/freq)),IF((U107*(1+rate/freq))&lt;0,0,(U107*(1+rate/freq))),PMT(H108/freq,(term),-$B$2))))</f>
        <v>17942.58836603877</v>
      </c>
      <c r="J108" s="8">
        <f t="shared" si="24"/>
        <v>17942.58836603877</v>
      </c>
      <c r="K108" s="9">
        <f t="shared" si="25"/>
        <v>10525.901854032958</v>
      </c>
      <c r="L108" s="8">
        <f>IF(E108="","",IF(Inputs!$B$12="Yes",I108-K108,Inputs!$B$6-K108))</f>
        <v>7416.6865120058119</v>
      </c>
      <c r="M108" s="8">
        <f t="shared" si="32"/>
        <v>105</v>
      </c>
      <c r="N108" s="8"/>
      <c r="O108" s="8"/>
      <c r="P108" s="8"/>
      <c r="Q108" s="8" t="str">
        <f t="shared" si="26"/>
        <v/>
      </c>
      <c r="R108" s="3">
        <f t="shared" si="27"/>
        <v>0</v>
      </c>
      <c r="S108" s="62">
        <f>IF(Inputs!$E$12="Yes",IF(AH108&lt;0,0,AH108),0)</f>
        <v>0</v>
      </c>
      <c r="T108" s="3">
        <f t="shared" si="28"/>
        <v>0</v>
      </c>
      <c r="U108" s="8">
        <f t="shared" si="29"/>
        <v>1452824.0331226245</v>
      </c>
      <c r="W108" s="33"/>
      <c r="X108" s="33"/>
      <c r="Y108" s="33"/>
      <c r="Z108" s="33"/>
      <c r="AA108" s="33"/>
      <c r="AB108" s="11"/>
      <c r="AC108" s="11"/>
      <c r="AD108">
        <f>IF(AND('Loan amortization schedule-old'!K108&gt;$AE$1,K108&gt;$AE$1),1,0)</f>
        <v>0</v>
      </c>
      <c r="AE108" s="2">
        <f>IF(AND('Loan amortization schedule-old'!K108&gt;$AE$1,K108&lt;$AE$1),($AE$1-K108)*Inputs!$B$10,0)</f>
        <v>0</v>
      </c>
      <c r="AF108">
        <f>IF(AND('Loan amortization schedule-old'!K108&lt;$AE$1,K108&lt;$AE$1),('Loan amortization schedule-old'!K108-'Loan amortization schedule-new'!K108)*Inputs!$B$10,0)</f>
        <v>341.61263965335428</v>
      </c>
      <c r="AG108" s="7"/>
      <c r="AH108" s="61">
        <f>IF(ISERROR(E108),NA(),'Loan amortization schedule-old'!K108-'Loan amortization schedule-new'!K108)+IF(ISERROR(E108),NA(),'Loan amortization schedule-old'!L108-'Loan amortization schedule-new'!L108)-IF(ISERROR(E108),NA(),IF(AD108=1,0,SUM(AE108:AF108)))</f>
        <v>2794.1694645197754</v>
      </c>
      <c r="AI108" s="53">
        <f>IF(X108=0,0,'Loan amortization schedule-old'!Y108-Y108)</f>
        <v>0</v>
      </c>
      <c r="AJ108" s="53">
        <f>IF(X108=0,0,'Loan amortization schedule-old'!Z108-Z108)</f>
        <v>0</v>
      </c>
      <c r="AK108" s="53">
        <f t="shared" si="30"/>
        <v>0</v>
      </c>
      <c r="AL108" s="53">
        <f t="shared" si="34"/>
        <v>0</v>
      </c>
      <c r="AM108" s="34"/>
      <c r="AN108" s="50">
        <f>IF(Inputs!$B$12="No",SUM($AL$3:AL108)-Inputs!$E$5-Inputs!$E$6,IF(Inputs!$E$12="Yes",NA(),SUM($AL$3:AL108)-Inputs!$E$5-Inputs!$E$6))</f>
        <v>522792.72660676541</v>
      </c>
      <c r="AO108" s="35"/>
      <c r="AP108" s="34"/>
      <c r="AQ108" s="34"/>
      <c r="AR108" s="34"/>
      <c r="AS108" s="34"/>
      <c r="AT108" s="34"/>
      <c r="AU108" s="34"/>
      <c r="AV108" s="34"/>
      <c r="AW108" s="34"/>
    </row>
    <row r="109" spans="1:49">
      <c r="A109" s="20"/>
      <c r="B109" s="20"/>
      <c r="D109" s="26">
        <f>IF(SUM($D$2:D108)&lt;&gt;0,0,IF(OR(ROUND(U108-L109,2)=0,ROUND(U109,2)=0),E109,0))</f>
        <v>0</v>
      </c>
      <c r="E109" s="3">
        <f t="shared" si="31"/>
        <v>106</v>
      </c>
      <c r="F109" s="3">
        <f t="shared" si="22"/>
        <v>0</v>
      </c>
      <c r="G109" s="47">
        <f t="shared" si="33"/>
        <v>8.6499999999999994E-2</v>
      </c>
      <c r="H109" s="37">
        <f t="shared" si="23"/>
        <v>8.6499999999999994E-2</v>
      </c>
      <c r="I109" s="9">
        <f>IF(Inputs!$B$12="No",IF((K109+L109)&gt;(U108*(1+rate/freq)),IF((U108*(1+rate/freq))&lt;0,0,(U108*(1+rate/freq))),(K109+L109)),IF(E109="",NA(),IF(Inputs!$E$10&gt;(U108*(1+rate/freq)),IF((U108*(1+rate/freq))&lt;0,0,(U108*(1+rate/freq))),PMT(H109/freq,(term),-$B$2))))</f>
        <v>17942.58836603877</v>
      </c>
      <c r="J109" s="8">
        <f t="shared" si="24"/>
        <v>17942.58836603877</v>
      </c>
      <c r="K109" s="9">
        <f t="shared" si="25"/>
        <v>10472.439905425585</v>
      </c>
      <c r="L109" s="8">
        <f>IF(E109="","",IF(Inputs!$B$12="Yes",I109-K109,Inputs!$B$6-K109))</f>
        <v>7470.1484606131853</v>
      </c>
      <c r="M109" s="8">
        <f t="shared" si="32"/>
        <v>106</v>
      </c>
      <c r="N109" s="8">
        <f>N106+3</f>
        <v>106</v>
      </c>
      <c r="O109" s="8"/>
      <c r="P109" s="8"/>
      <c r="Q109" s="8" t="str">
        <f t="shared" si="26"/>
        <v/>
      </c>
      <c r="R109" s="3">
        <f t="shared" si="27"/>
        <v>0</v>
      </c>
      <c r="S109" s="62">
        <f>IF(Inputs!$E$12="Yes",IF(AH109&lt;0,0,AH109),0)</f>
        <v>0</v>
      </c>
      <c r="T109" s="3">
        <f t="shared" si="28"/>
        <v>0</v>
      </c>
      <c r="U109" s="8">
        <f t="shared" si="29"/>
        <v>1445353.8846620114</v>
      </c>
      <c r="W109" s="33"/>
      <c r="X109" s="33"/>
      <c r="Y109" s="33"/>
      <c r="Z109" s="33"/>
      <c r="AA109" s="33"/>
      <c r="AB109" s="11"/>
      <c r="AC109" s="11"/>
      <c r="AD109">
        <f>IF(AND('Loan amortization schedule-old'!K109&gt;$AE$1,K109&gt;$AE$1),1,0)</f>
        <v>0</v>
      </c>
      <c r="AE109" s="2">
        <f>IF(AND('Loan amortization schedule-old'!K109&gt;$AE$1,K109&lt;$AE$1),($AE$1-K109)*Inputs!$B$10,0)</f>
        <v>0</v>
      </c>
      <c r="AF109">
        <f>IF(AND('Loan amortization schedule-old'!K109&lt;$AE$1,K109&lt;$AE$1),('Loan amortization schedule-old'!K109-'Loan amortization schedule-new'!K109)*Inputs!$B$10,0)</f>
        <v>340.31843425611925</v>
      </c>
      <c r="AG109" s="7"/>
      <c r="AH109" s="61">
        <f>IF(ISERROR(E109),NA(),'Loan amortization schedule-old'!K109-'Loan amortization schedule-new'!K109)+IF(ISERROR(E109),NA(),'Loan amortization schedule-old'!L109-'Loan amortization schedule-new'!L109)-IF(ISERROR(E109),NA(),IF(AD109=1,0,SUM(AE109:AF109)))</f>
        <v>2795.4636699170101</v>
      </c>
      <c r="AI109" s="53">
        <f>IF(X109=0,0,'Loan amortization schedule-old'!Y109-Y109)</f>
        <v>0</v>
      </c>
      <c r="AJ109" s="53">
        <f>IF(X109=0,0,'Loan amortization schedule-old'!Z109-Z109)</f>
        <v>0</v>
      </c>
      <c r="AK109" s="53">
        <f t="shared" si="30"/>
        <v>0</v>
      </c>
      <c r="AL109" s="53">
        <f t="shared" si="34"/>
        <v>0</v>
      </c>
      <c r="AM109" s="34"/>
      <c r="AN109" s="50">
        <f>IF(Inputs!$B$12="No",SUM($AL$3:AL109)-Inputs!$E$5-Inputs!$E$6,IF(Inputs!$E$12="Yes",NA(),SUM($AL$3:AL109)-Inputs!$E$5-Inputs!$E$6))</f>
        <v>522792.72660676541</v>
      </c>
      <c r="AO109" s="35"/>
      <c r="AP109" s="34"/>
      <c r="AQ109" s="34"/>
      <c r="AR109" s="34"/>
      <c r="AS109" s="34"/>
      <c r="AT109" s="34"/>
      <c r="AU109" s="34"/>
      <c r="AV109" s="34"/>
      <c r="AW109" s="34"/>
    </row>
    <row r="110" spans="1:49">
      <c r="A110" s="20"/>
      <c r="B110" s="20"/>
      <c r="D110" s="26">
        <f>IF(SUM($D$2:D109)&lt;&gt;0,0,IF(OR(ROUND(U109-L110,2)=0,ROUND(U110,2)=0),E110,0))</f>
        <v>0</v>
      </c>
      <c r="E110" s="3">
        <f t="shared" si="31"/>
        <v>107</v>
      </c>
      <c r="F110" s="3">
        <f t="shared" si="22"/>
        <v>0</v>
      </c>
      <c r="G110" s="47">
        <f t="shared" si="33"/>
        <v>8.6499999999999994E-2</v>
      </c>
      <c r="H110" s="37">
        <f t="shared" si="23"/>
        <v>8.6499999999999994E-2</v>
      </c>
      <c r="I110" s="9">
        <f>IF(Inputs!$B$12="No",IF((K110+L110)&gt;(U109*(1+rate/freq)),IF((U109*(1+rate/freq))&lt;0,0,(U109*(1+rate/freq))),(K110+L110)),IF(E110="",NA(),IF(Inputs!$E$10&gt;(U109*(1+rate/freq)),IF((U109*(1+rate/freq))&lt;0,0,(U109*(1+rate/freq))),PMT(H110/freq,(term),-$B$2))))</f>
        <v>17942.58836603877</v>
      </c>
      <c r="J110" s="8">
        <f t="shared" si="24"/>
        <v>17942.58836603877</v>
      </c>
      <c r="K110" s="9">
        <f t="shared" si="25"/>
        <v>10418.592585271997</v>
      </c>
      <c r="L110" s="8">
        <f>IF(E110="","",IF(Inputs!$B$12="Yes",I110-K110,Inputs!$B$6-K110))</f>
        <v>7523.9957807667724</v>
      </c>
      <c r="M110" s="8">
        <f t="shared" si="32"/>
        <v>107</v>
      </c>
      <c r="N110" s="8"/>
      <c r="O110" s="8"/>
      <c r="P110" s="8"/>
      <c r="Q110" s="8" t="str">
        <f t="shared" si="26"/>
        <v/>
      </c>
      <c r="R110" s="3">
        <f t="shared" si="27"/>
        <v>0</v>
      </c>
      <c r="S110" s="62">
        <f>IF(Inputs!$E$12="Yes",IF(AH110&lt;0,0,AH110),0)</f>
        <v>0</v>
      </c>
      <c r="T110" s="3">
        <f t="shared" si="28"/>
        <v>0</v>
      </c>
      <c r="U110" s="8">
        <f t="shared" si="29"/>
        <v>1437829.8888812447</v>
      </c>
      <c r="W110" s="33"/>
      <c r="X110" s="33"/>
      <c r="Y110" s="33"/>
      <c r="Z110" s="33"/>
      <c r="AA110" s="33"/>
      <c r="AB110" s="11"/>
      <c r="AC110" s="11"/>
      <c r="AD110">
        <f>IF(AND('Loan amortization schedule-old'!K110&gt;$AE$1,K110&gt;$AE$1),1,0)</f>
        <v>0</v>
      </c>
      <c r="AE110" s="2">
        <f>IF(AND('Loan amortization schedule-old'!K110&gt;$AE$1,K110&lt;$AE$1),($AE$1-K110)*Inputs!$B$10,0)</f>
        <v>0</v>
      </c>
      <c r="AF110">
        <f>IF(AND('Loan amortization schedule-old'!K110&lt;$AE$1,K110&lt;$AE$1),('Loan amortization schedule-old'!K110-'Loan amortization schedule-new'!K110)*Inputs!$B$10,0)</f>
        <v>339.00186495494728</v>
      </c>
      <c r="AG110" s="7"/>
      <c r="AH110" s="61">
        <f>IF(ISERROR(E110),NA(),'Loan amortization schedule-old'!K110-'Loan amortization schedule-new'!K110)+IF(ISERROR(E110),NA(),'Loan amortization schedule-old'!L110-'Loan amortization schedule-new'!L110)-IF(ISERROR(E110),NA(),IF(AD110=1,0,SUM(AE110:AF110)))</f>
        <v>2796.780239218182</v>
      </c>
      <c r="AI110" s="53">
        <f>IF(X110=0,0,'Loan amortization schedule-old'!Y110-Y110)</f>
        <v>0</v>
      </c>
      <c r="AJ110" s="53">
        <f>IF(X110=0,0,'Loan amortization schedule-old'!Z110-Z110)</f>
        <v>0</v>
      </c>
      <c r="AK110" s="53">
        <f t="shared" si="30"/>
        <v>0</v>
      </c>
      <c r="AL110" s="53">
        <f t="shared" si="34"/>
        <v>0</v>
      </c>
      <c r="AM110" s="34"/>
      <c r="AN110" s="50">
        <f>IF(Inputs!$B$12="No",SUM($AL$3:AL110)-Inputs!$E$5-Inputs!$E$6,IF(Inputs!$E$12="Yes",NA(),SUM($AL$3:AL110)-Inputs!$E$5-Inputs!$E$6))</f>
        <v>522792.72660676541</v>
      </c>
      <c r="AO110" s="35"/>
      <c r="AP110" s="34"/>
      <c r="AQ110" s="34"/>
      <c r="AR110" s="34"/>
      <c r="AS110" s="34"/>
      <c r="AT110" s="34"/>
      <c r="AU110" s="34"/>
      <c r="AV110" s="34"/>
      <c r="AW110" s="34"/>
    </row>
    <row r="111" spans="1:49">
      <c r="A111" s="20"/>
      <c r="B111" s="20"/>
      <c r="D111" s="26">
        <f>IF(SUM($D$2:D110)&lt;&gt;0,0,IF(OR(ROUND(U110-L111,2)=0,ROUND(U111,2)=0),E111,0))</f>
        <v>0</v>
      </c>
      <c r="E111" s="3">
        <f t="shared" si="31"/>
        <v>108</v>
      </c>
      <c r="F111" s="3">
        <f t="shared" si="22"/>
        <v>0</v>
      </c>
      <c r="G111" s="47">
        <f t="shared" si="33"/>
        <v>8.6499999999999994E-2</v>
      </c>
      <c r="H111" s="37">
        <f t="shared" si="23"/>
        <v>8.6499999999999994E-2</v>
      </c>
      <c r="I111" s="9">
        <f>IF(Inputs!$B$12="No",IF((K111+L111)&gt;(U110*(1+rate/freq)),IF((U110*(1+rate/freq))&lt;0,0,(U110*(1+rate/freq))),(K111+L111)),IF(E111="",NA(),IF(Inputs!$E$10&gt;(U110*(1+rate/freq)),IF((U110*(1+rate/freq))&lt;0,0,(U110*(1+rate/freq))),PMT(H111/freq,(term),-$B$2))))</f>
        <v>17942.58836603877</v>
      </c>
      <c r="J111" s="8">
        <f t="shared" si="24"/>
        <v>17942.58836603877</v>
      </c>
      <c r="K111" s="9">
        <f t="shared" si="25"/>
        <v>10364.357115685638</v>
      </c>
      <c r="L111" s="8">
        <f>IF(E111="","",IF(Inputs!$B$12="Yes",I111-K111,Inputs!$B$6-K111))</f>
        <v>7578.2312503531321</v>
      </c>
      <c r="M111" s="8">
        <f t="shared" si="32"/>
        <v>108</v>
      </c>
      <c r="N111" s="8"/>
      <c r="O111" s="8"/>
      <c r="P111" s="8"/>
      <c r="Q111" s="8" t="str">
        <f t="shared" si="26"/>
        <v/>
      </c>
      <c r="R111" s="3">
        <f t="shared" si="27"/>
        <v>0</v>
      </c>
      <c r="S111" s="62">
        <f>IF(Inputs!$E$12="Yes",IF(AH111&lt;0,0,AH111),0)</f>
        <v>0</v>
      </c>
      <c r="T111" s="3">
        <f t="shared" si="28"/>
        <v>0</v>
      </c>
      <c r="U111" s="8">
        <f t="shared" si="29"/>
        <v>1430251.6576308915</v>
      </c>
      <c r="W111" s="33"/>
      <c r="X111" s="33"/>
      <c r="Y111" s="33"/>
      <c r="Z111" s="33"/>
      <c r="AA111" s="33"/>
      <c r="AB111" s="11"/>
      <c r="AC111" s="11"/>
      <c r="AD111">
        <f>IF(AND('Loan amortization schedule-old'!K111&gt;$AE$1,K111&gt;$AE$1),1,0)</f>
        <v>0</v>
      </c>
      <c r="AE111" s="2">
        <f>IF(AND('Loan amortization schedule-old'!K111&gt;$AE$1,K111&lt;$AE$1),($AE$1-K111)*Inputs!$B$10,0)</f>
        <v>0</v>
      </c>
      <c r="AF111">
        <f>IF(AND('Loan amortization schedule-old'!K111&lt;$AE$1,K111&lt;$AE$1),('Loan amortization schedule-old'!K111-'Loan amortization schedule-new'!K111)*Inputs!$B$10,0)</f>
        <v>337.66265160044827</v>
      </c>
      <c r="AG111" s="7"/>
      <c r="AH111" s="61">
        <f>IF(ISERROR(E111),NA(),'Loan amortization schedule-old'!K111-'Loan amortization schedule-new'!K111)+IF(ISERROR(E111),NA(),'Loan amortization schedule-old'!L111-'Loan amortization schedule-new'!L111)-IF(ISERROR(E111),NA(),IF(AD111=1,0,SUM(AE111:AF111)))</f>
        <v>2798.1194525726814</v>
      </c>
      <c r="AI111" s="53">
        <f>IF(X111=0,0,'Loan amortization schedule-old'!Y111-Y111)</f>
        <v>0</v>
      </c>
      <c r="AJ111" s="53">
        <f>IF(X111=0,0,'Loan amortization schedule-old'!Z111-Z111)</f>
        <v>0</v>
      </c>
      <c r="AK111" s="53">
        <f t="shared" si="30"/>
        <v>0</v>
      </c>
      <c r="AL111" s="53">
        <f t="shared" si="34"/>
        <v>0</v>
      </c>
      <c r="AM111" s="34"/>
      <c r="AN111" s="50">
        <f>IF(Inputs!$B$12="No",SUM($AL$3:AL111)-Inputs!$E$5-Inputs!$E$6,IF(Inputs!$E$12="Yes",NA(),SUM($AL$3:AL111)-Inputs!$E$5-Inputs!$E$6))</f>
        <v>522792.72660676541</v>
      </c>
      <c r="AO111" s="35"/>
      <c r="AP111" s="34"/>
      <c r="AQ111" s="34"/>
      <c r="AR111" s="34"/>
      <c r="AS111" s="34"/>
      <c r="AT111" s="34"/>
      <c r="AU111" s="34"/>
      <c r="AV111" s="34"/>
      <c r="AW111" s="34"/>
    </row>
    <row r="112" spans="1:49">
      <c r="A112" s="20"/>
      <c r="B112" s="20"/>
      <c r="D112" s="26">
        <f>IF(SUM($D$2:D111)&lt;&gt;0,0,IF(OR(ROUND(U111-L112,2)=0,ROUND(U112,2)=0),E112,0))</f>
        <v>0</v>
      </c>
      <c r="E112" s="3">
        <f t="shared" si="31"/>
        <v>109</v>
      </c>
      <c r="F112" s="3">
        <f t="shared" si="22"/>
        <v>0</v>
      </c>
      <c r="G112" s="47">
        <f t="shared" si="33"/>
        <v>8.6499999999999994E-2</v>
      </c>
      <c r="H112" s="37">
        <f t="shared" si="23"/>
        <v>8.6499999999999994E-2</v>
      </c>
      <c r="I112" s="9">
        <f>IF(Inputs!$B$12="No",IF((K112+L112)&gt;(U111*(1+rate/freq)),IF((U111*(1+rate/freq))&lt;0,0,(U111*(1+rate/freq))),(K112+L112)),IF(E112="",NA(),IF(Inputs!$E$10&gt;(U111*(1+rate/freq)),IF((U111*(1+rate/freq))&lt;0,0,(U111*(1+rate/freq))),PMT(H112/freq,(term),-$B$2))))</f>
        <v>17942.58836603877</v>
      </c>
      <c r="J112" s="8">
        <f t="shared" si="24"/>
        <v>17942.58836603877</v>
      </c>
      <c r="K112" s="9">
        <f t="shared" si="25"/>
        <v>10309.73069875601</v>
      </c>
      <c r="L112" s="8">
        <f>IF(E112="","",IF(Inputs!$B$12="Yes",I112-K112,Inputs!$B$6-K112))</f>
        <v>7632.8576672827603</v>
      </c>
      <c r="M112" s="8">
        <f t="shared" si="32"/>
        <v>109</v>
      </c>
      <c r="N112" s="8">
        <f>N109+3</f>
        <v>109</v>
      </c>
      <c r="O112" s="8">
        <f>O106+6</f>
        <v>109</v>
      </c>
      <c r="P112" s="8">
        <f>P100+12</f>
        <v>109</v>
      </c>
      <c r="Q112" s="8" t="str">
        <f t="shared" si="26"/>
        <v/>
      </c>
      <c r="R112" s="3">
        <f t="shared" si="27"/>
        <v>0</v>
      </c>
      <c r="S112" s="62">
        <f>IF(Inputs!$E$12="Yes",IF(AH112&lt;0,0,AH112),0)</f>
        <v>0</v>
      </c>
      <c r="T112" s="3">
        <f t="shared" si="28"/>
        <v>0</v>
      </c>
      <c r="U112" s="8">
        <f t="shared" si="29"/>
        <v>1422618.7999636088</v>
      </c>
      <c r="W112" s="33"/>
      <c r="X112" s="33"/>
      <c r="Y112" s="33"/>
      <c r="Z112" s="33"/>
      <c r="AA112" s="33"/>
      <c r="AB112" s="11"/>
      <c r="AC112" s="11"/>
      <c r="AD112">
        <f>IF(AND('Loan amortization schedule-old'!K112&gt;$AE$1,K112&gt;$AE$1),1,0)</f>
        <v>0</v>
      </c>
      <c r="AE112" s="2">
        <f>IF(AND('Loan amortization schedule-old'!K112&gt;$AE$1,K112&lt;$AE$1),($AE$1-K112)*Inputs!$B$10,0)</f>
        <v>0</v>
      </c>
      <c r="AF112">
        <f>IF(AND('Loan amortization schedule-old'!K112&lt;$AE$1,K112&lt;$AE$1),('Loan amortization schedule-old'!K112-'Loan amortization schedule-new'!K112)*Inputs!$B$10,0)</f>
        <v>336.30051093846885</v>
      </c>
      <c r="AG112" s="7"/>
      <c r="AH112" s="61">
        <f>IF(ISERROR(E112),NA(),'Loan amortization schedule-old'!K112-'Loan amortization schedule-new'!K112)+IF(ISERROR(E112),NA(),'Loan amortization schedule-old'!L112-'Loan amortization schedule-new'!L112)-IF(ISERROR(E112),NA(),IF(AD112=1,0,SUM(AE112:AF112)))</f>
        <v>2799.4815932346605</v>
      </c>
      <c r="AI112" s="53">
        <f>IF(X112=0,0,'Loan amortization schedule-old'!Y112-Y112)</f>
        <v>0</v>
      </c>
      <c r="AJ112" s="53">
        <f>IF(X112=0,0,'Loan amortization schedule-old'!Z112-Z112)</f>
        <v>0</v>
      </c>
      <c r="AK112" s="53">
        <f t="shared" si="30"/>
        <v>0</v>
      </c>
      <c r="AL112" s="53">
        <f t="shared" si="34"/>
        <v>0</v>
      </c>
      <c r="AM112" s="34"/>
      <c r="AN112" s="50">
        <f>IF(Inputs!$B$12="No",SUM($AL$3:AL112)-Inputs!$E$5-Inputs!$E$6,IF(Inputs!$E$12="Yes",NA(),SUM($AL$3:AL112)-Inputs!$E$5-Inputs!$E$6))</f>
        <v>522792.72660676541</v>
      </c>
      <c r="AO112" s="35"/>
      <c r="AP112" s="34"/>
      <c r="AQ112" s="34"/>
      <c r="AR112" s="34"/>
      <c r="AS112" s="34"/>
      <c r="AT112" s="34"/>
      <c r="AU112" s="34"/>
      <c r="AV112" s="34"/>
      <c r="AW112" s="34"/>
    </row>
    <row r="113" spans="1:49">
      <c r="A113" s="20"/>
      <c r="B113" s="20"/>
      <c r="D113" s="26">
        <f>IF(SUM($D$2:D112)&lt;&gt;0,0,IF(OR(ROUND(U112-L113,2)=0,ROUND(U113,2)=0),E113,0))</f>
        <v>0</v>
      </c>
      <c r="E113" s="3">
        <f t="shared" si="31"/>
        <v>110</v>
      </c>
      <c r="F113" s="3">
        <f t="shared" si="22"/>
        <v>0</v>
      </c>
      <c r="G113" s="47">
        <f t="shared" si="33"/>
        <v>8.6499999999999994E-2</v>
      </c>
      <c r="H113" s="37">
        <f t="shared" si="23"/>
        <v>8.6499999999999994E-2</v>
      </c>
      <c r="I113" s="9">
        <f>IF(Inputs!$B$12="No",IF((K113+L113)&gt;(U112*(1+rate/freq)),IF((U112*(1+rate/freq))&lt;0,0,(U112*(1+rate/freq))),(K113+L113)),IF(E113="",NA(),IF(Inputs!$E$10&gt;(U112*(1+rate/freq)),IF((U112*(1+rate/freq))&lt;0,0,(U112*(1+rate/freq))),PMT(H113/freq,(term),-$B$2))))</f>
        <v>17942.58836603877</v>
      </c>
      <c r="J113" s="8">
        <f t="shared" si="24"/>
        <v>17942.58836603877</v>
      </c>
      <c r="K113" s="9">
        <f t="shared" si="25"/>
        <v>10254.710516404346</v>
      </c>
      <c r="L113" s="8">
        <f>IF(E113="","",IF(Inputs!$B$12="Yes",I113-K113,Inputs!$B$6-K113))</f>
        <v>7687.8778496344239</v>
      </c>
      <c r="M113" s="8">
        <f t="shared" si="32"/>
        <v>110</v>
      </c>
      <c r="N113" s="8"/>
      <c r="O113" s="8"/>
      <c r="P113" s="8"/>
      <c r="Q113" s="8" t="str">
        <f t="shared" si="26"/>
        <v/>
      </c>
      <c r="R113" s="3">
        <f t="shared" si="27"/>
        <v>0</v>
      </c>
      <c r="S113" s="62">
        <f>IF(Inputs!$E$12="Yes",IF(AH113&lt;0,0,AH113),0)</f>
        <v>0</v>
      </c>
      <c r="T113" s="3">
        <f t="shared" si="28"/>
        <v>0</v>
      </c>
      <c r="U113" s="8">
        <f t="shared" si="29"/>
        <v>1414930.9221139743</v>
      </c>
      <c r="W113" s="33"/>
      <c r="X113" s="33"/>
      <c r="Y113" s="33"/>
      <c r="Z113" s="33"/>
      <c r="AA113" s="33"/>
      <c r="AB113" s="11"/>
      <c r="AC113" s="11"/>
      <c r="AD113">
        <f>IF(AND('Loan amortization schedule-old'!K113&gt;$AE$1,K113&gt;$AE$1),1,0)</f>
        <v>0</v>
      </c>
      <c r="AE113" s="2">
        <f>IF(AND('Loan amortization schedule-old'!K113&gt;$AE$1,K113&lt;$AE$1),($AE$1-K113)*Inputs!$B$10,0)</f>
        <v>0</v>
      </c>
      <c r="AF113">
        <f>IF(AND('Loan amortization schedule-old'!K113&lt;$AE$1,K113&lt;$AE$1),('Loan amortization schedule-old'!K113-'Loan amortization schedule-new'!K113)*Inputs!$B$10,0)</f>
        <v>334.91515657780661</v>
      </c>
      <c r="AG113" s="7"/>
      <c r="AH113" s="61">
        <f>IF(ISERROR(E113),NA(),'Loan amortization schedule-old'!K113-'Loan amortization schedule-new'!K113)+IF(ISERROR(E113),NA(),'Loan amortization schedule-old'!L113-'Loan amortization schedule-new'!L113)-IF(ISERROR(E113),NA(),IF(AD113=1,0,SUM(AE113:AF113)))</f>
        <v>2800.8669475953229</v>
      </c>
      <c r="AI113" s="53">
        <f>IF(X113=0,0,'Loan amortization schedule-old'!Y113-Y113)</f>
        <v>0</v>
      </c>
      <c r="AJ113" s="53">
        <f>IF(X113=0,0,'Loan amortization schedule-old'!Z113-Z113)</f>
        <v>0</v>
      </c>
      <c r="AK113" s="53">
        <f t="shared" si="30"/>
        <v>0</v>
      </c>
      <c r="AL113" s="53">
        <f t="shared" si="34"/>
        <v>0</v>
      </c>
      <c r="AM113" s="34"/>
      <c r="AN113" s="50">
        <f>IF(Inputs!$B$12="No",SUM($AL$3:AL113)-Inputs!$E$5-Inputs!$E$6,IF(Inputs!$E$12="Yes",NA(),SUM($AL$3:AL113)-Inputs!$E$5-Inputs!$E$6))</f>
        <v>522792.72660676541</v>
      </c>
      <c r="AO113" s="35"/>
      <c r="AP113" s="34"/>
      <c r="AQ113" s="34"/>
      <c r="AR113" s="34"/>
      <c r="AS113" s="34"/>
      <c r="AT113" s="34"/>
      <c r="AU113" s="34"/>
      <c r="AV113" s="34"/>
      <c r="AW113" s="34"/>
    </row>
    <row r="114" spans="1:49">
      <c r="A114" s="20"/>
      <c r="B114" s="20"/>
      <c r="D114" s="26">
        <f>IF(SUM($D$2:D113)&lt;&gt;0,0,IF(OR(ROUND(U113-L114,2)=0,ROUND(U114,2)=0),E114,0))</f>
        <v>0</v>
      </c>
      <c r="E114" s="3">
        <f t="shared" si="31"/>
        <v>111</v>
      </c>
      <c r="F114" s="3">
        <f t="shared" si="22"/>
        <v>0</v>
      </c>
      <c r="G114" s="47">
        <f t="shared" si="33"/>
        <v>8.6499999999999994E-2</v>
      </c>
      <c r="H114" s="37">
        <f t="shared" si="23"/>
        <v>8.6499999999999994E-2</v>
      </c>
      <c r="I114" s="9">
        <f>IF(Inputs!$B$12="No",IF((K114+L114)&gt;(U113*(1+rate/freq)),IF((U113*(1+rate/freq))&lt;0,0,(U113*(1+rate/freq))),(K114+L114)),IF(E114="",NA(),IF(Inputs!$E$10&gt;(U113*(1+rate/freq)),IF((U113*(1+rate/freq))&lt;0,0,(U113*(1+rate/freq))),PMT(H114/freq,(term),-$B$2))))</f>
        <v>17942.58836603877</v>
      </c>
      <c r="J114" s="8">
        <f t="shared" si="24"/>
        <v>17942.58836603877</v>
      </c>
      <c r="K114" s="9">
        <f t="shared" si="25"/>
        <v>10199.293730238231</v>
      </c>
      <c r="L114" s="8">
        <f>IF(E114="","",IF(Inputs!$B$12="Yes",I114-K114,Inputs!$B$6-K114))</f>
        <v>7743.2946358005393</v>
      </c>
      <c r="M114" s="8">
        <f t="shared" si="32"/>
        <v>111</v>
      </c>
      <c r="N114" s="8"/>
      <c r="O114" s="8"/>
      <c r="P114" s="8"/>
      <c r="Q114" s="8" t="str">
        <f t="shared" si="26"/>
        <v/>
      </c>
      <c r="R114" s="3">
        <f t="shared" si="27"/>
        <v>0</v>
      </c>
      <c r="S114" s="62">
        <f>IF(Inputs!$E$12="Yes",IF(AH114&lt;0,0,AH114),0)</f>
        <v>0</v>
      </c>
      <c r="T114" s="3">
        <f t="shared" si="28"/>
        <v>0</v>
      </c>
      <c r="U114" s="8">
        <f t="shared" si="29"/>
        <v>1407187.6274781737</v>
      </c>
      <c r="W114" s="33"/>
      <c r="X114" s="33"/>
      <c r="Y114" s="33"/>
      <c r="Z114" s="33"/>
      <c r="AA114" s="33"/>
      <c r="AB114" s="11"/>
      <c r="AC114" s="11"/>
      <c r="AD114">
        <f>IF(AND('Loan amortization schedule-old'!K114&gt;$AE$1,K114&gt;$AE$1),1,0)</f>
        <v>0</v>
      </c>
      <c r="AE114" s="2">
        <f>IF(AND('Loan amortization schedule-old'!K114&gt;$AE$1,K114&lt;$AE$1),($AE$1-K114)*Inputs!$B$10,0)</f>
        <v>0</v>
      </c>
      <c r="AF114">
        <f>IF(AND('Loan amortization schedule-old'!K114&lt;$AE$1,K114&lt;$AE$1),('Loan amortization schedule-old'!K114-'Loan amortization schedule-new'!K114)*Inputs!$B$10,0)</f>
        <v>333.50629895760409</v>
      </c>
      <c r="AG114" s="7"/>
      <c r="AH114" s="61">
        <f>IF(ISERROR(E114),NA(),'Loan amortization schedule-old'!K114-'Loan amortization schedule-new'!K114)+IF(ISERROR(E114),NA(),'Loan amortization schedule-old'!L114-'Loan amortization schedule-new'!L114)-IF(ISERROR(E114),NA(),IF(AD114=1,0,SUM(AE114:AF114)))</f>
        <v>2802.2758052155255</v>
      </c>
      <c r="AI114" s="53">
        <f>IF(X114=0,0,'Loan amortization schedule-old'!Y114-Y114)</f>
        <v>0</v>
      </c>
      <c r="AJ114" s="53">
        <f>IF(X114=0,0,'Loan amortization schedule-old'!Z114-Z114)</f>
        <v>0</v>
      </c>
      <c r="AK114" s="53">
        <f t="shared" si="30"/>
        <v>0</v>
      </c>
      <c r="AL114" s="53">
        <f t="shared" si="34"/>
        <v>0</v>
      </c>
      <c r="AM114" s="34"/>
      <c r="AN114" s="50">
        <f>IF(Inputs!$B$12="No",SUM($AL$3:AL114)-Inputs!$E$5-Inputs!$E$6,IF(Inputs!$E$12="Yes",NA(),SUM($AL$3:AL114)-Inputs!$E$5-Inputs!$E$6))</f>
        <v>522792.72660676541</v>
      </c>
      <c r="AO114" s="35"/>
      <c r="AP114" s="34"/>
      <c r="AQ114" s="34"/>
      <c r="AR114" s="34"/>
      <c r="AS114" s="34"/>
      <c r="AT114" s="34"/>
      <c r="AU114" s="34"/>
      <c r="AV114" s="71" t="str">
        <f>""</f>
        <v/>
      </c>
      <c r="AW114" s="34"/>
    </row>
    <row r="115" spans="1:49">
      <c r="A115" s="20"/>
      <c r="B115" s="20"/>
      <c r="D115" s="26">
        <f>IF(SUM($D$2:D114)&lt;&gt;0,0,IF(OR(ROUND(U114-L115,2)=0,ROUND(U115,2)=0),E115,0))</f>
        <v>0</v>
      </c>
      <c r="E115" s="3">
        <f t="shared" si="31"/>
        <v>112</v>
      </c>
      <c r="F115" s="3">
        <f t="shared" si="22"/>
        <v>0</v>
      </c>
      <c r="G115" s="47">
        <f t="shared" si="33"/>
        <v>8.6499999999999994E-2</v>
      </c>
      <c r="H115" s="37">
        <f t="shared" si="23"/>
        <v>8.6499999999999994E-2</v>
      </c>
      <c r="I115" s="9">
        <f>IF(Inputs!$B$12="No",IF((K115+L115)&gt;(U114*(1+rate/freq)),IF((U114*(1+rate/freq))&lt;0,0,(U114*(1+rate/freq))),(K115+L115)),IF(E115="",NA(),IF(Inputs!$E$10&gt;(U114*(1+rate/freq)),IF((U114*(1+rate/freq))&lt;0,0,(U114*(1+rate/freq))),PMT(H115/freq,(term),-$B$2))))</f>
        <v>17942.58836603877</v>
      </c>
      <c r="J115" s="8">
        <f t="shared" si="24"/>
        <v>17942.58836603877</v>
      </c>
      <c r="K115" s="9">
        <f t="shared" si="25"/>
        <v>10143.477481405169</v>
      </c>
      <c r="L115" s="8">
        <f>IF(E115="","",IF(Inputs!$B$12="Yes",I115-K115,Inputs!$B$6-K115))</f>
        <v>7799.110884633601</v>
      </c>
      <c r="M115" s="8">
        <f t="shared" si="32"/>
        <v>112</v>
      </c>
      <c r="N115" s="8">
        <f>N112+3</f>
        <v>112</v>
      </c>
      <c r="O115" s="8"/>
      <c r="P115" s="8"/>
      <c r="Q115" s="8" t="str">
        <f t="shared" si="26"/>
        <v/>
      </c>
      <c r="R115" s="3">
        <f t="shared" si="27"/>
        <v>0</v>
      </c>
      <c r="S115" s="62">
        <f>IF(Inputs!$E$12="Yes",IF(AH115&lt;0,0,AH115),0)</f>
        <v>0</v>
      </c>
      <c r="T115" s="3">
        <f t="shared" si="28"/>
        <v>0</v>
      </c>
      <c r="U115" s="8">
        <f t="shared" si="29"/>
        <v>1399388.5165935401</v>
      </c>
      <c r="W115" s="33"/>
      <c r="X115" s="33"/>
      <c r="Y115" s="33"/>
      <c r="Z115" s="33"/>
      <c r="AA115" s="33"/>
      <c r="AB115" s="11"/>
      <c r="AC115" s="11"/>
      <c r="AD115">
        <f>IF(AND('Loan amortization schedule-old'!K115&gt;$AE$1,K115&gt;$AE$1),1,0)</f>
        <v>0</v>
      </c>
      <c r="AE115" s="2">
        <f>IF(AND('Loan amortization schedule-old'!K115&gt;$AE$1,K115&lt;$AE$1),($AE$1-K115)*Inputs!$B$10,0)</f>
        <v>0</v>
      </c>
      <c r="AF115">
        <f>IF(AND('Loan amortization schedule-old'!K115&lt;$AE$1,K115&lt;$AE$1),('Loan amortization schedule-old'!K115-'Loan amortization schedule-new'!K115)*Inputs!$B$10,0)</f>
        <v>332.0736453144147</v>
      </c>
      <c r="AG115" s="7"/>
      <c r="AH115" s="61">
        <f>IF(ISERROR(E115),NA(),'Loan amortization schedule-old'!K115-'Loan amortization schedule-new'!K115)+IF(ISERROR(E115),NA(),'Loan amortization schedule-old'!L115-'Loan amortization schedule-new'!L115)-IF(ISERROR(E115),NA(),IF(AD115=1,0,SUM(AE115:AF115)))</f>
        <v>2803.7084588587149</v>
      </c>
      <c r="AI115" s="53">
        <f>IF(X115=0,0,'Loan amortization schedule-old'!Y115-Y115)</f>
        <v>0</v>
      </c>
      <c r="AJ115" s="53">
        <f>IF(X115=0,0,'Loan amortization schedule-old'!Z115-Z115)</f>
        <v>0</v>
      </c>
      <c r="AK115" s="53">
        <f t="shared" si="30"/>
        <v>0</v>
      </c>
      <c r="AL115" s="53">
        <f t="shared" si="34"/>
        <v>0</v>
      </c>
      <c r="AM115" s="34"/>
      <c r="AN115" s="50">
        <f>IF(Inputs!$B$12="No",SUM($AL$3:AL115)-Inputs!$E$5-Inputs!$E$6,IF(Inputs!$E$12="Yes",NA(),SUM($AL$3:AL115)-Inputs!$E$5-Inputs!$E$6))</f>
        <v>522792.72660676541</v>
      </c>
      <c r="AO115" s="35"/>
      <c r="AP115" s="34"/>
      <c r="AQ115" s="34"/>
      <c r="AR115" s="34"/>
      <c r="AS115" s="34"/>
      <c r="AT115" s="34"/>
      <c r="AU115" s="34"/>
      <c r="AV115" s="34"/>
      <c r="AW115" s="34"/>
    </row>
    <row r="116" spans="1:49">
      <c r="A116" s="20"/>
      <c r="B116" s="20"/>
      <c r="D116" s="26">
        <f>IF(SUM($D$2:D115)&lt;&gt;0,0,IF(OR(ROUND(U115-L116,2)=0,ROUND(U116,2)=0),E116,0))</f>
        <v>0</v>
      </c>
      <c r="E116" s="3">
        <f t="shared" si="31"/>
        <v>113</v>
      </c>
      <c r="F116" s="3">
        <f t="shared" si="22"/>
        <v>0</v>
      </c>
      <c r="G116" s="47">
        <f t="shared" si="33"/>
        <v>8.6499999999999994E-2</v>
      </c>
      <c r="H116" s="37">
        <f t="shared" si="23"/>
        <v>8.6499999999999994E-2</v>
      </c>
      <c r="I116" s="9">
        <f>IF(Inputs!$B$12="No",IF((K116+L116)&gt;(U115*(1+rate/freq)),IF((U115*(1+rate/freq))&lt;0,0,(U115*(1+rate/freq))),(K116+L116)),IF(E116="",NA(),IF(Inputs!$E$10&gt;(U115*(1+rate/freq)),IF((U115*(1+rate/freq))&lt;0,0,(U115*(1+rate/freq))),PMT(H116/freq,(term),-$B$2))))</f>
        <v>17942.58836603877</v>
      </c>
      <c r="J116" s="8">
        <f t="shared" si="24"/>
        <v>17942.58836603877</v>
      </c>
      <c r="K116" s="9">
        <f t="shared" si="25"/>
        <v>10087.2588904451</v>
      </c>
      <c r="L116" s="8">
        <f>IF(E116="","",IF(Inputs!$B$12="Yes",I116-K116,Inputs!$B$6-K116))</f>
        <v>7855.3294755936695</v>
      </c>
      <c r="M116" s="8">
        <f t="shared" si="32"/>
        <v>113</v>
      </c>
      <c r="N116" s="8"/>
      <c r="O116" s="8"/>
      <c r="P116" s="8"/>
      <c r="Q116" s="8" t="str">
        <f t="shared" si="26"/>
        <v/>
      </c>
      <c r="R116" s="3">
        <f t="shared" si="27"/>
        <v>0</v>
      </c>
      <c r="S116" s="62">
        <f>IF(Inputs!$E$12="Yes",IF(AH116&lt;0,0,AH116),0)</f>
        <v>0</v>
      </c>
      <c r="T116" s="3">
        <f t="shared" si="28"/>
        <v>0</v>
      </c>
      <c r="U116" s="8">
        <f t="shared" si="29"/>
        <v>1391533.1871179463</v>
      </c>
      <c r="W116" s="33"/>
      <c r="X116" s="33"/>
      <c r="Y116" s="33"/>
      <c r="Z116" s="33"/>
      <c r="AA116" s="33"/>
      <c r="AB116" s="11"/>
      <c r="AC116" s="11"/>
      <c r="AD116">
        <f>IF(AND('Loan amortization schedule-old'!K116&gt;$AE$1,K116&gt;$AE$1),1,0)</f>
        <v>0</v>
      </c>
      <c r="AE116" s="2">
        <f>IF(AND('Loan amortization schedule-old'!K116&gt;$AE$1,K116&lt;$AE$1),($AE$1-K116)*Inputs!$B$10,0)</f>
        <v>0</v>
      </c>
      <c r="AF116">
        <f>IF(AND('Loan amortization schedule-old'!K116&lt;$AE$1,K116&lt;$AE$1),('Loan amortization schedule-old'!K116-'Loan amortization schedule-new'!K116)*Inputs!$B$10,0)</f>
        <v>330.61689964894134</v>
      </c>
      <c r="AG116" s="7"/>
      <c r="AH116" s="61">
        <f>IF(ISERROR(E116),NA(),'Loan amortization schedule-old'!K116-'Loan amortization schedule-new'!K116)+IF(ISERROR(E116),NA(),'Loan amortization schedule-old'!L116-'Loan amortization schedule-new'!L116)-IF(ISERROR(E116),NA(),IF(AD116=1,0,SUM(AE116:AF116)))</f>
        <v>2805.1652045241881</v>
      </c>
      <c r="AI116" s="53">
        <f>IF(X116=0,0,'Loan amortization schedule-old'!Y116-Y116)</f>
        <v>0</v>
      </c>
      <c r="AJ116" s="53">
        <f>IF(X116=0,0,'Loan amortization schedule-old'!Z116-Z116)</f>
        <v>0</v>
      </c>
      <c r="AK116" s="53">
        <f t="shared" si="30"/>
        <v>0</v>
      </c>
      <c r="AL116" s="53">
        <f t="shared" si="34"/>
        <v>0</v>
      </c>
      <c r="AM116" s="34"/>
      <c r="AN116" s="50">
        <f>IF(Inputs!$B$12="No",SUM($AL$3:AL116)-Inputs!$E$5-Inputs!$E$6,IF(Inputs!$E$12="Yes",NA(),SUM($AL$3:AL116)-Inputs!$E$5-Inputs!$E$6))</f>
        <v>522792.72660676541</v>
      </c>
      <c r="AO116" s="35"/>
      <c r="AP116" s="34"/>
      <c r="AQ116" s="34"/>
      <c r="AR116" s="34"/>
      <c r="AS116" s="34"/>
      <c r="AT116" s="34"/>
      <c r="AU116" s="34"/>
      <c r="AV116" s="65">
        <f>ROUND(U116-L117,2)</f>
        <v>1383621.23</v>
      </c>
      <c r="AW116" s="34"/>
    </row>
    <row r="117" spans="1:49">
      <c r="A117" s="20"/>
      <c r="B117" s="20"/>
      <c r="D117" s="26">
        <f>IF(SUM($D$2:D116)&lt;&gt;0,0,IF(OR(ROUND(U116-L117,2)=0,ROUND(U117,2)=0),E117,0))</f>
        <v>0</v>
      </c>
      <c r="E117" s="3">
        <f t="shared" si="31"/>
        <v>114</v>
      </c>
      <c r="F117" s="3">
        <f t="shared" si="22"/>
        <v>0</v>
      </c>
      <c r="G117" s="47">
        <f t="shared" si="33"/>
        <v>8.6499999999999994E-2</v>
      </c>
      <c r="H117" s="37">
        <f t="shared" si="23"/>
        <v>8.6499999999999994E-2</v>
      </c>
      <c r="I117" s="9">
        <f>IF(Inputs!$B$12="No",IF((K117+L117)&gt;(U116*(1+rate/freq)),IF((U116*(1+rate/freq))&lt;0,0,(U116*(1+rate/freq))),(K117+L117)),IF(E117="",NA(),IF(Inputs!$E$10&gt;(U116*(1+rate/freq)),IF((U116*(1+rate/freq))&lt;0,0,(U116*(1+rate/freq))),PMT(H117/freq,(term),-$B$2))))</f>
        <v>17942.58836603877</v>
      </c>
      <c r="J117" s="8">
        <f t="shared" si="24"/>
        <v>17942.58836603877</v>
      </c>
      <c r="K117" s="9">
        <f t="shared" si="25"/>
        <v>10030.635057141862</v>
      </c>
      <c r="L117" s="8">
        <f>IF(E117="","",IF(Inputs!$B$12="Yes",I117-K117,Inputs!$B$6-K117))</f>
        <v>7911.9533088969074</v>
      </c>
      <c r="M117" s="8">
        <f t="shared" si="32"/>
        <v>114</v>
      </c>
      <c r="N117" s="8"/>
      <c r="O117" s="8"/>
      <c r="P117" s="8"/>
      <c r="Q117" s="8" t="str">
        <f t="shared" si="26"/>
        <v/>
      </c>
      <c r="R117" s="3">
        <f t="shared" si="27"/>
        <v>0</v>
      </c>
      <c r="S117" s="62">
        <f>IF(Inputs!$E$12="Yes",IF(AH117&lt;0,0,AH117),0)</f>
        <v>0</v>
      </c>
      <c r="T117" s="3">
        <f t="shared" si="28"/>
        <v>0</v>
      </c>
      <c r="U117" s="8">
        <f t="shared" si="29"/>
        <v>1383621.2338090495</v>
      </c>
      <c r="W117" s="33"/>
      <c r="X117" s="33"/>
      <c r="Y117" s="33"/>
      <c r="Z117" s="33"/>
      <c r="AA117" s="33"/>
      <c r="AB117" s="11"/>
      <c r="AC117" s="11"/>
      <c r="AD117">
        <f>IF(AND('Loan amortization schedule-old'!K117&gt;$AE$1,K117&gt;$AE$1),1,0)</f>
        <v>0</v>
      </c>
      <c r="AE117" s="2">
        <f>IF(AND('Loan amortization schedule-old'!K117&gt;$AE$1,K117&lt;$AE$1),($AE$1-K117)*Inputs!$B$10,0)</f>
        <v>0</v>
      </c>
      <c r="AF117">
        <f>IF(AND('Loan amortization schedule-old'!K117&lt;$AE$1,K117&lt;$AE$1),('Loan amortization schedule-old'!K117-'Loan amortization schedule-new'!K117)*Inputs!$B$10,0)</f>
        <v>329.13576269243811</v>
      </c>
      <c r="AG117" s="7"/>
      <c r="AH117" s="61">
        <f>IF(ISERROR(E117),NA(),'Loan amortization schedule-old'!K117-'Loan amortization schedule-new'!K117)+IF(ISERROR(E117),NA(),'Loan amortization schedule-old'!L117-'Loan amortization schedule-new'!L117)-IF(ISERROR(E117),NA(),IF(AD117=1,0,SUM(AE117:AF117)))</f>
        <v>2806.6463414806913</v>
      </c>
      <c r="AI117" s="53">
        <f>IF(X117=0,0,'Loan amortization schedule-old'!Y117-Y117)</f>
        <v>0</v>
      </c>
      <c r="AJ117" s="53">
        <f>IF(X117=0,0,'Loan amortization schedule-old'!Z117-Z117)</f>
        <v>0</v>
      </c>
      <c r="AK117" s="53">
        <f t="shared" si="30"/>
        <v>0</v>
      </c>
      <c r="AL117" s="53">
        <f t="shared" si="34"/>
        <v>0</v>
      </c>
      <c r="AM117" s="34"/>
      <c r="AN117" s="50">
        <f>IF(Inputs!$B$12="No",SUM($AL$3:AL117)-Inputs!$E$5-Inputs!$E$6,IF(Inputs!$E$12="Yes",NA(),SUM($AL$3:AL117)-Inputs!$E$5-Inputs!$E$6))</f>
        <v>522792.72660676541</v>
      </c>
      <c r="AO117" s="35"/>
      <c r="AP117" s="34"/>
      <c r="AQ117" s="34"/>
      <c r="AR117" s="34"/>
      <c r="AS117" s="34"/>
      <c r="AT117" s="34"/>
      <c r="AU117" s="34" t="b">
        <f>OR(ROUND(U116-L117,2)=0,ROUND(U117,2)=0)</f>
        <v>0</v>
      </c>
      <c r="AV117" s="65" t="e">
        <f>ROUND(AV114,2)</f>
        <v>#VALUE!</v>
      </c>
      <c r="AW117" s="34"/>
    </row>
    <row r="118" spans="1:49">
      <c r="A118" s="20"/>
      <c r="B118" s="20"/>
      <c r="D118" s="26">
        <f>IF(SUM($D$2:D117)&lt;&gt;0,0,IF(OR(ROUND(U117-L118,2)=0,ROUND(U118,2)=0),E118,0))</f>
        <v>0</v>
      </c>
      <c r="E118" s="3">
        <f t="shared" si="31"/>
        <v>115</v>
      </c>
      <c r="F118" s="3">
        <f t="shared" si="22"/>
        <v>0</v>
      </c>
      <c r="G118" s="47">
        <f t="shared" si="33"/>
        <v>8.6499999999999994E-2</v>
      </c>
      <c r="H118" s="37">
        <f t="shared" si="23"/>
        <v>8.6499999999999994E-2</v>
      </c>
      <c r="I118" s="9">
        <f>IF(Inputs!$B$12="No",IF((K118+L118)&gt;(U117*(1+rate/freq)),IF((U117*(1+rate/freq))&lt;0,0,(U117*(1+rate/freq))),(K118+L118)),IF(E118="",NA(),IF(Inputs!$E$10&gt;(U117*(1+rate/freq)),IF((U117*(1+rate/freq))&lt;0,0,(U117*(1+rate/freq))),PMT(H118/freq,(term),-$B$2))))</f>
        <v>17942.58836603877</v>
      </c>
      <c r="J118" s="8">
        <f t="shared" si="24"/>
        <v>17942.58836603877</v>
      </c>
      <c r="K118" s="9">
        <f t="shared" si="25"/>
        <v>9973.6030603735653</v>
      </c>
      <c r="L118" s="8">
        <f>IF(E118="","",IF(Inputs!$B$12="Yes",I118-K118,Inputs!$B$6-K118))</f>
        <v>7968.9853056652046</v>
      </c>
      <c r="M118" s="8">
        <f t="shared" si="32"/>
        <v>115</v>
      </c>
      <c r="N118" s="8">
        <f>N115+3</f>
        <v>115</v>
      </c>
      <c r="O118" s="8">
        <f>O112+6</f>
        <v>115</v>
      </c>
      <c r="P118" s="8"/>
      <c r="Q118" s="8" t="str">
        <f t="shared" si="26"/>
        <v/>
      </c>
      <c r="R118" s="3">
        <f t="shared" si="27"/>
        <v>0</v>
      </c>
      <c r="S118" s="62">
        <f>IF(Inputs!$E$12="Yes",IF(AH118&lt;0,0,AH118),0)</f>
        <v>0</v>
      </c>
      <c r="T118" s="3">
        <f t="shared" si="28"/>
        <v>0</v>
      </c>
      <c r="U118" s="8">
        <f t="shared" si="29"/>
        <v>1375652.2485033842</v>
      </c>
      <c r="W118" s="33"/>
      <c r="X118" s="33"/>
      <c r="Y118" s="33"/>
      <c r="Z118" s="33"/>
      <c r="AA118" s="33"/>
      <c r="AB118" s="11"/>
      <c r="AC118" s="11"/>
      <c r="AD118">
        <f>IF(AND('Loan amortization schedule-old'!K118&gt;$AE$1,K118&gt;$AE$1),1,0)</f>
        <v>0</v>
      </c>
      <c r="AE118" s="2">
        <f>IF(AND('Loan amortization schedule-old'!K118&gt;$AE$1,K118&lt;$AE$1),($AE$1-K118)*Inputs!$B$10,0)</f>
        <v>0</v>
      </c>
      <c r="AF118">
        <f>IF(AND('Loan amortization schedule-old'!K118&lt;$AE$1,K118&lt;$AE$1),('Loan amortization schedule-old'!K118-'Loan amortization schedule-new'!K118)*Inputs!$B$10,0)</f>
        <v>327.62993187278209</v>
      </c>
      <c r="AG118" s="7"/>
      <c r="AH118" s="61">
        <f>IF(ISERROR(E118),NA(),'Loan amortization schedule-old'!K118-'Loan amortization schedule-new'!K118)+IF(ISERROR(E118),NA(),'Loan amortization schedule-old'!L118-'Loan amortization schedule-new'!L118)-IF(ISERROR(E118),NA(),IF(AD118=1,0,SUM(AE118:AF118)))</f>
        <v>2808.1521723003475</v>
      </c>
      <c r="AI118" s="53">
        <f>IF(X118=0,0,'Loan amortization schedule-old'!Y118-Y118)</f>
        <v>0</v>
      </c>
      <c r="AJ118" s="53">
        <f>IF(X118=0,0,'Loan amortization schedule-old'!Z118-Z118)</f>
        <v>0</v>
      </c>
      <c r="AK118" s="53">
        <f t="shared" si="30"/>
        <v>0</v>
      </c>
      <c r="AL118" s="53">
        <f t="shared" si="34"/>
        <v>0</v>
      </c>
      <c r="AM118" s="34"/>
      <c r="AN118" s="50">
        <f>IF(Inputs!$B$12="No",SUM($AL$3:AL118)-Inputs!$E$5-Inputs!$E$6,IF(Inputs!$E$12="Yes",NA(),SUM($AL$3:AL118)-Inputs!$E$5-Inputs!$E$6))</f>
        <v>522792.72660676541</v>
      </c>
      <c r="AO118" s="35"/>
      <c r="AP118" s="34"/>
      <c r="AQ118" s="34"/>
      <c r="AR118" s="34"/>
      <c r="AS118" s="34"/>
      <c r="AT118" s="34"/>
      <c r="AU118" s="34"/>
      <c r="AV118" s="34"/>
      <c r="AW118" s="34"/>
    </row>
    <row r="119" spans="1:49">
      <c r="A119" s="20"/>
      <c r="B119" s="20"/>
      <c r="D119" s="26">
        <f>IF(SUM($D$2:D118)&lt;&gt;0,0,IF(OR(ROUND(U118-L119,2)=0,ROUND(U119,2)=0),E119,0))</f>
        <v>0</v>
      </c>
      <c r="E119" s="3">
        <f t="shared" si="31"/>
        <v>116</v>
      </c>
      <c r="F119" s="3">
        <f t="shared" si="22"/>
        <v>0</v>
      </c>
      <c r="G119" s="47">
        <f t="shared" si="33"/>
        <v>8.6499999999999994E-2</v>
      </c>
      <c r="H119" s="37">
        <f t="shared" si="23"/>
        <v>8.6499999999999994E-2</v>
      </c>
      <c r="I119" s="9">
        <f>IF(Inputs!$B$12="No",IF((K119+L119)&gt;(U118*(1+rate/freq)),IF((U118*(1+rate/freq))&lt;0,0,(U118*(1+rate/freq))),(K119+L119)),IF(E119="",NA(),IF(Inputs!$E$10&gt;(U118*(1+rate/freq)),IF((U118*(1+rate/freq))&lt;0,0,(U118*(1+rate/freq))),PMT(H119/freq,(term),-$B$2))))</f>
        <v>17942.58836603877</v>
      </c>
      <c r="J119" s="8">
        <f t="shared" si="24"/>
        <v>17942.58836603877</v>
      </c>
      <c r="K119" s="9">
        <f t="shared" si="25"/>
        <v>9916.1599579618942</v>
      </c>
      <c r="L119" s="8">
        <f>IF(E119="","",IF(Inputs!$B$12="Yes",I119-K119,Inputs!$B$6-K119))</f>
        <v>8026.4284080768757</v>
      </c>
      <c r="M119" s="8">
        <f t="shared" si="32"/>
        <v>116</v>
      </c>
      <c r="N119" s="8"/>
      <c r="O119" s="8"/>
      <c r="P119" s="8"/>
      <c r="Q119" s="8" t="str">
        <f t="shared" si="26"/>
        <v/>
      </c>
      <c r="R119" s="3">
        <f t="shared" si="27"/>
        <v>0</v>
      </c>
      <c r="S119" s="62">
        <f>IF(Inputs!$E$12="Yes",IF(AH119&lt;0,0,AH119),0)</f>
        <v>0</v>
      </c>
      <c r="T119" s="3">
        <f t="shared" si="28"/>
        <v>0</v>
      </c>
      <c r="U119" s="8">
        <f t="shared" si="29"/>
        <v>1367625.8200953072</v>
      </c>
      <c r="W119" s="33"/>
      <c r="X119" s="33"/>
      <c r="Y119" s="33"/>
      <c r="Z119" s="33"/>
      <c r="AA119" s="33"/>
      <c r="AB119" s="11"/>
      <c r="AC119" s="11"/>
      <c r="AD119">
        <f>IF(AND('Loan amortization schedule-old'!K119&gt;$AE$1,K119&gt;$AE$1),1,0)</f>
        <v>0</v>
      </c>
      <c r="AE119" s="2">
        <f>IF(AND('Loan amortization schedule-old'!K119&gt;$AE$1,K119&lt;$AE$1),($AE$1-K119)*Inputs!$B$10,0)</f>
        <v>0</v>
      </c>
      <c r="AF119">
        <f>IF(AND('Loan amortization schedule-old'!K119&lt;$AE$1,K119&lt;$AE$1),('Loan amortization schedule-old'!K119-'Loan amortization schedule-new'!K119)*Inputs!$B$10,0)</f>
        <v>326.09910128020141</v>
      </c>
      <c r="AG119" s="7"/>
      <c r="AH119" s="61">
        <f>IF(ISERROR(E119),NA(),'Loan amortization schedule-old'!K119-'Loan amortization schedule-new'!K119)+IF(ISERROR(E119),NA(),'Loan amortization schedule-old'!L119-'Loan amortization schedule-new'!L119)-IF(ISERROR(E119),NA(),IF(AD119=1,0,SUM(AE119:AF119)))</f>
        <v>2809.683002892928</v>
      </c>
      <c r="AI119" s="53">
        <f>IF(X119=0,0,'Loan amortization schedule-old'!Y119-Y119)</f>
        <v>0</v>
      </c>
      <c r="AJ119" s="53">
        <f>IF(X119=0,0,'Loan amortization schedule-old'!Z119-Z119)</f>
        <v>0</v>
      </c>
      <c r="AK119" s="53">
        <f t="shared" si="30"/>
        <v>0</v>
      </c>
      <c r="AL119" s="53">
        <f t="shared" si="34"/>
        <v>0</v>
      </c>
      <c r="AM119" s="34"/>
      <c r="AN119" s="50">
        <f>IF(Inputs!$B$12="No",SUM($AL$3:AL119)-Inputs!$E$5-Inputs!$E$6,IF(Inputs!$E$12="Yes",NA(),SUM($AL$3:AL119)-Inputs!$E$5-Inputs!$E$6))</f>
        <v>522792.72660676541</v>
      </c>
      <c r="AO119" s="35"/>
      <c r="AP119" s="34"/>
      <c r="AQ119" s="34"/>
      <c r="AR119" s="34"/>
      <c r="AS119" s="34"/>
      <c r="AT119" s="34"/>
      <c r="AU119" s="34"/>
      <c r="AV119" s="34"/>
      <c r="AW119" s="34"/>
    </row>
    <row r="120" spans="1:49">
      <c r="A120" s="20"/>
      <c r="B120" s="20"/>
      <c r="D120" s="26">
        <f>IF(SUM($D$2:D119)&lt;&gt;0,0,IF(OR(ROUND(U119-L120,2)=0,ROUND(U120,2)=0),E120,0))</f>
        <v>0</v>
      </c>
      <c r="E120" s="3">
        <f t="shared" si="31"/>
        <v>117</v>
      </c>
      <c r="F120" s="3">
        <f t="shared" si="22"/>
        <v>0</v>
      </c>
      <c r="G120" s="47">
        <f t="shared" si="33"/>
        <v>8.6499999999999994E-2</v>
      </c>
      <c r="H120" s="37">
        <f t="shared" si="23"/>
        <v>8.6499999999999994E-2</v>
      </c>
      <c r="I120" s="9">
        <f>IF(Inputs!$B$12="No",IF((K120+L120)&gt;(U119*(1+rate/freq)),IF((U119*(1+rate/freq))&lt;0,0,(U119*(1+rate/freq))),(K120+L120)),IF(E120="",NA(),IF(Inputs!$E$10&gt;(U119*(1+rate/freq)),IF((U119*(1+rate/freq))&lt;0,0,(U119*(1+rate/freq))),PMT(H120/freq,(term),-$B$2))))</f>
        <v>17942.58836603877</v>
      </c>
      <c r="J120" s="8">
        <f t="shared" si="24"/>
        <v>17942.58836603877</v>
      </c>
      <c r="K120" s="9">
        <f t="shared" si="25"/>
        <v>9858.3027865203385</v>
      </c>
      <c r="L120" s="8">
        <f>IF(E120="","",IF(Inputs!$B$12="Yes",I120-K120,Inputs!$B$6-K120))</f>
        <v>8084.2855795184314</v>
      </c>
      <c r="M120" s="8">
        <f t="shared" si="32"/>
        <v>117</v>
      </c>
      <c r="N120" s="8"/>
      <c r="O120" s="8"/>
      <c r="P120" s="8"/>
      <c r="Q120" s="8" t="str">
        <f t="shared" si="26"/>
        <v/>
      </c>
      <c r="R120" s="3">
        <f t="shared" si="27"/>
        <v>0</v>
      </c>
      <c r="S120" s="62">
        <f>IF(Inputs!$E$12="Yes",IF(AH120&lt;0,0,AH120),0)</f>
        <v>0</v>
      </c>
      <c r="T120" s="3">
        <f t="shared" si="28"/>
        <v>0</v>
      </c>
      <c r="U120" s="8">
        <f t="shared" si="29"/>
        <v>1359541.5345157888</v>
      </c>
      <c r="W120" s="33"/>
      <c r="X120" s="33"/>
      <c r="Y120" s="33"/>
      <c r="Z120" s="33"/>
      <c r="AA120" s="33"/>
      <c r="AB120" s="11"/>
      <c r="AC120" s="11"/>
      <c r="AD120">
        <f>IF(AND('Loan amortization schedule-old'!K120&gt;$AE$1,K120&gt;$AE$1),1,0)</f>
        <v>0</v>
      </c>
      <c r="AE120" s="2">
        <f>IF(AND('Loan amortization schedule-old'!K120&gt;$AE$1,K120&lt;$AE$1),($AE$1-K120)*Inputs!$B$10,0)</f>
        <v>0</v>
      </c>
      <c r="AF120">
        <f>IF(AND('Loan amortization schedule-old'!K120&lt;$AE$1,K120&lt;$AE$1),('Loan amortization schedule-old'!K120-'Loan amortization schedule-new'!K120)*Inputs!$B$10,0)</f>
        <v>324.54296163266253</v>
      </c>
      <c r="AG120" s="7"/>
      <c r="AH120" s="61">
        <f>IF(ISERROR(E120),NA(),'Loan amortization schedule-old'!K120-'Loan amortization schedule-new'!K120)+IF(ISERROR(E120),NA(),'Loan amortization schedule-old'!L120-'Loan amortization schedule-new'!L120)-IF(ISERROR(E120),NA(),IF(AD120=1,0,SUM(AE120:AF120)))</f>
        <v>2811.2391425404671</v>
      </c>
      <c r="AI120" s="53">
        <f>IF(X120=0,0,'Loan amortization schedule-old'!Y120-Y120)</f>
        <v>0</v>
      </c>
      <c r="AJ120" s="53">
        <f>IF(X120=0,0,'Loan amortization schedule-old'!Z120-Z120)</f>
        <v>0</v>
      </c>
      <c r="AK120" s="53">
        <f t="shared" si="30"/>
        <v>0</v>
      </c>
      <c r="AL120" s="53">
        <f t="shared" si="34"/>
        <v>0</v>
      </c>
      <c r="AM120" s="34"/>
      <c r="AN120" s="50">
        <f>IF(Inputs!$B$12="No",SUM($AL$3:AL120)-Inputs!$E$5-Inputs!$E$6,IF(Inputs!$E$12="Yes",NA(),SUM($AL$3:AL120)-Inputs!$E$5-Inputs!$E$6))</f>
        <v>522792.72660676541</v>
      </c>
      <c r="AO120" s="35"/>
      <c r="AP120" s="34"/>
      <c r="AQ120" s="34"/>
      <c r="AR120" s="34"/>
      <c r="AS120" s="34"/>
      <c r="AT120" s="34"/>
      <c r="AU120" s="34"/>
      <c r="AV120" s="34"/>
      <c r="AW120" s="34"/>
    </row>
    <row r="121" spans="1:49">
      <c r="A121" s="20"/>
      <c r="B121" s="20"/>
      <c r="D121" s="26">
        <f>IF(SUM($D$2:D120)&lt;&gt;0,0,IF(OR(ROUND(U120-L121,2)=0,ROUND(U121,2)=0),E121,0))</f>
        <v>0</v>
      </c>
      <c r="E121" s="3">
        <f t="shared" si="31"/>
        <v>118</v>
      </c>
      <c r="F121" s="3">
        <f t="shared" si="22"/>
        <v>0</v>
      </c>
      <c r="G121" s="47">
        <f t="shared" si="33"/>
        <v>8.6499999999999994E-2</v>
      </c>
      <c r="H121" s="37">
        <f t="shared" si="23"/>
        <v>8.6499999999999994E-2</v>
      </c>
      <c r="I121" s="9">
        <f>IF(Inputs!$B$12="No",IF((K121+L121)&gt;(U120*(1+rate/freq)),IF((U120*(1+rate/freq))&lt;0,0,(U120*(1+rate/freq))),(K121+L121)),IF(E121="",NA(),IF(Inputs!$E$10&gt;(U120*(1+rate/freq)),IF((U120*(1+rate/freq))&lt;0,0,(U120*(1+rate/freq))),PMT(H121/freq,(term),-$B$2))))</f>
        <v>17942.58836603877</v>
      </c>
      <c r="J121" s="8">
        <f t="shared" si="24"/>
        <v>17942.58836603877</v>
      </c>
      <c r="K121" s="9">
        <f t="shared" si="25"/>
        <v>9800.0285613013093</v>
      </c>
      <c r="L121" s="8">
        <f>IF(E121="","",IF(Inputs!$B$12="Yes",I121-K121,Inputs!$B$6-K121))</f>
        <v>8142.5598047374606</v>
      </c>
      <c r="M121" s="8">
        <f t="shared" si="32"/>
        <v>118</v>
      </c>
      <c r="N121" s="8">
        <f>N118+3</f>
        <v>118</v>
      </c>
      <c r="O121" s="8"/>
      <c r="P121" s="8"/>
      <c r="Q121" s="8" t="str">
        <f t="shared" si="26"/>
        <v/>
      </c>
      <c r="R121" s="3">
        <f t="shared" si="27"/>
        <v>0</v>
      </c>
      <c r="S121" s="62">
        <f>IF(Inputs!$E$12="Yes",IF(AH121&lt;0,0,AH121),0)</f>
        <v>0</v>
      </c>
      <c r="T121" s="3">
        <f t="shared" si="28"/>
        <v>0</v>
      </c>
      <c r="U121" s="8">
        <f t="shared" si="29"/>
        <v>1351398.9747110512</v>
      </c>
      <c r="W121" s="33"/>
      <c r="X121" s="33"/>
      <c r="Y121" s="33"/>
      <c r="Z121" s="33"/>
      <c r="AA121" s="33"/>
      <c r="AB121" s="11"/>
      <c r="AC121" s="11"/>
      <c r="AD121">
        <f>IF(AND('Loan amortization schedule-old'!K121&gt;$AE$1,K121&gt;$AE$1),1,0)</f>
        <v>0</v>
      </c>
      <c r="AE121" s="2">
        <f>IF(AND('Loan amortization schedule-old'!K121&gt;$AE$1,K121&lt;$AE$1),($AE$1-K121)*Inputs!$B$10,0)</f>
        <v>0</v>
      </c>
      <c r="AF121">
        <f>IF(AND('Loan amortization schedule-old'!K121&lt;$AE$1,K121&lt;$AE$1),('Loan amortization schedule-old'!K121-'Loan amortization schedule-new'!K121)*Inputs!$B$10,0)</f>
        <v>322.96120024091107</v>
      </c>
      <c r="AG121" s="7"/>
      <c r="AH121" s="61">
        <f>IF(ISERROR(E121),NA(),'Loan amortization schedule-old'!K121-'Loan amortization schedule-new'!K121)+IF(ISERROR(E121),NA(),'Loan amortization schedule-old'!L121-'Loan amortization schedule-new'!L121)-IF(ISERROR(E121),NA(),IF(AD121=1,0,SUM(AE121:AF121)))</f>
        <v>2812.8209039322182</v>
      </c>
      <c r="AI121" s="53">
        <f>IF(X121=0,0,'Loan amortization schedule-old'!Y121-Y121)</f>
        <v>0</v>
      </c>
      <c r="AJ121" s="53">
        <f>IF(X121=0,0,'Loan amortization schedule-old'!Z121-Z121)</f>
        <v>0</v>
      </c>
      <c r="AK121" s="53">
        <f t="shared" si="30"/>
        <v>0</v>
      </c>
      <c r="AL121" s="53">
        <f t="shared" si="34"/>
        <v>0</v>
      </c>
      <c r="AM121" s="34"/>
      <c r="AN121" s="50">
        <f>IF(Inputs!$B$12="No",SUM($AL$3:AL121)-Inputs!$E$5-Inputs!$E$6,IF(Inputs!$E$12="Yes",NA(),SUM($AL$3:AL121)-Inputs!$E$5-Inputs!$E$6))</f>
        <v>522792.72660676541</v>
      </c>
      <c r="AO121" s="35"/>
      <c r="AP121" s="34"/>
      <c r="AQ121" s="34"/>
      <c r="AR121" s="34"/>
      <c r="AS121" s="34"/>
      <c r="AT121" s="34"/>
      <c r="AU121" s="34">
        <f>IF(ROUND(U120-L121,2)=0,E121,0)</f>
        <v>0</v>
      </c>
      <c r="AV121" s="34"/>
      <c r="AW121" s="34"/>
    </row>
    <row r="122" spans="1:49">
      <c r="A122" s="20"/>
      <c r="B122" s="20"/>
      <c r="D122" s="26">
        <f>IF(SUM($D$2:D121)&lt;&gt;0,0,IF(OR(ROUND(U121-L122,2)=0,ROUND(U122,2)=0),E122,0))</f>
        <v>0</v>
      </c>
      <c r="E122" s="3">
        <f t="shared" si="31"/>
        <v>119</v>
      </c>
      <c r="F122" s="3">
        <f t="shared" si="22"/>
        <v>0</v>
      </c>
      <c r="G122" s="47">
        <f t="shared" si="33"/>
        <v>8.6499999999999994E-2</v>
      </c>
      <c r="H122" s="37">
        <f t="shared" si="23"/>
        <v>8.6499999999999994E-2</v>
      </c>
      <c r="I122" s="9">
        <f>IF(Inputs!$B$12="No",IF((K122+L122)&gt;(U121*(1+rate/freq)),IF((U121*(1+rate/freq))&lt;0,0,(U121*(1+rate/freq))),(K122+L122)),IF(E122="",NA(),IF(Inputs!$E$10&gt;(U121*(1+rate/freq)),IF((U121*(1+rate/freq))&lt;0,0,(U121*(1+rate/freq))),PMT(H122/freq,(term),-$B$2))))</f>
        <v>17942.58836603877</v>
      </c>
      <c r="J122" s="8">
        <f t="shared" si="24"/>
        <v>17942.58836603877</v>
      </c>
      <c r="K122" s="9">
        <f t="shared" si="25"/>
        <v>9741.3342760421601</v>
      </c>
      <c r="L122" s="8">
        <f>IF(E122="","",IF(Inputs!$B$12="Yes",I122-K122,Inputs!$B$6-K122))</f>
        <v>8201.2540899966098</v>
      </c>
      <c r="M122" s="8">
        <f t="shared" si="32"/>
        <v>119</v>
      </c>
      <c r="N122" s="8"/>
      <c r="O122" s="8"/>
      <c r="P122" s="8"/>
      <c r="Q122" s="8" t="str">
        <f t="shared" si="26"/>
        <v/>
      </c>
      <c r="R122" s="3">
        <f t="shared" si="27"/>
        <v>0</v>
      </c>
      <c r="S122" s="62">
        <f>IF(Inputs!$E$12="Yes",IF(AH122&lt;0,0,AH122),0)</f>
        <v>0</v>
      </c>
      <c r="T122" s="3">
        <f t="shared" si="28"/>
        <v>0</v>
      </c>
      <c r="U122" s="8">
        <f t="shared" si="29"/>
        <v>1343197.7206210545</v>
      </c>
      <c r="W122" s="33"/>
      <c r="X122" s="33"/>
      <c r="Y122" s="33"/>
      <c r="Z122" s="33"/>
      <c r="AA122" s="33"/>
      <c r="AB122" s="11"/>
      <c r="AC122" s="11"/>
      <c r="AD122">
        <f>IF(AND('Loan amortization schedule-old'!K122&gt;$AE$1,K122&gt;$AE$1),1,0)</f>
        <v>0</v>
      </c>
      <c r="AE122" s="2">
        <f>IF(AND('Loan amortization schedule-old'!K122&gt;$AE$1,K122&lt;$AE$1),($AE$1-K122)*Inputs!$B$10,0)</f>
        <v>0</v>
      </c>
      <c r="AF122">
        <f>IF(AND('Loan amortization schedule-old'!K122&lt;$AE$1,K122&lt;$AE$1),('Loan amortization schedule-old'!K122-'Loan amortization schedule-new'!K122)*Inputs!$B$10,0)</f>
        <v>321.35350097316456</v>
      </c>
      <c r="AG122" s="7"/>
      <c r="AH122" s="61">
        <f>IF(ISERROR(E122),NA(),'Loan amortization schedule-old'!K122-'Loan amortization schedule-new'!K122)+IF(ISERROR(E122),NA(),'Loan amortization schedule-old'!L122-'Loan amortization schedule-new'!L122)-IF(ISERROR(E122),NA(),IF(AD122=1,0,SUM(AE122:AF122)))</f>
        <v>2814.428603199965</v>
      </c>
      <c r="AI122" s="53">
        <f>IF(X122=0,0,'Loan amortization schedule-old'!Y122-Y122)</f>
        <v>0</v>
      </c>
      <c r="AJ122" s="53">
        <f>IF(X122=0,0,'Loan amortization schedule-old'!Z122-Z122)</f>
        <v>0</v>
      </c>
      <c r="AK122" s="53">
        <f t="shared" si="30"/>
        <v>0</v>
      </c>
      <c r="AL122" s="53">
        <f t="shared" si="34"/>
        <v>0</v>
      </c>
      <c r="AM122" s="34"/>
      <c r="AN122" s="50">
        <f>IF(Inputs!$B$12="No",SUM($AL$3:AL122)-Inputs!$E$5-Inputs!$E$6,IF(Inputs!$E$12="Yes",NA(),SUM($AL$3:AL122)-Inputs!$E$5-Inputs!$E$6))</f>
        <v>522792.72660676541</v>
      </c>
      <c r="AO122" s="35"/>
      <c r="AP122" s="34"/>
      <c r="AQ122" s="34"/>
      <c r="AR122" s="34"/>
      <c r="AS122" s="34"/>
      <c r="AT122" s="34"/>
      <c r="AU122" s="65">
        <f>U120-L121</f>
        <v>1351398.9747110512</v>
      </c>
      <c r="AV122" s="34"/>
      <c r="AW122" s="34"/>
    </row>
    <row r="123" spans="1:49">
      <c r="A123" s="20"/>
      <c r="B123" s="20"/>
      <c r="D123" s="26">
        <f>IF(SUM($D$2:D122)&lt;&gt;0,0,IF(OR(ROUND(U122-L123,2)=0,ROUND(U123,2)=0),E123,0))</f>
        <v>0</v>
      </c>
      <c r="E123" s="3">
        <f t="shared" si="31"/>
        <v>120</v>
      </c>
      <c r="F123" s="3">
        <f t="shared" si="22"/>
        <v>0</v>
      </c>
      <c r="G123" s="47">
        <f t="shared" si="33"/>
        <v>8.6499999999999994E-2</v>
      </c>
      <c r="H123" s="37">
        <f t="shared" si="23"/>
        <v>8.6499999999999994E-2</v>
      </c>
      <c r="I123" s="9">
        <f>IF(Inputs!$B$12="No",IF((K123+L123)&gt;(U122*(1+rate/freq)),IF((U122*(1+rate/freq))&lt;0,0,(U122*(1+rate/freq))),(K123+L123)),IF(E123="",NA(),IF(Inputs!$E$10&gt;(U122*(1+rate/freq)),IF((U122*(1+rate/freq))&lt;0,0,(U122*(1+rate/freq))),PMT(H123/freq,(term),-$B$2))))</f>
        <v>17942.58836603877</v>
      </c>
      <c r="J123" s="8">
        <f t="shared" si="24"/>
        <v>17942.58836603877</v>
      </c>
      <c r="K123" s="9">
        <f t="shared" si="25"/>
        <v>9682.2169028100998</v>
      </c>
      <c r="L123" s="8">
        <f>IF(E123="","",IF(Inputs!$B$12="Yes",I123-K123,Inputs!$B$6-K123))</f>
        <v>8260.3714632286701</v>
      </c>
      <c r="M123" s="8">
        <f t="shared" si="32"/>
        <v>120</v>
      </c>
      <c r="N123" s="8"/>
      <c r="O123" s="8"/>
      <c r="P123" s="8"/>
      <c r="Q123" s="8" t="str">
        <f t="shared" si="26"/>
        <v/>
      </c>
      <c r="R123" s="3">
        <f t="shared" si="27"/>
        <v>0</v>
      </c>
      <c r="S123" s="62">
        <f>IF(Inputs!$E$12="Yes",IF(AH123&lt;0,0,AH123),0)</f>
        <v>0</v>
      </c>
      <c r="T123" s="3">
        <f t="shared" si="28"/>
        <v>0</v>
      </c>
      <c r="U123" s="8">
        <f t="shared" si="29"/>
        <v>1334937.3491578258</v>
      </c>
      <c r="W123" s="33"/>
      <c r="X123" s="33"/>
      <c r="Y123" s="33"/>
      <c r="Z123" s="33"/>
      <c r="AA123" s="33"/>
      <c r="AB123" s="11"/>
      <c r="AC123" s="11"/>
      <c r="AD123">
        <f>IF(AND('Loan amortization schedule-old'!K123&gt;$AE$1,K123&gt;$AE$1),1,0)</f>
        <v>0</v>
      </c>
      <c r="AE123" s="2">
        <f>IF(AND('Loan amortization schedule-old'!K123&gt;$AE$1,K123&lt;$AE$1),($AE$1-K123)*Inputs!$B$10,0)</f>
        <v>0</v>
      </c>
      <c r="AF123">
        <f>IF(AND('Loan amortization schedule-old'!K123&lt;$AE$1,K123&lt;$AE$1),('Loan amortization schedule-old'!K123-'Loan amortization schedule-new'!K123)*Inputs!$B$10,0)</f>
        <v>319.71954421945145</v>
      </c>
      <c r="AG123" s="7"/>
      <c r="AH123" s="61">
        <f>IF(ISERROR(E123),NA(),'Loan amortization schedule-old'!K123-'Loan amortization schedule-new'!K123)+IF(ISERROR(E123),NA(),'Loan amortization schedule-old'!L123-'Loan amortization schedule-new'!L123)-IF(ISERROR(E123),NA(),IF(AD123=1,0,SUM(AE123:AF123)))</f>
        <v>2816.0625599536779</v>
      </c>
      <c r="AI123" s="53">
        <f>IF(X123=0,0,'Loan amortization schedule-old'!Y123-Y123)</f>
        <v>0</v>
      </c>
      <c r="AJ123" s="53">
        <f>IF(X123=0,0,'Loan amortization schedule-old'!Z123-Z123)</f>
        <v>0</v>
      </c>
      <c r="AK123" s="53">
        <f t="shared" si="30"/>
        <v>0</v>
      </c>
      <c r="AL123" s="53">
        <f t="shared" si="34"/>
        <v>0</v>
      </c>
      <c r="AM123" s="34"/>
      <c r="AN123" s="50">
        <f>IF(Inputs!$B$12="No",SUM($AL$3:AL123)-Inputs!$E$5-Inputs!$E$6,IF(Inputs!$E$12="Yes",NA(),SUM($AL$3:AL123)-Inputs!$E$5-Inputs!$E$6))</f>
        <v>522792.72660676541</v>
      </c>
      <c r="AO123" s="35"/>
      <c r="AP123" s="34"/>
      <c r="AQ123" s="34"/>
      <c r="AR123" s="34"/>
      <c r="AS123" s="34"/>
      <c r="AT123" s="34"/>
      <c r="AU123" s="34"/>
      <c r="AV123" s="34"/>
      <c r="AW123" s="34"/>
    </row>
    <row r="124" spans="1:49">
      <c r="A124" s="20"/>
      <c r="B124" s="20"/>
      <c r="D124" s="26">
        <f>IF(SUM($D$2:D123)&lt;&gt;0,0,IF(OR(ROUND(U123-L124,2)=0,ROUND(U124,2)=0),E124,0))</f>
        <v>0</v>
      </c>
      <c r="E124" s="3">
        <f t="shared" si="31"/>
        <v>121</v>
      </c>
      <c r="F124" s="3">
        <f t="shared" si="22"/>
        <v>0</v>
      </c>
      <c r="G124" s="47">
        <f t="shared" si="33"/>
        <v>8.6499999999999994E-2</v>
      </c>
      <c r="H124" s="37">
        <f t="shared" si="23"/>
        <v>8.6499999999999994E-2</v>
      </c>
      <c r="I124" s="9">
        <f>IF(Inputs!$B$12="No",IF((K124+L124)&gt;(U123*(1+rate/freq)),IF((U123*(1+rate/freq))&lt;0,0,(U123*(1+rate/freq))),(K124+L124)),IF(E124="",NA(),IF(Inputs!$E$10&gt;(U123*(1+rate/freq)),IF((U123*(1+rate/freq))&lt;0,0,(U123*(1+rate/freq))),PMT(H124/freq,(term),-$B$2))))</f>
        <v>17942.58836603877</v>
      </c>
      <c r="J124" s="8">
        <f t="shared" si="24"/>
        <v>17942.58836603877</v>
      </c>
      <c r="K124" s="9">
        <f t="shared" si="25"/>
        <v>9622.673391845994</v>
      </c>
      <c r="L124" s="8">
        <f>IF(E124="","",IF(Inputs!$B$12="Yes",I124-K124,Inputs!$B$6-K124))</f>
        <v>8319.9149741927758</v>
      </c>
      <c r="M124" s="8">
        <f t="shared" si="32"/>
        <v>121</v>
      </c>
      <c r="N124" s="8">
        <f>N121+3</f>
        <v>121</v>
      </c>
      <c r="O124" s="8">
        <f>O118+6</f>
        <v>121</v>
      </c>
      <c r="P124" s="8">
        <f>P112+12</f>
        <v>121</v>
      </c>
      <c r="Q124" s="8" t="str">
        <f t="shared" si="26"/>
        <v/>
      </c>
      <c r="R124" s="3">
        <f t="shared" si="27"/>
        <v>0</v>
      </c>
      <c r="S124" s="62">
        <f>IF(Inputs!$E$12="Yes",IF(AH124&lt;0,0,AH124),0)</f>
        <v>0</v>
      </c>
      <c r="T124" s="3">
        <f t="shared" si="28"/>
        <v>0</v>
      </c>
      <c r="U124" s="8">
        <f t="shared" si="29"/>
        <v>1326617.434183633</v>
      </c>
      <c r="W124" s="33"/>
      <c r="X124" s="33"/>
      <c r="Y124" s="33"/>
      <c r="Z124" s="33"/>
      <c r="AA124" s="33"/>
      <c r="AB124" s="11"/>
      <c r="AC124" s="11"/>
      <c r="AD124">
        <f>IF(AND('Loan amortization schedule-old'!K124&gt;$AE$1,K124&gt;$AE$1),1,0)</f>
        <v>0</v>
      </c>
      <c r="AE124" s="2">
        <f>IF(AND('Loan amortization schedule-old'!K124&gt;$AE$1,K124&lt;$AE$1),($AE$1-K124)*Inputs!$B$10,0)</f>
        <v>0</v>
      </c>
      <c r="AF124">
        <f>IF(AND('Loan amortization schedule-old'!K124&lt;$AE$1,K124&lt;$AE$1),('Loan amortization schedule-old'!K124-'Loan amortization schedule-new'!K124)*Inputs!$B$10,0)</f>
        <v>318.05900685559521</v>
      </c>
      <c r="AG124" s="7"/>
      <c r="AH124" s="61">
        <f>IF(ISERROR(E124),NA(),'Loan amortization schedule-old'!K124-'Loan amortization schedule-new'!K124)+IF(ISERROR(E124),NA(),'Loan amortization schedule-old'!L124-'Loan amortization schedule-new'!L124)-IF(ISERROR(E124),NA(),IF(AD124=1,0,SUM(AE124:AF124)))</f>
        <v>2817.7230973175342</v>
      </c>
      <c r="AI124" s="53">
        <f>IF(X124=0,0,'Loan amortization schedule-old'!Y124-Y124)</f>
        <v>0</v>
      </c>
      <c r="AJ124" s="53">
        <f>IF(X124=0,0,'Loan amortization schedule-old'!Z124-Z124)</f>
        <v>0</v>
      </c>
      <c r="AK124" s="53">
        <f t="shared" si="30"/>
        <v>0</v>
      </c>
      <c r="AL124" s="53">
        <f t="shared" si="34"/>
        <v>0</v>
      </c>
      <c r="AM124" s="34"/>
      <c r="AN124" s="50">
        <f>IF(Inputs!$B$12="No",SUM($AL$3:AL124)-Inputs!$E$5-Inputs!$E$6,IF(Inputs!$E$12="Yes",NA(),SUM($AL$3:AL124)-Inputs!$E$5-Inputs!$E$6))</f>
        <v>522792.72660676541</v>
      </c>
      <c r="AO124" s="35"/>
      <c r="AP124" s="34"/>
      <c r="AQ124" s="34"/>
      <c r="AR124" s="34"/>
      <c r="AS124" s="34"/>
      <c r="AT124" s="34"/>
      <c r="AU124" s="65">
        <f>U120</f>
        <v>1359541.5345157888</v>
      </c>
      <c r="AV124" s="34"/>
      <c r="AW124" s="34"/>
    </row>
    <row r="125" spans="1:49">
      <c r="A125" s="20"/>
      <c r="B125" s="20"/>
      <c r="D125" s="26">
        <f>IF(SUM($D$2:D124)&lt;&gt;0,0,IF(OR(ROUND(U124-L125,2)=0,ROUND(U125,2)=0),E125,0))</f>
        <v>0</v>
      </c>
      <c r="E125" s="3">
        <f t="shared" si="31"/>
        <v>122</v>
      </c>
      <c r="F125" s="3">
        <f t="shared" si="22"/>
        <v>0</v>
      </c>
      <c r="G125" s="47">
        <f t="shared" si="33"/>
        <v>8.6499999999999994E-2</v>
      </c>
      <c r="H125" s="37">
        <f t="shared" si="23"/>
        <v>8.6499999999999994E-2</v>
      </c>
      <c r="I125" s="9">
        <f>IF(Inputs!$B$12="No",IF((K125+L125)&gt;(U124*(1+rate/freq)),IF((U124*(1+rate/freq))&lt;0,0,(U124*(1+rate/freq))),(K125+L125)),IF(E125="",NA(),IF(Inputs!$E$10&gt;(U124*(1+rate/freq)),IF((U124*(1+rate/freq))&lt;0,0,(U124*(1+rate/freq))),PMT(H125/freq,(term),-$B$2))))</f>
        <v>17942.58836603877</v>
      </c>
      <c r="J125" s="8">
        <f t="shared" si="24"/>
        <v>17942.58836603877</v>
      </c>
      <c r="K125" s="9">
        <f t="shared" si="25"/>
        <v>9562.7006714070212</v>
      </c>
      <c r="L125" s="8">
        <f>IF(E125="","",IF(Inputs!$B$12="Yes",I125-K125,Inputs!$B$6-K125))</f>
        <v>8379.8876946317487</v>
      </c>
      <c r="M125" s="8">
        <f t="shared" si="32"/>
        <v>122</v>
      </c>
      <c r="N125" s="8"/>
      <c r="O125" s="8"/>
      <c r="P125" s="8"/>
      <c r="Q125" s="8" t="str">
        <f t="shared" si="26"/>
        <v/>
      </c>
      <c r="R125" s="3">
        <f t="shared" si="27"/>
        <v>0</v>
      </c>
      <c r="S125" s="62">
        <f>IF(Inputs!$E$12="Yes",IF(AH125&lt;0,0,AH125),0)</f>
        <v>0</v>
      </c>
      <c r="T125" s="3">
        <f t="shared" si="28"/>
        <v>0</v>
      </c>
      <c r="U125" s="8">
        <f t="shared" si="29"/>
        <v>1318237.5464890013</v>
      </c>
      <c r="W125" s="33"/>
      <c r="X125" s="33"/>
      <c r="Y125" s="33"/>
      <c r="Z125" s="33"/>
      <c r="AA125" s="33"/>
      <c r="AB125" s="11"/>
      <c r="AC125" s="11"/>
      <c r="AD125">
        <f>IF(AND('Loan amortization schedule-old'!K125&gt;$AE$1,K125&gt;$AE$1),1,0)</f>
        <v>0</v>
      </c>
      <c r="AE125" s="2">
        <f>IF(AND('Loan amortization schedule-old'!K125&gt;$AE$1,K125&lt;$AE$1),($AE$1-K125)*Inputs!$B$10,0)</f>
        <v>0</v>
      </c>
      <c r="AF125">
        <f>IF(AND('Loan amortization schedule-old'!K125&lt;$AE$1,K125&lt;$AE$1),('Loan amortization schedule-old'!K125-'Loan amortization schedule-new'!K125)*Inputs!$B$10,0)</f>
        <v>316.37156220683744</v>
      </c>
      <c r="AG125" s="7"/>
      <c r="AH125" s="61">
        <f>IF(ISERROR(E125),NA(),'Loan amortization schedule-old'!K125-'Loan amortization schedule-new'!K125)+IF(ISERROR(E125),NA(),'Loan amortization schedule-old'!L125-'Loan amortization schedule-new'!L125)-IF(ISERROR(E125),NA(),IF(AD125=1,0,SUM(AE125:AF125)))</f>
        <v>2819.4105419662919</v>
      </c>
      <c r="AI125" s="53">
        <f>IF(X125=0,0,'Loan amortization schedule-old'!Y125-Y125)</f>
        <v>0</v>
      </c>
      <c r="AJ125" s="53">
        <f>IF(X125=0,0,'Loan amortization schedule-old'!Z125-Z125)</f>
        <v>0</v>
      </c>
      <c r="AK125" s="53">
        <f t="shared" si="30"/>
        <v>0</v>
      </c>
      <c r="AL125" s="53">
        <f t="shared" si="34"/>
        <v>0</v>
      </c>
      <c r="AM125" s="34"/>
      <c r="AN125" s="50">
        <f>IF(Inputs!$B$12="No",SUM($AL$3:AL125)-Inputs!$E$5-Inputs!$E$6,IF(Inputs!$E$12="Yes",NA(),SUM($AL$3:AL125)-Inputs!$E$5-Inputs!$E$6))</f>
        <v>522792.72660676541</v>
      </c>
      <c r="AO125" s="35"/>
      <c r="AP125" s="34"/>
      <c r="AQ125" s="34"/>
      <c r="AR125" s="34"/>
      <c r="AS125" s="34"/>
      <c r="AT125" s="34"/>
      <c r="AU125" s="65">
        <f>L121</f>
        <v>8142.5598047374606</v>
      </c>
      <c r="AV125" s="34"/>
      <c r="AW125" s="34"/>
    </row>
    <row r="126" spans="1:49">
      <c r="A126" s="20"/>
      <c r="B126" s="20"/>
      <c r="D126" s="26">
        <f>IF(SUM($D$2:D125)&lt;&gt;0,0,IF(OR(ROUND(U125-L126,2)=0,ROUND(U126,2)=0),E126,0))</f>
        <v>0</v>
      </c>
      <c r="E126" s="3">
        <f t="shared" si="31"/>
        <v>123</v>
      </c>
      <c r="F126" s="3">
        <f t="shared" si="22"/>
        <v>0</v>
      </c>
      <c r="G126" s="47">
        <f t="shared" si="33"/>
        <v>8.6499999999999994E-2</v>
      </c>
      <c r="H126" s="37">
        <f t="shared" si="23"/>
        <v>8.6499999999999994E-2</v>
      </c>
      <c r="I126" s="9">
        <f>IF(Inputs!$B$12="No",IF((K126+L126)&gt;(U125*(1+rate/freq)),IF((U125*(1+rate/freq))&lt;0,0,(U125*(1+rate/freq))),(K126+L126)),IF(E126="",NA(),IF(Inputs!$E$10&gt;(U125*(1+rate/freq)),IF((U125*(1+rate/freq))&lt;0,0,(U125*(1+rate/freq))),PMT(H126/freq,(term),-$B$2))))</f>
        <v>17942.58836603877</v>
      </c>
      <c r="J126" s="8">
        <f t="shared" si="24"/>
        <v>17942.58836603877</v>
      </c>
      <c r="K126" s="9">
        <f t="shared" si="25"/>
        <v>9502.2956476082163</v>
      </c>
      <c r="L126" s="8">
        <f>IF(E126="","",IF(Inputs!$B$12="Yes",I126-K126,Inputs!$B$6-K126))</f>
        <v>8440.2927184305536</v>
      </c>
      <c r="M126" s="8">
        <f t="shared" si="32"/>
        <v>123</v>
      </c>
      <c r="N126" s="8"/>
      <c r="O126" s="8"/>
      <c r="P126" s="8"/>
      <c r="Q126" s="8" t="str">
        <f t="shared" si="26"/>
        <v/>
      </c>
      <c r="R126" s="3">
        <f t="shared" si="27"/>
        <v>0</v>
      </c>
      <c r="S126" s="62">
        <f>IF(Inputs!$E$12="Yes",IF(AH126&lt;0,0,AH126),0)</f>
        <v>0</v>
      </c>
      <c r="T126" s="3">
        <f t="shared" si="28"/>
        <v>0</v>
      </c>
      <c r="U126" s="8">
        <f t="shared" si="29"/>
        <v>1309797.2537705707</v>
      </c>
      <c r="W126" s="33"/>
      <c r="X126" s="33"/>
      <c r="Y126" s="33"/>
      <c r="Z126" s="33"/>
      <c r="AA126" s="33"/>
      <c r="AB126" s="11"/>
      <c r="AC126" s="11"/>
      <c r="AD126">
        <f>IF(AND('Loan amortization schedule-old'!K126&gt;$AE$1,K126&gt;$AE$1),1,0)</f>
        <v>0</v>
      </c>
      <c r="AE126" s="2">
        <f>IF(AND('Loan amortization schedule-old'!K126&gt;$AE$1,K126&lt;$AE$1),($AE$1-K126)*Inputs!$B$10,0)</f>
        <v>0</v>
      </c>
      <c r="AF126">
        <f>IF(AND('Loan amortization schedule-old'!K126&lt;$AE$1,K126&lt;$AE$1),('Loan amortization schedule-old'!K126-'Loan amortization schedule-new'!K126)*Inputs!$B$10,0)</f>
        <v>314.65688001109999</v>
      </c>
      <c r="AG126" s="7"/>
      <c r="AH126" s="61">
        <f>IF(ISERROR(E126),NA(),'Loan amortization schedule-old'!K126-'Loan amortization schedule-new'!K126)+IF(ISERROR(E126),NA(),'Loan amortization schedule-old'!L126-'Loan amortization schedule-new'!L126)-IF(ISERROR(E126),NA(),IF(AD126=1,0,SUM(AE126:AF126)))</f>
        <v>2821.1252241620296</v>
      </c>
      <c r="AI126" s="53">
        <f>IF(X126=0,0,'Loan amortization schedule-old'!Y126-Y126)</f>
        <v>0</v>
      </c>
      <c r="AJ126" s="53">
        <f>IF(X126=0,0,'Loan amortization schedule-old'!Z126-Z126)</f>
        <v>0</v>
      </c>
      <c r="AK126" s="53">
        <f t="shared" si="30"/>
        <v>0</v>
      </c>
      <c r="AL126" s="53">
        <f t="shared" si="34"/>
        <v>0</v>
      </c>
      <c r="AM126" s="34"/>
      <c r="AN126" s="50">
        <f>IF(Inputs!$B$12="No",SUM($AL$3:AL126)-Inputs!$E$5-Inputs!$E$6,IF(Inputs!$E$12="Yes",NA(),SUM($AL$3:AL126)-Inputs!$E$5-Inputs!$E$6))</f>
        <v>522792.72660676541</v>
      </c>
      <c r="AO126" s="35"/>
      <c r="AP126" s="34"/>
      <c r="AQ126" s="34"/>
      <c r="AR126" s="34"/>
      <c r="AS126" s="34"/>
      <c r="AT126" s="34"/>
      <c r="AU126" s="34"/>
      <c r="AV126" s="34"/>
      <c r="AW126" s="34"/>
    </row>
    <row r="127" spans="1:49">
      <c r="A127" s="20"/>
      <c r="B127" s="20"/>
      <c r="D127" s="26">
        <f>IF(SUM($D$2:D126)&lt;&gt;0,0,IF(OR(ROUND(U126-L127,2)=0,ROUND(U127,2)=0),E127,0))</f>
        <v>0</v>
      </c>
      <c r="E127" s="3">
        <f t="shared" si="31"/>
        <v>124</v>
      </c>
      <c r="F127" s="3">
        <f t="shared" si="22"/>
        <v>0</v>
      </c>
      <c r="G127" s="47">
        <f t="shared" si="33"/>
        <v>8.6499999999999994E-2</v>
      </c>
      <c r="H127" s="37">
        <f t="shared" si="23"/>
        <v>8.6499999999999994E-2</v>
      </c>
      <c r="I127" s="9">
        <f>IF(Inputs!$B$12="No",IF((K127+L127)&gt;(U126*(1+rate/freq)),IF((U126*(1+rate/freq))&lt;0,0,(U126*(1+rate/freq))),(K127+L127)),IF(E127="",NA(),IF(Inputs!$E$10&gt;(U126*(1+rate/freq)),IF((U126*(1+rate/freq))&lt;0,0,(U126*(1+rate/freq))),PMT(H127/freq,(term),-$B$2))))</f>
        <v>17942.58836603877</v>
      </c>
      <c r="J127" s="8">
        <f t="shared" si="24"/>
        <v>17942.58836603877</v>
      </c>
      <c r="K127" s="9">
        <f t="shared" si="25"/>
        <v>9441.4552042628638</v>
      </c>
      <c r="L127" s="8">
        <f>IF(E127="","",IF(Inputs!$B$12="Yes",I127-K127,Inputs!$B$6-K127))</f>
        <v>8501.133161775906</v>
      </c>
      <c r="M127" s="8">
        <f t="shared" si="32"/>
        <v>124</v>
      </c>
      <c r="N127" s="8">
        <f>N124+3</f>
        <v>124</v>
      </c>
      <c r="O127" s="8"/>
      <c r="P127" s="8"/>
      <c r="Q127" s="8" t="str">
        <f t="shared" si="26"/>
        <v/>
      </c>
      <c r="R127" s="3">
        <f t="shared" si="27"/>
        <v>0</v>
      </c>
      <c r="S127" s="62">
        <f>IF(Inputs!$E$12="Yes",IF(AH127&lt;0,0,AH127),0)</f>
        <v>0</v>
      </c>
      <c r="T127" s="3">
        <f t="shared" si="28"/>
        <v>0</v>
      </c>
      <c r="U127" s="8">
        <f t="shared" si="29"/>
        <v>1301296.1206087947</v>
      </c>
      <c r="W127" s="33"/>
      <c r="X127" s="33"/>
      <c r="Y127" s="33"/>
      <c r="Z127" s="33"/>
      <c r="AA127" s="33"/>
      <c r="AB127" s="11"/>
      <c r="AC127" s="11"/>
      <c r="AD127">
        <f>IF(AND('Loan amortization schedule-old'!K127&gt;$AE$1,K127&gt;$AE$1),1,0)</f>
        <v>0</v>
      </c>
      <c r="AE127" s="2">
        <f>IF(AND('Loan amortization schedule-old'!K127&gt;$AE$1,K127&lt;$AE$1),($AE$1-K127)*Inputs!$B$10,0)</f>
        <v>0</v>
      </c>
      <c r="AF127">
        <f>IF(AND('Loan amortization schedule-old'!K127&lt;$AE$1,K127&lt;$AE$1),('Loan amortization schedule-old'!K127-'Loan amortization schedule-new'!K127)*Inputs!$B$10,0)</f>
        <v>312.91462638187795</v>
      </c>
      <c r="AG127" s="7"/>
      <c r="AH127" s="61">
        <f>IF(ISERROR(E127),NA(),'Loan amortization schedule-old'!K127-'Loan amortization schedule-new'!K127)+IF(ISERROR(E127),NA(),'Loan amortization schedule-old'!L127-'Loan amortization schedule-new'!L127)-IF(ISERROR(E127),NA(),IF(AD127=1,0,SUM(AE127:AF127)))</f>
        <v>2822.8674777912515</v>
      </c>
      <c r="AI127" s="53">
        <f>IF(X127=0,0,'Loan amortization schedule-old'!Y127-Y127)</f>
        <v>0</v>
      </c>
      <c r="AJ127" s="53">
        <f>IF(X127=0,0,'Loan amortization schedule-old'!Z127-Z127)</f>
        <v>0</v>
      </c>
      <c r="AK127" s="53">
        <f t="shared" si="30"/>
        <v>0</v>
      </c>
      <c r="AL127" s="53">
        <f t="shared" si="34"/>
        <v>0</v>
      </c>
      <c r="AM127" s="34"/>
      <c r="AN127" s="50">
        <f>IF(Inputs!$B$12="No",SUM($AL$3:AL127)-Inputs!$E$5-Inputs!$E$6,IF(Inputs!$E$12="Yes",NA(),SUM($AL$3:AL127)-Inputs!$E$5-Inputs!$E$6))</f>
        <v>522792.72660676541</v>
      </c>
      <c r="AO127" s="35"/>
      <c r="AP127" s="34"/>
      <c r="AQ127" s="34"/>
      <c r="AR127" s="34"/>
      <c r="AS127" s="34"/>
      <c r="AT127" s="34"/>
      <c r="AU127" s="34"/>
      <c r="AV127" s="34"/>
      <c r="AW127" s="34"/>
    </row>
    <row r="128" spans="1:49">
      <c r="A128" s="20"/>
      <c r="B128" s="20"/>
      <c r="D128" s="26">
        <f>IF(SUM($D$2:D127)&lt;&gt;0,0,IF(OR(ROUND(U127-L128,2)=0,ROUND(U128,2)=0),E128,0))</f>
        <v>0</v>
      </c>
      <c r="E128" s="3">
        <f t="shared" si="31"/>
        <v>125</v>
      </c>
      <c r="F128" s="3">
        <f t="shared" si="22"/>
        <v>0</v>
      </c>
      <c r="G128" s="47">
        <f t="shared" si="33"/>
        <v>8.6499999999999994E-2</v>
      </c>
      <c r="H128" s="37">
        <f t="shared" si="23"/>
        <v>8.6499999999999994E-2</v>
      </c>
      <c r="I128" s="9">
        <f>IF(Inputs!$B$12="No",IF((K128+L128)&gt;(U127*(1+rate/freq)),IF((U127*(1+rate/freq))&lt;0,0,(U127*(1+rate/freq))),(K128+L128)),IF(E128="",NA(),IF(Inputs!$E$10&gt;(U127*(1+rate/freq)),IF((U127*(1+rate/freq))&lt;0,0,(U127*(1+rate/freq))),PMT(H128/freq,(term),-$B$2))))</f>
        <v>17942.58836603877</v>
      </c>
      <c r="J128" s="8">
        <f t="shared" si="24"/>
        <v>17942.58836603877</v>
      </c>
      <c r="K128" s="9">
        <f t="shared" si="25"/>
        <v>9380.1762027217283</v>
      </c>
      <c r="L128" s="8">
        <f>IF(E128="","",IF(Inputs!$B$12="Yes",I128-K128,Inputs!$B$6-K128))</f>
        <v>8562.4121633170416</v>
      </c>
      <c r="M128" s="8">
        <f t="shared" si="32"/>
        <v>125</v>
      </c>
      <c r="N128" s="8"/>
      <c r="O128" s="8"/>
      <c r="P128" s="8"/>
      <c r="Q128" s="8" t="str">
        <f t="shared" si="26"/>
        <v/>
      </c>
      <c r="R128" s="3">
        <f t="shared" si="27"/>
        <v>0</v>
      </c>
      <c r="S128" s="62">
        <f>IF(Inputs!$E$12="Yes",IF(AH128&lt;0,0,AH128),0)</f>
        <v>0</v>
      </c>
      <c r="T128" s="3">
        <f t="shared" si="28"/>
        <v>0</v>
      </c>
      <c r="U128" s="8">
        <f t="shared" si="29"/>
        <v>1292733.7084454778</v>
      </c>
      <c r="W128" s="33"/>
      <c r="X128" s="33"/>
      <c r="Y128" s="33"/>
      <c r="Z128" s="33"/>
      <c r="AA128" s="33"/>
      <c r="AB128" s="11"/>
      <c r="AC128" s="11"/>
      <c r="AD128">
        <f>IF(AND('Loan amortization schedule-old'!K128&gt;$AE$1,K128&gt;$AE$1),1,0)</f>
        <v>0</v>
      </c>
      <c r="AE128" s="2">
        <f>IF(AND('Loan amortization schedule-old'!K128&gt;$AE$1,K128&lt;$AE$1),($AE$1-K128)*Inputs!$B$10,0)</f>
        <v>0</v>
      </c>
      <c r="AF128">
        <f>IF(AND('Loan amortization schedule-old'!K128&lt;$AE$1,K128&lt;$AE$1),('Loan amortization schedule-old'!K128-'Loan amortization schedule-new'!K128)*Inputs!$B$10,0)</f>
        <v>311.14446377076581</v>
      </c>
      <c r="AG128" s="7"/>
      <c r="AH128" s="61">
        <f>IF(ISERROR(E128),NA(),'Loan amortization schedule-old'!K128-'Loan amortization schedule-new'!K128)+IF(ISERROR(E128),NA(),'Loan amortization schedule-old'!L128-'Loan amortization schedule-new'!L128)-IF(ISERROR(E128),NA(),IF(AD128=1,0,SUM(AE128:AF128)))</f>
        <v>2824.6376404023636</v>
      </c>
      <c r="AI128" s="53">
        <f>IF(X128=0,0,'Loan amortization schedule-old'!Y128-Y128)</f>
        <v>0</v>
      </c>
      <c r="AJ128" s="53">
        <f>IF(X128=0,0,'Loan amortization schedule-old'!Z128-Z128)</f>
        <v>0</v>
      </c>
      <c r="AK128" s="53">
        <f t="shared" si="30"/>
        <v>0</v>
      </c>
      <c r="AL128" s="53">
        <f t="shared" si="34"/>
        <v>0</v>
      </c>
      <c r="AM128" s="34"/>
      <c r="AN128" s="50">
        <f>IF(Inputs!$B$12="No",SUM($AL$3:AL128)-Inputs!$E$5-Inputs!$E$6,IF(Inputs!$E$12="Yes",NA(),SUM($AL$3:AL128)-Inputs!$E$5-Inputs!$E$6))</f>
        <v>522792.72660676541</v>
      </c>
      <c r="AO128" s="35"/>
      <c r="AP128" s="34"/>
      <c r="AQ128" s="34"/>
      <c r="AR128" s="34"/>
      <c r="AS128" s="34"/>
      <c r="AT128" s="34"/>
      <c r="AU128" s="34"/>
      <c r="AV128" s="34"/>
      <c r="AW128" s="34"/>
    </row>
    <row r="129" spans="1:49">
      <c r="A129" s="20"/>
      <c r="B129" s="20"/>
      <c r="D129" s="26">
        <f>IF(SUM($D$2:D128)&lt;&gt;0,0,IF(OR(ROUND(U128-L129,2)=0,ROUND(U129,2)=0),E129,0))</f>
        <v>0</v>
      </c>
      <c r="E129" s="3">
        <f t="shared" si="31"/>
        <v>126</v>
      </c>
      <c r="F129" s="3">
        <f t="shared" si="22"/>
        <v>0</v>
      </c>
      <c r="G129" s="47">
        <f t="shared" si="33"/>
        <v>8.6499999999999994E-2</v>
      </c>
      <c r="H129" s="37">
        <f t="shared" si="23"/>
        <v>8.6499999999999994E-2</v>
      </c>
      <c r="I129" s="9">
        <f>IF(Inputs!$B$12="No",IF((K129+L129)&gt;(U128*(1+rate/freq)),IF((U128*(1+rate/freq))&lt;0,0,(U128*(1+rate/freq))),(K129+L129)),IF(E129="",NA(),IF(Inputs!$E$10&gt;(U128*(1+rate/freq)),IF((U128*(1+rate/freq))&lt;0,0,(U128*(1+rate/freq))),PMT(H129/freq,(term),-$B$2))))</f>
        <v>17942.58836603877</v>
      </c>
      <c r="J129" s="8">
        <f t="shared" si="24"/>
        <v>17942.58836603877</v>
      </c>
      <c r="K129" s="9">
        <f t="shared" si="25"/>
        <v>9318.4554817111512</v>
      </c>
      <c r="L129" s="8">
        <f>IF(E129="","",IF(Inputs!$B$12="Yes",I129-K129,Inputs!$B$6-K129))</f>
        <v>8624.1328843276187</v>
      </c>
      <c r="M129" s="8">
        <f t="shared" si="32"/>
        <v>126</v>
      </c>
      <c r="N129" s="8"/>
      <c r="O129" s="8"/>
      <c r="P129" s="8"/>
      <c r="Q129" s="8" t="str">
        <f t="shared" si="26"/>
        <v/>
      </c>
      <c r="R129" s="3">
        <f t="shared" si="27"/>
        <v>0</v>
      </c>
      <c r="S129" s="62">
        <f>IF(Inputs!$E$12="Yes",IF(AH129&lt;0,0,AH129),0)</f>
        <v>0</v>
      </c>
      <c r="T129" s="3">
        <f t="shared" si="28"/>
        <v>0</v>
      </c>
      <c r="U129" s="8">
        <f t="shared" si="29"/>
        <v>1284109.5755611502</v>
      </c>
      <c r="W129" s="33"/>
      <c r="X129" s="33"/>
      <c r="Y129" s="33"/>
      <c r="Z129" s="33"/>
      <c r="AA129" s="33"/>
      <c r="AB129" s="11"/>
      <c r="AC129" s="11"/>
      <c r="AD129">
        <f>IF(AND('Loan amortization schedule-old'!K129&gt;$AE$1,K129&gt;$AE$1),1,0)</f>
        <v>0</v>
      </c>
      <c r="AE129" s="2">
        <f>IF(AND('Loan amortization schedule-old'!K129&gt;$AE$1,K129&lt;$AE$1),($AE$1-K129)*Inputs!$B$10,0)</f>
        <v>0</v>
      </c>
      <c r="AF129">
        <f>IF(AND('Loan amortization schedule-old'!K129&lt;$AE$1,K129&lt;$AE$1),('Loan amortization schedule-old'!K129-'Loan amortization schedule-new'!K129)*Inputs!$B$10,0)</f>
        <v>309.34605092960601</v>
      </c>
      <c r="AG129" s="7"/>
      <c r="AH129" s="61">
        <f>IF(ISERROR(E129),NA(),'Loan amortization schedule-old'!K129-'Loan amortization schedule-new'!K129)+IF(ISERROR(E129),NA(),'Loan amortization schedule-old'!L129-'Loan amortization schedule-new'!L129)-IF(ISERROR(E129),NA(),IF(AD129=1,0,SUM(AE129:AF129)))</f>
        <v>2826.4360532435235</v>
      </c>
      <c r="AI129" s="53">
        <f>IF(X129=0,0,'Loan amortization schedule-old'!Y129-Y129)</f>
        <v>0</v>
      </c>
      <c r="AJ129" s="53">
        <f>IF(X129=0,0,'Loan amortization schedule-old'!Z129-Z129)</f>
        <v>0</v>
      </c>
      <c r="AK129" s="53">
        <f t="shared" si="30"/>
        <v>0</v>
      </c>
      <c r="AL129" s="53">
        <f t="shared" si="34"/>
        <v>0</v>
      </c>
      <c r="AM129" s="34"/>
      <c r="AN129" s="50">
        <f>IF(Inputs!$B$12="No",SUM($AL$3:AL129)-Inputs!$E$5-Inputs!$E$6,IF(Inputs!$E$12="Yes",NA(),SUM($AL$3:AL129)-Inputs!$E$5-Inputs!$E$6))</f>
        <v>522792.72660676541</v>
      </c>
      <c r="AO129" s="35"/>
      <c r="AP129" s="34"/>
      <c r="AQ129" s="34"/>
      <c r="AR129" s="34"/>
      <c r="AS129" s="34"/>
      <c r="AT129" s="34"/>
      <c r="AU129" s="34"/>
      <c r="AV129" s="34"/>
      <c r="AW129" s="34"/>
    </row>
    <row r="130" spans="1:49">
      <c r="A130" s="20"/>
      <c r="B130" s="20"/>
      <c r="D130" s="26">
        <f>IF(SUM($D$2:D129)&lt;&gt;0,0,IF(OR(ROUND(U129-L130,2)=0,ROUND(U130,2)=0),E130,0))</f>
        <v>0</v>
      </c>
      <c r="E130" s="3">
        <f t="shared" si="31"/>
        <v>127</v>
      </c>
      <c r="F130" s="3">
        <f t="shared" si="22"/>
        <v>0</v>
      </c>
      <c r="G130" s="47">
        <f t="shared" si="33"/>
        <v>8.6499999999999994E-2</v>
      </c>
      <c r="H130" s="37">
        <f t="shared" si="23"/>
        <v>8.6499999999999994E-2</v>
      </c>
      <c r="I130" s="9">
        <f>IF(Inputs!$B$12="No",IF((K130+L130)&gt;(U129*(1+rate/freq)),IF((U129*(1+rate/freq))&lt;0,0,(U129*(1+rate/freq))),(K130+L130)),IF(E130="",NA(),IF(Inputs!$E$10&gt;(U129*(1+rate/freq)),IF((U129*(1+rate/freq))&lt;0,0,(U129*(1+rate/freq))),PMT(H130/freq,(term),-$B$2))))</f>
        <v>17942.58836603877</v>
      </c>
      <c r="J130" s="8">
        <f t="shared" si="24"/>
        <v>17942.58836603877</v>
      </c>
      <c r="K130" s="9">
        <f t="shared" si="25"/>
        <v>9256.289857169957</v>
      </c>
      <c r="L130" s="8">
        <f>IF(E130="","",IF(Inputs!$B$12="Yes",I130-K130,Inputs!$B$6-K130))</f>
        <v>8686.2985088688129</v>
      </c>
      <c r="M130" s="8">
        <f t="shared" si="32"/>
        <v>127</v>
      </c>
      <c r="N130" s="8">
        <f>N127+3</f>
        <v>127</v>
      </c>
      <c r="O130" s="8">
        <f>O124+6</f>
        <v>127</v>
      </c>
      <c r="P130" s="8"/>
      <c r="Q130" s="8" t="str">
        <f t="shared" si="26"/>
        <v/>
      </c>
      <c r="R130" s="3">
        <f t="shared" si="27"/>
        <v>0</v>
      </c>
      <c r="S130" s="62">
        <f>IF(Inputs!$E$12="Yes",IF(AH130&lt;0,0,AH130),0)</f>
        <v>0</v>
      </c>
      <c r="T130" s="3">
        <f t="shared" si="28"/>
        <v>0</v>
      </c>
      <c r="U130" s="8">
        <f t="shared" si="29"/>
        <v>1275423.2770522814</v>
      </c>
      <c r="W130" s="33"/>
      <c r="X130" s="33"/>
      <c r="Y130" s="33"/>
      <c r="Z130" s="33"/>
      <c r="AA130" s="33"/>
      <c r="AB130" s="11"/>
      <c r="AC130" s="11"/>
      <c r="AD130">
        <f>IF(AND('Loan amortization schedule-old'!K130&gt;$AE$1,K130&gt;$AE$1),1,0)</f>
        <v>0</v>
      </c>
      <c r="AE130" s="2">
        <f>IF(AND('Loan amortization schedule-old'!K130&gt;$AE$1,K130&lt;$AE$1),($AE$1-K130)*Inputs!$B$10,0)</f>
        <v>0</v>
      </c>
      <c r="AF130">
        <f>IF(AND('Loan amortization schedule-old'!K130&lt;$AE$1,K130&lt;$AE$1),('Loan amortization schedule-old'!K130-'Loan amortization schedule-new'!K130)*Inputs!$B$10,0)</f>
        <v>307.51904287226461</v>
      </c>
      <c r="AG130" s="7"/>
      <c r="AH130" s="61">
        <f>IF(ISERROR(E130),NA(),'Loan amortization schedule-old'!K130-'Loan amortization schedule-new'!K130)+IF(ISERROR(E130),NA(),'Loan amortization schedule-old'!L130-'Loan amortization schedule-new'!L130)-IF(ISERROR(E130),NA(),IF(AD130=1,0,SUM(AE130:AF130)))</f>
        <v>2828.263061300865</v>
      </c>
      <c r="AI130" s="53">
        <f>IF(X130=0,0,'Loan amortization schedule-old'!Y130-Y130)</f>
        <v>0</v>
      </c>
      <c r="AJ130" s="53">
        <f>IF(X130=0,0,'Loan amortization schedule-old'!Z130-Z130)</f>
        <v>0</v>
      </c>
      <c r="AK130" s="53">
        <f t="shared" si="30"/>
        <v>0</v>
      </c>
      <c r="AL130" s="53">
        <f t="shared" si="34"/>
        <v>0</v>
      </c>
      <c r="AM130" s="34"/>
      <c r="AN130" s="50">
        <f>IF(Inputs!$B$12="No",SUM($AL$3:AL130)-Inputs!$E$5-Inputs!$E$6,IF(Inputs!$E$12="Yes",NA(),SUM($AL$3:AL130)-Inputs!$E$5-Inputs!$E$6))</f>
        <v>522792.72660676541</v>
      </c>
      <c r="AO130" s="35"/>
      <c r="AP130" s="34"/>
      <c r="AQ130" s="34"/>
      <c r="AR130" s="34"/>
      <c r="AS130" s="34"/>
      <c r="AT130" s="34"/>
      <c r="AU130" s="34"/>
      <c r="AV130" s="34"/>
      <c r="AW130" s="34"/>
    </row>
    <row r="131" spans="1:49">
      <c r="A131" s="20"/>
      <c r="B131" s="20"/>
      <c r="D131" s="26">
        <f>IF(SUM($D$2:D130)&lt;&gt;0,0,IF(OR(ROUND(U130-L131,2)=0,ROUND(U131,2)=0),E131,0))</f>
        <v>0</v>
      </c>
      <c r="E131" s="3">
        <f t="shared" si="31"/>
        <v>128</v>
      </c>
      <c r="F131" s="3">
        <f t="shared" si="22"/>
        <v>0</v>
      </c>
      <c r="G131" s="47">
        <f t="shared" si="33"/>
        <v>8.6499999999999994E-2</v>
      </c>
      <c r="H131" s="37">
        <f t="shared" si="23"/>
        <v>8.6499999999999994E-2</v>
      </c>
      <c r="I131" s="9">
        <f>IF(Inputs!$B$12="No",IF((K131+L131)&gt;(U130*(1+rate/freq)),IF((U130*(1+rate/freq))&lt;0,0,(U130*(1+rate/freq))),(K131+L131)),IF(E131="",NA(),IF(Inputs!$E$10&gt;(U130*(1+rate/freq)),IF((U130*(1+rate/freq))&lt;0,0,(U130*(1+rate/freq))),PMT(H131/freq,(term),-$B$2))))</f>
        <v>17942.58836603877</v>
      </c>
      <c r="J131" s="8">
        <f t="shared" si="24"/>
        <v>17942.58836603877</v>
      </c>
      <c r="K131" s="9">
        <f t="shared" si="25"/>
        <v>9193.6761220851949</v>
      </c>
      <c r="L131" s="8">
        <f>IF(E131="","",IF(Inputs!$B$12="Yes",I131-K131,Inputs!$B$6-K131))</f>
        <v>8748.9122439535749</v>
      </c>
      <c r="M131" s="8">
        <f t="shared" si="32"/>
        <v>128</v>
      </c>
      <c r="N131" s="8"/>
      <c r="O131" s="8"/>
      <c r="P131" s="8"/>
      <c r="Q131" s="8" t="str">
        <f t="shared" si="26"/>
        <v/>
      </c>
      <c r="R131" s="3">
        <f t="shared" si="27"/>
        <v>0</v>
      </c>
      <c r="S131" s="62">
        <f>IF(Inputs!$E$12="Yes",IF(AH131&lt;0,0,AH131),0)</f>
        <v>0</v>
      </c>
      <c r="T131" s="3">
        <f t="shared" si="28"/>
        <v>0</v>
      </c>
      <c r="U131" s="8">
        <f t="shared" si="29"/>
        <v>1266674.3648083278</v>
      </c>
      <c r="W131" s="33"/>
      <c r="X131" s="33"/>
      <c r="Y131" s="33"/>
      <c r="Z131" s="33"/>
      <c r="AA131" s="33"/>
      <c r="AB131" s="11"/>
      <c r="AC131" s="11"/>
      <c r="AD131">
        <f>IF(AND('Loan amortization schedule-old'!K131&gt;$AE$1,K131&gt;$AE$1),1,0)</f>
        <v>0</v>
      </c>
      <c r="AE131" s="2">
        <f>IF(AND('Loan amortization schedule-old'!K131&gt;$AE$1,K131&lt;$AE$1),($AE$1-K131)*Inputs!$B$10,0)</f>
        <v>0</v>
      </c>
      <c r="AF131">
        <f>IF(AND('Loan amortization schedule-old'!K131&lt;$AE$1,K131&lt;$AE$1),('Loan amortization schedule-old'!K131-'Loan amortization schedule-new'!K131)*Inputs!$B$10,0)</f>
        <v>305.66309083602198</v>
      </c>
      <c r="AG131" s="7"/>
      <c r="AH131" s="61">
        <f>IF(ISERROR(E131),NA(),'Loan amortization schedule-old'!K131-'Loan amortization schedule-new'!K131)+IF(ISERROR(E131),NA(),'Loan amortization schedule-old'!L131-'Loan amortization schedule-new'!L131)-IF(ISERROR(E131),NA(),IF(AD131=1,0,SUM(AE131:AF131)))</f>
        <v>2830.1190133371074</v>
      </c>
      <c r="AI131" s="53">
        <f>IF(X131=0,0,'Loan amortization schedule-old'!Y131-Y131)</f>
        <v>0</v>
      </c>
      <c r="AJ131" s="53">
        <f>IF(X131=0,0,'Loan amortization schedule-old'!Z131-Z131)</f>
        <v>0</v>
      </c>
      <c r="AK131" s="53">
        <f t="shared" si="30"/>
        <v>0</v>
      </c>
      <c r="AL131" s="53">
        <f t="shared" ref="AL131:AL162" si="35">IF(ISERROR(W131),NA(),SUM(AI131:AK131))</f>
        <v>0</v>
      </c>
      <c r="AM131" s="34"/>
      <c r="AN131" s="50">
        <f>IF(Inputs!$B$12="No",SUM($AL$3:AL131)-Inputs!$E$5-Inputs!$E$6,IF(Inputs!$E$12="Yes",NA(),SUM($AL$3:AL131)-Inputs!$E$5-Inputs!$E$6))</f>
        <v>522792.72660676541</v>
      </c>
      <c r="AO131" s="35"/>
      <c r="AP131" s="34"/>
      <c r="AQ131" s="34"/>
      <c r="AR131" s="34"/>
      <c r="AS131" s="34"/>
      <c r="AT131" s="34"/>
      <c r="AU131" s="34"/>
      <c r="AV131" s="34"/>
      <c r="AW131" s="34"/>
    </row>
    <row r="132" spans="1:49">
      <c r="A132" s="20"/>
      <c r="B132" s="20"/>
      <c r="D132" s="26">
        <f>IF(SUM($D$2:D131)&lt;&gt;0,0,IF(OR(ROUND(U131-L132,2)=0,ROUND(U132,2)=0),E132,0))</f>
        <v>0</v>
      </c>
      <c r="E132" s="3">
        <f t="shared" si="31"/>
        <v>129</v>
      </c>
      <c r="F132" s="3">
        <f t="shared" ref="F132:F195" si="36">IF(E132="","",IF(ISERROR(INDEX($A$11:$B$20,MATCH(E132,$A$11:$A$20,0),2)),0,INDEX($A$11:$B$20,MATCH(E132,$A$11:$A$20,0),2)))</f>
        <v>0</v>
      </c>
      <c r="G132" s="47">
        <f t="shared" si="33"/>
        <v>8.6499999999999994E-2</v>
      </c>
      <c r="H132" s="37">
        <f t="shared" ref="H132:H195" si="37">IF($BD$2="fixed",rate,G132)</f>
        <v>8.6499999999999994E-2</v>
      </c>
      <c r="I132" s="9">
        <f>IF(Inputs!$B$12="No",IF((K132+L132)&gt;(U131*(1+rate/freq)),IF((U131*(1+rate/freq))&lt;0,0,(U131*(1+rate/freq))),(K132+L132)),IF(E132="",NA(),IF(Inputs!$E$10&gt;(U131*(1+rate/freq)),IF((U131*(1+rate/freq))&lt;0,0,(U131*(1+rate/freq))),PMT(H132/freq,(term),-$B$2))))</f>
        <v>17942.58836603877</v>
      </c>
      <c r="J132" s="8">
        <f t="shared" ref="J132:J195" si="38">IF(E132="","",IF(emi&gt;(U131*(1+rate/freq)),IF((U131*(1+rate/freq))&lt;0,0,(U131*(1+rate/freq))),emi))</f>
        <v>17942.58836603877</v>
      </c>
      <c r="K132" s="9">
        <f t="shared" ref="K132:K195" si="39">IF(E132="","",IF(U131&lt;0,0,U131)*H132/freq)</f>
        <v>9130.6110463266941</v>
      </c>
      <c r="L132" s="8">
        <f>IF(E132="","",IF(Inputs!$B$12="Yes",I132-K132,Inputs!$B$6-K132))</f>
        <v>8811.9773197120758</v>
      </c>
      <c r="M132" s="8">
        <f t="shared" si="32"/>
        <v>129</v>
      </c>
      <c r="N132" s="8"/>
      <c r="O132" s="8"/>
      <c r="P132" s="8"/>
      <c r="Q132" s="8" t="str">
        <f t="shared" ref="Q132:Q195" si="40">IF($B$23=$M$2,M132,IF($B$23=$N$2,N132,IF($B$23=$O$2,O132,IF($B$23=$P$2,P132,""))))</f>
        <v/>
      </c>
      <c r="R132" s="3">
        <f t="shared" ref="R132:R195" si="41">IF(Q132&lt;&gt;0,regpay,0)</f>
        <v>0</v>
      </c>
      <c r="S132" s="62">
        <f>IF(Inputs!$E$12="Yes",IF(AH132&lt;0,0,AH132),0)</f>
        <v>0</v>
      </c>
      <c r="T132" s="3">
        <f t="shared" ref="T132:T195" si="42">IF(U131=0,0,S132)</f>
        <v>0</v>
      </c>
      <c r="U132" s="8">
        <f t="shared" ref="U132:U195" si="43">IF(E132="","",IF(U131&lt;=0,0,IF(U131+F132-L132-R132-T132&lt;0,0,U131+F132-L132-R132-T132)))</f>
        <v>1257862.3874886157</v>
      </c>
      <c r="W132" s="33"/>
      <c r="X132" s="33"/>
      <c r="Y132" s="33"/>
      <c r="Z132" s="33"/>
      <c r="AA132" s="33"/>
      <c r="AB132" s="11"/>
      <c r="AC132" s="11"/>
      <c r="AD132">
        <f>IF(AND('Loan amortization schedule-old'!K132&gt;$AE$1,K132&gt;$AE$1),1,0)</f>
        <v>0</v>
      </c>
      <c r="AE132" s="2">
        <f>IF(AND('Loan amortization schedule-old'!K132&gt;$AE$1,K132&lt;$AE$1),($AE$1-K132)*Inputs!$B$10,0)</f>
        <v>0</v>
      </c>
      <c r="AF132">
        <f>IF(AND('Loan amortization schedule-old'!K132&lt;$AE$1,K132&lt;$AE$1),('Loan amortization schedule-old'!K132-'Loan amortization schedule-new'!K132)*Inputs!$B$10,0)</f>
        <v>303.77784224258068</v>
      </c>
      <c r="AG132" s="7"/>
      <c r="AH132" s="61">
        <f>IF(ISERROR(E132),NA(),'Loan amortization schedule-old'!K132-'Loan amortization schedule-new'!K132)+IF(ISERROR(E132),NA(),'Loan amortization schedule-old'!L132-'Loan amortization schedule-new'!L132)-IF(ISERROR(E132),NA(),IF(AD132=1,0,SUM(AE132:AF132)))</f>
        <v>2832.0042619305486</v>
      </c>
      <c r="AI132" s="53">
        <f>IF(X132=0,0,'Loan amortization schedule-old'!Y132-Y132)</f>
        <v>0</v>
      </c>
      <c r="AJ132" s="53">
        <f>IF(X132=0,0,'Loan amortization schedule-old'!Z132-Z132)</f>
        <v>0</v>
      </c>
      <c r="AK132" s="53">
        <f t="shared" ref="AK132:AK185" si="44">IF(X132=0,0,-IF(AX132=1,0,SUM(AY132:AZ132)))</f>
        <v>0</v>
      </c>
      <c r="AL132" s="53">
        <f t="shared" si="35"/>
        <v>0</v>
      </c>
      <c r="AM132" s="34"/>
      <c r="AN132" s="50">
        <f>IF(Inputs!$B$12="No",SUM($AL$3:AL132)-Inputs!$E$5-Inputs!$E$6,IF(Inputs!$E$12="Yes",NA(),SUM($AL$3:AL132)-Inputs!$E$5-Inputs!$E$6))</f>
        <v>522792.72660676541</v>
      </c>
      <c r="AO132" s="35"/>
      <c r="AP132" s="34"/>
      <c r="AQ132" s="34"/>
      <c r="AR132" s="34"/>
      <c r="AS132" s="34"/>
      <c r="AT132" s="34"/>
      <c r="AU132" s="34"/>
      <c r="AV132" s="34"/>
      <c r="AW132" s="34"/>
    </row>
    <row r="133" spans="1:49">
      <c r="A133" s="20"/>
      <c r="B133" s="20"/>
      <c r="D133" s="26">
        <f>IF(SUM($D$2:D132)&lt;&gt;0,0,IF(OR(ROUND(U132-L133,2)=0,ROUND(U133,2)=0),E133,0))</f>
        <v>0</v>
      </c>
      <c r="E133" s="3">
        <f t="shared" ref="E133:E196" si="45">IF(E132&lt;term,E132+1,"")</f>
        <v>130</v>
      </c>
      <c r="F133" s="3">
        <f t="shared" si="36"/>
        <v>0</v>
      </c>
      <c r="G133" s="47">
        <f t="shared" si="33"/>
        <v>8.6499999999999994E-2</v>
      </c>
      <c r="H133" s="37">
        <f t="shared" si="37"/>
        <v>8.6499999999999994E-2</v>
      </c>
      <c r="I133" s="9">
        <f>IF(Inputs!$B$12="No",IF((K133+L133)&gt;(U132*(1+rate/freq)),IF((U132*(1+rate/freq))&lt;0,0,(U132*(1+rate/freq))),(K133+L133)),IF(E133="",NA(),IF(Inputs!$E$10&gt;(U132*(1+rate/freq)),IF((U132*(1+rate/freq))&lt;0,0,(U132*(1+rate/freq))),PMT(H133/freq,(term),-$B$2))))</f>
        <v>17942.58836603877</v>
      </c>
      <c r="J133" s="8">
        <f t="shared" si="38"/>
        <v>17942.58836603877</v>
      </c>
      <c r="K133" s="9">
        <f t="shared" si="39"/>
        <v>9067.0913764804372</v>
      </c>
      <c r="L133" s="8">
        <f>IF(E133="","",IF(Inputs!$B$12="Yes",I133-K133,Inputs!$B$6-K133))</f>
        <v>8875.4969895583326</v>
      </c>
      <c r="M133" s="8">
        <f t="shared" ref="M133:M196" si="46">E133</f>
        <v>130</v>
      </c>
      <c r="N133" s="8">
        <f>N130+3</f>
        <v>130</v>
      </c>
      <c r="O133" s="8"/>
      <c r="P133" s="8"/>
      <c r="Q133" s="8" t="str">
        <f t="shared" si="40"/>
        <v/>
      </c>
      <c r="R133" s="3">
        <f t="shared" si="41"/>
        <v>0</v>
      </c>
      <c r="S133" s="62">
        <f>IF(Inputs!$E$12="Yes",IF(AH133&lt;0,0,AH133),0)</f>
        <v>0</v>
      </c>
      <c r="T133" s="3">
        <f t="shared" si="42"/>
        <v>0</v>
      </c>
      <c r="U133" s="8">
        <f t="shared" si="43"/>
        <v>1248986.8904990575</v>
      </c>
      <c r="W133" s="33"/>
      <c r="X133" s="33"/>
      <c r="Y133" s="33"/>
      <c r="Z133" s="33"/>
      <c r="AA133" s="33"/>
      <c r="AB133" s="11"/>
      <c r="AC133" s="11"/>
      <c r="AD133">
        <f>IF(AND('Loan amortization schedule-old'!K133&gt;$AE$1,K133&gt;$AE$1),1,0)</f>
        <v>0</v>
      </c>
      <c r="AE133" s="2">
        <f>IF(AND('Loan amortization schedule-old'!K133&gt;$AE$1,K133&lt;$AE$1),($AE$1-K133)*Inputs!$B$10,0)</f>
        <v>0</v>
      </c>
      <c r="AF133">
        <f>IF(AND('Loan amortization schedule-old'!K133&lt;$AE$1,K133&lt;$AE$1),('Loan amortization schedule-old'!K133-'Loan amortization schedule-new'!K133)*Inputs!$B$10,0)</f>
        <v>301.86294065868452</v>
      </c>
      <c r="AG133" s="7"/>
      <c r="AH133" s="61">
        <f>IF(ISERROR(E133),NA(),'Loan amortization schedule-old'!K133-'Loan amortization schedule-new'!K133)+IF(ISERROR(E133),NA(),'Loan amortization schedule-old'!L133-'Loan amortization schedule-new'!L133)-IF(ISERROR(E133),NA(),IF(AD133=1,0,SUM(AE133:AF133)))</f>
        <v>2833.9191635144448</v>
      </c>
      <c r="AI133" s="53">
        <f>IF(X133=0,0,'Loan amortization schedule-old'!Y133-Y133)</f>
        <v>0</v>
      </c>
      <c r="AJ133" s="53">
        <f>IF(X133=0,0,'Loan amortization schedule-old'!Z133-Z133)</f>
        <v>0</v>
      </c>
      <c r="AK133" s="53">
        <f t="shared" si="44"/>
        <v>0</v>
      </c>
      <c r="AL133" s="53">
        <f t="shared" si="35"/>
        <v>0</v>
      </c>
      <c r="AM133" s="34"/>
      <c r="AN133" s="50">
        <f>IF(Inputs!$B$12="No",SUM($AL$3:AL133)-Inputs!$E$5-Inputs!$E$6,IF(Inputs!$E$12="Yes",NA(),SUM($AL$3:AL133)-Inputs!$E$5-Inputs!$E$6))</f>
        <v>522792.72660676541</v>
      </c>
      <c r="AO133" s="35"/>
      <c r="AP133" s="34"/>
      <c r="AQ133" s="34"/>
      <c r="AR133" s="34"/>
      <c r="AS133" s="34"/>
      <c r="AT133" s="34"/>
      <c r="AU133" s="34"/>
      <c r="AV133" s="34"/>
      <c r="AW133" s="34"/>
    </row>
    <row r="134" spans="1:49">
      <c r="A134" s="20"/>
      <c r="B134" s="20"/>
      <c r="D134" s="26">
        <f>IF(SUM($D$2:D133)&lt;&gt;0,0,IF(OR(ROUND(U133-L134,2)=0,ROUND(U134,2)=0),E134,0))</f>
        <v>0</v>
      </c>
      <c r="E134" s="3">
        <f t="shared" si="45"/>
        <v>131</v>
      </c>
      <c r="F134" s="3">
        <f t="shared" si="36"/>
        <v>0</v>
      </c>
      <c r="G134" s="47">
        <f t="shared" ref="G134:G197" si="47">G133</f>
        <v>8.6499999999999994E-2</v>
      </c>
      <c r="H134" s="37">
        <f t="shared" si="37"/>
        <v>8.6499999999999994E-2</v>
      </c>
      <c r="I134" s="9">
        <f>IF(Inputs!$B$12="No",IF((K134+L134)&gt;(U133*(1+rate/freq)),IF((U133*(1+rate/freq))&lt;0,0,(U133*(1+rate/freq))),(K134+L134)),IF(E134="",NA(),IF(Inputs!$E$10&gt;(U133*(1+rate/freq)),IF((U133*(1+rate/freq))&lt;0,0,(U133*(1+rate/freq))),PMT(H134/freq,(term),-$B$2))))</f>
        <v>17942.58836603877</v>
      </c>
      <c r="J134" s="8">
        <f t="shared" si="38"/>
        <v>17942.58836603877</v>
      </c>
      <c r="K134" s="9">
        <f t="shared" si="39"/>
        <v>9003.1138356807041</v>
      </c>
      <c r="L134" s="8">
        <f>IF(E134="","",IF(Inputs!$B$12="Yes",I134-K134,Inputs!$B$6-K134))</f>
        <v>8939.4745303580657</v>
      </c>
      <c r="M134" s="8">
        <f t="shared" si="46"/>
        <v>131</v>
      </c>
      <c r="N134" s="8"/>
      <c r="O134" s="8"/>
      <c r="P134" s="8"/>
      <c r="Q134" s="8" t="str">
        <f t="shared" si="40"/>
        <v/>
      </c>
      <c r="R134" s="3">
        <f t="shared" si="41"/>
        <v>0</v>
      </c>
      <c r="S134" s="62">
        <f>IF(Inputs!$E$12="Yes",IF(AH134&lt;0,0,AH134),0)</f>
        <v>0</v>
      </c>
      <c r="T134" s="3">
        <f t="shared" si="42"/>
        <v>0</v>
      </c>
      <c r="U134" s="8">
        <f t="shared" si="43"/>
        <v>1240047.4159686994</v>
      </c>
      <c r="W134" s="33"/>
      <c r="X134" s="33"/>
      <c r="Y134" s="33"/>
      <c r="Z134" s="33"/>
      <c r="AA134" s="33"/>
      <c r="AB134" s="11"/>
      <c r="AC134" s="11"/>
      <c r="AD134">
        <f>IF(AND('Loan amortization schedule-old'!K134&gt;$AE$1,K134&gt;$AE$1),1,0)</f>
        <v>0</v>
      </c>
      <c r="AE134" s="2">
        <f>IF(AND('Loan amortization schedule-old'!K134&gt;$AE$1,K134&lt;$AE$1),($AE$1-K134)*Inputs!$B$10,0)</f>
        <v>0</v>
      </c>
      <c r="AF134">
        <f>IF(AND('Loan amortization schedule-old'!K134&lt;$AE$1,K134&lt;$AE$1),('Loan amortization schedule-old'!K134-'Loan amortization schedule-new'!K134)*Inputs!$B$10,0)</f>
        <v>299.91802575634682</v>
      </c>
      <c r="AG134" s="7"/>
      <c r="AH134" s="61">
        <f>IF(ISERROR(E134),NA(),'Loan amortization schedule-old'!K134-'Loan amortization schedule-new'!K134)+IF(ISERROR(E134),NA(),'Loan amortization schedule-old'!L134-'Loan amortization schedule-new'!L134)-IF(ISERROR(E134),NA(),IF(AD134=1,0,SUM(AE134:AF134)))</f>
        <v>2835.8640784167828</v>
      </c>
      <c r="AI134" s="53">
        <f>IF(X134=0,0,'Loan amortization schedule-old'!Y134-Y134)</f>
        <v>0</v>
      </c>
      <c r="AJ134" s="53">
        <f>IF(X134=0,0,'Loan amortization schedule-old'!Z134-Z134)</f>
        <v>0</v>
      </c>
      <c r="AK134" s="53">
        <f t="shared" si="44"/>
        <v>0</v>
      </c>
      <c r="AL134" s="53">
        <f t="shared" si="35"/>
        <v>0</v>
      </c>
      <c r="AM134" s="34"/>
      <c r="AN134" s="50">
        <f>IF(Inputs!$B$12="No",SUM($AL$3:AL134)-Inputs!$E$5-Inputs!$E$6,IF(Inputs!$E$12="Yes",NA(),SUM($AL$3:AL134)-Inputs!$E$5-Inputs!$E$6))</f>
        <v>522792.72660676541</v>
      </c>
      <c r="AO134" s="35"/>
      <c r="AP134" s="34"/>
      <c r="AQ134" s="34"/>
      <c r="AR134" s="34"/>
      <c r="AS134" s="34"/>
      <c r="AT134" s="34"/>
      <c r="AU134" s="34"/>
      <c r="AV134" s="34"/>
      <c r="AW134" s="34"/>
    </row>
    <row r="135" spans="1:49">
      <c r="A135" s="20"/>
      <c r="B135" s="20"/>
      <c r="D135" s="26">
        <f>IF(SUM($D$2:D134)&lt;&gt;0,0,IF(OR(ROUND(U134-L135,2)=0,ROUND(U135,2)=0),E135,0))</f>
        <v>0</v>
      </c>
      <c r="E135" s="3">
        <f t="shared" si="45"/>
        <v>132</v>
      </c>
      <c r="F135" s="3">
        <f t="shared" si="36"/>
        <v>0</v>
      </c>
      <c r="G135" s="47">
        <f t="shared" si="47"/>
        <v>8.6499999999999994E-2</v>
      </c>
      <c r="H135" s="37">
        <f t="shared" si="37"/>
        <v>8.6499999999999994E-2</v>
      </c>
      <c r="I135" s="9">
        <f>IF(Inputs!$B$12="No",IF((K135+L135)&gt;(U134*(1+rate/freq)),IF((U134*(1+rate/freq))&lt;0,0,(U134*(1+rate/freq))),(K135+L135)),IF(E135="",NA(),IF(Inputs!$E$10&gt;(U134*(1+rate/freq)),IF((U134*(1+rate/freq))&lt;0,0,(U134*(1+rate/freq))),PMT(H135/freq,(term),-$B$2))))</f>
        <v>17942.58836603877</v>
      </c>
      <c r="J135" s="8">
        <f t="shared" si="38"/>
        <v>17942.58836603877</v>
      </c>
      <c r="K135" s="9">
        <f t="shared" si="39"/>
        <v>8938.6751234410403</v>
      </c>
      <c r="L135" s="8">
        <f>IF(E135="","",IF(Inputs!$B$12="Yes",I135-K135,Inputs!$B$6-K135))</f>
        <v>9003.9132425977295</v>
      </c>
      <c r="M135" s="8">
        <f t="shared" si="46"/>
        <v>132</v>
      </c>
      <c r="N135" s="8"/>
      <c r="O135" s="8"/>
      <c r="P135" s="8"/>
      <c r="Q135" s="8" t="str">
        <f t="shared" si="40"/>
        <v/>
      </c>
      <c r="R135" s="3">
        <f t="shared" si="41"/>
        <v>0</v>
      </c>
      <c r="S135" s="62">
        <f>IF(Inputs!$E$12="Yes",IF(AH135&lt;0,0,AH135),0)</f>
        <v>0</v>
      </c>
      <c r="T135" s="3">
        <f t="shared" si="42"/>
        <v>0</v>
      </c>
      <c r="U135" s="8">
        <f t="shared" si="43"/>
        <v>1231043.5027261015</v>
      </c>
      <c r="W135" s="33"/>
      <c r="X135" s="33"/>
      <c r="Y135" s="33"/>
      <c r="Z135" s="33"/>
      <c r="AA135" s="33"/>
      <c r="AB135" s="11"/>
      <c r="AC135" s="11"/>
      <c r="AD135">
        <f>IF(AND('Loan amortization schedule-old'!K135&gt;$AE$1,K135&gt;$AE$1),1,0)</f>
        <v>0</v>
      </c>
      <c r="AE135" s="2">
        <f>IF(AND('Loan amortization schedule-old'!K135&gt;$AE$1,K135&lt;$AE$1),($AE$1-K135)*Inputs!$B$10,0)</f>
        <v>0</v>
      </c>
      <c r="AF135">
        <f>IF(AND('Loan amortization schedule-old'!K135&lt;$AE$1,K135&lt;$AE$1),('Loan amortization schedule-old'!K135-'Loan amortization schedule-new'!K135)*Inputs!$B$10,0)</f>
        <v>297.94273327267882</v>
      </c>
      <c r="AG135" s="7"/>
      <c r="AH135" s="61">
        <f>IF(ISERROR(E135),NA(),'Loan amortization schedule-old'!K135-'Loan amortization schedule-new'!K135)+IF(ISERROR(E135),NA(),'Loan amortization schedule-old'!L135-'Loan amortization schedule-new'!L135)-IF(ISERROR(E135),NA(),IF(AD135=1,0,SUM(AE135:AF135)))</f>
        <v>2837.8393709004508</v>
      </c>
      <c r="AI135" s="53">
        <f>IF(X135=0,0,'Loan amortization schedule-old'!Y135-Y135)</f>
        <v>0</v>
      </c>
      <c r="AJ135" s="53">
        <f>IF(X135=0,0,'Loan amortization schedule-old'!Z135-Z135)</f>
        <v>0</v>
      </c>
      <c r="AK135" s="53">
        <f t="shared" si="44"/>
        <v>0</v>
      </c>
      <c r="AL135" s="53">
        <f t="shared" si="35"/>
        <v>0</v>
      </c>
      <c r="AM135" s="34"/>
      <c r="AN135" s="50">
        <f>IF(Inputs!$B$12="No",SUM($AL$3:AL135)-Inputs!$E$5-Inputs!$E$6,IF(Inputs!$E$12="Yes",NA(),SUM($AL$3:AL135)-Inputs!$E$5-Inputs!$E$6))</f>
        <v>522792.72660676541</v>
      </c>
      <c r="AO135" s="35"/>
      <c r="AP135" s="34"/>
      <c r="AQ135" s="34"/>
      <c r="AR135" s="34"/>
      <c r="AS135" s="34"/>
      <c r="AT135" s="34"/>
      <c r="AU135" s="34"/>
      <c r="AV135" s="34"/>
      <c r="AW135" s="34"/>
    </row>
    <row r="136" spans="1:49">
      <c r="A136" s="20"/>
      <c r="B136" s="20"/>
      <c r="D136" s="26">
        <f>IF(SUM($D$2:D135)&lt;&gt;0,0,IF(OR(ROUND(U135-L136,2)=0,ROUND(U136,2)=0),E136,0))</f>
        <v>0</v>
      </c>
      <c r="E136" s="3">
        <f t="shared" si="45"/>
        <v>133</v>
      </c>
      <c r="F136" s="3">
        <f t="shared" si="36"/>
        <v>0</v>
      </c>
      <c r="G136" s="47">
        <f t="shared" si="47"/>
        <v>8.6499999999999994E-2</v>
      </c>
      <c r="H136" s="37">
        <f t="shared" si="37"/>
        <v>8.6499999999999994E-2</v>
      </c>
      <c r="I136" s="9">
        <f>IF(Inputs!$B$12="No",IF((K136+L136)&gt;(U135*(1+rate/freq)),IF((U135*(1+rate/freq))&lt;0,0,(U135*(1+rate/freq))),(K136+L136)),IF(E136="",NA(),IF(Inputs!$E$10&gt;(U135*(1+rate/freq)),IF((U135*(1+rate/freq))&lt;0,0,(U135*(1+rate/freq))),PMT(H136/freq,(term),-$B$2))))</f>
        <v>17942.58836603877</v>
      </c>
      <c r="J136" s="8">
        <f t="shared" si="38"/>
        <v>17942.58836603877</v>
      </c>
      <c r="K136" s="9">
        <f t="shared" si="39"/>
        <v>8873.7719154839815</v>
      </c>
      <c r="L136" s="8">
        <f>IF(E136="","",IF(Inputs!$B$12="Yes",I136-K136,Inputs!$B$6-K136))</f>
        <v>9068.8164505547884</v>
      </c>
      <c r="M136" s="8">
        <f t="shared" si="46"/>
        <v>133</v>
      </c>
      <c r="N136" s="8">
        <f>N133+3</f>
        <v>133</v>
      </c>
      <c r="O136" s="8">
        <f>O130+6</f>
        <v>133</v>
      </c>
      <c r="P136" s="8">
        <f>P124+12</f>
        <v>133</v>
      </c>
      <c r="Q136" s="8" t="str">
        <f t="shared" si="40"/>
        <v/>
      </c>
      <c r="R136" s="3">
        <f t="shared" si="41"/>
        <v>0</v>
      </c>
      <c r="S136" s="62">
        <f>IF(Inputs!$E$12="Yes",IF(AH136&lt;0,0,AH136),0)</f>
        <v>0</v>
      </c>
      <c r="T136" s="3">
        <f t="shared" si="42"/>
        <v>0</v>
      </c>
      <c r="U136" s="8">
        <f t="shared" si="43"/>
        <v>1221974.6862755467</v>
      </c>
      <c r="W136" s="33"/>
      <c r="X136" s="33"/>
      <c r="Y136" s="33"/>
      <c r="Z136" s="33"/>
      <c r="AA136" s="33"/>
      <c r="AB136" s="11"/>
      <c r="AC136" s="11"/>
      <c r="AD136">
        <f>IF(AND('Loan amortization schedule-old'!K136&gt;$AE$1,K136&gt;$AE$1),1,0)</f>
        <v>0</v>
      </c>
      <c r="AE136" s="2">
        <f>IF(AND('Loan amortization schedule-old'!K136&gt;$AE$1,K136&lt;$AE$1),($AE$1-K136)*Inputs!$B$10,0)</f>
        <v>0</v>
      </c>
      <c r="AF136">
        <f>IF(AND('Loan amortization schedule-old'!K136&lt;$AE$1,K136&lt;$AE$1),('Loan amortization schedule-old'!K136-'Loan amortization schedule-new'!K136)*Inputs!$B$10,0)</f>
        <v>295.93669496932273</v>
      </c>
      <c r="AG136" s="7"/>
      <c r="AH136" s="61">
        <f>IF(ISERROR(E136),NA(),'Loan amortization schedule-old'!K136-'Loan amortization schedule-new'!K136)+IF(ISERROR(E136),NA(),'Loan amortization schedule-old'!L136-'Loan amortization schedule-new'!L136)-IF(ISERROR(E136),NA(),IF(AD136=1,0,SUM(AE136:AF136)))</f>
        <v>2839.8454092038069</v>
      </c>
      <c r="AI136" s="53">
        <f>IF(X136=0,0,'Loan amortization schedule-old'!Y136-Y136)</f>
        <v>0</v>
      </c>
      <c r="AJ136" s="53">
        <f>IF(X136=0,0,'Loan amortization schedule-old'!Z136-Z136)</f>
        <v>0</v>
      </c>
      <c r="AK136" s="53">
        <f t="shared" si="44"/>
        <v>0</v>
      </c>
      <c r="AL136" s="53">
        <f t="shared" si="35"/>
        <v>0</v>
      </c>
      <c r="AM136" s="34"/>
      <c r="AN136" s="50">
        <f>IF(Inputs!$B$12="No",SUM($AL$3:AL136)-Inputs!$E$5-Inputs!$E$6,IF(Inputs!$E$12="Yes",NA(),SUM($AL$3:AL136)-Inputs!$E$5-Inputs!$E$6))</f>
        <v>522792.72660676541</v>
      </c>
      <c r="AO136" s="35"/>
      <c r="AP136" s="34"/>
      <c r="AQ136" s="34"/>
      <c r="AR136" s="34"/>
      <c r="AS136" s="34"/>
      <c r="AT136" s="34"/>
      <c r="AU136" s="34"/>
      <c r="AV136" s="34"/>
      <c r="AW136" s="34"/>
    </row>
    <row r="137" spans="1:49">
      <c r="A137" s="20"/>
      <c r="B137" s="20"/>
      <c r="D137" s="26">
        <f>IF(SUM($D$2:D136)&lt;&gt;0,0,IF(OR(ROUND(U136-L137,2)=0,ROUND(U137,2)=0),E137,0))</f>
        <v>0</v>
      </c>
      <c r="E137" s="3">
        <f t="shared" si="45"/>
        <v>134</v>
      </c>
      <c r="F137" s="3">
        <f t="shared" si="36"/>
        <v>0</v>
      </c>
      <c r="G137" s="47">
        <f t="shared" si="47"/>
        <v>8.6499999999999994E-2</v>
      </c>
      <c r="H137" s="37">
        <f t="shared" si="37"/>
        <v>8.6499999999999994E-2</v>
      </c>
      <c r="I137" s="9">
        <f>IF(Inputs!$B$12="No",IF((K137+L137)&gt;(U136*(1+rate/freq)),IF((U136*(1+rate/freq))&lt;0,0,(U136*(1+rate/freq))),(K137+L137)),IF(E137="",NA(),IF(Inputs!$E$10&gt;(U136*(1+rate/freq)),IF((U136*(1+rate/freq))&lt;0,0,(U136*(1+rate/freq))),PMT(H137/freq,(term),-$B$2))))</f>
        <v>17942.58836603877</v>
      </c>
      <c r="J137" s="8">
        <f t="shared" si="38"/>
        <v>17942.58836603877</v>
      </c>
      <c r="K137" s="9">
        <f t="shared" si="39"/>
        <v>8808.4008635695645</v>
      </c>
      <c r="L137" s="8">
        <f>IF(E137="","",IF(Inputs!$B$12="Yes",I137-K137,Inputs!$B$6-K137))</f>
        <v>9134.1875024692054</v>
      </c>
      <c r="M137" s="8">
        <f t="shared" si="46"/>
        <v>134</v>
      </c>
      <c r="N137" s="8"/>
      <c r="O137" s="8"/>
      <c r="P137" s="8"/>
      <c r="Q137" s="8" t="str">
        <f t="shared" si="40"/>
        <v/>
      </c>
      <c r="R137" s="3">
        <f t="shared" si="41"/>
        <v>0</v>
      </c>
      <c r="S137" s="62">
        <f>IF(Inputs!$E$12="Yes",IF(AH137&lt;0,0,AH137),0)</f>
        <v>0</v>
      </c>
      <c r="T137" s="3">
        <f t="shared" si="42"/>
        <v>0</v>
      </c>
      <c r="U137" s="8">
        <f t="shared" si="43"/>
        <v>1212840.4987730775</v>
      </c>
      <c r="W137" s="33"/>
      <c r="X137" s="33"/>
      <c r="Y137" s="33"/>
      <c r="Z137" s="33"/>
      <c r="AA137" s="33"/>
      <c r="AB137" s="11"/>
      <c r="AC137" s="11"/>
      <c r="AD137">
        <f>IF(AND('Loan amortization schedule-old'!K137&gt;$AE$1,K137&gt;$AE$1),1,0)</f>
        <v>0</v>
      </c>
      <c r="AE137" s="2">
        <f>IF(AND('Loan amortization schedule-old'!K137&gt;$AE$1,K137&lt;$AE$1),($AE$1-K137)*Inputs!$B$10,0)</f>
        <v>0</v>
      </c>
      <c r="AF137">
        <f>IF(AND('Loan amortization schedule-old'!K137&lt;$AE$1,K137&lt;$AE$1),('Loan amortization schedule-old'!K137-'Loan amortization schedule-new'!K137)*Inputs!$B$10,0)</f>
        <v>293.89953859147749</v>
      </c>
      <c r="AG137" s="7"/>
      <c r="AH137" s="61">
        <f>IF(ISERROR(E137),NA(),'Loan amortization schedule-old'!K137-'Loan amortization schedule-new'!K137)+IF(ISERROR(E137),NA(),'Loan amortization schedule-old'!L137-'Loan amortization schedule-new'!L137)-IF(ISERROR(E137),NA(),IF(AD137=1,0,SUM(AE137:AF137)))</f>
        <v>2841.8825655816518</v>
      </c>
      <c r="AI137" s="53">
        <f>IF(X137=0,0,'Loan amortization schedule-old'!Y137-Y137)</f>
        <v>0</v>
      </c>
      <c r="AJ137" s="53">
        <f>IF(X137=0,0,'Loan amortization schedule-old'!Z137-Z137)</f>
        <v>0</v>
      </c>
      <c r="AK137" s="53">
        <f t="shared" si="44"/>
        <v>0</v>
      </c>
      <c r="AL137" s="53">
        <f t="shared" si="35"/>
        <v>0</v>
      </c>
      <c r="AM137" s="34"/>
      <c r="AN137" s="50">
        <f>IF(Inputs!$B$12="No",SUM($AL$3:AL137)-Inputs!$E$5-Inputs!$E$6,IF(Inputs!$E$12="Yes",NA(),SUM($AL$3:AL137)-Inputs!$E$5-Inputs!$E$6))</f>
        <v>522792.72660676541</v>
      </c>
      <c r="AO137" s="35"/>
      <c r="AP137" s="34"/>
      <c r="AQ137" s="34"/>
      <c r="AR137" s="34"/>
      <c r="AS137" s="34"/>
      <c r="AT137" s="34"/>
      <c r="AU137" s="34"/>
      <c r="AV137" s="34"/>
      <c r="AW137" s="34"/>
    </row>
    <row r="138" spans="1:49">
      <c r="A138" s="20"/>
      <c r="B138" s="20"/>
      <c r="D138" s="26">
        <f>IF(SUM($D$2:D137)&lt;&gt;0,0,IF(OR(ROUND(U137-L138,2)=0,ROUND(U138,2)=0),E138,0))</f>
        <v>0</v>
      </c>
      <c r="E138" s="3">
        <f t="shared" si="45"/>
        <v>135</v>
      </c>
      <c r="F138" s="3">
        <f t="shared" si="36"/>
        <v>0</v>
      </c>
      <c r="G138" s="47">
        <f t="shared" si="47"/>
        <v>8.6499999999999994E-2</v>
      </c>
      <c r="H138" s="37">
        <f t="shared" si="37"/>
        <v>8.6499999999999994E-2</v>
      </c>
      <c r="I138" s="9">
        <f>IF(Inputs!$B$12="No",IF((K138+L138)&gt;(U137*(1+rate/freq)),IF((U137*(1+rate/freq))&lt;0,0,(U137*(1+rate/freq))),(K138+L138)),IF(E138="",NA(),IF(Inputs!$E$10&gt;(U137*(1+rate/freq)),IF((U137*(1+rate/freq))&lt;0,0,(U137*(1+rate/freq))),PMT(H138/freq,(term),-$B$2))))</f>
        <v>17942.58836603877</v>
      </c>
      <c r="J138" s="8">
        <f t="shared" si="38"/>
        <v>17942.58836603877</v>
      </c>
      <c r="K138" s="9">
        <f t="shared" si="39"/>
        <v>8742.5585953226</v>
      </c>
      <c r="L138" s="8">
        <f>IF(E138="","",IF(Inputs!$B$12="Yes",I138-K138,Inputs!$B$6-K138))</f>
        <v>9200.0297707161699</v>
      </c>
      <c r="M138" s="8">
        <f t="shared" si="46"/>
        <v>135</v>
      </c>
      <c r="N138" s="8"/>
      <c r="O138" s="8"/>
      <c r="P138" s="8"/>
      <c r="Q138" s="8" t="str">
        <f t="shared" si="40"/>
        <v/>
      </c>
      <c r="R138" s="3">
        <f t="shared" si="41"/>
        <v>0</v>
      </c>
      <c r="S138" s="62">
        <f>IF(Inputs!$E$12="Yes",IF(AH138&lt;0,0,AH138),0)</f>
        <v>0</v>
      </c>
      <c r="T138" s="3">
        <f t="shared" si="42"/>
        <v>0</v>
      </c>
      <c r="U138" s="8">
        <f t="shared" si="43"/>
        <v>1203640.4690023614</v>
      </c>
      <c r="W138" s="33"/>
      <c r="X138" s="33"/>
      <c r="Y138" s="33"/>
      <c r="Z138" s="33"/>
      <c r="AA138" s="33"/>
      <c r="AB138" s="11"/>
      <c r="AC138" s="11"/>
      <c r="AD138">
        <f>IF(AND('Loan amortization schedule-old'!K138&gt;$AE$1,K138&gt;$AE$1),1,0)</f>
        <v>0</v>
      </c>
      <c r="AE138" s="2">
        <f>IF(AND('Loan amortization schedule-old'!K138&gt;$AE$1,K138&lt;$AE$1),($AE$1-K138)*Inputs!$B$10,0)</f>
        <v>0</v>
      </c>
      <c r="AF138">
        <f>IF(AND('Loan amortization schedule-old'!K138&lt;$AE$1,K138&lt;$AE$1),('Loan amortization schedule-old'!K138-'Loan amortization schedule-new'!K138)*Inputs!$B$10,0)</f>
        <v>291.83088782651913</v>
      </c>
      <c r="AG138" s="7"/>
      <c r="AH138" s="61">
        <f>IF(ISERROR(E138),NA(),'Loan amortization schedule-old'!K138-'Loan amortization schedule-new'!K138)+IF(ISERROR(E138),NA(),'Loan amortization schedule-old'!L138-'Loan amortization schedule-new'!L138)-IF(ISERROR(E138),NA(),IF(AD138=1,0,SUM(AE138:AF138)))</f>
        <v>2843.9512163466102</v>
      </c>
      <c r="AI138" s="53">
        <f>IF(X138=0,0,'Loan amortization schedule-old'!Y138-Y138)</f>
        <v>0</v>
      </c>
      <c r="AJ138" s="53">
        <f>IF(X138=0,0,'Loan amortization schedule-old'!Z138-Z138)</f>
        <v>0</v>
      </c>
      <c r="AK138" s="53">
        <f t="shared" si="44"/>
        <v>0</v>
      </c>
      <c r="AL138" s="53">
        <f t="shared" si="35"/>
        <v>0</v>
      </c>
      <c r="AM138" s="34"/>
      <c r="AN138" s="50">
        <f>IF(Inputs!$B$12="No",SUM($AL$3:AL138)-Inputs!$E$5-Inputs!$E$6,IF(Inputs!$E$12="Yes",NA(),SUM($AL$3:AL138)-Inputs!$E$5-Inputs!$E$6))</f>
        <v>522792.72660676541</v>
      </c>
      <c r="AO138" s="35"/>
      <c r="AP138" s="34"/>
      <c r="AQ138" s="34"/>
      <c r="AR138" s="34"/>
      <c r="AS138" s="34"/>
      <c r="AT138" s="34"/>
      <c r="AU138" s="34"/>
      <c r="AV138" s="34"/>
      <c r="AW138" s="34"/>
    </row>
    <row r="139" spans="1:49">
      <c r="A139" s="20"/>
      <c r="B139" s="20"/>
      <c r="D139" s="26">
        <f>IF(SUM($D$2:D138)&lt;&gt;0,0,IF(OR(ROUND(U138-L139,2)=0,ROUND(U139,2)=0),E139,0))</f>
        <v>0</v>
      </c>
      <c r="E139" s="3">
        <f t="shared" si="45"/>
        <v>136</v>
      </c>
      <c r="F139" s="3">
        <f t="shared" si="36"/>
        <v>0</v>
      </c>
      <c r="G139" s="47">
        <f t="shared" si="47"/>
        <v>8.6499999999999994E-2</v>
      </c>
      <c r="H139" s="37">
        <f t="shared" si="37"/>
        <v>8.6499999999999994E-2</v>
      </c>
      <c r="I139" s="9">
        <f>IF(Inputs!$B$12="No",IF((K139+L139)&gt;(U138*(1+rate/freq)),IF((U138*(1+rate/freq))&lt;0,0,(U138*(1+rate/freq))),(K139+L139)),IF(E139="",NA(),IF(Inputs!$E$10&gt;(U138*(1+rate/freq)),IF((U138*(1+rate/freq))&lt;0,0,(U138*(1+rate/freq))),PMT(H139/freq,(term),-$B$2))))</f>
        <v>17942.58836603877</v>
      </c>
      <c r="J139" s="8">
        <f t="shared" si="38"/>
        <v>17942.58836603877</v>
      </c>
      <c r="K139" s="9">
        <f t="shared" si="39"/>
        <v>8676.2417140586876</v>
      </c>
      <c r="L139" s="8">
        <f>IF(E139="","",IF(Inputs!$B$12="Yes",I139-K139,Inputs!$B$6-K139))</f>
        <v>9266.3466519800822</v>
      </c>
      <c r="M139" s="8">
        <f t="shared" si="46"/>
        <v>136</v>
      </c>
      <c r="N139" s="8">
        <f>N136+3</f>
        <v>136</v>
      </c>
      <c r="O139" s="8"/>
      <c r="P139" s="8"/>
      <c r="Q139" s="8" t="str">
        <f t="shared" si="40"/>
        <v/>
      </c>
      <c r="R139" s="3">
        <f t="shared" si="41"/>
        <v>0</v>
      </c>
      <c r="S139" s="62">
        <f>IF(Inputs!$E$12="Yes",IF(AH139&lt;0,0,AH139),0)</f>
        <v>0</v>
      </c>
      <c r="T139" s="3">
        <f t="shared" si="42"/>
        <v>0</v>
      </c>
      <c r="U139" s="8">
        <f t="shared" si="43"/>
        <v>1194374.1223503812</v>
      </c>
      <c r="W139" s="33"/>
      <c r="X139" s="33"/>
      <c r="Y139" s="33"/>
      <c r="Z139" s="33"/>
      <c r="AA139" s="33"/>
      <c r="AB139" s="11"/>
      <c r="AC139" s="11"/>
      <c r="AD139">
        <f>IF(AND('Loan amortization schedule-old'!K139&gt;$AE$1,K139&gt;$AE$1),1,0)</f>
        <v>0</v>
      </c>
      <c r="AE139" s="2">
        <f>IF(AND('Loan amortization schedule-old'!K139&gt;$AE$1,K139&lt;$AE$1),($AE$1-K139)*Inputs!$B$10,0)</f>
        <v>0</v>
      </c>
      <c r="AF139">
        <f>IF(AND('Loan amortization schedule-old'!K139&lt;$AE$1,K139&lt;$AE$1),('Loan amortization schedule-old'!K139-'Loan amortization schedule-new'!K139)*Inputs!$B$10,0)</f>
        <v>289.73036226220762</v>
      </c>
      <c r="AG139" s="7"/>
      <c r="AH139" s="61">
        <f>IF(ISERROR(E139),NA(),'Loan amortization schedule-old'!K139-'Loan amortization schedule-new'!K139)+IF(ISERROR(E139),NA(),'Loan amortization schedule-old'!L139-'Loan amortization schedule-new'!L139)-IF(ISERROR(E139),NA(),IF(AD139=1,0,SUM(AE139:AF139)))</f>
        <v>2846.0517419109219</v>
      </c>
      <c r="AI139" s="53">
        <f>IF(X139=0,0,'Loan amortization schedule-old'!Y139-Y139)</f>
        <v>0</v>
      </c>
      <c r="AJ139" s="53">
        <f>IF(X139=0,0,'Loan amortization schedule-old'!Z139-Z139)</f>
        <v>0</v>
      </c>
      <c r="AK139" s="53">
        <f t="shared" si="44"/>
        <v>0</v>
      </c>
      <c r="AL139" s="53">
        <f t="shared" si="35"/>
        <v>0</v>
      </c>
      <c r="AM139" s="34"/>
      <c r="AN139" s="50">
        <f>IF(Inputs!$B$12="No",SUM($AL$3:AL139)-Inputs!$E$5-Inputs!$E$6,IF(Inputs!$E$12="Yes",NA(),SUM($AL$3:AL139)-Inputs!$E$5-Inputs!$E$6))</f>
        <v>522792.72660676541</v>
      </c>
      <c r="AO139" s="35"/>
      <c r="AP139" s="34"/>
      <c r="AQ139" s="34"/>
      <c r="AR139" s="34"/>
      <c r="AS139" s="34"/>
      <c r="AT139" s="34"/>
      <c r="AU139" s="34"/>
      <c r="AV139" s="34"/>
      <c r="AW139" s="34"/>
    </row>
    <row r="140" spans="1:49">
      <c r="A140" s="20"/>
      <c r="B140" s="20"/>
      <c r="D140" s="26">
        <f>IF(SUM($D$2:D139)&lt;&gt;0,0,IF(OR(ROUND(U139-L140,2)=0,ROUND(U140,2)=0),E140,0))</f>
        <v>0</v>
      </c>
      <c r="E140" s="3">
        <f t="shared" si="45"/>
        <v>137</v>
      </c>
      <c r="F140" s="3">
        <f t="shared" si="36"/>
        <v>0</v>
      </c>
      <c r="G140" s="47">
        <f t="shared" si="47"/>
        <v>8.6499999999999994E-2</v>
      </c>
      <c r="H140" s="37">
        <f t="shared" si="37"/>
        <v>8.6499999999999994E-2</v>
      </c>
      <c r="I140" s="9">
        <f>IF(Inputs!$B$12="No",IF((K140+L140)&gt;(U139*(1+rate/freq)),IF((U139*(1+rate/freq))&lt;0,0,(U139*(1+rate/freq))),(K140+L140)),IF(E140="",NA(),IF(Inputs!$E$10&gt;(U139*(1+rate/freq)),IF((U139*(1+rate/freq))&lt;0,0,(U139*(1+rate/freq))),PMT(H140/freq,(term),-$B$2))))</f>
        <v>17942.58836603877</v>
      </c>
      <c r="J140" s="8">
        <f t="shared" si="38"/>
        <v>17942.58836603877</v>
      </c>
      <c r="K140" s="9">
        <f t="shared" si="39"/>
        <v>8609.4467986089967</v>
      </c>
      <c r="L140" s="8">
        <f>IF(E140="","",IF(Inputs!$B$12="Yes",I140-K140,Inputs!$B$6-K140))</f>
        <v>9333.1415674297732</v>
      </c>
      <c r="M140" s="8">
        <f t="shared" si="46"/>
        <v>137</v>
      </c>
      <c r="N140" s="8"/>
      <c r="O140" s="8"/>
      <c r="P140" s="8"/>
      <c r="Q140" s="8" t="str">
        <f t="shared" si="40"/>
        <v/>
      </c>
      <c r="R140" s="3">
        <f t="shared" si="41"/>
        <v>0</v>
      </c>
      <c r="S140" s="62">
        <f>IF(Inputs!$E$12="Yes",IF(AH140&lt;0,0,AH140),0)</f>
        <v>0</v>
      </c>
      <c r="T140" s="3">
        <f t="shared" si="42"/>
        <v>0</v>
      </c>
      <c r="U140" s="8">
        <f t="shared" si="43"/>
        <v>1185040.9807829515</v>
      </c>
      <c r="W140" s="33"/>
      <c r="X140" s="33"/>
      <c r="Y140" s="33"/>
      <c r="Z140" s="33"/>
      <c r="AA140" s="33"/>
      <c r="AB140" s="11"/>
      <c r="AC140" s="11"/>
      <c r="AD140">
        <f>IF(AND('Loan amortization schedule-old'!K140&gt;$AE$1,K140&gt;$AE$1),1,0)</f>
        <v>0</v>
      </c>
      <c r="AE140" s="2">
        <f>IF(AND('Loan amortization schedule-old'!K140&gt;$AE$1,K140&lt;$AE$1),($AE$1-K140)*Inputs!$B$10,0)</f>
        <v>0</v>
      </c>
      <c r="AF140">
        <f>IF(AND('Loan amortization schedule-old'!K140&lt;$AE$1,K140&lt;$AE$1),('Loan amortization schedule-old'!K140-'Loan amortization schedule-new'!K140)*Inputs!$B$10,0)</f>
        <v>287.59757734447896</v>
      </c>
      <c r="AG140" s="7"/>
      <c r="AH140" s="61">
        <f>IF(ISERROR(E140),NA(),'Loan amortization schedule-old'!K140-'Loan amortization schedule-new'!K140)+IF(ISERROR(E140),NA(),'Loan amortization schedule-old'!L140-'Loan amortization schedule-new'!L140)-IF(ISERROR(E140),NA(),IF(AD140=1,0,SUM(AE140:AF140)))</f>
        <v>2848.1845268286506</v>
      </c>
      <c r="AI140" s="53">
        <f>IF(X140=0,0,'Loan amortization schedule-old'!Y140-Y140)</f>
        <v>0</v>
      </c>
      <c r="AJ140" s="53">
        <f>IF(X140=0,0,'Loan amortization schedule-old'!Z140-Z140)</f>
        <v>0</v>
      </c>
      <c r="AK140" s="53">
        <f t="shared" si="44"/>
        <v>0</v>
      </c>
      <c r="AL140" s="53">
        <f t="shared" si="35"/>
        <v>0</v>
      </c>
      <c r="AM140" s="34"/>
      <c r="AN140" s="50">
        <f>IF(Inputs!$B$12="No",SUM($AL$3:AL140)-Inputs!$E$5-Inputs!$E$6,IF(Inputs!$E$12="Yes",NA(),SUM($AL$3:AL140)-Inputs!$E$5-Inputs!$E$6))</f>
        <v>522792.72660676541</v>
      </c>
      <c r="AO140" s="35"/>
      <c r="AP140" s="34"/>
      <c r="AQ140" s="34"/>
      <c r="AR140" s="34"/>
      <c r="AS140" s="34"/>
      <c r="AT140" s="34"/>
      <c r="AU140" s="34"/>
      <c r="AV140" s="34"/>
      <c r="AW140" s="34"/>
    </row>
    <row r="141" spans="1:49">
      <c r="A141" s="20"/>
      <c r="B141" s="20"/>
      <c r="D141" s="26">
        <f>IF(SUM($D$2:D140)&lt;&gt;0,0,IF(OR(ROUND(U140-L141,2)=0,ROUND(U141,2)=0),E141,0))</f>
        <v>0</v>
      </c>
      <c r="E141" s="3">
        <f t="shared" si="45"/>
        <v>138</v>
      </c>
      <c r="F141" s="3">
        <f t="shared" si="36"/>
        <v>0</v>
      </c>
      <c r="G141" s="47">
        <f t="shared" si="47"/>
        <v>8.6499999999999994E-2</v>
      </c>
      <c r="H141" s="37">
        <f t="shared" si="37"/>
        <v>8.6499999999999994E-2</v>
      </c>
      <c r="I141" s="9">
        <f>IF(Inputs!$B$12="No",IF((K141+L141)&gt;(U140*(1+rate/freq)),IF((U140*(1+rate/freq))&lt;0,0,(U140*(1+rate/freq))),(K141+L141)),IF(E141="",NA(),IF(Inputs!$E$10&gt;(U140*(1+rate/freq)),IF((U140*(1+rate/freq))&lt;0,0,(U140*(1+rate/freq))),PMT(H141/freq,(term),-$B$2))))</f>
        <v>17942.58836603877</v>
      </c>
      <c r="J141" s="8">
        <f t="shared" si="38"/>
        <v>17942.58836603877</v>
      </c>
      <c r="K141" s="9">
        <f t="shared" si="39"/>
        <v>8542.1704031437748</v>
      </c>
      <c r="L141" s="8">
        <f>IF(E141="","",IF(Inputs!$B$12="Yes",I141-K141,Inputs!$B$6-K141))</f>
        <v>9400.4179628949951</v>
      </c>
      <c r="M141" s="8">
        <f t="shared" si="46"/>
        <v>138</v>
      </c>
      <c r="N141" s="8"/>
      <c r="O141" s="8"/>
      <c r="P141" s="8"/>
      <c r="Q141" s="8" t="str">
        <f t="shared" si="40"/>
        <v/>
      </c>
      <c r="R141" s="3">
        <f t="shared" si="41"/>
        <v>0</v>
      </c>
      <c r="S141" s="62">
        <f>IF(Inputs!$E$12="Yes",IF(AH141&lt;0,0,AH141),0)</f>
        <v>0</v>
      </c>
      <c r="T141" s="3">
        <f t="shared" si="42"/>
        <v>0</v>
      </c>
      <c r="U141" s="8">
        <f t="shared" si="43"/>
        <v>1175640.5628200565</v>
      </c>
      <c r="W141" s="33"/>
      <c r="X141" s="33"/>
      <c r="Y141" s="33"/>
      <c r="Z141" s="33"/>
      <c r="AA141" s="33"/>
      <c r="AB141" s="11"/>
      <c r="AC141" s="11"/>
      <c r="AD141">
        <f>IF(AND('Loan amortization schedule-old'!K141&gt;$AE$1,K141&gt;$AE$1),1,0)</f>
        <v>0</v>
      </c>
      <c r="AE141" s="2">
        <f>IF(AND('Loan amortization schedule-old'!K141&gt;$AE$1,K141&lt;$AE$1),($AE$1-K141)*Inputs!$B$10,0)</f>
        <v>0</v>
      </c>
      <c r="AF141">
        <f>IF(AND('Loan amortization schedule-old'!K141&lt;$AE$1,K141&lt;$AE$1),('Loan amortization schedule-old'!K141-'Loan amortization schedule-new'!K141)*Inputs!$B$10,0)</f>
        <v>285.43214433481739</v>
      </c>
      <c r="AG141" s="7"/>
      <c r="AH141" s="61">
        <f>IF(ISERROR(E141),NA(),'Loan amortization schedule-old'!K141-'Loan amortization schedule-new'!K141)+IF(ISERROR(E141),NA(),'Loan amortization schedule-old'!L141-'Loan amortization schedule-new'!L141)-IF(ISERROR(E141),NA(),IF(AD141=1,0,SUM(AE141:AF141)))</f>
        <v>2850.3499598383123</v>
      </c>
      <c r="AI141" s="53">
        <f>IF(X141=0,0,'Loan amortization schedule-old'!Y141-Y141)</f>
        <v>0</v>
      </c>
      <c r="AJ141" s="53">
        <f>IF(X141=0,0,'Loan amortization schedule-old'!Z141-Z141)</f>
        <v>0</v>
      </c>
      <c r="AK141" s="53">
        <f t="shared" si="44"/>
        <v>0</v>
      </c>
      <c r="AL141" s="53">
        <f t="shared" si="35"/>
        <v>0</v>
      </c>
      <c r="AM141" s="34"/>
      <c r="AN141" s="50">
        <f>IF(Inputs!$B$12="No",SUM($AL$3:AL141)-Inputs!$E$5-Inputs!$E$6,IF(Inputs!$E$12="Yes",NA(),SUM($AL$3:AL141)-Inputs!$E$5-Inputs!$E$6))</f>
        <v>522792.72660676541</v>
      </c>
      <c r="AO141" s="35"/>
      <c r="AP141" s="34"/>
      <c r="AQ141" s="34"/>
      <c r="AR141" s="34"/>
      <c r="AS141" s="34"/>
      <c r="AT141" s="34"/>
      <c r="AU141" s="34"/>
      <c r="AV141" s="34"/>
      <c r="AW141" s="34"/>
    </row>
    <row r="142" spans="1:49">
      <c r="A142" s="20"/>
      <c r="B142" s="20"/>
      <c r="D142" s="26">
        <f>IF(SUM($D$2:D141)&lt;&gt;0,0,IF(OR(ROUND(U141-L142,2)=0,ROUND(U142,2)=0),E142,0))</f>
        <v>0</v>
      </c>
      <c r="E142" s="3">
        <f t="shared" si="45"/>
        <v>139</v>
      </c>
      <c r="F142" s="3">
        <f t="shared" si="36"/>
        <v>0</v>
      </c>
      <c r="G142" s="47">
        <f t="shared" si="47"/>
        <v>8.6499999999999994E-2</v>
      </c>
      <c r="H142" s="37">
        <f t="shared" si="37"/>
        <v>8.6499999999999994E-2</v>
      </c>
      <c r="I142" s="9">
        <f>IF(Inputs!$B$12="No",IF((K142+L142)&gt;(U141*(1+rate/freq)),IF((U141*(1+rate/freq))&lt;0,0,(U141*(1+rate/freq))),(K142+L142)),IF(E142="",NA(),IF(Inputs!$E$10&gt;(U141*(1+rate/freq)),IF((U141*(1+rate/freq))&lt;0,0,(U141*(1+rate/freq))),PMT(H142/freq,(term),-$B$2))))</f>
        <v>17942.58836603877</v>
      </c>
      <c r="J142" s="8">
        <f t="shared" si="38"/>
        <v>17942.58836603877</v>
      </c>
      <c r="K142" s="9">
        <f t="shared" si="39"/>
        <v>8474.4090569945729</v>
      </c>
      <c r="L142" s="8">
        <f>IF(E142="","",IF(Inputs!$B$12="Yes",I142-K142,Inputs!$B$6-K142))</f>
        <v>9468.179309044197</v>
      </c>
      <c r="M142" s="8">
        <f t="shared" si="46"/>
        <v>139</v>
      </c>
      <c r="N142" s="8">
        <f>N139+3</f>
        <v>139</v>
      </c>
      <c r="O142" s="8">
        <f>O136+6</f>
        <v>139</v>
      </c>
      <c r="P142" s="8"/>
      <c r="Q142" s="8" t="str">
        <f t="shared" si="40"/>
        <v/>
      </c>
      <c r="R142" s="3">
        <f t="shared" si="41"/>
        <v>0</v>
      </c>
      <c r="S142" s="62">
        <f>IF(Inputs!$E$12="Yes",IF(AH142&lt;0,0,AH142),0)</f>
        <v>0</v>
      </c>
      <c r="T142" s="3">
        <f t="shared" si="42"/>
        <v>0</v>
      </c>
      <c r="U142" s="8">
        <f t="shared" si="43"/>
        <v>1166172.3835110122</v>
      </c>
      <c r="W142" s="33"/>
      <c r="X142" s="33"/>
      <c r="Y142" s="33"/>
      <c r="Z142" s="33"/>
      <c r="AA142" s="33"/>
      <c r="AB142" s="11"/>
      <c r="AC142" s="11"/>
      <c r="AD142">
        <f>IF(AND('Loan amortization schedule-old'!K142&gt;$AE$1,K142&gt;$AE$1),1,0)</f>
        <v>0</v>
      </c>
      <c r="AE142" s="2">
        <f>IF(AND('Loan amortization schedule-old'!K142&gt;$AE$1,K142&lt;$AE$1),($AE$1-K142)*Inputs!$B$10,0)</f>
        <v>0</v>
      </c>
      <c r="AF142">
        <f>IF(AND('Loan amortization schedule-old'!K142&lt;$AE$1,K142&lt;$AE$1),('Loan amortization schedule-old'!K142-'Loan amortization schedule-new'!K142)*Inputs!$B$10,0)</f>
        <v>283.23367026720479</v>
      </c>
      <c r="AG142" s="7"/>
      <c r="AH142" s="61">
        <f>IF(ISERROR(E142),NA(),'Loan amortization schedule-old'!K142-'Loan amortization schedule-new'!K142)+IF(ISERROR(E142),NA(),'Loan amortization schedule-old'!L142-'Loan amortization schedule-new'!L142)-IF(ISERROR(E142),NA(),IF(AD142=1,0,SUM(AE142:AF142)))</f>
        <v>2852.5484339059249</v>
      </c>
      <c r="AI142" s="53">
        <f>IF(X142=0,0,'Loan amortization schedule-old'!Y142-Y142)</f>
        <v>0</v>
      </c>
      <c r="AJ142" s="53">
        <f>IF(X142=0,0,'Loan amortization schedule-old'!Z142-Z142)</f>
        <v>0</v>
      </c>
      <c r="AK142" s="53">
        <f t="shared" si="44"/>
        <v>0</v>
      </c>
      <c r="AL142" s="53">
        <f t="shared" si="35"/>
        <v>0</v>
      </c>
      <c r="AM142" s="34"/>
      <c r="AN142" s="50">
        <f>IF(Inputs!$B$12="No",SUM($AL$3:AL142)-Inputs!$E$5-Inputs!$E$6,IF(Inputs!$E$12="Yes",NA(),SUM($AL$3:AL142)-Inputs!$E$5-Inputs!$E$6))</f>
        <v>522792.72660676541</v>
      </c>
      <c r="AO142" s="35"/>
      <c r="AP142" s="34"/>
      <c r="AQ142" s="34"/>
      <c r="AR142" s="34"/>
      <c r="AS142" s="34"/>
      <c r="AT142" s="34"/>
      <c r="AU142" s="34"/>
      <c r="AV142" s="34"/>
      <c r="AW142" s="34"/>
    </row>
    <row r="143" spans="1:49">
      <c r="A143" s="20"/>
      <c r="B143" s="20"/>
      <c r="D143" s="26">
        <f>IF(SUM($D$2:D142)&lt;&gt;0,0,IF(OR(ROUND(U142-L143,2)=0,ROUND(U143,2)=0),E143,0))</f>
        <v>0</v>
      </c>
      <c r="E143" s="3">
        <f t="shared" si="45"/>
        <v>140</v>
      </c>
      <c r="F143" s="3">
        <f t="shared" si="36"/>
        <v>0</v>
      </c>
      <c r="G143" s="47">
        <f t="shared" si="47"/>
        <v>8.6499999999999994E-2</v>
      </c>
      <c r="H143" s="37">
        <f t="shared" si="37"/>
        <v>8.6499999999999994E-2</v>
      </c>
      <c r="I143" s="9">
        <f>IF(Inputs!$B$12="No",IF((K143+L143)&gt;(U142*(1+rate/freq)),IF((U142*(1+rate/freq))&lt;0,0,(U142*(1+rate/freq))),(K143+L143)),IF(E143="",NA(),IF(Inputs!$E$10&gt;(U142*(1+rate/freq)),IF((U142*(1+rate/freq))&lt;0,0,(U142*(1+rate/freq))),PMT(H143/freq,(term),-$B$2))))</f>
        <v>17942.58836603877</v>
      </c>
      <c r="J143" s="8">
        <f t="shared" si="38"/>
        <v>17942.58836603877</v>
      </c>
      <c r="K143" s="9">
        <f t="shared" si="39"/>
        <v>8406.1592644752127</v>
      </c>
      <c r="L143" s="8">
        <f>IF(E143="","",IF(Inputs!$B$12="Yes",I143-K143,Inputs!$B$6-K143))</f>
        <v>9536.4291015635572</v>
      </c>
      <c r="M143" s="8">
        <f t="shared" si="46"/>
        <v>140</v>
      </c>
      <c r="N143" s="8"/>
      <c r="O143" s="8"/>
      <c r="P143" s="8"/>
      <c r="Q143" s="8" t="str">
        <f t="shared" si="40"/>
        <v/>
      </c>
      <c r="R143" s="3">
        <f t="shared" si="41"/>
        <v>0</v>
      </c>
      <c r="S143" s="62">
        <f>IF(Inputs!$E$12="Yes",IF(AH143&lt;0,0,AH143),0)</f>
        <v>0</v>
      </c>
      <c r="T143" s="3">
        <f t="shared" si="42"/>
        <v>0</v>
      </c>
      <c r="U143" s="8">
        <f t="shared" si="43"/>
        <v>1156635.9544094487</v>
      </c>
      <c r="W143" s="33"/>
      <c r="X143" s="33"/>
      <c r="Y143" s="33"/>
      <c r="Z143" s="33"/>
      <c r="AA143" s="33"/>
      <c r="AB143" s="11"/>
      <c r="AC143" s="11"/>
      <c r="AD143">
        <f>IF(AND('Loan amortization schedule-old'!K143&gt;$AE$1,K143&gt;$AE$1),1,0)</f>
        <v>0</v>
      </c>
      <c r="AE143" s="2">
        <f>IF(AND('Loan amortization schedule-old'!K143&gt;$AE$1,K143&lt;$AE$1),($AE$1-K143)*Inputs!$B$10,0)</f>
        <v>0</v>
      </c>
      <c r="AF143">
        <f>IF(AND('Loan amortization schedule-old'!K143&lt;$AE$1,K143&lt;$AE$1),('Loan amortization schedule-old'!K143-'Loan amortization schedule-new'!K143)*Inputs!$B$10,0)</f>
        <v>281.00175790463953</v>
      </c>
      <c r="AG143" s="7"/>
      <c r="AH143" s="61">
        <f>IF(ISERROR(E143),NA(),'Loan amortization schedule-old'!K143-'Loan amortization schedule-new'!K143)+IF(ISERROR(E143),NA(),'Loan amortization schedule-old'!L143-'Loan amortization schedule-new'!L143)-IF(ISERROR(E143),NA(),IF(AD143=1,0,SUM(AE143:AF143)))</f>
        <v>2854.7803462684901</v>
      </c>
      <c r="AI143" s="53">
        <f>IF(X143=0,0,'Loan amortization schedule-old'!Y143-Y143)</f>
        <v>0</v>
      </c>
      <c r="AJ143" s="53">
        <f>IF(X143=0,0,'Loan amortization schedule-old'!Z143-Z143)</f>
        <v>0</v>
      </c>
      <c r="AK143" s="53">
        <f t="shared" si="44"/>
        <v>0</v>
      </c>
      <c r="AL143" s="53">
        <f t="shared" si="35"/>
        <v>0</v>
      </c>
      <c r="AM143" s="34"/>
      <c r="AN143" s="50">
        <f>IF(Inputs!$B$12="No",SUM($AL$3:AL143)-Inputs!$E$5-Inputs!$E$6,IF(Inputs!$E$12="Yes",NA(),SUM($AL$3:AL143)-Inputs!$E$5-Inputs!$E$6))</f>
        <v>522792.72660676541</v>
      </c>
      <c r="AO143" s="35"/>
      <c r="AP143" s="34"/>
      <c r="AQ143" s="34"/>
      <c r="AR143" s="34"/>
      <c r="AS143" s="34"/>
      <c r="AT143" s="34"/>
      <c r="AU143" s="34"/>
      <c r="AV143" s="34"/>
      <c r="AW143" s="34"/>
    </row>
    <row r="144" spans="1:49">
      <c r="A144" s="20"/>
      <c r="B144" s="20"/>
      <c r="D144" s="26">
        <f>IF(SUM($D$2:D143)&lt;&gt;0,0,IF(OR(ROUND(U143-L144,2)=0,ROUND(U144,2)=0),E144,0))</f>
        <v>0</v>
      </c>
      <c r="E144" s="3">
        <f t="shared" si="45"/>
        <v>141</v>
      </c>
      <c r="F144" s="3">
        <f t="shared" si="36"/>
        <v>0</v>
      </c>
      <c r="G144" s="47">
        <f t="shared" si="47"/>
        <v>8.6499999999999994E-2</v>
      </c>
      <c r="H144" s="37">
        <f t="shared" si="37"/>
        <v>8.6499999999999994E-2</v>
      </c>
      <c r="I144" s="9">
        <f>IF(Inputs!$B$12="No",IF((K144+L144)&gt;(U143*(1+rate/freq)),IF((U143*(1+rate/freq))&lt;0,0,(U143*(1+rate/freq))),(K144+L144)),IF(E144="",NA(),IF(Inputs!$E$10&gt;(U143*(1+rate/freq)),IF((U143*(1+rate/freq))&lt;0,0,(U143*(1+rate/freq))),PMT(H144/freq,(term),-$B$2))))</f>
        <v>17942.58836603877</v>
      </c>
      <c r="J144" s="8">
        <f t="shared" si="38"/>
        <v>17942.58836603877</v>
      </c>
      <c r="K144" s="9">
        <f t="shared" si="39"/>
        <v>8337.4175047014414</v>
      </c>
      <c r="L144" s="8">
        <f>IF(E144="","",IF(Inputs!$B$12="Yes",I144-K144,Inputs!$B$6-K144))</f>
        <v>9605.1708613373285</v>
      </c>
      <c r="M144" s="8">
        <f t="shared" si="46"/>
        <v>141</v>
      </c>
      <c r="N144" s="8"/>
      <c r="O144" s="8"/>
      <c r="P144" s="8"/>
      <c r="Q144" s="8" t="str">
        <f t="shared" si="40"/>
        <v/>
      </c>
      <c r="R144" s="3">
        <f t="shared" si="41"/>
        <v>0</v>
      </c>
      <c r="S144" s="62">
        <f>IF(Inputs!$E$12="Yes",IF(AH144&lt;0,0,AH144),0)</f>
        <v>0</v>
      </c>
      <c r="T144" s="3">
        <f t="shared" si="42"/>
        <v>0</v>
      </c>
      <c r="U144" s="8">
        <f t="shared" si="43"/>
        <v>1147030.7835481113</v>
      </c>
      <c r="W144" s="33"/>
      <c r="X144" s="33"/>
      <c r="Y144" s="33"/>
      <c r="Z144" s="33"/>
      <c r="AA144" s="33"/>
      <c r="AB144" s="11"/>
      <c r="AC144" s="11"/>
      <c r="AD144">
        <f>IF(AND('Loan amortization schedule-old'!K144&gt;$AE$1,K144&gt;$AE$1),1,0)</f>
        <v>0</v>
      </c>
      <c r="AE144" s="2">
        <f>IF(AND('Loan amortization schedule-old'!K144&gt;$AE$1,K144&lt;$AE$1),($AE$1-K144)*Inputs!$B$10,0)</f>
        <v>0</v>
      </c>
      <c r="AF144">
        <f>IF(AND('Loan amortization schedule-old'!K144&lt;$AE$1,K144&lt;$AE$1),('Loan amortization schedule-old'!K144-'Loan amortization schedule-new'!K144)*Inputs!$B$10,0)</f>
        <v>278.73600569522614</v>
      </c>
      <c r="AG144" s="7"/>
      <c r="AH144" s="61">
        <f>IF(ISERROR(E144),NA(),'Loan amortization schedule-old'!K144-'Loan amortization schedule-new'!K144)+IF(ISERROR(E144),NA(),'Loan amortization schedule-old'!L144-'Loan amortization schedule-new'!L144)-IF(ISERROR(E144),NA(),IF(AD144=1,0,SUM(AE144:AF144)))</f>
        <v>2857.0460984779033</v>
      </c>
      <c r="AI144" s="53">
        <f>IF(X144=0,0,'Loan amortization schedule-old'!Y144-Y144)</f>
        <v>0</v>
      </c>
      <c r="AJ144" s="53">
        <f>IF(X144=0,0,'Loan amortization schedule-old'!Z144-Z144)</f>
        <v>0</v>
      </c>
      <c r="AK144" s="53">
        <f t="shared" si="44"/>
        <v>0</v>
      </c>
      <c r="AL144" s="53">
        <f t="shared" si="35"/>
        <v>0</v>
      </c>
      <c r="AM144" s="34"/>
      <c r="AN144" s="50">
        <f>IF(Inputs!$B$12="No",SUM($AL$3:AL144)-Inputs!$E$5-Inputs!$E$6,IF(Inputs!$E$12="Yes",NA(),SUM($AL$3:AL144)-Inputs!$E$5-Inputs!$E$6))</f>
        <v>522792.72660676541</v>
      </c>
      <c r="AO144" s="35"/>
      <c r="AP144" s="34"/>
      <c r="AQ144" s="34"/>
      <c r="AR144" s="34"/>
      <c r="AS144" s="34"/>
      <c r="AT144" s="34"/>
      <c r="AU144" s="34"/>
      <c r="AV144" s="34"/>
      <c r="AW144" s="34"/>
    </row>
    <row r="145" spans="1:49">
      <c r="A145" s="20"/>
      <c r="B145" s="20"/>
      <c r="D145" s="26">
        <f>IF(SUM($D$2:D144)&lt;&gt;0,0,IF(OR(ROUND(U144-L145,2)=0,ROUND(U145,2)=0),E145,0))</f>
        <v>0</v>
      </c>
      <c r="E145" s="3">
        <f t="shared" si="45"/>
        <v>142</v>
      </c>
      <c r="F145" s="3">
        <f t="shared" si="36"/>
        <v>0</v>
      </c>
      <c r="G145" s="47">
        <f t="shared" si="47"/>
        <v>8.6499999999999994E-2</v>
      </c>
      <c r="H145" s="37">
        <f t="shared" si="37"/>
        <v>8.6499999999999994E-2</v>
      </c>
      <c r="I145" s="9">
        <f>IF(Inputs!$B$12="No",IF((K145+L145)&gt;(U144*(1+rate/freq)),IF((U144*(1+rate/freq))&lt;0,0,(U144*(1+rate/freq))),(K145+L145)),IF(E145="",NA(),IF(Inputs!$E$10&gt;(U144*(1+rate/freq)),IF((U144*(1+rate/freq))&lt;0,0,(U144*(1+rate/freq))),PMT(H145/freq,(term),-$B$2))))</f>
        <v>17942.58836603877</v>
      </c>
      <c r="J145" s="8">
        <f t="shared" si="38"/>
        <v>17942.58836603877</v>
      </c>
      <c r="K145" s="9">
        <f t="shared" si="39"/>
        <v>8268.180231409302</v>
      </c>
      <c r="L145" s="8">
        <f>IF(E145="","",IF(Inputs!$B$12="Yes",I145-K145,Inputs!$B$6-K145))</f>
        <v>9674.4081346294679</v>
      </c>
      <c r="M145" s="8">
        <f t="shared" si="46"/>
        <v>142</v>
      </c>
      <c r="N145" s="8">
        <f>N142+3</f>
        <v>142</v>
      </c>
      <c r="O145" s="8"/>
      <c r="P145" s="8"/>
      <c r="Q145" s="8" t="str">
        <f t="shared" si="40"/>
        <v/>
      </c>
      <c r="R145" s="3">
        <f t="shared" si="41"/>
        <v>0</v>
      </c>
      <c r="S145" s="62">
        <f>IF(Inputs!$E$12="Yes",IF(AH145&lt;0,0,AH145),0)</f>
        <v>0</v>
      </c>
      <c r="T145" s="3">
        <f t="shared" si="42"/>
        <v>0</v>
      </c>
      <c r="U145" s="8">
        <f t="shared" si="43"/>
        <v>1137356.3754134818</v>
      </c>
      <c r="W145" s="33"/>
      <c r="X145" s="33"/>
      <c r="Y145" s="33"/>
      <c r="Z145" s="33"/>
      <c r="AA145" s="33"/>
      <c r="AB145" s="11"/>
      <c r="AC145" s="11"/>
      <c r="AD145">
        <f>IF(AND('Loan amortization schedule-old'!K145&gt;$AE$1,K145&gt;$AE$1),1,0)</f>
        <v>0</v>
      </c>
      <c r="AE145" s="2">
        <f>IF(AND('Loan amortization schedule-old'!K145&gt;$AE$1,K145&lt;$AE$1),($AE$1-K145)*Inputs!$B$10,0)</f>
        <v>0</v>
      </c>
      <c r="AF145">
        <f>IF(AND('Loan amortization schedule-old'!K145&lt;$AE$1,K145&lt;$AE$1),('Loan amortization schedule-old'!K145-'Loan amortization schedule-new'!K145)*Inputs!$B$10,0)</f>
        <v>276.43600772782639</v>
      </c>
      <c r="AG145" s="7"/>
      <c r="AH145" s="61">
        <f>IF(ISERROR(E145),NA(),'Loan amortization schedule-old'!K145-'Loan amortization schedule-new'!K145)+IF(ISERROR(E145),NA(),'Loan amortization schedule-old'!L145-'Loan amortization schedule-new'!L145)-IF(ISERROR(E145),NA(),IF(AD145=1,0,SUM(AE145:AF145)))</f>
        <v>2859.3460964453029</v>
      </c>
      <c r="AI145" s="53">
        <f>IF(X145=0,0,'Loan amortization schedule-old'!Y145-Y145)</f>
        <v>0</v>
      </c>
      <c r="AJ145" s="53">
        <f>IF(X145=0,0,'Loan amortization schedule-old'!Z145-Z145)</f>
        <v>0</v>
      </c>
      <c r="AK145" s="53">
        <f t="shared" si="44"/>
        <v>0</v>
      </c>
      <c r="AL145" s="53">
        <f t="shared" si="35"/>
        <v>0</v>
      </c>
      <c r="AM145" s="34"/>
      <c r="AN145" s="50">
        <f>IF(Inputs!$B$12="No",SUM($AL$3:AL145)-Inputs!$E$5-Inputs!$E$6,IF(Inputs!$E$12="Yes",NA(),SUM($AL$3:AL145)-Inputs!$E$5-Inputs!$E$6))</f>
        <v>522792.72660676541</v>
      </c>
      <c r="AO145" s="35"/>
      <c r="AP145" s="34"/>
      <c r="AQ145" s="34"/>
      <c r="AR145" s="34"/>
      <c r="AS145" s="34"/>
      <c r="AT145" s="34"/>
      <c r="AU145" s="34"/>
      <c r="AV145" s="34"/>
      <c r="AW145" s="34"/>
    </row>
    <row r="146" spans="1:49">
      <c r="A146" s="20"/>
      <c r="B146" s="20"/>
      <c r="D146" s="26">
        <f>IF(SUM($D$2:D145)&lt;&gt;0,0,IF(OR(ROUND(U145-L146,2)=0,ROUND(U146,2)=0),E146,0))</f>
        <v>0</v>
      </c>
      <c r="E146" s="3">
        <f t="shared" si="45"/>
        <v>143</v>
      </c>
      <c r="F146" s="3">
        <f t="shared" si="36"/>
        <v>0</v>
      </c>
      <c r="G146" s="47">
        <f t="shared" si="47"/>
        <v>8.6499999999999994E-2</v>
      </c>
      <c r="H146" s="37">
        <f t="shared" si="37"/>
        <v>8.6499999999999994E-2</v>
      </c>
      <c r="I146" s="9">
        <f>IF(Inputs!$B$12="No",IF((K146+L146)&gt;(U145*(1+rate/freq)),IF((U145*(1+rate/freq))&lt;0,0,(U145*(1+rate/freq))),(K146+L146)),IF(E146="",NA(),IF(Inputs!$E$10&gt;(U145*(1+rate/freq)),IF((U145*(1+rate/freq))&lt;0,0,(U145*(1+rate/freq))),PMT(H146/freq,(term),-$B$2))))</f>
        <v>17942.58836603877</v>
      </c>
      <c r="J146" s="8">
        <f t="shared" si="38"/>
        <v>17942.58836603877</v>
      </c>
      <c r="K146" s="9">
        <f t="shared" si="39"/>
        <v>8198.4438727721808</v>
      </c>
      <c r="L146" s="8">
        <f>IF(E146="","",IF(Inputs!$B$12="Yes",I146-K146,Inputs!$B$6-K146))</f>
        <v>9744.1444932665891</v>
      </c>
      <c r="M146" s="8">
        <f t="shared" si="46"/>
        <v>143</v>
      </c>
      <c r="N146" s="8"/>
      <c r="O146" s="8"/>
      <c r="P146" s="8"/>
      <c r="Q146" s="8" t="str">
        <f t="shared" si="40"/>
        <v/>
      </c>
      <c r="R146" s="3">
        <f t="shared" si="41"/>
        <v>0</v>
      </c>
      <c r="S146" s="62">
        <f>IF(Inputs!$E$12="Yes",IF(AH146&lt;0,0,AH146),0)</f>
        <v>0</v>
      </c>
      <c r="T146" s="3">
        <f t="shared" si="42"/>
        <v>0</v>
      </c>
      <c r="U146" s="8">
        <f t="shared" si="43"/>
        <v>1127612.2309202154</v>
      </c>
      <c r="W146" s="33"/>
      <c r="X146" s="33"/>
      <c r="Y146" s="33"/>
      <c r="Z146" s="33"/>
      <c r="AA146" s="33"/>
      <c r="AB146" s="11"/>
      <c r="AC146" s="11"/>
      <c r="AD146">
        <f>IF(AND('Loan amortization schedule-old'!K146&gt;$AE$1,K146&gt;$AE$1),1,0)</f>
        <v>0</v>
      </c>
      <c r="AE146" s="2">
        <f>IF(AND('Loan amortization schedule-old'!K146&gt;$AE$1,K146&lt;$AE$1),($AE$1-K146)*Inputs!$B$10,0)</f>
        <v>0</v>
      </c>
      <c r="AF146">
        <f>IF(AND('Loan amortization schedule-old'!K146&lt;$AE$1,K146&lt;$AE$1),('Loan amortization schedule-old'!K146-'Loan amortization schedule-new'!K146)*Inputs!$B$10,0)</f>
        <v>274.10135368727151</v>
      </c>
      <c r="AG146" s="7"/>
      <c r="AH146" s="61">
        <f>IF(ISERROR(E146),NA(),'Loan amortization schedule-old'!K146-'Loan amortization schedule-new'!K146)+IF(ISERROR(E146),NA(),'Loan amortization schedule-old'!L146-'Loan amortization schedule-new'!L146)-IF(ISERROR(E146),NA(),IF(AD146=1,0,SUM(AE146:AF146)))</f>
        <v>2861.680750485858</v>
      </c>
      <c r="AI146" s="53">
        <f>IF(X146=0,0,'Loan amortization schedule-old'!Y146-Y146)</f>
        <v>0</v>
      </c>
      <c r="AJ146" s="53">
        <f>IF(X146=0,0,'Loan amortization schedule-old'!Z146-Z146)</f>
        <v>0</v>
      </c>
      <c r="AK146" s="53">
        <f t="shared" si="44"/>
        <v>0</v>
      </c>
      <c r="AL146" s="53">
        <f t="shared" si="35"/>
        <v>0</v>
      </c>
      <c r="AM146" s="34"/>
      <c r="AN146" s="50">
        <f>IF(Inputs!$B$12="No",SUM($AL$3:AL146)-Inputs!$E$5-Inputs!$E$6,IF(Inputs!$E$12="Yes",NA(),SUM($AL$3:AL146)-Inputs!$E$5-Inputs!$E$6))</f>
        <v>522792.72660676541</v>
      </c>
      <c r="AO146" s="35"/>
      <c r="AP146" s="34"/>
      <c r="AQ146" s="34"/>
      <c r="AR146" s="34"/>
      <c r="AS146" s="34"/>
      <c r="AT146" s="34"/>
      <c r="AU146" s="34"/>
      <c r="AV146" s="34"/>
      <c r="AW146" s="34"/>
    </row>
    <row r="147" spans="1:49">
      <c r="A147" s="20"/>
      <c r="B147" s="20"/>
      <c r="D147" s="26">
        <f>IF(SUM($D$2:D146)&lt;&gt;0,0,IF(OR(ROUND(U146-L147,2)=0,ROUND(U147,2)=0),E147,0))</f>
        <v>0</v>
      </c>
      <c r="E147" s="3">
        <f t="shared" si="45"/>
        <v>144</v>
      </c>
      <c r="F147" s="3">
        <f t="shared" si="36"/>
        <v>0</v>
      </c>
      <c r="G147" s="47">
        <f t="shared" si="47"/>
        <v>8.6499999999999994E-2</v>
      </c>
      <c r="H147" s="37">
        <f t="shared" si="37"/>
        <v>8.6499999999999994E-2</v>
      </c>
      <c r="I147" s="9">
        <f>IF(Inputs!$B$12="No",IF((K147+L147)&gt;(U146*(1+rate/freq)),IF((U146*(1+rate/freq))&lt;0,0,(U146*(1+rate/freq))),(K147+L147)),IF(E147="",NA(),IF(Inputs!$E$10&gt;(U146*(1+rate/freq)),IF((U146*(1+rate/freq))&lt;0,0,(U146*(1+rate/freq))),PMT(H147/freq,(term),-$B$2))))</f>
        <v>17942.58836603877</v>
      </c>
      <c r="J147" s="8">
        <f t="shared" si="38"/>
        <v>17942.58836603877</v>
      </c>
      <c r="K147" s="9">
        <f t="shared" si="39"/>
        <v>8128.2048312165525</v>
      </c>
      <c r="L147" s="8">
        <f>IF(E147="","",IF(Inputs!$B$12="Yes",I147-K147,Inputs!$B$6-K147))</f>
        <v>9814.3835348222165</v>
      </c>
      <c r="M147" s="8">
        <f t="shared" si="46"/>
        <v>144</v>
      </c>
      <c r="N147" s="8"/>
      <c r="O147" s="8"/>
      <c r="P147" s="8"/>
      <c r="Q147" s="8" t="str">
        <f t="shared" si="40"/>
        <v/>
      </c>
      <c r="R147" s="3">
        <f t="shared" si="41"/>
        <v>0</v>
      </c>
      <c r="S147" s="62">
        <f>IF(Inputs!$E$12="Yes",IF(AH147&lt;0,0,AH147),0)</f>
        <v>0</v>
      </c>
      <c r="T147" s="3">
        <f t="shared" si="42"/>
        <v>0</v>
      </c>
      <c r="U147" s="8">
        <f t="shared" si="43"/>
        <v>1117797.8473853932</v>
      </c>
      <c r="W147" s="33"/>
      <c r="X147" s="33"/>
      <c r="Y147" s="33"/>
      <c r="Z147" s="33"/>
      <c r="AA147" s="33"/>
      <c r="AB147" s="11"/>
      <c r="AC147" s="11"/>
      <c r="AD147">
        <f>IF(AND('Loan amortization schedule-old'!K147&gt;$AE$1,K147&gt;$AE$1),1,0)</f>
        <v>0</v>
      </c>
      <c r="AE147" s="2">
        <f>IF(AND('Loan amortization schedule-old'!K147&gt;$AE$1,K147&lt;$AE$1),($AE$1-K147)*Inputs!$B$10,0)</f>
        <v>0</v>
      </c>
      <c r="AF147">
        <f>IF(AND('Loan amortization schedule-old'!K147&lt;$AE$1,K147&lt;$AE$1),('Loan amortization schedule-old'!K147-'Loan amortization schedule-new'!K147)*Inputs!$B$10,0)</f>
        <v>271.73162880912878</v>
      </c>
      <c r="AG147" s="7"/>
      <c r="AH147" s="61">
        <f>IF(ISERROR(E147),NA(),'Loan amortization schedule-old'!K147-'Loan amortization schedule-new'!K147)+IF(ISERROR(E147),NA(),'Loan amortization schedule-old'!L147-'Loan amortization schedule-new'!L147)-IF(ISERROR(E147),NA(),IF(AD147=1,0,SUM(AE147:AF147)))</f>
        <v>2864.0504753640016</v>
      </c>
      <c r="AI147" s="53">
        <f>IF(X147=0,0,'Loan amortization schedule-old'!Y147-Y147)</f>
        <v>0</v>
      </c>
      <c r="AJ147" s="53">
        <f>IF(X147=0,0,'Loan amortization schedule-old'!Z147-Z147)</f>
        <v>0</v>
      </c>
      <c r="AK147" s="53">
        <f t="shared" si="44"/>
        <v>0</v>
      </c>
      <c r="AL147" s="53">
        <f t="shared" si="35"/>
        <v>0</v>
      </c>
      <c r="AM147" s="34"/>
      <c r="AN147" s="50">
        <f>IF(Inputs!$B$12="No",SUM($AL$3:AL147)-Inputs!$E$5-Inputs!$E$6,IF(Inputs!$E$12="Yes",NA(),SUM($AL$3:AL147)-Inputs!$E$5-Inputs!$E$6))</f>
        <v>522792.72660676541</v>
      </c>
      <c r="AO147" s="35"/>
      <c r="AP147" s="34"/>
      <c r="AQ147" s="34"/>
      <c r="AR147" s="34"/>
      <c r="AS147" s="34"/>
      <c r="AT147" s="34"/>
      <c r="AU147" s="34"/>
      <c r="AV147" s="34"/>
      <c r="AW147" s="34"/>
    </row>
    <row r="148" spans="1:49">
      <c r="A148" s="20"/>
      <c r="B148" s="20"/>
      <c r="D148" s="26">
        <f>IF(SUM($D$2:D147)&lt;&gt;0,0,IF(OR(ROUND(U147-L148,2)=0,ROUND(U148,2)=0),E148,0))</f>
        <v>0</v>
      </c>
      <c r="E148" s="3">
        <f t="shared" si="45"/>
        <v>145</v>
      </c>
      <c r="F148" s="3">
        <f t="shared" si="36"/>
        <v>0</v>
      </c>
      <c r="G148" s="47">
        <f t="shared" si="47"/>
        <v>8.6499999999999994E-2</v>
      </c>
      <c r="H148" s="37">
        <f t="shared" si="37"/>
        <v>8.6499999999999994E-2</v>
      </c>
      <c r="I148" s="9">
        <f>IF(Inputs!$B$12="No",IF((K148+L148)&gt;(U147*(1+rate/freq)),IF((U147*(1+rate/freq))&lt;0,0,(U147*(1+rate/freq))),(K148+L148)),IF(E148="",NA(),IF(Inputs!$E$10&gt;(U147*(1+rate/freq)),IF((U147*(1+rate/freq))&lt;0,0,(U147*(1+rate/freq))),PMT(H148/freq,(term),-$B$2))))</f>
        <v>17942.58836603877</v>
      </c>
      <c r="J148" s="8">
        <f t="shared" si="38"/>
        <v>17942.58836603877</v>
      </c>
      <c r="K148" s="9">
        <f t="shared" si="39"/>
        <v>8057.4594832363755</v>
      </c>
      <c r="L148" s="8">
        <f>IF(E148="","",IF(Inputs!$B$12="Yes",I148-K148,Inputs!$B$6-K148))</f>
        <v>9885.1288828023935</v>
      </c>
      <c r="M148" s="8">
        <f t="shared" si="46"/>
        <v>145</v>
      </c>
      <c r="N148" s="8">
        <f>N145+3</f>
        <v>145</v>
      </c>
      <c r="O148" s="8">
        <f>O142+6</f>
        <v>145</v>
      </c>
      <c r="P148" s="8">
        <f>P136+12</f>
        <v>145</v>
      </c>
      <c r="Q148" s="8" t="str">
        <f t="shared" si="40"/>
        <v/>
      </c>
      <c r="R148" s="3">
        <f t="shared" si="41"/>
        <v>0</v>
      </c>
      <c r="S148" s="62">
        <f>IF(Inputs!$E$12="Yes",IF(AH148&lt;0,0,AH148),0)</f>
        <v>0</v>
      </c>
      <c r="T148" s="3">
        <f t="shared" si="42"/>
        <v>0</v>
      </c>
      <c r="U148" s="8">
        <f t="shared" si="43"/>
        <v>1107912.7185025909</v>
      </c>
      <c r="W148" s="33"/>
      <c r="X148" s="33"/>
      <c r="Y148" s="33"/>
      <c r="Z148" s="33"/>
      <c r="AA148" s="33"/>
      <c r="AB148" s="11"/>
      <c r="AC148" s="11"/>
      <c r="AD148">
        <f>IF(AND('Loan amortization schedule-old'!K148&gt;$AE$1,K148&gt;$AE$1),1,0)</f>
        <v>0</v>
      </c>
      <c r="AE148" s="2">
        <f>IF(AND('Loan amortization schedule-old'!K148&gt;$AE$1,K148&lt;$AE$1),($AE$1-K148)*Inputs!$B$10,0)</f>
        <v>0</v>
      </c>
      <c r="AF148">
        <f>IF(AND('Loan amortization schedule-old'!K148&lt;$AE$1,K148&lt;$AE$1),('Loan amortization schedule-old'!K148-'Loan amortization schedule-new'!K148)*Inputs!$B$10,0)</f>
        <v>269.32641383401977</v>
      </c>
      <c r="AG148" s="7"/>
      <c r="AH148" s="61">
        <f>IF(ISERROR(E148),NA(),'Loan amortization schedule-old'!K148-'Loan amortization schedule-new'!K148)+IF(ISERROR(E148),NA(),'Loan amortization schedule-old'!L148-'Loan amortization schedule-new'!L148)-IF(ISERROR(E148),NA(),IF(AD148=1,0,SUM(AE148:AF148)))</f>
        <v>2866.4556903391108</v>
      </c>
      <c r="AI148" s="53">
        <f>IF(X148=0,0,'Loan amortization schedule-old'!Y148-Y148)</f>
        <v>0</v>
      </c>
      <c r="AJ148" s="53">
        <f>IF(X148=0,0,'Loan amortization schedule-old'!Z148-Z148)</f>
        <v>0</v>
      </c>
      <c r="AK148" s="53">
        <f t="shared" si="44"/>
        <v>0</v>
      </c>
      <c r="AL148" s="53">
        <f t="shared" si="35"/>
        <v>0</v>
      </c>
      <c r="AM148" s="34"/>
      <c r="AN148" s="50">
        <f>IF(Inputs!$B$12="No",SUM($AL$3:AL148)-Inputs!$E$5-Inputs!$E$6,IF(Inputs!$E$12="Yes",NA(),SUM($AL$3:AL148)-Inputs!$E$5-Inputs!$E$6))</f>
        <v>522792.72660676541</v>
      </c>
      <c r="AO148" s="35"/>
      <c r="AP148" s="34"/>
      <c r="AQ148" s="34"/>
      <c r="AR148" s="34"/>
      <c r="AS148" s="34"/>
      <c r="AT148" s="34"/>
      <c r="AU148" s="34"/>
      <c r="AV148" s="34"/>
      <c r="AW148" s="34"/>
    </row>
    <row r="149" spans="1:49">
      <c r="A149" s="20"/>
      <c r="B149" s="20"/>
      <c r="D149" s="26">
        <f>IF(SUM($D$2:D148)&lt;&gt;0,0,IF(OR(ROUND(U148-L149,2)=0,ROUND(U149,2)=0),E149,0))</f>
        <v>0</v>
      </c>
      <c r="E149" s="3">
        <f t="shared" si="45"/>
        <v>146</v>
      </c>
      <c r="F149" s="3">
        <f t="shared" si="36"/>
        <v>0</v>
      </c>
      <c r="G149" s="47">
        <f t="shared" si="47"/>
        <v>8.6499999999999994E-2</v>
      </c>
      <c r="H149" s="37">
        <f t="shared" si="37"/>
        <v>8.6499999999999994E-2</v>
      </c>
      <c r="I149" s="9">
        <f>IF(Inputs!$B$12="No",IF((K149+L149)&gt;(U148*(1+rate/freq)),IF((U148*(1+rate/freq))&lt;0,0,(U148*(1+rate/freq))),(K149+L149)),IF(E149="",NA(),IF(Inputs!$E$10&gt;(U148*(1+rate/freq)),IF((U148*(1+rate/freq))&lt;0,0,(U148*(1+rate/freq))),PMT(H149/freq,(term),-$B$2))))</f>
        <v>17942.58836603877</v>
      </c>
      <c r="J149" s="8">
        <f t="shared" si="38"/>
        <v>17942.58836603877</v>
      </c>
      <c r="K149" s="9">
        <f t="shared" si="39"/>
        <v>7986.2041792061755</v>
      </c>
      <c r="L149" s="8">
        <f>IF(E149="","",IF(Inputs!$B$12="Yes",I149-K149,Inputs!$B$6-K149))</f>
        <v>9956.3841868325944</v>
      </c>
      <c r="M149" s="8">
        <f t="shared" si="46"/>
        <v>146</v>
      </c>
      <c r="N149" s="8"/>
      <c r="O149" s="8"/>
      <c r="P149" s="8"/>
      <c r="Q149" s="8" t="str">
        <f t="shared" si="40"/>
        <v/>
      </c>
      <c r="R149" s="3">
        <f t="shared" si="41"/>
        <v>0</v>
      </c>
      <c r="S149" s="62">
        <f>IF(Inputs!$E$12="Yes",IF(AH149&lt;0,0,AH149),0)</f>
        <v>0</v>
      </c>
      <c r="T149" s="3">
        <f t="shared" si="42"/>
        <v>0</v>
      </c>
      <c r="U149" s="8">
        <f t="shared" si="43"/>
        <v>1097956.3343157582</v>
      </c>
      <c r="W149" s="33"/>
      <c r="X149" s="33"/>
      <c r="Y149" s="33"/>
      <c r="Z149" s="33"/>
      <c r="AA149" s="33"/>
      <c r="AB149" s="11"/>
      <c r="AC149" s="11"/>
      <c r="AD149">
        <f>IF(AND('Loan amortization schedule-old'!K149&gt;$AE$1,K149&gt;$AE$1),1,0)</f>
        <v>0</v>
      </c>
      <c r="AE149" s="2">
        <f>IF(AND('Loan amortization schedule-old'!K149&gt;$AE$1,K149&lt;$AE$1),($AE$1-K149)*Inputs!$B$10,0)</f>
        <v>0</v>
      </c>
      <c r="AF149">
        <f>IF(AND('Loan amortization schedule-old'!K149&lt;$AE$1,K149&lt;$AE$1),('Loan amortization schedule-old'!K149-'Loan amortization schedule-new'!K149)*Inputs!$B$10,0)</f>
        <v>266.88528496148223</v>
      </c>
      <c r="AG149" s="7"/>
      <c r="AH149" s="61">
        <f>IF(ISERROR(E149),NA(),'Loan amortization schedule-old'!K149-'Loan amortization schedule-new'!K149)+IF(ISERROR(E149),NA(),'Loan amortization schedule-old'!L149-'Loan amortization schedule-new'!L149)-IF(ISERROR(E149),NA(),IF(AD149=1,0,SUM(AE149:AF149)))</f>
        <v>2868.8968192116472</v>
      </c>
      <c r="AI149" s="53">
        <f>IF(X149=0,0,'Loan amortization schedule-old'!Y149-Y149)</f>
        <v>0</v>
      </c>
      <c r="AJ149" s="53">
        <f>IF(X149=0,0,'Loan amortization schedule-old'!Z149-Z149)</f>
        <v>0</v>
      </c>
      <c r="AK149" s="53">
        <f t="shared" si="44"/>
        <v>0</v>
      </c>
      <c r="AL149" s="53">
        <f t="shared" si="35"/>
        <v>0</v>
      </c>
      <c r="AM149" s="34"/>
      <c r="AN149" s="50">
        <f>IF(Inputs!$B$12="No",SUM($AL$3:AL149)-Inputs!$E$5-Inputs!$E$6,IF(Inputs!$E$12="Yes",NA(),SUM($AL$3:AL149)-Inputs!$E$5-Inputs!$E$6))</f>
        <v>522792.72660676541</v>
      </c>
      <c r="AO149" s="35"/>
      <c r="AP149" s="34"/>
      <c r="AQ149" s="34"/>
      <c r="AR149" s="34"/>
      <c r="AS149" s="34"/>
      <c r="AT149" s="34"/>
      <c r="AU149" s="34"/>
      <c r="AV149" s="34"/>
      <c r="AW149" s="34"/>
    </row>
    <row r="150" spans="1:49">
      <c r="A150" s="20"/>
      <c r="B150" s="20"/>
      <c r="D150" s="26">
        <f>IF(SUM($D$2:D149)&lt;&gt;0,0,IF(OR(ROUND(U149-L150,2)=0,ROUND(U150,2)=0),E150,0))</f>
        <v>0</v>
      </c>
      <c r="E150" s="3">
        <f t="shared" si="45"/>
        <v>147</v>
      </c>
      <c r="F150" s="3">
        <f t="shared" si="36"/>
        <v>0</v>
      </c>
      <c r="G150" s="47">
        <f t="shared" si="47"/>
        <v>8.6499999999999994E-2</v>
      </c>
      <c r="H150" s="37">
        <f t="shared" si="37"/>
        <v>8.6499999999999994E-2</v>
      </c>
      <c r="I150" s="9">
        <f>IF(Inputs!$B$12="No",IF((K150+L150)&gt;(U149*(1+rate/freq)),IF((U149*(1+rate/freq))&lt;0,0,(U149*(1+rate/freq))),(K150+L150)),IF(E150="",NA(),IF(Inputs!$E$10&gt;(U149*(1+rate/freq)),IF((U149*(1+rate/freq))&lt;0,0,(U149*(1+rate/freq))),PMT(H150/freq,(term),-$B$2))))</f>
        <v>17942.58836603877</v>
      </c>
      <c r="J150" s="8">
        <f t="shared" si="38"/>
        <v>17942.58836603877</v>
      </c>
      <c r="K150" s="9">
        <f t="shared" si="39"/>
        <v>7914.4352431927573</v>
      </c>
      <c r="L150" s="8">
        <f>IF(E150="","",IF(Inputs!$B$12="Yes",I150-K150,Inputs!$B$6-K150))</f>
        <v>10028.153122846012</v>
      </c>
      <c r="M150" s="8">
        <f t="shared" si="46"/>
        <v>147</v>
      </c>
      <c r="N150" s="8"/>
      <c r="O150" s="8"/>
      <c r="P150" s="8"/>
      <c r="Q150" s="8" t="str">
        <f t="shared" si="40"/>
        <v/>
      </c>
      <c r="R150" s="3">
        <f t="shared" si="41"/>
        <v>0</v>
      </c>
      <c r="S150" s="62">
        <f>IF(Inputs!$E$12="Yes",IF(AH150&lt;0,0,AH150),0)</f>
        <v>0</v>
      </c>
      <c r="T150" s="3">
        <f t="shared" si="42"/>
        <v>0</v>
      </c>
      <c r="U150" s="8">
        <f t="shared" si="43"/>
        <v>1087928.1811929122</v>
      </c>
      <c r="W150" s="33"/>
      <c r="X150" s="33"/>
      <c r="Y150" s="33"/>
      <c r="Z150" s="33"/>
      <c r="AA150" s="33"/>
      <c r="AB150" s="11"/>
      <c r="AC150" s="11"/>
      <c r="AD150">
        <f>IF(AND('Loan amortization schedule-old'!K150&gt;$AE$1,K150&gt;$AE$1),1,0)</f>
        <v>0</v>
      </c>
      <c r="AE150" s="2">
        <f>IF(AND('Loan amortization schedule-old'!K150&gt;$AE$1,K150&lt;$AE$1),($AE$1-K150)*Inputs!$B$10,0)</f>
        <v>0</v>
      </c>
      <c r="AF150">
        <f>IF(AND('Loan amortization schedule-old'!K150&lt;$AE$1,K150&lt;$AE$1),('Loan amortization schedule-old'!K150-'Loan amortization schedule-new'!K150)*Inputs!$B$10,0)</f>
        <v>264.4078138033787</v>
      </c>
      <c r="AG150" s="7"/>
      <c r="AH150" s="61">
        <f>IF(ISERROR(E150),NA(),'Loan amortization schedule-old'!K150-'Loan amortization schedule-new'!K150)+IF(ISERROR(E150),NA(),'Loan amortization schedule-old'!L150-'Loan amortization schedule-new'!L150)-IF(ISERROR(E150),NA(),IF(AD150=1,0,SUM(AE150:AF150)))</f>
        <v>2871.3742903697516</v>
      </c>
      <c r="AI150" s="53">
        <f>IF(X150=0,0,'Loan amortization schedule-old'!Y150-Y150)</f>
        <v>0</v>
      </c>
      <c r="AJ150" s="53">
        <f>IF(X150=0,0,'Loan amortization schedule-old'!Z150-Z150)</f>
        <v>0</v>
      </c>
      <c r="AK150" s="53">
        <f t="shared" si="44"/>
        <v>0</v>
      </c>
      <c r="AL150" s="53">
        <f t="shared" si="35"/>
        <v>0</v>
      </c>
      <c r="AM150" s="34"/>
      <c r="AN150" s="50">
        <f>IF(Inputs!$B$12="No",SUM($AL$3:AL150)-Inputs!$E$5-Inputs!$E$6,IF(Inputs!$E$12="Yes",NA(),SUM($AL$3:AL150)-Inputs!$E$5-Inputs!$E$6))</f>
        <v>522792.72660676541</v>
      </c>
      <c r="AO150" s="35"/>
      <c r="AP150" s="34"/>
      <c r="AQ150" s="34"/>
      <c r="AR150" s="34"/>
      <c r="AS150" s="34"/>
      <c r="AT150" s="34"/>
      <c r="AU150" s="34"/>
      <c r="AV150" s="34"/>
      <c r="AW150" s="34"/>
    </row>
    <row r="151" spans="1:49">
      <c r="A151" s="20"/>
      <c r="B151" s="20"/>
      <c r="D151" s="26">
        <f>IF(SUM($D$2:D150)&lt;&gt;0,0,IF(OR(ROUND(U150-L151,2)=0,ROUND(U151,2)=0),E151,0))</f>
        <v>0</v>
      </c>
      <c r="E151" s="3">
        <f t="shared" si="45"/>
        <v>148</v>
      </c>
      <c r="F151" s="3">
        <f t="shared" si="36"/>
        <v>0</v>
      </c>
      <c r="G151" s="47">
        <f t="shared" si="47"/>
        <v>8.6499999999999994E-2</v>
      </c>
      <c r="H151" s="37">
        <f t="shared" si="37"/>
        <v>8.6499999999999994E-2</v>
      </c>
      <c r="I151" s="9">
        <f>IF(Inputs!$B$12="No",IF((K151+L151)&gt;(U150*(1+rate/freq)),IF((U150*(1+rate/freq))&lt;0,0,(U150*(1+rate/freq))),(K151+L151)),IF(E151="",NA(),IF(Inputs!$E$10&gt;(U150*(1+rate/freq)),IF((U150*(1+rate/freq))&lt;0,0,(U150*(1+rate/freq))),PMT(H151/freq,(term),-$B$2))))</f>
        <v>17942.58836603877</v>
      </c>
      <c r="J151" s="8">
        <f t="shared" si="38"/>
        <v>17942.58836603877</v>
      </c>
      <c r="K151" s="9">
        <f t="shared" si="39"/>
        <v>7842.1489727655744</v>
      </c>
      <c r="L151" s="8">
        <f>IF(E151="","",IF(Inputs!$B$12="Yes",I151-K151,Inputs!$B$6-K151))</f>
        <v>10100.439393273195</v>
      </c>
      <c r="M151" s="8">
        <f t="shared" si="46"/>
        <v>148</v>
      </c>
      <c r="N151" s="8">
        <f>N148+3</f>
        <v>148</v>
      </c>
      <c r="O151" s="8"/>
      <c r="P151" s="8"/>
      <c r="Q151" s="8" t="str">
        <f t="shared" si="40"/>
        <v/>
      </c>
      <c r="R151" s="3">
        <f t="shared" si="41"/>
        <v>0</v>
      </c>
      <c r="S151" s="62">
        <f>IF(Inputs!$E$12="Yes",IF(AH151&lt;0,0,AH151),0)</f>
        <v>0</v>
      </c>
      <c r="T151" s="3">
        <f t="shared" si="42"/>
        <v>0</v>
      </c>
      <c r="U151" s="8">
        <f t="shared" si="43"/>
        <v>1077827.7417996391</v>
      </c>
      <c r="W151" s="33"/>
      <c r="X151" s="33"/>
      <c r="Y151" s="33"/>
      <c r="Z151" s="33"/>
      <c r="AA151" s="33"/>
      <c r="AB151" s="11"/>
      <c r="AC151" s="11"/>
      <c r="AD151">
        <f>IF(AND('Loan amortization schedule-old'!K151&gt;$AE$1,K151&gt;$AE$1),1,0)</f>
        <v>0</v>
      </c>
      <c r="AE151" s="2">
        <f>IF(AND('Loan amortization schedule-old'!K151&gt;$AE$1,K151&lt;$AE$1),($AE$1-K151)*Inputs!$B$10,0)</f>
        <v>0</v>
      </c>
      <c r="AF151">
        <f>IF(AND('Loan amortization schedule-old'!K151&lt;$AE$1,K151&lt;$AE$1),('Loan amortization schedule-old'!K151-'Loan amortization schedule-new'!K151)*Inputs!$B$10,0)</f>
        <v>261.89356733683985</v>
      </c>
      <c r="AG151" s="7"/>
      <c r="AH151" s="61">
        <f>IF(ISERROR(E151),NA(),'Loan amortization schedule-old'!K151-'Loan amortization schedule-new'!K151)+IF(ISERROR(E151),NA(),'Loan amortization schedule-old'!L151-'Loan amortization schedule-new'!L151)-IF(ISERROR(E151),NA(),IF(AD151=1,0,SUM(AE151:AF151)))</f>
        <v>2873.8885368362908</v>
      </c>
      <c r="AI151" s="53">
        <f>IF(X151=0,0,'Loan amortization schedule-old'!Y151-Y151)</f>
        <v>0</v>
      </c>
      <c r="AJ151" s="53">
        <f>IF(X151=0,0,'Loan amortization schedule-old'!Z151-Z151)</f>
        <v>0</v>
      </c>
      <c r="AK151" s="53">
        <f t="shared" si="44"/>
        <v>0</v>
      </c>
      <c r="AL151" s="53">
        <f t="shared" si="35"/>
        <v>0</v>
      </c>
      <c r="AM151" s="34"/>
      <c r="AN151" s="50">
        <f>IF(Inputs!$B$12="No",SUM($AL$3:AL151)-Inputs!$E$5-Inputs!$E$6,IF(Inputs!$E$12="Yes",NA(),SUM($AL$3:AL151)-Inputs!$E$5-Inputs!$E$6))</f>
        <v>522792.72660676541</v>
      </c>
      <c r="AO151" s="35"/>
      <c r="AP151" s="34"/>
      <c r="AQ151" s="34"/>
      <c r="AR151" s="34"/>
      <c r="AS151" s="34"/>
      <c r="AT151" s="34"/>
      <c r="AU151" s="34"/>
      <c r="AV151" s="34"/>
      <c r="AW151" s="34"/>
    </row>
    <row r="152" spans="1:49">
      <c r="A152" s="20"/>
      <c r="B152" s="20"/>
      <c r="D152" s="26">
        <f>IF(SUM($D$2:D151)&lt;&gt;0,0,IF(OR(ROUND(U151-L152,2)=0,ROUND(U152,2)=0),E152,0))</f>
        <v>0</v>
      </c>
      <c r="E152" s="3">
        <f t="shared" si="45"/>
        <v>149</v>
      </c>
      <c r="F152" s="3">
        <f t="shared" si="36"/>
        <v>0</v>
      </c>
      <c r="G152" s="47">
        <f t="shared" si="47"/>
        <v>8.6499999999999994E-2</v>
      </c>
      <c r="H152" s="37">
        <f t="shared" si="37"/>
        <v>8.6499999999999994E-2</v>
      </c>
      <c r="I152" s="9">
        <f>IF(Inputs!$B$12="No",IF((K152+L152)&gt;(U151*(1+rate/freq)),IF((U151*(1+rate/freq))&lt;0,0,(U151*(1+rate/freq))),(K152+L152)),IF(E152="",NA(),IF(Inputs!$E$10&gt;(U151*(1+rate/freq)),IF((U151*(1+rate/freq))&lt;0,0,(U151*(1+rate/freq))),PMT(H152/freq,(term),-$B$2))))</f>
        <v>17942.58836603877</v>
      </c>
      <c r="J152" s="8">
        <f t="shared" si="38"/>
        <v>17942.58836603877</v>
      </c>
      <c r="K152" s="9">
        <f t="shared" si="39"/>
        <v>7769.3416388057312</v>
      </c>
      <c r="L152" s="8">
        <f>IF(E152="","",IF(Inputs!$B$12="Yes",I152-K152,Inputs!$B$6-K152))</f>
        <v>10173.24672723304</v>
      </c>
      <c r="M152" s="8">
        <f t="shared" si="46"/>
        <v>149</v>
      </c>
      <c r="N152" s="8"/>
      <c r="O152" s="8"/>
      <c r="P152" s="8"/>
      <c r="Q152" s="8" t="str">
        <f t="shared" si="40"/>
        <v/>
      </c>
      <c r="R152" s="3">
        <f t="shared" si="41"/>
        <v>0</v>
      </c>
      <c r="S152" s="62">
        <f>IF(Inputs!$E$12="Yes",IF(AH152&lt;0,0,AH152),0)</f>
        <v>0</v>
      </c>
      <c r="T152" s="3">
        <f t="shared" si="42"/>
        <v>0</v>
      </c>
      <c r="U152" s="8">
        <f t="shared" si="43"/>
        <v>1067654.495072406</v>
      </c>
      <c r="W152" s="33"/>
      <c r="X152" s="33"/>
      <c r="Y152" s="33"/>
      <c r="Z152" s="33"/>
      <c r="AA152" s="33"/>
      <c r="AB152" s="11"/>
      <c r="AC152" s="11"/>
      <c r="AD152">
        <f>IF(AND('Loan amortization schedule-old'!K152&gt;$AE$1,K152&gt;$AE$1),1,0)</f>
        <v>0</v>
      </c>
      <c r="AE152" s="2">
        <f>IF(AND('Loan amortization schedule-old'!K152&gt;$AE$1,K152&lt;$AE$1),($AE$1-K152)*Inputs!$B$10,0)</f>
        <v>0</v>
      </c>
      <c r="AF152">
        <f>IF(AND('Loan amortization schedule-old'!K152&lt;$AE$1,K152&lt;$AE$1),('Loan amortization schedule-old'!K152-'Loan amortization schedule-new'!K152)*Inputs!$B$10,0)</f>
        <v>259.34210785673991</v>
      </c>
      <c r="AG152" s="7"/>
      <c r="AH152" s="61">
        <f>IF(ISERROR(E152),NA(),'Loan amortization schedule-old'!K152-'Loan amortization schedule-new'!K152)+IF(ISERROR(E152),NA(),'Loan amortization schedule-old'!L152-'Loan amortization schedule-new'!L152)-IF(ISERROR(E152),NA(),IF(AD152=1,0,SUM(AE152:AF152)))</f>
        <v>2876.4399963163887</v>
      </c>
      <c r="AI152" s="53">
        <f>IF(X152=0,0,'Loan amortization schedule-old'!Y152-Y152)</f>
        <v>0</v>
      </c>
      <c r="AJ152" s="53">
        <f>IF(X152=0,0,'Loan amortization schedule-old'!Z152-Z152)</f>
        <v>0</v>
      </c>
      <c r="AK152" s="53">
        <f t="shared" si="44"/>
        <v>0</v>
      </c>
      <c r="AL152" s="53">
        <f t="shared" si="35"/>
        <v>0</v>
      </c>
      <c r="AM152" s="34"/>
      <c r="AN152" s="50">
        <f>IF(Inputs!$B$12="No",SUM($AL$3:AL152)-Inputs!$E$5-Inputs!$E$6,IF(Inputs!$E$12="Yes",NA(),SUM($AL$3:AL152)-Inputs!$E$5-Inputs!$E$6))</f>
        <v>522792.72660676541</v>
      </c>
      <c r="AO152" s="35"/>
      <c r="AP152" s="34"/>
      <c r="AQ152" s="34"/>
      <c r="AR152" s="34"/>
      <c r="AS152" s="34"/>
      <c r="AT152" s="34"/>
      <c r="AU152" s="34"/>
      <c r="AV152" s="34"/>
      <c r="AW152" s="34"/>
    </row>
    <row r="153" spans="1:49">
      <c r="A153" s="20"/>
      <c r="B153" s="20"/>
      <c r="D153" s="26">
        <f>IF(SUM($D$2:D152)&lt;&gt;0,0,IF(OR(ROUND(U152-L153,2)=0,ROUND(U153,2)=0),E153,0))</f>
        <v>0</v>
      </c>
      <c r="E153" s="3">
        <f t="shared" si="45"/>
        <v>150</v>
      </c>
      <c r="F153" s="3">
        <f t="shared" si="36"/>
        <v>0</v>
      </c>
      <c r="G153" s="47">
        <f t="shared" si="47"/>
        <v>8.6499999999999994E-2</v>
      </c>
      <c r="H153" s="37">
        <f t="shared" si="37"/>
        <v>8.6499999999999994E-2</v>
      </c>
      <c r="I153" s="9">
        <f>IF(Inputs!$B$12="No",IF((K153+L153)&gt;(U152*(1+rate/freq)),IF((U152*(1+rate/freq))&lt;0,0,(U152*(1+rate/freq))),(K153+L153)),IF(E153="",NA(),IF(Inputs!$E$10&gt;(U152*(1+rate/freq)),IF((U152*(1+rate/freq))&lt;0,0,(U152*(1+rate/freq))),PMT(H153/freq,(term),-$B$2))))</f>
        <v>17942.58836603877</v>
      </c>
      <c r="J153" s="8">
        <f t="shared" si="38"/>
        <v>17942.58836603877</v>
      </c>
      <c r="K153" s="9">
        <f t="shared" si="39"/>
        <v>7696.0094853135924</v>
      </c>
      <c r="L153" s="8">
        <f>IF(E153="","",IF(Inputs!$B$12="Yes",I153-K153,Inputs!$B$6-K153))</f>
        <v>10246.578880725177</v>
      </c>
      <c r="M153" s="8">
        <f t="shared" si="46"/>
        <v>150</v>
      </c>
      <c r="N153" s="8"/>
      <c r="O153" s="8"/>
      <c r="P153" s="8"/>
      <c r="Q153" s="8" t="str">
        <f t="shared" si="40"/>
        <v/>
      </c>
      <c r="R153" s="3">
        <f t="shared" si="41"/>
        <v>0</v>
      </c>
      <c r="S153" s="62">
        <f>IF(Inputs!$E$12="Yes",IF(AH153&lt;0,0,AH153),0)</f>
        <v>0</v>
      </c>
      <c r="T153" s="3">
        <f t="shared" si="42"/>
        <v>0</v>
      </c>
      <c r="U153" s="8">
        <f t="shared" si="43"/>
        <v>1057407.9161916808</v>
      </c>
      <c r="W153" s="33"/>
      <c r="X153" s="33"/>
      <c r="Y153" s="33"/>
      <c r="Z153" s="33"/>
      <c r="AA153" s="33"/>
      <c r="AB153" s="11"/>
      <c r="AC153" s="11"/>
      <c r="AD153">
        <f>IF(AND('Loan amortization schedule-old'!K153&gt;$AE$1,K153&gt;$AE$1),1,0)</f>
        <v>0</v>
      </c>
      <c r="AE153" s="2">
        <f>IF(AND('Loan amortization schedule-old'!K153&gt;$AE$1,K153&lt;$AE$1),($AE$1-K153)*Inputs!$B$10,0)</f>
        <v>0</v>
      </c>
      <c r="AF153">
        <f>IF(AND('Loan amortization schedule-old'!K153&lt;$AE$1,K153&lt;$AE$1),('Loan amortization schedule-old'!K153-'Loan amortization schedule-new'!K153)*Inputs!$B$10,0)</f>
        <v>256.75299292770518</v>
      </c>
      <c r="AG153" s="7"/>
      <c r="AH153" s="61">
        <f>IF(ISERROR(E153),NA(),'Loan amortization schedule-old'!K153-'Loan amortization schedule-new'!K153)+IF(ISERROR(E153),NA(),'Loan amortization schedule-old'!L153-'Loan amortization schedule-new'!L153)-IF(ISERROR(E153),NA(),IF(AD153=1,0,SUM(AE153:AF153)))</f>
        <v>2879.0291112454242</v>
      </c>
      <c r="AI153" s="53">
        <f>IF(X153=0,0,'Loan amortization schedule-old'!Y153-Y153)</f>
        <v>0</v>
      </c>
      <c r="AJ153" s="53">
        <f>IF(X153=0,0,'Loan amortization schedule-old'!Z153-Z153)</f>
        <v>0</v>
      </c>
      <c r="AK153" s="53">
        <f t="shared" si="44"/>
        <v>0</v>
      </c>
      <c r="AL153" s="53">
        <f t="shared" si="35"/>
        <v>0</v>
      </c>
      <c r="AM153" s="34"/>
      <c r="AN153" s="50">
        <f>IF(Inputs!$B$12="No",SUM($AL$3:AL153)-Inputs!$E$5-Inputs!$E$6,IF(Inputs!$E$12="Yes",NA(),SUM($AL$3:AL153)-Inputs!$E$5-Inputs!$E$6))</f>
        <v>522792.72660676541</v>
      </c>
      <c r="AO153" s="35"/>
      <c r="AP153" s="34"/>
      <c r="AQ153" s="34"/>
      <c r="AR153" s="34"/>
      <c r="AS153" s="34"/>
      <c r="AT153" s="34"/>
      <c r="AU153" s="34"/>
      <c r="AV153" s="34"/>
      <c r="AW153" s="34"/>
    </row>
    <row r="154" spans="1:49">
      <c r="A154" s="20"/>
      <c r="B154" s="20"/>
      <c r="D154" s="26">
        <f>IF(SUM($D$2:D153)&lt;&gt;0,0,IF(OR(ROUND(U153-L154,2)=0,ROUND(U154,2)=0),E154,0))</f>
        <v>0</v>
      </c>
      <c r="E154" s="3">
        <f t="shared" si="45"/>
        <v>151</v>
      </c>
      <c r="F154" s="3">
        <f t="shared" si="36"/>
        <v>0</v>
      </c>
      <c r="G154" s="47">
        <f t="shared" si="47"/>
        <v>8.6499999999999994E-2</v>
      </c>
      <c r="H154" s="37">
        <f t="shared" si="37"/>
        <v>8.6499999999999994E-2</v>
      </c>
      <c r="I154" s="9">
        <f>IF(Inputs!$B$12="No",IF((K154+L154)&gt;(U153*(1+rate/freq)),IF((U153*(1+rate/freq))&lt;0,0,(U153*(1+rate/freq))),(K154+L154)),IF(E154="",NA(),IF(Inputs!$E$10&gt;(U153*(1+rate/freq)),IF((U153*(1+rate/freq))&lt;0,0,(U153*(1+rate/freq))),PMT(H154/freq,(term),-$B$2))))</f>
        <v>17942.58836603877</v>
      </c>
      <c r="J154" s="8">
        <f t="shared" si="38"/>
        <v>17942.58836603877</v>
      </c>
      <c r="K154" s="9">
        <f t="shared" si="39"/>
        <v>7622.1487292150314</v>
      </c>
      <c r="L154" s="8">
        <f>IF(E154="","",IF(Inputs!$B$12="Yes",I154-K154,Inputs!$B$6-K154))</f>
        <v>10320.439636823739</v>
      </c>
      <c r="M154" s="8">
        <f t="shared" si="46"/>
        <v>151</v>
      </c>
      <c r="N154" s="8">
        <f>N151+3</f>
        <v>151</v>
      </c>
      <c r="O154" s="8">
        <f>O148+6</f>
        <v>151</v>
      </c>
      <c r="P154" s="8"/>
      <c r="Q154" s="8" t="str">
        <f t="shared" si="40"/>
        <v/>
      </c>
      <c r="R154" s="3">
        <f t="shared" si="41"/>
        <v>0</v>
      </c>
      <c r="S154" s="62">
        <f>IF(Inputs!$E$12="Yes",IF(AH154&lt;0,0,AH154),0)</f>
        <v>0</v>
      </c>
      <c r="T154" s="3">
        <f t="shared" si="42"/>
        <v>0</v>
      </c>
      <c r="U154" s="8">
        <f t="shared" si="43"/>
        <v>1047087.4765548571</v>
      </c>
      <c r="W154" s="33"/>
      <c r="X154" s="33"/>
      <c r="Y154" s="33"/>
      <c r="Z154" s="33"/>
      <c r="AA154" s="33"/>
      <c r="AB154" s="11"/>
      <c r="AC154" s="11"/>
      <c r="AD154">
        <f>IF(AND('Loan amortization schedule-old'!K154&gt;$AE$1,K154&gt;$AE$1),1,0)</f>
        <v>0</v>
      </c>
      <c r="AE154" s="2">
        <f>IF(AND('Loan amortization schedule-old'!K154&gt;$AE$1,K154&lt;$AE$1),($AE$1-K154)*Inputs!$B$10,0)</f>
        <v>0</v>
      </c>
      <c r="AF154">
        <f>IF(AND('Loan amortization schedule-old'!K154&lt;$AE$1,K154&lt;$AE$1),('Loan amortization schedule-old'!K154-'Loan amortization schedule-new'!K154)*Inputs!$B$10,0)</f>
        <v>254.1257753356409</v>
      </c>
      <c r="AG154" s="7"/>
      <c r="AH154" s="61">
        <f>IF(ISERROR(E154),NA(),'Loan amortization schedule-old'!K154-'Loan amortization schedule-new'!K154)+IF(ISERROR(E154),NA(),'Loan amortization schedule-old'!L154-'Loan amortization schedule-new'!L154)-IF(ISERROR(E154),NA(),IF(AD154=1,0,SUM(AE154:AF154)))</f>
        <v>2881.6563288374878</v>
      </c>
      <c r="AI154" s="53">
        <f>IF(X154=0,0,'Loan amortization schedule-old'!Y154-Y154)</f>
        <v>0</v>
      </c>
      <c r="AJ154" s="53">
        <f>IF(X154=0,0,'Loan amortization schedule-old'!Z154-Z154)</f>
        <v>0</v>
      </c>
      <c r="AK154" s="53">
        <f t="shared" si="44"/>
        <v>0</v>
      </c>
      <c r="AL154" s="53">
        <f t="shared" si="35"/>
        <v>0</v>
      </c>
      <c r="AM154" s="34"/>
      <c r="AN154" s="50">
        <f>IF(Inputs!$B$12="No",SUM($AL$3:AL154)-Inputs!$E$5-Inputs!$E$6,IF(Inputs!$E$12="Yes",NA(),SUM($AL$3:AL154)-Inputs!$E$5-Inputs!$E$6))</f>
        <v>522792.72660676541</v>
      </c>
      <c r="AO154" s="35"/>
      <c r="AP154" s="34"/>
      <c r="AQ154" s="34"/>
      <c r="AR154" s="34"/>
      <c r="AS154" s="34"/>
      <c r="AT154" s="34"/>
      <c r="AU154" s="34"/>
      <c r="AV154" s="34"/>
      <c r="AW154" s="34"/>
    </row>
    <row r="155" spans="1:49">
      <c r="A155" s="20"/>
      <c r="B155" s="20"/>
      <c r="D155" s="26">
        <f>IF(SUM($D$2:D154)&lt;&gt;0,0,IF(OR(ROUND(U154-L155,2)=0,ROUND(U155,2)=0),E155,0))</f>
        <v>0</v>
      </c>
      <c r="E155" s="3">
        <f t="shared" si="45"/>
        <v>152</v>
      </c>
      <c r="F155" s="3">
        <f t="shared" si="36"/>
        <v>0</v>
      </c>
      <c r="G155" s="47">
        <f t="shared" si="47"/>
        <v>8.6499999999999994E-2</v>
      </c>
      <c r="H155" s="37">
        <f t="shared" si="37"/>
        <v>8.6499999999999994E-2</v>
      </c>
      <c r="I155" s="9">
        <f>IF(Inputs!$B$12="No",IF((K155+L155)&gt;(U154*(1+rate/freq)),IF((U154*(1+rate/freq))&lt;0,0,(U154*(1+rate/freq))),(K155+L155)),IF(E155="",NA(),IF(Inputs!$E$10&gt;(U154*(1+rate/freq)),IF((U154*(1+rate/freq))&lt;0,0,(U154*(1+rate/freq))),PMT(H155/freq,(term),-$B$2))))</f>
        <v>17942.58836603877</v>
      </c>
      <c r="J155" s="8">
        <f t="shared" si="38"/>
        <v>17942.58836603877</v>
      </c>
      <c r="K155" s="9">
        <f t="shared" si="39"/>
        <v>7547.7555601662607</v>
      </c>
      <c r="L155" s="8">
        <f>IF(E155="","",IF(Inputs!$B$12="Yes",I155-K155,Inputs!$B$6-K155))</f>
        <v>10394.832805872509</v>
      </c>
      <c r="M155" s="8">
        <f t="shared" si="46"/>
        <v>152</v>
      </c>
      <c r="N155" s="8"/>
      <c r="O155" s="8"/>
      <c r="P155" s="8"/>
      <c r="Q155" s="8" t="str">
        <f t="shared" si="40"/>
        <v/>
      </c>
      <c r="R155" s="3">
        <f t="shared" si="41"/>
        <v>0</v>
      </c>
      <c r="S155" s="62">
        <f>IF(Inputs!$E$12="Yes",IF(AH155&lt;0,0,AH155),0)</f>
        <v>0</v>
      </c>
      <c r="T155" s="3">
        <f t="shared" si="42"/>
        <v>0</v>
      </c>
      <c r="U155" s="8">
        <f t="shared" si="43"/>
        <v>1036692.6437489846</v>
      </c>
      <c r="W155" s="33"/>
      <c r="X155" s="33"/>
      <c r="Y155" s="33"/>
      <c r="Z155" s="33"/>
      <c r="AA155" s="33"/>
      <c r="AB155" s="11"/>
      <c r="AC155" s="11"/>
      <c r="AD155">
        <f>IF(AND('Loan amortization schedule-old'!K155&gt;$AE$1,K155&gt;$AE$1),1,0)</f>
        <v>0</v>
      </c>
      <c r="AE155" s="2">
        <f>IF(AND('Loan amortization schedule-old'!K155&gt;$AE$1,K155&lt;$AE$1),($AE$1-K155)*Inputs!$B$10,0)</f>
        <v>0</v>
      </c>
      <c r="AF155">
        <f>IF(AND('Loan amortization schedule-old'!K155&lt;$AE$1,K155&lt;$AE$1),('Loan amortization schedule-old'!K155-'Loan amortization schedule-new'!K155)*Inputs!$B$10,0)</f>
        <v>251.46000303878247</v>
      </c>
      <c r="AG155" s="7"/>
      <c r="AH155" s="61">
        <f>IF(ISERROR(E155),NA(),'Loan amortization schedule-old'!K155-'Loan amortization schedule-new'!K155)+IF(ISERROR(E155),NA(),'Loan amortization schedule-old'!L155-'Loan amortization schedule-new'!L155)-IF(ISERROR(E155),NA(),IF(AD155=1,0,SUM(AE155:AF155)))</f>
        <v>2884.3221011343471</v>
      </c>
      <c r="AI155" s="53">
        <f>IF(X155=0,0,'Loan amortization schedule-old'!Y155-Y155)</f>
        <v>0</v>
      </c>
      <c r="AJ155" s="53">
        <f>IF(X155=0,0,'Loan amortization schedule-old'!Z155-Z155)</f>
        <v>0</v>
      </c>
      <c r="AK155" s="53">
        <f t="shared" si="44"/>
        <v>0</v>
      </c>
      <c r="AL155" s="53">
        <f t="shared" si="35"/>
        <v>0</v>
      </c>
      <c r="AM155" s="34"/>
      <c r="AN155" s="50">
        <f>IF(Inputs!$B$12="No",SUM($AL$3:AL155)-Inputs!$E$5-Inputs!$E$6,IF(Inputs!$E$12="Yes",NA(),SUM($AL$3:AL155)-Inputs!$E$5-Inputs!$E$6))</f>
        <v>522792.72660676541</v>
      </c>
      <c r="AO155" s="35"/>
      <c r="AP155" s="34"/>
      <c r="AQ155" s="34"/>
      <c r="AR155" s="34"/>
      <c r="AS155" s="34"/>
      <c r="AT155" s="34"/>
      <c r="AU155" s="34"/>
      <c r="AV155" s="34"/>
      <c r="AW155" s="34"/>
    </row>
    <row r="156" spans="1:49">
      <c r="A156" s="20"/>
      <c r="B156" s="20"/>
      <c r="D156" s="26">
        <f>IF(SUM($D$2:D155)&lt;&gt;0,0,IF(OR(ROUND(U155-L156,2)=0,ROUND(U156,2)=0),E156,0))</f>
        <v>0</v>
      </c>
      <c r="E156" s="3">
        <f t="shared" si="45"/>
        <v>153</v>
      </c>
      <c r="F156" s="3">
        <f t="shared" si="36"/>
        <v>0</v>
      </c>
      <c r="G156" s="47">
        <f t="shared" si="47"/>
        <v>8.6499999999999994E-2</v>
      </c>
      <c r="H156" s="37">
        <f t="shared" si="37"/>
        <v>8.6499999999999994E-2</v>
      </c>
      <c r="I156" s="9">
        <f>IF(Inputs!$B$12="No",IF((K156+L156)&gt;(U155*(1+rate/freq)),IF((U155*(1+rate/freq))&lt;0,0,(U155*(1+rate/freq))),(K156+L156)),IF(E156="",NA(),IF(Inputs!$E$10&gt;(U155*(1+rate/freq)),IF((U155*(1+rate/freq))&lt;0,0,(U155*(1+rate/freq))),PMT(H156/freq,(term),-$B$2))))</f>
        <v>17942.58836603877</v>
      </c>
      <c r="J156" s="8">
        <f t="shared" si="38"/>
        <v>17942.58836603877</v>
      </c>
      <c r="K156" s="9">
        <f t="shared" si="39"/>
        <v>7472.8261403572624</v>
      </c>
      <c r="L156" s="8">
        <f>IF(E156="","",IF(Inputs!$B$12="Yes",I156-K156,Inputs!$B$6-K156))</f>
        <v>10469.762225681508</v>
      </c>
      <c r="M156" s="8">
        <f t="shared" si="46"/>
        <v>153</v>
      </c>
      <c r="N156" s="8"/>
      <c r="O156" s="8"/>
      <c r="P156" s="8"/>
      <c r="Q156" s="8" t="str">
        <f t="shared" si="40"/>
        <v/>
      </c>
      <c r="R156" s="3">
        <f t="shared" si="41"/>
        <v>0</v>
      </c>
      <c r="S156" s="62">
        <f>IF(Inputs!$E$12="Yes",IF(AH156&lt;0,0,AH156),0)</f>
        <v>0</v>
      </c>
      <c r="T156" s="3">
        <f t="shared" si="42"/>
        <v>0</v>
      </c>
      <c r="U156" s="8">
        <f t="shared" si="43"/>
        <v>1026222.881523303</v>
      </c>
      <c r="W156" s="33"/>
      <c r="X156" s="33"/>
      <c r="Y156" s="33"/>
      <c r="Z156" s="33"/>
      <c r="AA156" s="33"/>
      <c r="AB156" s="11"/>
      <c r="AC156" s="11"/>
      <c r="AD156">
        <f>IF(AND('Loan amortization schedule-old'!K156&gt;$AE$1,K156&gt;$AE$1),1,0)</f>
        <v>0</v>
      </c>
      <c r="AE156" s="2">
        <f>IF(AND('Loan amortization schedule-old'!K156&gt;$AE$1,K156&lt;$AE$1),($AE$1-K156)*Inputs!$B$10,0)</f>
        <v>0</v>
      </c>
      <c r="AF156">
        <f>IF(AND('Loan amortization schedule-old'!K156&lt;$AE$1,K156&lt;$AE$1),('Loan amortization schedule-old'!K156-'Loan amortization schedule-new'!K156)*Inputs!$B$10,0)</f>
        <v>248.75521911825916</v>
      </c>
      <c r="AG156" s="7"/>
      <c r="AH156" s="61">
        <f>IF(ISERROR(E156),NA(),'Loan amortization schedule-old'!K156-'Loan amortization schedule-new'!K156)+IF(ISERROR(E156),NA(),'Loan amortization schedule-old'!L156-'Loan amortization schedule-new'!L156)-IF(ISERROR(E156),NA(),IF(AD156=1,0,SUM(AE156:AF156)))</f>
        <v>2887.0268850548696</v>
      </c>
      <c r="AI156" s="53">
        <f>IF(X156=0,0,'Loan amortization schedule-old'!Y156-Y156)</f>
        <v>0</v>
      </c>
      <c r="AJ156" s="53">
        <f>IF(X156=0,0,'Loan amortization schedule-old'!Z156-Z156)</f>
        <v>0</v>
      </c>
      <c r="AK156" s="53">
        <f t="shared" si="44"/>
        <v>0</v>
      </c>
      <c r="AL156" s="53">
        <f t="shared" si="35"/>
        <v>0</v>
      </c>
      <c r="AM156" s="34"/>
      <c r="AN156" s="50">
        <f>IF(Inputs!$B$12="No",SUM($AL$3:AL156)-Inputs!$E$5-Inputs!$E$6,IF(Inputs!$E$12="Yes",NA(),SUM($AL$3:AL156)-Inputs!$E$5-Inputs!$E$6))</f>
        <v>522792.72660676541</v>
      </c>
      <c r="AO156" s="35"/>
      <c r="AP156" s="34"/>
      <c r="AQ156" s="34"/>
      <c r="AR156" s="34"/>
      <c r="AS156" s="34"/>
      <c r="AT156" s="34"/>
      <c r="AU156" s="34"/>
      <c r="AV156" s="34"/>
      <c r="AW156" s="34"/>
    </row>
    <row r="157" spans="1:49">
      <c r="A157" s="20"/>
      <c r="B157" s="20"/>
      <c r="D157" s="26">
        <f>IF(SUM($D$2:D156)&lt;&gt;0,0,IF(OR(ROUND(U156-L157,2)=0,ROUND(U157,2)=0),E157,0))</f>
        <v>0</v>
      </c>
      <c r="E157" s="3">
        <f t="shared" si="45"/>
        <v>154</v>
      </c>
      <c r="F157" s="3">
        <f t="shared" si="36"/>
        <v>0</v>
      </c>
      <c r="G157" s="47">
        <f t="shared" si="47"/>
        <v>8.6499999999999994E-2</v>
      </c>
      <c r="H157" s="37">
        <f t="shared" si="37"/>
        <v>8.6499999999999994E-2</v>
      </c>
      <c r="I157" s="9">
        <f>IF(Inputs!$B$12="No",IF((K157+L157)&gt;(U156*(1+rate/freq)),IF((U156*(1+rate/freq))&lt;0,0,(U156*(1+rate/freq))),(K157+L157)),IF(E157="",NA(),IF(Inputs!$E$10&gt;(U156*(1+rate/freq)),IF((U156*(1+rate/freq))&lt;0,0,(U156*(1+rate/freq))),PMT(H157/freq,(term),-$B$2))))</f>
        <v>17942.58836603877</v>
      </c>
      <c r="J157" s="8">
        <f t="shared" si="38"/>
        <v>17942.58836603877</v>
      </c>
      <c r="K157" s="9">
        <f t="shared" si="39"/>
        <v>7397.3566043138089</v>
      </c>
      <c r="L157" s="8">
        <f>IF(E157="","",IF(Inputs!$B$12="Yes",I157-K157,Inputs!$B$6-K157))</f>
        <v>10545.231761724961</v>
      </c>
      <c r="M157" s="8">
        <f t="shared" si="46"/>
        <v>154</v>
      </c>
      <c r="N157" s="8">
        <f>N154+3</f>
        <v>154</v>
      </c>
      <c r="O157" s="8"/>
      <c r="P157" s="8"/>
      <c r="Q157" s="8" t="str">
        <f t="shared" si="40"/>
        <v/>
      </c>
      <c r="R157" s="3">
        <f t="shared" si="41"/>
        <v>0</v>
      </c>
      <c r="S157" s="62">
        <f>IF(Inputs!$E$12="Yes",IF(AH157&lt;0,0,AH157),0)</f>
        <v>0</v>
      </c>
      <c r="T157" s="3">
        <f t="shared" si="42"/>
        <v>0</v>
      </c>
      <c r="U157" s="8">
        <f t="shared" si="43"/>
        <v>1015677.6497615781</v>
      </c>
      <c r="W157" s="33"/>
      <c r="X157" s="33"/>
      <c r="Y157" s="33"/>
      <c r="Z157" s="33"/>
      <c r="AA157" s="33"/>
      <c r="AB157" s="11"/>
      <c r="AC157" s="11"/>
      <c r="AD157">
        <f>IF(AND('Loan amortization schedule-old'!K157&gt;$AE$1,K157&gt;$AE$1),1,0)</f>
        <v>0</v>
      </c>
      <c r="AE157" s="2">
        <f>IF(AND('Loan amortization schedule-old'!K157&gt;$AE$1,K157&lt;$AE$1),($AE$1-K157)*Inputs!$B$10,0)</f>
        <v>0</v>
      </c>
      <c r="AF157">
        <f>IF(AND('Loan amortization schedule-old'!K157&lt;$AE$1,K157&lt;$AE$1),('Loan amortization schedule-old'!K157-'Loan amortization schedule-new'!K157)*Inputs!$B$10,0)</f>
        <v>246.0109617281669</v>
      </c>
      <c r="AG157" s="7"/>
      <c r="AH157" s="61">
        <f>IF(ISERROR(E157),NA(),'Loan amortization schedule-old'!K157-'Loan amortization schedule-new'!K157)+IF(ISERROR(E157),NA(),'Loan amortization schedule-old'!L157-'Loan amortization schedule-new'!L157)-IF(ISERROR(E157),NA(),IF(AD157=1,0,SUM(AE157:AF157)))</f>
        <v>2889.7711424449626</v>
      </c>
      <c r="AI157" s="53">
        <f>IF(X157=0,0,'Loan amortization schedule-old'!Y157-Y157)</f>
        <v>0</v>
      </c>
      <c r="AJ157" s="53">
        <f>IF(X157=0,0,'Loan amortization schedule-old'!Z157-Z157)</f>
        <v>0</v>
      </c>
      <c r="AK157" s="53">
        <f t="shared" si="44"/>
        <v>0</v>
      </c>
      <c r="AL157" s="53">
        <f t="shared" si="35"/>
        <v>0</v>
      </c>
      <c r="AM157" s="34"/>
      <c r="AN157" s="50">
        <f>IF(Inputs!$B$12="No",SUM($AL$3:AL157)-Inputs!$E$5-Inputs!$E$6,IF(Inputs!$E$12="Yes",NA(),SUM($AL$3:AL157)-Inputs!$E$5-Inputs!$E$6))</f>
        <v>522792.72660676541</v>
      </c>
      <c r="AO157" s="35"/>
      <c r="AP157" s="34"/>
      <c r="AQ157" s="34"/>
      <c r="AR157" s="34"/>
      <c r="AS157" s="34"/>
      <c r="AT157" s="34"/>
      <c r="AU157" s="34"/>
      <c r="AV157" s="34"/>
      <c r="AW157" s="34"/>
    </row>
    <row r="158" spans="1:49">
      <c r="A158" s="20"/>
      <c r="B158" s="20"/>
      <c r="D158" s="26">
        <f>IF(SUM($D$2:D157)&lt;&gt;0,0,IF(OR(ROUND(U157-L158,2)=0,ROUND(U158,2)=0),E158,0))</f>
        <v>0</v>
      </c>
      <c r="E158" s="3">
        <f t="shared" si="45"/>
        <v>155</v>
      </c>
      <c r="F158" s="3">
        <f t="shared" si="36"/>
        <v>0</v>
      </c>
      <c r="G158" s="47">
        <f t="shared" si="47"/>
        <v>8.6499999999999994E-2</v>
      </c>
      <c r="H158" s="37">
        <f t="shared" si="37"/>
        <v>8.6499999999999994E-2</v>
      </c>
      <c r="I158" s="9">
        <f>IF(Inputs!$B$12="No",IF((K158+L158)&gt;(U157*(1+rate/freq)),IF((U157*(1+rate/freq))&lt;0,0,(U157*(1+rate/freq))),(K158+L158)),IF(E158="",NA(),IF(Inputs!$E$10&gt;(U157*(1+rate/freq)),IF((U157*(1+rate/freq))&lt;0,0,(U157*(1+rate/freq))),PMT(H158/freq,(term),-$B$2))))</f>
        <v>17942.58836603877</v>
      </c>
      <c r="J158" s="8">
        <f t="shared" si="38"/>
        <v>17942.58836603877</v>
      </c>
      <c r="K158" s="9">
        <f t="shared" si="39"/>
        <v>7321.3430586980421</v>
      </c>
      <c r="L158" s="8">
        <f>IF(E158="","",IF(Inputs!$B$12="Yes",I158-K158,Inputs!$B$6-K158))</f>
        <v>10621.245307340727</v>
      </c>
      <c r="M158" s="8">
        <f t="shared" si="46"/>
        <v>155</v>
      </c>
      <c r="N158" s="8"/>
      <c r="O158" s="8"/>
      <c r="P158" s="8"/>
      <c r="Q158" s="8" t="str">
        <f t="shared" si="40"/>
        <v/>
      </c>
      <c r="R158" s="3">
        <f t="shared" si="41"/>
        <v>0</v>
      </c>
      <c r="S158" s="62">
        <f>IF(Inputs!$E$12="Yes",IF(AH158&lt;0,0,AH158),0)</f>
        <v>0</v>
      </c>
      <c r="T158" s="3">
        <f t="shared" si="42"/>
        <v>0</v>
      </c>
      <c r="U158" s="8">
        <f t="shared" si="43"/>
        <v>1005056.4044542373</v>
      </c>
      <c r="W158" s="33"/>
      <c r="X158" s="33"/>
      <c r="Y158" s="33"/>
      <c r="Z158" s="33"/>
      <c r="AA158" s="33"/>
      <c r="AB158" s="11"/>
      <c r="AC158" s="11"/>
      <c r="AD158">
        <f>IF(AND('Loan amortization schedule-old'!K158&gt;$AE$1,K158&gt;$AE$1),1,0)</f>
        <v>0</v>
      </c>
      <c r="AE158" s="2">
        <f>IF(AND('Loan amortization schedule-old'!K158&gt;$AE$1,K158&lt;$AE$1),($AE$1-K158)*Inputs!$B$10,0)</f>
        <v>0</v>
      </c>
      <c r="AF158">
        <f>IF(AND('Loan amortization schedule-old'!K158&lt;$AE$1,K158&lt;$AE$1),('Loan amortization schedule-old'!K158-'Loan amortization schedule-new'!K158)*Inputs!$B$10,0)</f>
        <v>243.22676404514939</v>
      </c>
      <c r="AG158" s="7"/>
      <c r="AH158" s="61">
        <f>IF(ISERROR(E158),NA(),'Loan amortization schedule-old'!K158-'Loan amortization schedule-new'!K158)+IF(ISERROR(E158),NA(),'Loan amortization schedule-old'!L158-'Loan amortization schedule-new'!L158)-IF(ISERROR(E158),NA(),IF(AD158=1,0,SUM(AE158:AF158)))</f>
        <v>2892.5553401279808</v>
      </c>
      <c r="AI158" s="53">
        <f>IF(X158=0,0,'Loan amortization schedule-old'!Y158-Y158)</f>
        <v>0</v>
      </c>
      <c r="AJ158" s="53">
        <f>IF(X158=0,0,'Loan amortization schedule-old'!Z158-Z158)</f>
        <v>0</v>
      </c>
      <c r="AK158" s="53">
        <f t="shared" si="44"/>
        <v>0</v>
      </c>
      <c r="AL158" s="53">
        <f t="shared" si="35"/>
        <v>0</v>
      </c>
      <c r="AM158" s="34"/>
      <c r="AN158" s="50">
        <f>IF(Inputs!$B$12="No",SUM($AL$3:AL158)-Inputs!$E$5-Inputs!$E$6,IF(Inputs!$E$12="Yes",NA(),SUM($AL$3:AL158)-Inputs!$E$5-Inputs!$E$6))</f>
        <v>522792.72660676541</v>
      </c>
      <c r="AO158" s="35"/>
      <c r="AP158" s="34"/>
      <c r="AQ158" s="34"/>
      <c r="AR158" s="34"/>
      <c r="AS158" s="34"/>
      <c r="AT158" s="34"/>
      <c r="AU158" s="34"/>
      <c r="AV158" s="34"/>
      <c r="AW158" s="34"/>
    </row>
    <row r="159" spans="1:49">
      <c r="A159" s="20"/>
      <c r="B159" s="20"/>
      <c r="D159" s="26">
        <f>IF(SUM($D$2:D158)&lt;&gt;0,0,IF(OR(ROUND(U158-L159,2)=0,ROUND(U159,2)=0),E159,0))</f>
        <v>0</v>
      </c>
      <c r="E159" s="3">
        <f t="shared" si="45"/>
        <v>156</v>
      </c>
      <c r="F159" s="3">
        <f t="shared" si="36"/>
        <v>0</v>
      </c>
      <c r="G159" s="47">
        <f t="shared" si="47"/>
        <v>8.6499999999999994E-2</v>
      </c>
      <c r="H159" s="37">
        <f t="shared" si="37"/>
        <v>8.6499999999999994E-2</v>
      </c>
      <c r="I159" s="9">
        <f>IF(Inputs!$B$12="No",IF((K159+L159)&gt;(U158*(1+rate/freq)),IF((U158*(1+rate/freq))&lt;0,0,(U158*(1+rate/freq))),(K159+L159)),IF(E159="",NA(),IF(Inputs!$E$10&gt;(U158*(1+rate/freq)),IF((U158*(1+rate/freq))&lt;0,0,(U158*(1+rate/freq))),PMT(H159/freq,(term),-$B$2))))</f>
        <v>17942.58836603877</v>
      </c>
      <c r="J159" s="8">
        <f t="shared" si="38"/>
        <v>17942.58836603877</v>
      </c>
      <c r="K159" s="9">
        <f t="shared" si="39"/>
        <v>7244.7815821076265</v>
      </c>
      <c r="L159" s="8">
        <f>IF(E159="","",IF(Inputs!$B$12="Yes",I159-K159,Inputs!$B$6-K159))</f>
        <v>10697.806783931144</v>
      </c>
      <c r="M159" s="8">
        <f t="shared" si="46"/>
        <v>156</v>
      </c>
      <c r="N159" s="8"/>
      <c r="O159" s="8"/>
      <c r="P159" s="8"/>
      <c r="Q159" s="8" t="str">
        <f t="shared" si="40"/>
        <v/>
      </c>
      <c r="R159" s="3">
        <f t="shared" si="41"/>
        <v>0</v>
      </c>
      <c r="S159" s="62">
        <f>IF(Inputs!$E$12="Yes",IF(AH159&lt;0,0,AH159),0)</f>
        <v>0</v>
      </c>
      <c r="T159" s="3">
        <f t="shared" si="42"/>
        <v>0</v>
      </c>
      <c r="U159" s="8">
        <f t="shared" si="43"/>
        <v>994358.59767030622</v>
      </c>
      <c r="W159" s="33"/>
      <c r="X159" s="33"/>
      <c r="Y159" s="33"/>
      <c r="Z159" s="33"/>
      <c r="AA159" s="33"/>
      <c r="AB159" s="11"/>
      <c r="AC159" s="11"/>
      <c r="AD159">
        <f>IF(AND('Loan amortization schedule-old'!K159&gt;$AE$1,K159&gt;$AE$1),1,0)</f>
        <v>0</v>
      </c>
      <c r="AE159" s="2">
        <f>IF(AND('Loan amortization schedule-old'!K159&gt;$AE$1,K159&lt;$AE$1),($AE$1-K159)*Inputs!$B$10,0)</f>
        <v>0</v>
      </c>
      <c r="AF159">
        <f>IF(AND('Loan amortization schedule-old'!K159&lt;$AE$1,K159&lt;$AE$1),('Loan amortization schedule-old'!K159-'Loan amortization schedule-new'!K159)*Inputs!$B$10,0)</f>
        <v>240.40215421747752</v>
      </c>
      <c r="AG159" s="7"/>
      <c r="AH159" s="61">
        <f>IF(ISERROR(E159),NA(),'Loan amortization schedule-old'!K159-'Loan amortization schedule-new'!K159)+IF(ISERROR(E159),NA(),'Loan amortization schedule-old'!L159-'Loan amortization schedule-new'!L159)-IF(ISERROR(E159),NA(),IF(AD159=1,0,SUM(AE159:AF159)))</f>
        <v>2895.3799499556512</v>
      </c>
      <c r="AI159" s="53">
        <f>IF(X159=0,0,'Loan amortization schedule-old'!Y159-Y159)</f>
        <v>0</v>
      </c>
      <c r="AJ159" s="53">
        <f>IF(X159=0,0,'Loan amortization schedule-old'!Z159-Z159)</f>
        <v>0</v>
      </c>
      <c r="AK159" s="53">
        <f t="shared" si="44"/>
        <v>0</v>
      </c>
      <c r="AL159" s="53">
        <f t="shared" si="35"/>
        <v>0</v>
      </c>
      <c r="AM159" s="34"/>
      <c r="AN159" s="50">
        <f>IF(Inputs!$B$12="No",SUM($AL$3:AL159)-Inputs!$E$5-Inputs!$E$6,IF(Inputs!$E$12="Yes",NA(),SUM($AL$3:AL159)-Inputs!$E$5-Inputs!$E$6))</f>
        <v>522792.72660676541</v>
      </c>
      <c r="AO159" s="35"/>
      <c r="AP159" s="34"/>
      <c r="AQ159" s="34"/>
      <c r="AR159" s="34"/>
      <c r="AS159" s="34"/>
      <c r="AT159" s="34"/>
      <c r="AU159" s="34"/>
      <c r="AV159" s="34"/>
      <c r="AW159" s="34"/>
    </row>
    <row r="160" spans="1:49">
      <c r="A160" s="20"/>
      <c r="B160" s="20"/>
      <c r="D160" s="26">
        <f>IF(SUM($D$2:D159)&lt;&gt;0,0,IF(OR(ROUND(U159-L160,2)=0,ROUND(U160,2)=0),E160,0))</f>
        <v>0</v>
      </c>
      <c r="E160" s="3">
        <f t="shared" si="45"/>
        <v>157</v>
      </c>
      <c r="F160" s="3">
        <f t="shared" si="36"/>
        <v>0</v>
      </c>
      <c r="G160" s="47">
        <f t="shared" si="47"/>
        <v>8.6499999999999994E-2</v>
      </c>
      <c r="H160" s="37">
        <f t="shared" si="37"/>
        <v>8.6499999999999994E-2</v>
      </c>
      <c r="I160" s="9">
        <f>IF(Inputs!$B$12="No",IF((K160+L160)&gt;(U159*(1+rate/freq)),IF((U159*(1+rate/freq))&lt;0,0,(U159*(1+rate/freq))),(K160+L160)),IF(E160="",NA(),IF(Inputs!$E$10&gt;(U159*(1+rate/freq)),IF((U159*(1+rate/freq))&lt;0,0,(U159*(1+rate/freq))),PMT(H160/freq,(term),-$B$2))))</f>
        <v>17942.58836603877</v>
      </c>
      <c r="J160" s="8">
        <f t="shared" si="38"/>
        <v>17942.58836603877</v>
      </c>
      <c r="K160" s="9">
        <f t="shared" si="39"/>
        <v>7167.6682248734569</v>
      </c>
      <c r="L160" s="8">
        <f>IF(E160="","",IF(Inputs!$B$12="Yes",I160-K160,Inputs!$B$6-K160))</f>
        <v>10774.920141165312</v>
      </c>
      <c r="M160" s="8">
        <f t="shared" si="46"/>
        <v>157</v>
      </c>
      <c r="N160" s="8">
        <f>N157+3</f>
        <v>157</v>
      </c>
      <c r="O160" s="8">
        <f>O154+6</f>
        <v>157</v>
      </c>
      <c r="P160" s="8">
        <f>P148+12</f>
        <v>157</v>
      </c>
      <c r="Q160" s="8" t="str">
        <f t="shared" si="40"/>
        <v/>
      </c>
      <c r="R160" s="3">
        <f t="shared" si="41"/>
        <v>0</v>
      </c>
      <c r="S160" s="62">
        <f>IF(Inputs!$E$12="Yes",IF(AH160&lt;0,0,AH160),0)</f>
        <v>0</v>
      </c>
      <c r="T160" s="3">
        <f t="shared" si="42"/>
        <v>0</v>
      </c>
      <c r="U160" s="8">
        <f t="shared" si="43"/>
        <v>983583.67752914096</v>
      </c>
      <c r="W160" s="33"/>
      <c r="X160" s="33"/>
      <c r="Y160" s="33"/>
      <c r="Z160" s="33"/>
      <c r="AA160" s="33"/>
      <c r="AB160" s="11"/>
      <c r="AC160" s="11"/>
      <c r="AD160">
        <f>IF(AND('Loan amortization schedule-old'!K160&gt;$AE$1,K160&gt;$AE$1),1,0)</f>
        <v>0</v>
      </c>
      <c r="AE160" s="2">
        <f>IF(AND('Loan amortization schedule-old'!K160&gt;$AE$1,K160&lt;$AE$1),($AE$1-K160)*Inputs!$B$10,0)</f>
        <v>0</v>
      </c>
      <c r="AF160">
        <f>IF(AND('Loan amortization schedule-old'!K160&lt;$AE$1,K160&lt;$AE$1),('Loan amortization schedule-old'!K160-'Loan amortization schedule-new'!K160)*Inputs!$B$10,0)</f>
        <v>237.53665531362455</v>
      </c>
      <c r="AG160" s="7"/>
      <c r="AH160" s="61">
        <f>IF(ISERROR(E160),NA(),'Loan amortization schedule-old'!K160-'Loan amortization schedule-new'!K160)+IF(ISERROR(E160),NA(),'Loan amortization schedule-old'!L160-'Loan amortization schedule-new'!L160)-IF(ISERROR(E160),NA(),IF(AD160=1,0,SUM(AE160:AF160)))</f>
        <v>2898.2454488595058</v>
      </c>
      <c r="AI160" s="53">
        <f>IF(X160=0,0,'Loan amortization schedule-old'!Y160-Y160)</f>
        <v>0</v>
      </c>
      <c r="AJ160" s="53">
        <f>IF(X160=0,0,'Loan amortization schedule-old'!Z160-Z160)</f>
        <v>0</v>
      </c>
      <c r="AK160" s="53">
        <f t="shared" si="44"/>
        <v>0</v>
      </c>
      <c r="AL160" s="53">
        <f t="shared" si="35"/>
        <v>0</v>
      </c>
      <c r="AM160" s="34"/>
      <c r="AN160" s="50">
        <f>IF(Inputs!$B$12="No",SUM($AL$3:AL160)-Inputs!$E$5-Inputs!$E$6,IF(Inputs!$E$12="Yes",NA(),SUM($AL$3:AL160)-Inputs!$E$5-Inputs!$E$6))</f>
        <v>522792.72660676541</v>
      </c>
      <c r="AO160" s="35"/>
      <c r="AP160" s="34"/>
      <c r="AQ160" s="34"/>
      <c r="AR160" s="34"/>
      <c r="AS160" s="34"/>
      <c r="AT160" s="34"/>
      <c r="AU160" s="34"/>
      <c r="AV160" s="34"/>
      <c r="AW160" s="34"/>
    </row>
    <row r="161" spans="1:49">
      <c r="A161" s="20"/>
      <c r="B161" s="20"/>
      <c r="D161" s="26">
        <f>IF(SUM($D$2:D160)&lt;&gt;0,0,IF(OR(ROUND(U160-L161,2)=0,ROUND(U161,2)=0),E161,0))</f>
        <v>0</v>
      </c>
      <c r="E161" s="3">
        <f t="shared" si="45"/>
        <v>158</v>
      </c>
      <c r="F161" s="3">
        <f t="shared" si="36"/>
        <v>0</v>
      </c>
      <c r="G161" s="47">
        <f t="shared" si="47"/>
        <v>8.6499999999999994E-2</v>
      </c>
      <c r="H161" s="37">
        <f t="shared" si="37"/>
        <v>8.6499999999999994E-2</v>
      </c>
      <c r="I161" s="9">
        <f>IF(Inputs!$B$12="No",IF((K161+L161)&gt;(U160*(1+rate/freq)),IF((U160*(1+rate/freq))&lt;0,0,(U160*(1+rate/freq))),(K161+L161)),IF(E161="",NA(),IF(Inputs!$E$10&gt;(U160*(1+rate/freq)),IF((U160*(1+rate/freq))&lt;0,0,(U160*(1+rate/freq))),PMT(H161/freq,(term),-$B$2))))</f>
        <v>17942.58836603877</v>
      </c>
      <c r="J161" s="8">
        <f t="shared" si="38"/>
        <v>17942.58836603877</v>
      </c>
      <c r="K161" s="9">
        <f t="shared" si="39"/>
        <v>7089.9990088558907</v>
      </c>
      <c r="L161" s="8">
        <f>IF(E161="","",IF(Inputs!$B$12="Yes",I161-K161,Inputs!$B$6-K161))</f>
        <v>10852.589357182878</v>
      </c>
      <c r="M161" s="8">
        <f t="shared" si="46"/>
        <v>158</v>
      </c>
      <c r="N161" s="8"/>
      <c r="O161" s="8"/>
      <c r="P161" s="8"/>
      <c r="Q161" s="8" t="str">
        <f t="shared" si="40"/>
        <v/>
      </c>
      <c r="R161" s="3">
        <f t="shared" si="41"/>
        <v>0</v>
      </c>
      <c r="S161" s="62">
        <f>IF(Inputs!$E$12="Yes",IF(AH161&lt;0,0,AH161),0)</f>
        <v>0</v>
      </c>
      <c r="T161" s="3">
        <f t="shared" si="42"/>
        <v>0</v>
      </c>
      <c r="U161" s="8">
        <f t="shared" si="43"/>
        <v>972731.08817195811</v>
      </c>
      <c r="W161" s="33"/>
      <c r="X161" s="33"/>
      <c r="Y161" s="33"/>
      <c r="Z161" s="33"/>
      <c r="AA161" s="33"/>
      <c r="AB161" s="11"/>
      <c r="AC161" s="11"/>
      <c r="AD161">
        <f>IF(AND('Loan amortization schedule-old'!K161&gt;$AE$1,K161&gt;$AE$1),1,0)</f>
        <v>0</v>
      </c>
      <c r="AE161" s="2">
        <f>IF(AND('Loan amortization schedule-old'!K161&gt;$AE$1,K161&lt;$AE$1),($AE$1-K161)*Inputs!$B$10,0)</f>
        <v>0</v>
      </c>
      <c r="AF161">
        <f>IF(AND('Loan amortization schedule-old'!K161&lt;$AE$1,K161&lt;$AE$1),('Loan amortization schedule-old'!K161-'Loan amortization schedule-new'!K161)*Inputs!$B$10,0)</f>
        <v>234.62978527033326</v>
      </c>
      <c r="AG161" s="7"/>
      <c r="AH161" s="61">
        <f>IF(ISERROR(E161),NA(),'Loan amortization schedule-old'!K161-'Loan amortization schedule-new'!K161)+IF(ISERROR(E161),NA(),'Loan amortization schedule-old'!L161-'Loan amortization schedule-new'!L161)-IF(ISERROR(E161),NA(),IF(AD161=1,0,SUM(AE161:AF161)))</f>
        <v>2901.1523189027971</v>
      </c>
      <c r="AI161" s="53">
        <f>IF(X161=0,0,'Loan amortization schedule-old'!Y161-Y161)</f>
        <v>0</v>
      </c>
      <c r="AJ161" s="53">
        <f>IF(X161=0,0,'Loan amortization schedule-old'!Z161-Z161)</f>
        <v>0</v>
      </c>
      <c r="AK161" s="53">
        <f t="shared" si="44"/>
        <v>0</v>
      </c>
      <c r="AL161" s="53">
        <f t="shared" si="35"/>
        <v>0</v>
      </c>
      <c r="AM161" s="34"/>
      <c r="AN161" s="50">
        <f>IF(Inputs!$B$12="No",SUM($AL$3:AL161)-Inputs!$E$5-Inputs!$E$6,IF(Inputs!$E$12="Yes",NA(),SUM($AL$3:AL161)-Inputs!$E$5-Inputs!$E$6))</f>
        <v>522792.72660676541</v>
      </c>
      <c r="AO161" s="35"/>
      <c r="AP161" s="34"/>
      <c r="AQ161" s="34"/>
      <c r="AR161" s="34"/>
      <c r="AS161" s="34"/>
      <c r="AT161" s="34"/>
      <c r="AU161" s="34"/>
      <c r="AV161" s="34"/>
      <c r="AW161" s="34"/>
    </row>
    <row r="162" spans="1:49">
      <c r="A162" s="20"/>
      <c r="B162" s="20"/>
      <c r="D162" s="26">
        <f>IF(SUM($D$2:D161)&lt;&gt;0,0,IF(OR(ROUND(U161-L162,2)=0,ROUND(U162,2)=0),E162,0))</f>
        <v>0</v>
      </c>
      <c r="E162" s="3">
        <f t="shared" si="45"/>
        <v>159</v>
      </c>
      <c r="F162" s="3">
        <f t="shared" si="36"/>
        <v>0</v>
      </c>
      <c r="G162" s="47">
        <f t="shared" si="47"/>
        <v>8.6499999999999994E-2</v>
      </c>
      <c r="H162" s="37">
        <f t="shared" si="37"/>
        <v>8.6499999999999994E-2</v>
      </c>
      <c r="I162" s="9">
        <f>IF(Inputs!$B$12="No",IF((K162+L162)&gt;(U161*(1+rate/freq)),IF((U161*(1+rate/freq))&lt;0,0,(U161*(1+rate/freq))),(K162+L162)),IF(E162="",NA(),IF(Inputs!$E$10&gt;(U161*(1+rate/freq)),IF((U161*(1+rate/freq))&lt;0,0,(U161*(1+rate/freq))),PMT(H162/freq,(term),-$B$2))))</f>
        <v>17942.58836603877</v>
      </c>
      <c r="J162" s="8">
        <f t="shared" si="38"/>
        <v>17942.58836603877</v>
      </c>
      <c r="K162" s="9">
        <f t="shared" si="39"/>
        <v>7011.7699272395303</v>
      </c>
      <c r="L162" s="8">
        <f>IF(E162="","",IF(Inputs!$B$12="Yes",I162-K162,Inputs!$B$6-K162))</f>
        <v>10930.818438799241</v>
      </c>
      <c r="M162" s="8">
        <f t="shared" si="46"/>
        <v>159</v>
      </c>
      <c r="N162" s="8"/>
      <c r="O162" s="8"/>
      <c r="P162" s="8"/>
      <c r="Q162" s="8" t="str">
        <f t="shared" si="40"/>
        <v/>
      </c>
      <c r="R162" s="3">
        <f t="shared" si="41"/>
        <v>0</v>
      </c>
      <c r="S162" s="62">
        <f>IF(Inputs!$E$12="Yes",IF(AH162&lt;0,0,AH162),0)</f>
        <v>0</v>
      </c>
      <c r="T162" s="3">
        <f t="shared" si="42"/>
        <v>0</v>
      </c>
      <c r="U162" s="8">
        <f t="shared" si="43"/>
        <v>961800.26973315887</v>
      </c>
      <c r="W162" s="33"/>
      <c r="X162" s="33"/>
      <c r="Y162" s="33"/>
      <c r="Z162" s="33"/>
      <c r="AA162" s="33"/>
      <c r="AB162" s="11"/>
      <c r="AC162" s="11"/>
      <c r="AD162">
        <f>IF(AND('Loan amortization schedule-old'!K162&gt;$AE$1,K162&gt;$AE$1),1,0)</f>
        <v>0</v>
      </c>
      <c r="AE162" s="2">
        <f>IF(AND('Loan amortization schedule-old'!K162&gt;$AE$1,K162&lt;$AE$1),($AE$1-K162)*Inputs!$B$10,0)</f>
        <v>0</v>
      </c>
      <c r="AF162">
        <f>IF(AND('Loan amortization schedule-old'!K162&lt;$AE$1,K162&lt;$AE$1),('Loan amortization schedule-old'!K162-'Loan amortization schedule-new'!K162)*Inputs!$B$10,0)</f>
        <v>231.68105684016828</v>
      </c>
      <c r="AG162" s="7"/>
      <c r="AH162" s="61">
        <f>IF(ISERROR(E162),NA(),'Loan amortization schedule-old'!K162-'Loan amortization schedule-new'!K162)+IF(ISERROR(E162),NA(),'Loan amortization schedule-old'!L162-'Loan amortization schedule-new'!L162)-IF(ISERROR(E162),NA(),IF(AD162=1,0,SUM(AE162:AF162)))</f>
        <v>2904.1010473329602</v>
      </c>
      <c r="AI162" s="53">
        <f>IF(X162=0,0,'Loan amortization schedule-old'!Y162-Y162)</f>
        <v>0</v>
      </c>
      <c r="AJ162" s="53">
        <f>IF(X162=0,0,'Loan amortization schedule-old'!Z162-Z162)</f>
        <v>0</v>
      </c>
      <c r="AK162" s="53">
        <f t="shared" si="44"/>
        <v>0</v>
      </c>
      <c r="AL162" s="53">
        <f t="shared" si="35"/>
        <v>0</v>
      </c>
      <c r="AM162" s="34"/>
      <c r="AN162" s="50">
        <f>IF(Inputs!$B$12="No",SUM($AL$3:AL162)-Inputs!$E$5-Inputs!$E$6,IF(Inputs!$E$12="Yes",NA(),SUM($AL$3:AL162)-Inputs!$E$5-Inputs!$E$6))</f>
        <v>522792.72660676541</v>
      </c>
      <c r="AO162" s="35"/>
      <c r="AP162" s="34"/>
      <c r="AQ162" s="34"/>
      <c r="AR162" s="34"/>
      <c r="AS162" s="34"/>
      <c r="AT162" s="34"/>
      <c r="AU162" s="34"/>
      <c r="AV162" s="34"/>
      <c r="AW162" s="34"/>
    </row>
    <row r="163" spans="1:49">
      <c r="A163" s="20"/>
      <c r="B163" s="20"/>
      <c r="D163" s="26">
        <f>IF(SUM($D$2:D162)&lt;&gt;0,0,IF(OR(ROUND(U162-L163,2)=0,ROUND(U163,2)=0),E163,0))</f>
        <v>0</v>
      </c>
      <c r="E163" s="3">
        <f t="shared" si="45"/>
        <v>160</v>
      </c>
      <c r="F163" s="3">
        <f t="shared" si="36"/>
        <v>0</v>
      </c>
      <c r="G163" s="47">
        <f t="shared" si="47"/>
        <v>8.6499999999999994E-2</v>
      </c>
      <c r="H163" s="37">
        <f t="shared" si="37"/>
        <v>8.6499999999999994E-2</v>
      </c>
      <c r="I163" s="9">
        <f>IF(Inputs!$B$12="No",IF((K163+L163)&gt;(U162*(1+rate/freq)),IF((U162*(1+rate/freq))&lt;0,0,(U162*(1+rate/freq))),(K163+L163)),IF(E163="",NA(),IF(Inputs!$E$10&gt;(U162*(1+rate/freq)),IF((U162*(1+rate/freq))&lt;0,0,(U162*(1+rate/freq))),PMT(H163/freq,(term),-$B$2))))</f>
        <v>17942.58836603877</v>
      </c>
      <c r="J163" s="8">
        <f t="shared" si="38"/>
        <v>17942.58836603877</v>
      </c>
      <c r="K163" s="9">
        <f t="shared" si="39"/>
        <v>6932.9769443265204</v>
      </c>
      <c r="L163" s="8">
        <f>IF(E163="","",IF(Inputs!$B$12="Yes",I163-K163,Inputs!$B$6-K163))</f>
        <v>11009.611421712249</v>
      </c>
      <c r="M163" s="8">
        <f t="shared" si="46"/>
        <v>160</v>
      </c>
      <c r="N163" s="8">
        <f>N160+3</f>
        <v>160</v>
      </c>
      <c r="O163" s="8"/>
      <c r="P163" s="8"/>
      <c r="Q163" s="8" t="str">
        <f t="shared" si="40"/>
        <v/>
      </c>
      <c r="R163" s="3">
        <f t="shared" si="41"/>
        <v>0</v>
      </c>
      <c r="S163" s="62">
        <f>IF(Inputs!$E$12="Yes",IF(AH163&lt;0,0,AH163),0)</f>
        <v>0</v>
      </c>
      <c r="T163" s="3">
        <f t="shared" si="42"/>
        <v>0</v>
      </c>
      <c r="U163" s="8">
        <f t="shared" si="43"/>
        <v>950790.65831144666</v>
      </c>
      <c r="W163" s="33"/>
      <c r="X163" s="33"/>
      <c r="Y163" s="33"/>
      <c r="Z163" s="33"/>
      <c r="AA163" s="33"/>
      <c r="AB163" s="11"/>
      <c r="AC163" s="11"/>
      <c r="AD163">
        <f>IF(AND('Loan amortization schedule-old'!K163&gt;$AE$1,K163&gt;$AE$1),1,0)</f>
        <v>0</v>
      </c>
      <c r="AE163" s="2">
        <f>IF(AND('Loan amortization schedule-old'!K163&gt;$AE$1,K163&lt;$AE$1),($AE$1-K163)*Inputs!$B$10,0)</f>
        <v>0</v>
      </c>
      <c r="AF163">
        <f>IF(AND('Loan amortization schedule-old'!K163&lt;$AE$1,K163&lt;$AE$1),('Loan amortization schedule-old'!K163-'Loan amortization schedule-new'!K163)*Inputs!$B$10,0)</f>
        <v>228.6899775385487</v>
      </c>
      <c r="AG163" s="7"/>
      <c r="AH163" s="61">
        <f>IF(ISERROR(E163),NA(),'Loan amortization schedule-old'!K163-'Loan amortization schedule-new'!K163)+IF(ISERROR(E163),NA(),'Loan amortization schedule-old'!L163-'Loan amortization schedule-new'!L163)-IF(ISERROR(E163),NA(),IF(AD163=1,0,SUM(AE163:AF163)))</f>
        <v>2907.0921266345817</v>
      </c>
      <c r="AI163" s="53">
        <f>IF(X163=0,0,'Loan amortization schedule-old'!Y163-Y163)</f>
        <v>0</v>
      </c>
      <c r="AJ163" s="53">
        <f>IF(X163=0,0,'Loan amortization schedule-old'!Z163-Z163)</f>
        <v>0</v>
      </c>
      <c r="AK163" s="53">
        <f t="shared" si="44"/>
        <v>0</v>
      </c>
      <c r="AL163" s="53">
        <f t="shared" ref="AL163:AL185" si="48">IF(ISERROR(W163),NA(),SUM(AI163:AK163))</f>
        <v>0</v>
      </c>
      <c r="AM163" s="34"/>
      <c r="AN163" s="50">
        <f>IF(Inputs!$B$12="No",SUM($AL$3:AL163)-Inputs!$E$5-Inputs!$E$6,IF(Inputs!$E$12="Yes",NA(),SUM($AL$3:AL163)-Inputs!$E$5-Inputs!$E$6))</f>
        <v>522792.72660676541</v>
      </c>
      <c r="AO163" s="35"/>
      <c r="AP163" s="34"/>
      <c r="AQ163" s="34"/>
      <c r="AR163" s="34"/>
      <c r="AS163" s="34"/>
      <c r="AT163" s="34"/>
      <c r="AU163" s="34"/>
      <c r="AV163" s="34"/>
      <c r="AW163" s="34"/>
    </row>
    <row r="164" spans="1:49">
      <c r="A164" s="20"/>
      <c r="B164" s="20"/>
      <c r="D164" s="26">
        <f>IF(SUM($D$2:D163)&lt;&gt;0,0,IF(OR(ROUND(U163-L164,2)=0,ROUND(U164,2)=0),E164,0))</f>
        <v>0</v>
      </c>
      <c r="E164" s="3">
        <f t="shared" si="45"/>
        <v>161</v>
      </c>
      <c r="F164" s="3">
        <f t="shared" si="36"/>
        <v>0</v>
      </c>
      <c r="G164" s="47">
        <f t="shared" si="47"/>
        <v>8.6499999999999994E-2</v>
      </c>
      <c r="H164" s="37">
        <f t="shared" si="37"/>
        <v>8.6499999999999994E-2</v>
      </c>
      <c r="I164" s="9">
        <f>IF(Inputs!$B$12="No",IF((K164+L164)&gt;(U163*(1+rate/freq)),IF((U163*(1+rate/freq))&lt;0,0,(U163*(1+rate/freq))),(K164+L164)),IF(E164="",NA(),IF(Inputs!$E$10&gt;(U163*(1+rate/freq)),IF((U163*(1+rate/freq))&lt;0,0,(U163*(1+rate/freq))),PMT(H164/freq,(term),-$B$2))))</f>
        <v>17942.58836603877</v>
      </c>
      <c r="J164" s="8">
        <f t="shared" si="38"/>
        <v>17942.58836603877</v>
      </c>
      <c r="K164" s="9">
        <f t="shared" si="39"/>
        <v>6853.615995328345</v>
      </c>
      <c r="L164" s="8">
        <f>IF(E164="","",IF(Inputs!$B$12="Yes",I164-K164,Inputs!$B$6-K164))</f>
        <v>11088.972370710424</v>
      </c>
      <c r="M164" s="8">
        <f t="shared" si="46"/>
        <v>161</v>
      </c>
      <c r="N164" s="8"/>
      <c r="O164" s="8"/>
      <c r="P164" s="8"/>
      <c r="Q164" s="8" t="str">
        <f t="shared" si="40"/>
        <v/>
      </c>
      <c r="R164" s="3">
        <f t="shared" si="41"/>
        <v>0</v>
      </c>
      <c r="S164" s="62">
        <f>IF(Inputs!$E$12="Yes",IF(AH164&lt;0,0,AH164),0)</f>
        <v>0</v>
      </c>
      <c r="T164" s="3">
        <f t="shared" si="42"/>
        <v>0</v>
      </c>
      <c r="U164" s="8">
        <f t="shared" si="43"/>
        <v>939701.68594073621</v>
      </c>
      <c r="W164" s="33"/>
      <c r="X164" s="33"/>
      <c r="Y164" s="33"/>
      <c r="Z164" s="33"/>
      <c r="AA164" s="33"/>
      <c r="AB164" s="11"/>
      <c r="AC164" s="11"/>
      <c r="AD164">
        <f>IF(AND('Loan amortization schedule-old'!K164&gt;$AE$1,K164&gt;$AE$1),1,0)</f>
        <v>0</v>
      </c>
      <c r="AE164" s="2">
        <f>IF(AND('Loan amortization schedule-old'!K164&gt;$AE$1,K164&lt;$AE$1),($AE$1-K164)*Inputs!$B$10,0)</f>
        <v>0</v>
      </c>
      <c r="AF164">
        <f>IF(AND('Loan amortization schedule-old'!K164&lt;$AE$1,K164&lt;$AE$1),('Loan amortization schedule-old'!K164-'Loan amortization schedule-new'!K164)*Inputs!$B$10,0)</f>
        <v>225.65604959025845</v>
      </c>
      <c r="AG164" s="7"/>
      <c r="AH164" s="61">
        <f>IF(ISERROR(E164),NA(),'Loan amortization schedule-old'!K164-'Loan amortization schedule-new'!K164)+IF(ISERROR(E164),NA(),'Loan amortization schedule-old'!L164-'Loan amortization schedule-new'!L164)-IF(ISERROR(E164),NA(),IF(AD164=1,0,SUM(AE164:AF164)))</f>
        <v>2910.1260545828718</v>
      </c>
      <c r="AI164" s="53">
        <f>IF(X164=0,0,'Loan amortization schedule-old'!Y164-Y164)</f>
        <v>0</v>
      </c>
      <c r="AJ164" s="53">
        <f>IF(X164=0,0,'Loan amortization schedule-old'!Z164-Z164)</f>
        <v>0</v>
      </c>
      <c r="AK164" s="53">
        <f t="shared" si="44"/>
        <v>0</v>
      </c>
      <c r="AL164" s="53">
        <f t="shared" si="48"/>
        <v>0</v>
      </c>
      <c r="AM164" s="34"/>
      <c r="AN164" s="50">
        <f>IF(Inputs!$B$12="No",SUM($AL$3:AL164)-Inputs!$E$5-Inputs!$E$6,IF(Inputs!$E$12="Yes",NA(),SUM($AL$3:AL164)-Inputs!$E$5-Inputs!$E$6))</f>
        <v>522792.72660676541</v>
      </c>
      <c r="AO164" s="35"/>
      <c r="AP164" s="34"/>
      <c r="AQ164" s="34"/>
      <c r="AR164" s="34"/>
      <c r="AS164" s="34"/>
      <c r="AT164" s="34"/>
      <c r="AU164" s="34"/>
      <c r="AV164" s="34"/>
      <c r="AW164" s="34"/>
    </row>
    <row r="165" spans="1:49">
      <c r="A165" s="20"/>
      <c r="B165" s="20"/>
      <c r="D165" s="26">
        <f>IF(SUM($D$2:D164)&lt;&gt;0,0,IF(OR(ROUND(U164-L165,2)=0,ROUND(U165,2)=0),E165,0))</f>
        <v>0</v>
      </c>
      <c r="E165" s="3">
        <f t="shared" si="45"/>
        <v>162</v>
      </c>
      <c r="F165" s="3">
        <f t="shared" si="36"/>
        <v>0</v>
      </c>
      <c r="G165" s="47">
        <f t="shared" si="47"/>
        <v>8.6499999999999994E-2</v>
      </c>
      <c r="H165" s="37">
        <f t="shared" si="37"/>
        <v>8.6499999999999994E-2</v>
      </c>
      <c r="I165" s="9">
        <f>IF(Inputs!$B$12="No",IF((K165+L165)&gt;(U164*(1+rate/freq)),IF((U164*(1+rate/freq))&lt;0,0,(U164*(1+rate/freq))),(K165+L165)),IF(E165="",NA(),IF(Inputs!$E$10&gt;(U164*(1+rate/freq)),IF((U164*(1+rate/freq))&lt;0,0,(U164*(1+rate/freq))),PMT(H165/freq,(term),-$B$2))))</f>
        <v>17942.58836603877</v>
      </c>
      <c r="J165" s="8">
        <f t="shared" si="38"/>
        <v>17942.58836603877</v>
      </c>
      <c r="K165" s="9">
        <f t="shared" si="39"/>
        <v>6773.6829861561391</v>
      </c>
      <c r="L165" s="8">
        <f>IF(E165="","",IF(Inputs!$B$12="Yes",I165-K165,Inputs!$B$6-K165))</f>
        <v>11168.905379882632</v>
      </c>
      <c r="M165" s="8">
        <f t="shared" si="46"/>
        <v>162</v>
      </c>
      <c r="N165" s="8"/>
      <c r="O165" s="8"/>
      <c r="P165" s="8"/>
      <c r="Q165" s="8" t="str">
        <f t="shared" si="40"/>
        <v/>
      </c>
      <c r="R165" s="3">
        <f t="shared" si="41"/>
        <v>0</v>
      </c>
      <c r="S165" s="62">
        <f>IF(Inputs!$E$12="Yes",IF(AH165&lt;0,0,AH165),0)</f>
        <v>0</v>
      </c>
      <c r="T165" s="3">
        <f t="shared" si="42"/>
        <v>0</v>
      </c>
      <c r="U165" s="8">
        <f t="shared" si="43"/>
        <v>928532.78056085354</v>
      </c>
      <c r="W165" s="33"/>
      <c r="X165" s="33"/>
      <c r="Y165" s="33"/>
      <c r="Z165" s="33"/>
      <c r="AA165" s="33"/>
      <c r="AB165" s="11"/>
      <c r="AC165" s="11"/>
      <c r="AD165">
        <f>IF(AND('Loan amortization schedule-old'!K165&gt;$AE$1,K165&gt;$AE$1),1,0)</f>
        <v>0</v>
      </c>
      <c r="AE165" s="2">
        <f>IF(AND('Loan amortization schedule-old'!K165&gt;$AE$1,K165&lt;$AE$1),($AE$1-K165)*Inputs!$B$10,0)</f>
        <v>0</v>
      </c>
      <c r="AF165">
        <f>IF(AND('Loan amortization schedule-old'!K165&lt;$AE$1,K165&lt;$AE$1),('Loan amortization schedule-old'!K165-'Loan amortization schedule-new'!K165)*Inputs!$B$10,0)</f>
        <v>222.57876987542565</v>
      </c>
      <c r="AG165" s="7"/>
      <c r="AH165" s="61">
        <f>IF(ISERROR(E165),NA(),'Loan amortization schedule-old'!K165-'Loan amortization schedule-new'!K165)+IF(ISERROR(E165),NA(),'Loan amortization schedule-old'!L165-'Loan amortization schedule-new'!L165)-IF(ISERROR(E165),NA(),IF(AD165=1,0,SUM(AE165:AF165)))</f>
        <v>2913.2033342977029</v>
      </c>
      <c r="AI165" s="53">
        <f>IF(X165=0,0,'Loan amortization schedule-old'!Y165-Y165)</f>
        <v>0</v>
      </c>
      <c r="AJ165" s="53">
        <f>IF(X165=0,0,'Loan amortization schedule-old'!Z165-Z165)</f>
        <v>0</v>
      </c>
      <c r="AK165" s="53">
        <f t="shared" si="44"/>
        <v>0</v>
      </c>
      <c r="AL165" s="53">
        <f t="shared" si="48"/>
        <v>0</v>
      </c>
      <c r="AM165" s="34"/>
      <c r="AN165" s="50">
        <f>IF(Inputs!$B$12="No",SUM($AL$3:AL165)-Inputs!$E$5-Inputs!$E$6,IF(Inputs!$E$12="Yes",NA(),SUM($AL$3:AL165)-Inputs!$E$5-Inputs!$E$6))</f>
        <v>522792.72660676541</v>
      </c>
      <c r="AO165" s="35"/>
      <c r="AP165" s="34"/>
      <c r="AQ165" s="34"/>
      <c r="AR165" s="34"/>
      <c r="AS165" s="34"/>
      <c r="AT165" s="34"/>
      <c r="AU165" s="34"/>
      <c r="AV165" s="34"/>
      <c r="AW165" s="34"/>
    </row>
    <row r="166" spans="1:49">
      <c r="A166" s="20"/>
      <c r="B166" s="20"/>
      <c r="D166" s="26">
        <f>IF(SUM($D$2:D165)&lt;&gt;0,0,IF(OR(ROUND(U165-L166,2)=0,ROUND(U166,2)=0),E166,0))</f>
        <v>0</v>
      </c>
      <c r="E166" s="3">
        <f t="shared" si="45"/>
        <v>163</v>
      </c>
      <c r="F166" s="3">
        <f t="shared" si="36"/>
        <v>0</v>
      </c>
      <c r="G166" s="47">
        <f t="shared" si="47"/>
        <v>8.6499999999999994E-2</v>
      </c>
      <c r="H166" s="37">
        <f t="shared" si="37"/>
        <v>8.6499999999999994E-2</v>
      </c>
      <c r="I166" s="9">
        <f>IF(Inputs!$B$12="No",IF((K166+L166)&gt;(U165*(1+rate/freq)),IF((U165*(1+rate/freq))&lt;0,0,(U165*(1+rate/freq))),(K166+L166)),IF(E166="",NA(),IF(Inputs!$E$10&gt;(U165*(1+rate/freq)),IF((U165*(1+rate/freq))&lt;0,0,(U165*(1+rate/freq))),PMT(H166/freq,(term),-$B$2))))</f>
        <v>17942.58836603877</v>
      </c>
      <c r="J166" s="8">
        <f t="shared" si="38"/>
        <v>17942.58836603877</v>
      </c>
      <c r="K166" s="9">
        <f t="shared" si="39"/>
        <v>6693.1737932094848</v>
      </c>
      <c r="L166" s="8">
        <f>IF(E166="","",IF(Inputs!$B$12="Yes",I166-K166,Inputs!$B$6-K166))</f>
        <v>11249.414572829286</v>
      </c>
      <c r="M166" s="8">
        <f t="shared" si="46"/>
        <v>163</v>
      </c>
      <c r="N166" s="8">
        <f>N163+3</f>
        <v>163</v>
      </c>
      <c r="O166" s="8">
        <f>O160+6</f>
        <v>163</v>
      </c>
      <c r="P166" s="8"/>
      <c r="Q166" s="8" t="str">
        <f t="shared" si="40"/>
        <v/>
      </c>
      <c r="R166" s="3">
        <f t="shared" si="41"/>
        <v>0</v>
      </c>
      <c r="S166" s="62">
        <f>IF(Inputs!$E$12="Yes",IF(AH166&lt;0,0,AH166),0)</f>
        <v>0</v>
      </c>
      <c r="T166" s="3">
        <f t="shared" si="42"/>
        <v>0</v>
      </c>
      <c r="U166" s="8">
        <f t="shared" si="43"/>
        <v>917283.36598802428</v>
      </c>
      <c r="W166" s="33"/>
      <c r="X166" s="33"/>
      <c r="Y166" s="33"/>
      <c r="Z166" s="33"/>
      <c r="AA166" s="33"/>
      <c r="AB166" s="11"/>
      <c r="AC166" s="11"/>
      <c r="AD166">
        <f>IF(AND('Loan amortization schedule-old'!K166&gt;$AE$1,K166&gt;$AE$1),1,0)</f>
        <v>0</v>
      </c>
      <c r="AE166" s="2">
        <f>IF(AND('Loan amortization schedule-old'!K166&gt;$AE$1,K166&lt;$AE$1),($AE$1-K166)*Inputs!$B$10,0)</f>
        <v>0</v>
      </c>
      <c r="AF166">
        <f>IF(AND('Loan amortization schedule-old'!K166&lt;$AE$1,K166&lt;$AE$1),('Loan amortization schedule-old'!K166-'Loan amortization schedule-new'!K166)*Inputs!$B$10,0)</f>
        <v>219.45762987496738</v>
      </c>
      <c r="AG166" s="7"/>
      <c r="AH166" s="61">
        <f>IF(ISERROR(E166),NA(),'Loan amortization schedule-old'!K166-'Loan amortization schedule-new'!K166)+IF(ISERROR(E166),NA(),'Loan amortization schedule-old'!L166-'Loan amortization schedule-new'!L166)-IF(ISERROR(E166),NA(),IF(AD166=1,0,SUM(AE166:AF166)))</f>
        <v>2916.324474298161</v>
      </c>
      <c r="AI166" s="53">
        <f>IF(X166=0,0,'Loan amortization schedule-old'!Y166-Y166)</f>
        <v>0</v>
      </c>
      <c r="AJ166" s="53">
        <f>IF(X166=0,0,'Loan amortization schedule-old'!Z166-Z166)</f>
        <v>0</v>
      </c>
      <c r="AK166" s="53">
        <f t="shared" si="44"/>
        <v>0</v>
      </c>
      <c r="AL166" s="53">
        <f t="shared" si="48"/>
        <v>0</v>
      </c>
      <c r="AM166" s="34"/>
      <c r="AN166" s="50">
        <f>IF(Inputs!$B$12="No",SUM($AL$3:AL166)-Inputs!$E$5-Inputs!$E$6,IF(Inputs!$E$12="Yes",NA(),SUM($AL$3:AL166)-Inputs!$E$5-Inputs!$E$6))</f>
        <v>522792.72660676541</v>
      </c>
      <c r="AO166" s="35"/>
      <c r="AP166" s="34"/>
      <c r="AQ166" s="34"/>
      <c r="AR166" s="34"/>
      <c r="AS166" s="34"/>
      <c r="AT166" s="34"/>
      <c r="AU166" s="34"/>
      <c r="AV166" s="34"/>
      <c r="AW166" s="34"/>
    </row>
    <row r="167" spans="1:49">
      <c r="D167" s="26">
        <f>IF(SUM($D$2:D166)&lt;&gt;0,0,IF(OR(ROUND(U166-L167,2)=0,ROUND(U167,2)=0),E167,0))</f>
        <v>0</v>
      </c>
      <c r="E167" s="3">
        <f t="shared" si="45"/>
        <v>164</v>
      </c>
      <c r="F167" s="3">
        <f t="shared" si="36"/>
        <v>0</v>
      </c>
      <c r="G167" s="47">
        <f t="shared" si="47"/>
        <v>8.6499999999999994E-2</v>
      </c>
      <c r="H167" s="37">
        <f t="shared" si="37"/>
        <v>8.6499999999999994E-2</v>
      </c>
      <c r="I167" s="9">
        <f>IF(Inputs!$B$12="No",IF((K167+L167)&gt;(U166*(1+rate/freq)),IF((U166*(1+rate/freq))&lt;0,0,(U166*(1+rate/freq))),(K167+L167)),IF(E167="",NA(),IF(Inputs!$E$10&gt;(U166*(1+rate/freq)),IF((U166*(1+rate/freq))&lt;0,0,(U166*(1+rate/freq))),PMT(H167/freq,(term),-$B$2))))</f>
        <v>17942.58836603877</v>
      </c>
      <c r="J167" s="8">
        <f t="shared" si="38"/>
        <v>17942.58836603877</v>
      </c>
      <c r="K167" s="9">
        <f t="shared" si="39"/>
        <v>6612.0842631636742</v>
      </c>
      <c r="L167" s="8">
        <f>IF(E167="","",IF(Inputs!$B$12="Yes",I167-K167,Inputs!$B$6-K167))</f>
        <v>11330.504102875097</v>
      </c>
      <c r="M167" s="8">
        <f t="shared" si="46"/>
        <v>164</v>
      </c>
      <c r="N167" s="8"/>
      <c r="O167" s="8"/>
      <c r="P167" s="8"/>
      <c r="Q167" s="8" t="str">
        <f t="shared" si="40"/>
        <v/>
      </c>
      <c r="R167" s="3">
        <f t="shared" si="41"/>
        <v>0</v>
      </c>
      <c r="S167" s="62">
        <f>IF(Inputs!$E$12="Yes",IF(AH167&lt;0,0,AH167),0)</f>
        <v>0</v>
      </c>
      <c r="T167" s="3">
        <f t="shared" si="42"/>
        <v>0</v>
      </c>
      <c r="U167" s="8">
        <f t="shared" si="43"/>
        <v>905952.86188514915</v>
      </c>
      <c r="W167" s="33"/>
      <c r="X167" s="33"/>
      <c r="Y167" s="33"/>
      <c r="Z167" s="33"/>
      <c r="AA167" s="33"/>
      <c r="AB167" s="11"/>
      <c r="AC167" s="11"/>
      <c r="AD167">
        <f>IF(AND('Loan amortization schedule-old'!K167&gt;$AE$1,K167&gt;$AE$1),1,0)</f>
        <v>0</v>
      </c>
      <c r="AE167" s="2">
        <f>IF(AND('Loan amortization schedule-old'!K167&gt;$AE$1,K167&lt;$AE$1),($AE$1-K167)*Inputs!$B$10,0)</f>
        <v>0</v>
      </c>
      <c r="AF167">
        <f>IF(AND('Loan amortization schedule-old'!K167&lt;$AE$1,K167&lt;$AE$1),('Loan amortization schedule-old'!K167-'Loan amortization schedule-new'!K167)*Inputs!$B$10,0)</f>
        <v>216.29211561549729</v>
      </c>
      <c r="AG167" s="7"/>
      <c r="AH167" s="61">
        <f>IF(ISERROR(E167),NA(),'Loan amortization schedule-old'!K167-'Loan amortization schedule-new'!K167)+IF(ISERROR(E167),NA(),'Loan amortization schedule-old'!L167-'Loan amortization schedule-new'!L167)-IF(ISERROR(E167),NA(),IF(AD167=1,0,SUM(AE167:AF167)))</f>
        <v>2919.4899885576315</v>
      </c>
      <c r="AI167" s="53">
        <f>IF(X167=0,0,'Loan amortization schedule-old'!Y167-Y167)</f>
        <v>0</v>
      </c>
      <c r="AJ167" s="53">
        <f>IF(X167=0,0,'Loan amortization schedule-old'!Z167-Z167)</f>
        <v>0</v>
      </c>
      <c r="AK167" s="53">
        <f t="shared" si="44"/>
        <v>0</v>
      </c>
      <c r="AL167" s="53">
        <f t="shared" si="48"/>
        <v>0</v>
      </c>
      <c r="AM167" s="34"/>
      <c r="AN167" s="50">
        <f>IF(Inputs!$B$12="No",SUM($AL$3:AL167)-Inputs!$E$5-Inputs!$E$6,IF(Inputs!$E$12="Yes",NA(),SUM($AL$3:AL167)-Inputs!$E$5-Inputs!$E$6))</f>
        <v>522792.72660676541</v>
      </c>
      <c r="AO167" s="35"/>
      <c r="AP167" s="34"/>
      <c r="AQ167" s="34"/>
      <c r="AR167" s="34"/>
      <c r="AS167" s="34"/>
      <c r="AT167" s="34"/>
      <c r="AU167" s="34"/>
      <c r="AV167" s="34"/>
      <c r="AW167" s="34"/>
    </row>
    <row r="168" spans="1:49">
      <c r="D168" s="26">
        <f>IF(SUM($D$2:D167)&lt;&gt;0,0,IF(OR(ROUND(U167-L168,2)=0,ROUND(U168,2)=0),E168,0))</f>
        <v>0</v>
      </c>
      <c r="E168" s="3">
        <f t="shared" si="45"/>
        <v>165</v>
      </c>
      <c r="F168" s="3">
        <f t="shared" si="36"/>
        <v>0</v>
      </c>
      <c r="G168" s="47">
        <f t="shared" si="47"/>
        <v>8.6499999999999994E-2</v>
      </c>
      <c r="H168" s="37">
        <f t="shared" si="37"/>
        <v>8.6499999999999994E-2</v>
      </c>
      <c r="I168" s="9">
        <f>IF(Inputs!$B$12="No",IF((K168+L168)&gt;(U167*(1+rate/freq)),IF((U167*(1+rate/freq))&lt;0,0,(U167*(1+rate/freq))),(K168+L168)),IF(E168="",NA(),IF(Inputs!$E$10&gt;(U167*(1+rate/freq)),IF((U167*(1+rate/freq))&lt;0,0,(U167*(1+rate/freq))),PMT(H168/freq,(term),-$B$2))))</f>
        <v>17942.58836603877</v>
      </c>
      <c r="J168" s="8">
        <f t="shared" si="38"/>
        <v>17942.58836603877</v>
      </c>
      <c r="K168" s="9">
        <f t="shared" si="39"/>
        <v>6530.4102127554497</v>
      </c>
      <c r="L168" s="8">
        <f>IF(E168="","",IF(Inputs!$B$12="Yes",I168-K168,Inputs!$B$6-K168))</f>
        <v>11412.178153283319</v>
      </c>
      <c r="M168" s="8">
        <f t="shared" si="46"/>
        <v>165</v>
      </c>
      <c r="N168" s="8"/>
      <c r="O168" s="8"/>
      <c r="P168" s="8"/>
      <c r="Q168" s="8" t="str">
        <f t="shared" si="40"/>
        <v/>
      </c>
      <c r="R168" s="3">
        <f t="shared" si="41"/>
        <v>0</v>
      </c>
      <c r="S168" s="62">
        <f>IF(Inputs!$E$12="Yes",IF(AH168&lt;0,0,AH168),0)</f>
        <v>0</v>
      </c>
      <c r="T168" s="3">
        <f t="shared" si="42"/>
        <v>0</v>
      </c>
      <c r="U168" s="8">
        <f t="shared" si="43"/>
        <v>894540.68373186584</v>
      </c>
      <c r="W168" s="33"/>
      <c r="X168" s="33"/>
      <c r="Y168" s="33"/>
      <c r="Z168" s="33"/>
      <c r="AA168" s="33"/>
      <c r="AB168" s="11"/>
      <c r="AC168" s="11"/>
      <c r="AD168">
        <f>IF(AND('Loan amortization schedule-old'!K168&gt;$AE$1,K168&gt;$AE$1),1,0)</f>
        <v>0</v>
      </c>
      <c r="AE168" s="2">
        <f>IF(AND('Loan amortization schedule-old'!K168&gt;$AE$1,K168&lt;$AE$1),($AE$1-K168)*Inputs!$B$10,0)</f>
        <v>0</v>
      </c>
      <c r="AF168">
        <f>IF(AND('Loan amortization schedule-old'!K168&lt;$AE$1,K168&lt;$AE$1),('Loan amortization schedule-old'!K168-'Loan amortization schedule-new'!K168)*Inputs!$B$10,0)</f>
        <v>213.08170761368635</v>
      </c>
      <c r="AG168" s="7"/>
      <c r="AH168" s="61">
        <f>IF(ISERROR(E168),NA(),'Loan amortization schedule-old'!K168-'Loan amortization schedule-new'!K168)+IF(ISERROR(E168),NA(),'Loan amortization schedule-old'!L168-'Loan amortization schedule-new'!L168)-IF(ISERROR(E168),NA(),IF(AD168=1,0,SUM(AE168:AF168)))</f>
        <v>2922.700396559444</v>
      </c>
      <c r="AI168" s="53">
        <f>IF(X168=0,0,'Loan amortization schedule-old'!Y168-Y168)</f>
        <v>0</v>
      </c>
      <c r="AJ168" s="53">
        <f>IF(X168=0,0,'Loan amortization schedule-old'!Z168-Z168)</f>
        <v>0</v>
      </c>
      <c r="AK168" s="53">
        <f t="shared" si="44"/>
        <v>0</v>
      </c>
      <c r="AL168" s="53">
        <f t="shared" si="48"/>
        <v>0</v>
      </c>
      <c r="AM168" s="34"/>
      <c r="AN168" s="50">
        <f>IF(Inputs!$B$12="No",SUM($AL$3:AL168)-Inputs!$E$5-Inputs!$E$6,IF(Inputs!$E$12="Yes",NA(),SUM($AL$3:AL168)-Inputs!$E$5-Inputs!$E$6))</f>
        <v>522792.72660676541</v>
      </c>
      <c r="AO168" s="35"/>
      <c r="AP168" s="34"/>
      <c r="AQ168" s="34"/>
      <c r="AR168" s="34"/>
      <c r="AS168" s="34"/>
      <c r="AT168" s="34"/>
      <c r="AU168" s="34"/>
      <c r="AV168" s="34"/>
      <c r="AW168" s="34"/>
    </row>
    <row r="169" spans="1:49">
      <c r="D169" s="26">
        <f>IF(SUM($D$2:D168)&lt;&gt;0,0,IF(OR(ROUND(U168-L169,2)=0,ROUND(U169,2)=0),E169,0))</f>
        <v>0</v>
      </c>
      <c r="E169" s="3">
        <f t="shared" si="45"/>
        <v>166</v>
      </c>
      <c r="F169" s="3">
        <f t="shared" si="36"/>
        <v>0</v>
      </c>
      <c r="G169" s="47">
        <f t="shared" si="47"/>
        <v>8.6499999999999994E-2</v>
      </c>
      <c r="H169" s="37">
        <f t="shared" si="37"/>
        <v>8.6499999999999994E-2</v>
      </c>
      <c r="I169" s="9">
        <f>IF(Inputs!$B$12="No",IF((K169+L169)&gt;(U168*(1+rate/freq)),IF((U168*(1+rate/freq))&lt;0,0,(U168*(1+rate/freq))),(K169+L169)),IF(E169="",NA(),IF(Inputs!$E$10&gt;(U168*(1+rate/freq)),IF((U168*(1+rate/freq))&lt;0,0,(U168*(1+rate/freq))),PMT(H169/freq,(term),-$B$2))))</f>
        <v>17942.58836603877</v>
      </c>
      <c r="J169" s="8">
        <f t="shared" si="38"/>
        <v>17942.58836603877</v>
      </c>
      <c r="K169" s="9">
        <f t="shared" si="39"/>
        <v>6448.1474285671984</v>
      </c>
      <c r="L169" s="8">
        <f>IF(E169="","",IF(Inputs!$B$12="Yes",I169-K169,Inputs!$B$6-K169))</f>
        <v>11494.440937471572</v>
      </c>
      <c r="M169" s="8">
        <f t="shared" si="46"/>
        <v>166</v>
      </c>
      <c r="N169" s="8">
        <f>N166+3</f>
        <v>166</v>
      </c>
      <c r="O169" s="8"/>
      <c r="P169" s="8"/>
      <c r="Q169" s="8" t="str">
        <f t="shared" si="40"/>
        <v/>
      </c>
      <c r="R169" s="3">
        <f t="shared" si="41"/>
        <v>0</v>
      </c>
      <c r="S169" s="62">
        <f>IF(Inputs!$E$12="Yes",IF(AH169&lt;0,0,AH169),0)</f>
        <v>0</v>
      </c>
      <c r="T169" s="3">
        <f t="shared" si="42"/>
        <v>0</v>
      </c>
      <c r="U169" s="8">
        <f t="shared" si="43"/>
        <v>883046.24279439426</v>
      </c>
      <c r="W169" s="33"/>
      <c r="X169" s="33"/>
      <c r="Y169" s="33"/>
      <c r="Z169" s="33"/>
      <c r="AA169" s="33"/>
      <c r="AB169" s="11"/>
      <c r="AC169" s="11"/>
      <c r="AD169">
        <f>IF(AND('Loan amortization schedule-old'!K169&gt;$AE$1,K169&gt;$AE$1),1,0)</f>
        <v>0</v>
      </c>
      <c r="AE169" s="2">
        <f>IF(AND('Loan amortization schedule-old'!K169&gt;$AE$1,K169&lt;$AE$1),($AE$1-K169)*Inputs!$B$10,0)</f>
        <v>0</v>
      </c>
      <c r="AF169">
        <f>IF(AND('Loan amortization schedule-old'!K169&lt;$AE$1,K169&lt;$AE$1),('Loan amortization schedule-old'!K169-'Loan amortization schedule-new'!K169)*Inputs!$B$10,0)</f>
        <v>209.8258808200743</v>
      </c>
      <c r="AG169" s="7"/>
      <c r="AH169" s="61">
        <f>IF(ISERROR(E169),NA(),'Loan amortization schedule-old'!K169-'Loan amortization schedule-new'!K169)+IF(ISERROR(E169),NA(),'Loan amortization schedule-old'!L169-'Loan amortization schedule-new'!L169)-IF(ISERROR(E169),NA(),IF(AD169=1,0,SUM(AE169:AF169)))</f>
        <v>2925.9562233530542</v>
      </c>
      <c r="AI169" s="53">
        <f>IF(X169=0,0,'Loan amortization schedule-old'!Y169-Y169)</f>
        <v>0</v>
      </c>
      <c r="AJ169" s="53">
        <f>IF(X169=0,0,'Loan amortization schedule-old'!Z169-Z169)</f>
        <v>0</v>
      </c>
      <c r="AK169" s="53">
        <f t="shared" si="44"/>
        <v>0</v>
      </c>
      <c r="AL169" s="53">
        <f t="shared" si="48"/>
        <v>0</v>
      </c>
      <c r="AM169" s="34"/>
      <c r="AN169" s="50">
        <f>IF(Inputs!$B$12="No",SUM($AL$3:AL169)-Inputs!$E$5-Inputs!$E$6,IF(Inputs!$E$12="Yes",NA(),SUM($AL$3:AL169)-Inputs!$E$5-Inputs!$E$6))</f>
        <v>522792.72660676541</v>
      </c>
      <c r="AO169" s="35"/>
      <c r="AP169" s="34"/>
      <c r="AQ169" s="34"/>
      <c r="AR169" s="34"/>
      <c r="AS169" s="34"/>
      <c r="AT169" s="34"/>
      <c r="AU169" s="34"/>
      <c r="AV169" s="34"/>
      <c r="AW169" s="34"/>
    </row>
    <row r="170" spans="1:49">
      <c r="D170" s="26">
        <f>IF(SUM($D$2:D169)&lt;&gt;0,0,IF(OR(ROUND(U169-L170,2)=0,ROUND(U170,2)=0),E170,0))</f>
        <v>0</v>
      </c>
      <c r="E170" s="3">
        <f t="shared" si="45"/>
        <v>167</v>
      </c>
      <c r="F170" s="3">
        <f t="shared" si="36"/>
        <v>0</v>
      </c>
      <c r="G170" s="47">
        <f t="shared" si="47"/>
        <v>8.6499999999999994E-2</v>
      </c>
      <c r="H170" s="37">
        <f t="shared" si="37"/>
        <v>8.6499999999999994E-2</v>
      </c>
      <c r="I170" s="9">
        <f>IF(Inputs!$B$12="No",IF((K170+L170)&gt;(U169*(1+rate/freq)),IF((U169*(1+rate/freq))&lt;0,0,(U169*(1+rate/freq))),(K170+L170)),IF(E170="",NA(),IF(Inputs!$E$10&gt;(U169*(1+rate/freq)),IF((U169*(1+rate/freq))&lt;0,0,(U169*(1+rate/freq))),PMT(H170/freq,(term),-$B$2))))</f>
        <v>17942.58836603877</v>
      </c>
      <c r="J170" s="8">
        <f t="shared" si="38"/>
        <v>17942.58836603877</v>
      </c>
      <c r="K170" s="9">
        <f t="shared" si="39"/>
        <v>6365.2916668095922</v>
      </c>
      <c r="L170" s="8">
        <f>IF(E170="","",IF(Inputs!$B$12="Yes",I170-K170,Inputs!$B$6-K170))</f>
        <v>11577.296699229177</v>
      </c>
      <c r="M170" s="8">
        <f t="shared" si="46"/>
        <v>167</v>
      </c>
      <c r="N170" s="8"/>
      <c r="O170" s="8"/>
      <c r="P170" s="8"/>
      <c r="Q170" s="8" t="str">
        <f t="shared" si="40"/>
        <v/>
      </c>
      <c r="R170" s="3">
        <f t="shared" si="41"/>
        <v>0</v>
      </c>
      <c r="S170" s="62">
        <f>IF(Inputs!$E$12="Yes",IF(AH170&lt;0,0,AH170),0)</f>
        <v>0</v>
      </c>
      <c r="T170" s="3">
        <f t="shared" si="42"/>
        <v>0</v>
      </c>
      <c r="U170" s="8">
        <f t="shared" si="43"/>
        <v>871468.9460951651</v>
      </c>
      <c r="W170" s="33"/>
      <c r="X170" s="33"/>
      <c r="Y170" s="33"/>
      <c r="Z170" s="33"/>
      <c r="AA170" s="33"/>
      <c r="AB170" s="11"/>
      <c r="AC170" s="11"/>
      <c r="AD170">
        <f>IF(AND('Loan amortization schedule-old'!K170&gt;$AE$1,K170&gt;$AE$1),1,0)</f>
        <v>0</v>
      </c>
      <c r="AE170" s="2">
        <f>IF(AND('Loan amortization schedule-old'!K170&gt;$AE$1,K170&lt;$AE$1),($AE$1-K170)*Inputs!$B$10,0)</f>
        <v>0</v>
      </c>
      <c r="AF170">
        <f>IF(AND('Loan amortization schedule-old'!K170&lt;$AE$1,K170&lt;$AE$1),('Loan amortization schedule-old'!K170-'Loan amortization schedule-new'!K170)*Inputs!$B$10,0)</f>
        <v>206.52410456232514</v>
      </c>
      <c r="AG170" s="7"/>
      <c r="AH170" s="61">
        <f>IF(ISERROR(E170),NA(),'Loan amortization schedule-old'!K170-'Loan amortization schedule-new'!K170)+IF(ISERROR(E170),NA(),'Loan amortization schedule-old'!L170-'Loan amortization schedule-new'!L170)-IF(ISERROR(E170),NA(),IF(AD170=1,0,SUM(AE170:AF170)))</f>
        <v>2929.2579996108052</v>
      </c>
      <c r="AI170" s="53">
        <f>IF(X170=0,0,'Loan amortization schedule-old'!Y170-Y170)</f>
        <v>0</v>
      </c>
      <c r="AJ170" s="53">
        <f>IF(X170=0,0,'Loan amortization schedule-old'!Z170-Z170)</f>
        <v>0</v>
      </c>
      <c r="AK170" s="53">
        <f t="shared" si="44"/>
        <v>0</v>
      </c>
      <c r="AL170" s="53">
        <f t="shared" si="48"/>
        <v>0</v>
      </c>
      <c r="AN170" s="50">
        <f>IF(Inputs!$B$12="No",SUM($AL$3:AL170)-Inputs!$E$5-Inputs!$E$6,IF(Inputs!$E$12="Yes",NA(),SUM($AL$3:AL170)-Inputs!$E$5-Inputs!$E$6))</f>
        <v>522792.72660676541</v>
      </c>
      <c r="AO170" s="35"/>
    </row>
    <row r="171" spans="1:49">
      <c r="D171" s="26">
        <f>IF(SUM($D$2:D170)&lt;&gt;0,0,IF(OR(ROUND(U170-L171,2)=0,ROUND(U171,2)=0),E171,0))</f>
        <v>0</v>
      </c>
      <c r="E171" s="3">
        <f t="shared" si="45"/>
        <v>168</v>
      </c>
      <c r="F171" s="3">
        <f t="shared" si="36"/>
        <v>0</v>
      </c>
      <c r="G171" s="47">
        <f t="shared" si="47"/>
        <v>8.6499999999999994E-2</v>
      </c>
      <c r="H171" s="37">
        <f t="shared" si="37"/>
        <v>8.6499999999999994E-2</v>
      </c>
      <c r="I171" s="9">
        <f>IF(Inputs!$B$12="No",IF((K171+L171)&gt;(U170*(1+rate/freq)),IF((U170*(1+rate/freq))&lt;0,0,(U170*(1+rate/freq))),(K171+L171)),IF(E171="",NA(),IF(Inputs!$E$10&gt;(U170*(1+rate/freq)),IF((U170*(1+rate/freq))&lt;0,0,(U170*(1+rate/freq))),PMT(H171/freq,(term),-$B$2))))</f>
        <v>17942.58836603877</v>
      </c>
      <c r="J171" s="8">
        <f t="shared" si="38"/>
        <v>17942.58836603877</v>
      </c>
      <c r="K171" s="9">
        <f t="shared" si="39"/>
        <v>6281.8386531026481</v>
      </c>
      <c r="L171" s="8">
        <f>IF(E171="","",IF(Inputs!$B$12="Yes",I171-K171,Inputs!$B$6-K171))</f>
        <v>11660.749712936122</v>
      </c>
      <c r="M171" s="8">
        <f t="shared" si="46"/>
        <v>168</v>
      </c>
      <c r="N171" s="8"/>
      <c r="O171" s="8"/>
      <c r="P171" s="8"/>
      <c r="Q171" s="8" t="str">
        <f t="shared" si="40"/>
        <v/>
      </c>
      <c r="R171" s="3">
        <f t="shared" si="41"/>
        <v>0</v>
      </c>
      <c r="S171" s="62">
        <f>IF(Inputs!$E$12="Yes",IF(AH171&lt;0,0,AH171),0)</f>
        <v>0</v>
      </c>
      <c r="T171" s="3">
        <f t="shared" si="42"/>
        <v>0</v>
      </c>
      <c r="U171" s="8">
        <f t="shared" si="43"/>
        <v>859808.19638222898</v>
      </c>
      <c r="W171" s="33"/>
      <c r="X171" s="33"/>
      <c r="Y171" s="33"/>
      <c r="Z171" s="33"/>
      <c r="AA171" s="33"/>
      <c r="AB171" s="11"/>
      <c r="AC171" s="11"/>
      <c r="AD171">
        <f>IF(AND('Loan amortization schedule-old'!K171&gt;$AE$1,K171&gt;$AE$1),1,0)</f>
        <v>0</v>
      </c>
      <c r="AE171" s="2">
        <f>IF(AND('Loan amortization schedule-old'!K171&gt;$AE$1,K171&lt;$AE$1),($AE$1-K171)*Inputs!$B$10,0)</f>
        <v>0</v>
      </c>
      <c r="AF171">
        <f>IF(AND('Loan amortization schedule-old'!K171&lt;$AE$1,K171&lt;$AE$1),('Loan amortization schedule-old'!K171-'Loan amortization schedule-new'!K171)*Inputs!$B$10,0)</f>
        <v>203.17584248792389</v>
      </c>
      <c r="AG171" s="7"/>
      <c r="AH171" s="61">
        <f>IF(ISERROR(E171),NA(),'Loan amortization schedule-old'!K171-'Loan amortization schedule-new'!K171)+IF(ISERROR(E171),NA(),'Loan amortization schedule-old'!L171-'Loan amortization schedule-new'!L171)-IF(ISERROR(E171),NA(),IF(AD171=1,0,SUM(AE171:AF171)))</f>
        <v>2932.6062616852055</v>
      </c>
      <c r="AI171" s="53">
        <f>IF(X171=0,0,'Loan amortization schedule-old'!Y171-Y171)</f>
        <v>0</v>
      </c>
      <c r="AJ171" s="53">
        <f>IF(X171=0,0,'Loan amortization schedule-old'!Z171-Z171)</f>
        <v>0</v>
      </c>
      <c r="AK171" s="53">
        <f t="shared" si="44"/>
        <v>0</v>
      </c>
      <c r="AL171" s="53">
        <f t="shared" si="48"/>
        <v>0</v>
      </c>
      <c r="AN171" s="50">
        <f>IF(Inputs!$B$12="No",SUM($AL$3:AL171)-Inputs!$E$5-Inputs!$E$6,IF(Inputs!$E$12="Yes",NA(),SUM($AL$3:AL171)-Inputs!$E$5-Inputs!$E$6))</f>
        <v>522792.72660676541</v>
      </c>
      <c r="AO171" s="35"/>
    </row>
    <row r="172" spans="1:49">
      <c r="D172" s="26">
        <f>IF(SUM($D$2:D171)&lt;&gt;0,0,IF(OR(ROUND(U171-L172,2)=0,ROUND(U172,2)=0),E172,0))</f>
        <v>0</v>
      </c>
      <c r="E172" s="3">
        <f t="shared" si="45"/>
        <v>169</v>
      </c>
      <c r="F172" s="3">
        <f t="shared" si="36"/>
        <v>0</v>
      </c>
      <c r="G172" s="47">
        <f t="shared" si="47"/>
        <v>8.6499999999999994E-2</v>
      </c>
      <c r="H172" s="37">
        <f t="shared" si="37"/>
        <v>8.6499999999999994E-2</v>
      </c>
      <c r="I172" s="9">
        <f>IF(Inputs!$B$12="No",IF((K172+L172)&gt;(U171*(1+rate/freq)),IF((U171*(1+rate/freq))&lt;0,0,(U171*(1+rate/freq))),(K172+L172)),IF(E172="",NA(),IF(Inputs!$E$10&gt;(U171*(1+rate/freq)),IF((U171*(1+rate/freq))&lt;0,0,(U171*(1+rate/freq))),PMT(H172/freq,(term),-$B$2))))</f>
        <v>17942.58836603877</v>
      </c>
      <c r="J172" s="8">
        <f t="shared" si="38"/>
        <v>17942.58836603877</v>
      </c>
      <c r="K172" s="9">
        <f t="shared" si="39"/>
        <v>6197.7840822552344</v>
      </c>
      <c r="L172" s="8">
        <f>IF(E172="","",IF(Inputs!$B$12="Yes",I172-K172,Inputs!$B$6-K172))</f>
        <v>11744.804283783535</v>
      </c>
      <c r="M172" s="8">
        <f t="shared" si="46"/>
        <v>169</v>
      </c>
      <c r="N172" s="8">
        <f>N169+3</f>
        <v>169</v>
      </c>
      <c r="O172" s="8">
        <f>O166+6</f>
        <v>169</v>
      </c>
      <c r="P172" s="8">
        <f>P160+12</f>
        <v>169</v>
      </c>
      <c r="Q172" s="8" t="str">
        <f t="shared" si="40"/>
        <v/>
      </c>
      <c r="R172" s="3">
        <f t="shared" si="41"/>
        <v>0</v>
      </c>
      <c r="S172" s="62">
        <f>IF(Inputs!$E$12="Yes",IF(AH172&lt;0,0,AH172),0)</f>
        <v>0</v>
      </c>
      <c r="T172" s="3">
        <f t="shared" si="42"/>
        <v>0</v>
      </c>
      <c r="U172" s="8">
        <f t="shared" si="43"/>
        <v>848063.39209844545</v>
      </c>
      <c r="W172" s="33"/>
      <c r="X172" s="33"/>
      <c r="Y172" s="33"/>
      <c r="Z172" s="33"/>
      <c r="AA172" s="33"/>
      <c r="AB172" s="11"/>
      <c r="AC172" s="11"/>
      <c r="AD172">
        <f>IF(AND('Loan amortization schedule-old'!K172&gt;$AE$1,K172&gt;$AE$1),1,0)</f>
        <v>0</v>
      </c>
      <c r="AE172" s="2">
        <f>IF(AND('Loan amortization schedule-old'!K172&gt;$AE$1,K172&lt;$AE$1),($AE$1-K172)*Inputs!$B$10,0)</f>
        <v>0</v>
      </c>
      <c r="AF172">
        <f>IF(AND('Loan amortization schedule-old'!K172&lt;$AE$1,K172&lt;$AE$1),('Loan amortization schedule-old'!K172-'Loan amortization schedule-new'!K172)*Inputs!$B$10,0)</f>
        <v>199.78055250630422</v>
      </c>
      <c r="AG172" s="7"/>
      <c r="AH172" s="61">
        <f>IF(ISERROR(E172),NA(),'Loan amortization schedule-old'!K172-'Loan amortization schedule-new'!K172)+IF(ISERROR(E172),NA(),'Loan amortization schedule-old'!L172-'Loan amortization schedule-new'!L172)-IF(ISERROR(E172),NA(),IF(AD172=1,0,SUM(AE172:AF172)))</f>
        <v>2936.0015516668254</v>
      </c>
      <c r="AI172" s="53">
        <f>IF(X172=0,0,'Loan amortization schedule-old'!Y172-Y172)</f>
        <v>0</v>
      </c>
      <c r="AJ172" s="53">
        <f>IF(X172=0,0,'Loan amortization schedule-old'!Z172-Z172)</f>
        <v>0</v>
      </c>
      <c r="AK172" s="53">
        <f t="shared" si="44"/>
        <v>0</v>
      </c>
      <c r="AL172" s="53">
        <f t="shared" si="48"/>
        <v>0</v>
      </c>
      <c r="AN172" s="50">
        <f>IF(Inputs!$B$12="No",SUM($AL$3:AL172)-Inputs!$E$5-Inputs!$E$6,IF(Inputs!$E$12="Yes",NA(),SUM($AL$3:AL172)-Inputs!$E$5-Inputs!$E$6))</f>
        <v>522792.72660676541</v>
      </c>
      <c r="AO172" s="35"/>
    </row>
    <row r="173" spans="1:49">
      <c r="D173" s="26">
        <f>IF(SUM($D$2:D172)&lt;&gt;0,0,IF(OR(ROUND(U172-L173,2)=0,ROUND(U173,2)=0),E173,0))</f>
        <v>0</v>
      </c>
      <c r="E173" s="3">
        <f t="shared" si="45"/>
        <v>170</v>
      </c>
      <c r="F173" s="3">
        <f t="shared" si="36"/>
        <v>0</v>
      </c>
      <c r="G173" s="47">
        <f t="shared" si="47"/>
        <v>8.6499999999999994E-2</v>
      </c>
      <c r="H173" s="37">
        <f t="shared" si="37"/>
        <v>8.6499999999999994E-2</v>
      </c>
      <c r="I173" s="9">
        <f>IF(Inputs!$B$12="No",IF((K173+L173)&gt;(U172*(1+rate/freq)),IF((U172*(1+rate/freq))&lt;0,0,(U172*(1+rate/freq))),(K173+L173)),IF(E173="",NA(),IF(Inputs!$E$10&gt;(U172*(1+rate/freq)),IF((U172*(1+rate/freq))&lt;0,0,(U172*(1+rate/freq))),PMT(H173/freq,(term),-$B$2))))</f>
        <v>17942.58836603877</v>
      </c>
      <c r="J173" s="8">
        <f t="shared" si="38"/>
        <v>17942.58836603877</v>
      </c>
      <c r="K173" s="9">
        <f t="shared" si="39"/>
        <v>6113.1236180429596</v>
      </c>
      <c r="L173" s="8">
        <f>IF(E173="","",IF(Inputs!$B$12="Yes",I173-K173,Inputs!$B$6-K173))</f>
        <v>11829.464747995811</v>
      </c>
      <c r="M173" s="8">
        <f t="shared" si="46"/>
        <v>170</v>
      </c>
      <c r="N173" s="8"/>
      <c r="O173" s="8"/>
      <c r="P173" s="8"/>
      <c r="Q173" s="8" t="str">
        <f t="shared" si="40"/>
        <v/>
      </c>
      <c r="R173" s="3">
        <f t="shared" si="41"/>
        <v>0</v>
      </c>
      <c r="S173" s="62">
        <f>IF(Inputs!$E$12="Yes",IF(AH173&lt;0,0,AH173),0)</f>
        <v>0</v>
      </c>
      <c r="T173" s="3">
        <f t="shared" si="42"/>
        <v>0</v>
      </c>
      <c r="U173" s="8">
        <f t="shared" si="43"/>
        <v>836233.92735044961</v>
      </c>
      <c r="W173" s="33"/>
      <c r="X173" s="33"/>
      <c r="Y173" s="33"/>
      <c r="Z173" s="33"/>
      <c r="AA173" s="33"/>
      <c r="AB173" s="11"/>
      <c r="AC173" s="11"/>
      <c r="AD173">
        <f>IF(AND('Loan amortization schedule-old'!K173&gt;$AE$1,K173&gt;$AE$1),1,0)</f>
        <v>0</v>
      </c>
      <c r="AE173" s="2">
        <f>IF(AND('Loan amortization schedule-old'!K173&gt;$AE$1,K173&lt;$AE$1),($AE$1-K173)*Inputs!$B$10,0)</f>
        <v>0</v>
      </c>
      <c r="AF173">
        <f>IF(AND('Loan amortization schedule-old'!K173&lt;$AE$1,K173&lt;$AE$1),('Loan amortization schedule-old'!K173-'Loan amortization schedule-new'!K173)*Inputs!$B$10,0)</f>
        <v>196.3376867304078</v>
      </c>
      <c r="AG173" s="7"/>
      <c r="AH173" s="61">
        <f>IF(ISERROR(E173),NA(),'Loan amortization schedule-old'!K173-'Loan amortization schedule-new'!K173)+IF(ISERROR(E173),NA(),'Loan amortization schedule-old'!L173-'Loan amortization schedule-new'!L173)-IF(ISERROR(E173),NA(),IF(AD173=1,0,SUM(AE173:AF173)))</f>
        <v>2939.4444174427199</v>
      </c>
      <c r="AI173" s="53">
        <f>IF(X173=0,0,'Loan amortization schedule-old'!Y173-Y173)</f>
        <v>0</v>
      </c>
      <c r="AJ173" s="53">
        <f>IF(X173=0,0,'Loan amortization schedule-old'!Z173-Z173)</f>
        <v>0</v>
      </c>
      <c r="AK173" s="53">
        <f t="shared" si="44"/>
        <v>0</v>
      </c>
      <c r="AL173" s="53">
        <f t="shared" si="48"/>
        <v>0</v>
      </c>
      <c r="AN173" s="50">
        <f>IF(Inputs!$B$12="No",SUM($AL$3:AL173)-Inputs!$E$5-Inputs!$E$6,IF(Inputs!$E$12="Yes",NA(),SUM($AL$3:AL173)-Inputs!$E$5-Inputs!$E$6))</f>
        <v>522792.72660676541</v>
      </c>
      <c r="AO173" s="35"/>
    </row>
    <row r="174" spans="1:49">
      <c r="D174" s="26">
        <f>IF(SUM($D$2:D173)&lt;&gt;0,0,IF(OR(ROUND(U173-L174,2)=0,ROUND(U174,2)=0),E174,0))</f>
        <v>0</v>
      </c>
      <c r="E174" s="3">
        <f t="shared" si="45"/>
        <v>171</v>
      </c>
      <c r="F174" s="3">
        <f t="shared" si="36"/>
        <v>0</v>
      </c>
      <c r="G174" s="47">
        <f t="shared" si="47"/>
        <v>8.6499999999999994E-2</v>
      </c>
      <c r="H174" s="37">
        <f t="shared" si="37"/>
        <v>8.6499999999999994E-2</v>
      </c>
      <c r="I174" s="9">
        <f>IF(Inputs!$B$12="No",IF((K174+L174)&gt;(U173*(1+rate/freq)),IF((U173*(1+rate/freq))&lt;0,0,(U173*(1+rate/freq))),(K174+L174)),IF(E174="",NA(),IF(Inputs!$E$10&gt;(U173*(1+rate/freq)),IF((U173*(1+rate/freq))&lt;0,0,(U173*(1+rate/freq))),PMT(H174/freq,(term),-$B$2))))</f>
        <v>17942.58836603877</v>
      </c>
      <c r="J174" s="8">
        <f t="shared" si="38"/>
        <v>17942.58836603877</v>
      </c>
      <c r="K174" s="9">
        <f t="shared" si="39"/>
        <v>6027.8528929844906</v>
      </c>
      <c r="L174" s="8">
        <f>IF(E174="","",IF(Inputs!$B$12="Yes",I174-K174,Inputs!$B$6-K174))</f>
        <v>11914.735473054279</v>
      </c>
      <c r="M174" s="8">
        <f t="shared" si="46"/>
        <v>171</v>
      </c>
      <c r="N174" s="8"/>
      <c r="O174" s="8"/>
      <c r="P174" s="8"/>
      <c r="Q174" s="8" t="str">
        <f t="shared" si="40"/>
        <v/>
      </c>
      <c r="R174" s="3">
        <f t="shared" si="41"/>
        <v>0</v>
      </c>
      <c r="S174" s="62">
        <f>IF(Inputs!$E$12="Yes",IF(AH174&lt;0,0,AH174),0)</f>
        <v>0</v>
      </c>
      <c r="T174" s="3">
        <f t="shared" si="42"/>
        <v>0</v>
      </c>
      <c r="U174" s="8">
        <f t="shared" si="43"/>
        <v>824319.19187739538</v>
      </c>
      <c r="W174" s="33"/>
      <c r="X174" s="33"/>
      <c r="Y174" s="33"/>
      <c r="Z174" s="33"/>
      <c r="AA174" s="33"/>
      <c r="AB174" s="11"/>
      <c r="AC174" s="11"/>
      <c r="AD174">
        <f>IF(AND('Loan amortization schedule-old'!K174&gt;$AE$1,K174&gt;$AE$1),1,0)</f>
        <v>0</v>
      </c>
      <c r="AE174" s="2">
        <f>IF(AND('Loan amortization schedule-old'!K174&gt;$AE$1,K174&lt;$AE$1),($AE$1-K174)*Inputs!$B$10,0)</f>
        <v>0</v>
      </c>
      <c r="AF174">
        <f>IF(AND('Loan amortization schedule-old'!K174&lt;$AE$1,K174&lt;$AE$1),('Loan amortization schedule-old'!K174-'Loan amortization schedule-new'!K174)*Inputs!$B$10,0)</f>
        <v>192.8466914176629</v>
      </c>
      <c r="AG174" s="7"/>
      <c r="AH174" s="61">
        <f>IF(ISERROR(E174),NA(),'Loan amortization schedule-old'!K174-'Loan amortization schedule-new'!K174)+IF(ISERROR(E174),NA(),'Loan amortization schedule-old'!L174-'Loan amortization schedule-new'!L174)-IF(ISERROR(E174),NA(),IF(AD174=1,0,SUM(AE174:AF174)))</f>
        <v>2942.9354127554666</v>
      </c>
      <c r="AI174" s="53">
        <f>IF(X174=0,0,'Loan amortization schedule-old'!Y174-Y174)</f>
        <v>0</v>
      </c>
      <c r="AJ174" s="53">
        <f>IF(X174=0,0,'Loan amortization schedule-old'!Z174-Z174)</f>
        <v>0</v>
      </c>
      <c r="AK174" s="53">
        <f t="shared" si="44"/>
        <v>0</v>
      </c>
      <c r="AL174" s="53">
        <f t="shared" si="48"/>
        <v>0</v>
      </c>
      <c r="AN174" s="50">
        <f>IF(Inputs!$B$12="No",SUM($AL$3:AL174)-Inputs!$E$5-Inputs!$E$6,IF(Inputs!$E$12="Yes",NA(),SUM($AL$3:AL174)-Inputs!$E$5-Inputs!$E$6))</f>
        <v>522792.72660676541</v>
      </c>
      <c r="AO174" s="35"/>
    </row>
    <row r="175" spans="1:49">
      <c r="D175" s="26">
        <f>IF(SUM($D$2:D174)&lt;&gt;0,0,IF(OR(ROUND(U174-L175,2)=0,ROUND(U175,2)=0),E175,0))</f>
        <v>0</v>
      </c>
      <c r="E175" s="3">
        <f t="shared" si="45"/>
        <v>172</v>
      </c>
      <c r="F175" s="3">
        <f t="shared" si="36"/>
        <v>0</v>
      </c>
      <c r="G175" s="47">
        <f t="shared" si="47"/>
        <v>8.6499999999999994E-2</v>
      </c>
      <c r="H175" s="37">
        <f t="shared" si="37"/>
        <v>8.6499999999999994E-2</v>
      </c>
      <c r="I175" s="9">
        <f>IF(Inputs!$B$12="No",IF((K175+L175)&gt;(U174*(1+rate/freq)),IF((U174*(1+rate/freq))&lt;0,0,(U174*(1+rate/freq))),(K175+L175)),IF(E175="",NA(),IF(Inputs!$E$10&gt;(U174*(1+rate/freq)),IF((U174*(1+rate/freq))&lt;0,0,(U174*(1+rate/freq))),PMT(H175/freq,(term),-$B$2))))</f>
        <v>17942.58836603877</v>
      </c>
      <c r="J175" s="8">
        <f t="shared" si="38"/>
        <v>17942.58836603877</v>
      </c>
      <c r="K175" s="9">
        <f t="shared" si="39"/>
        <v>5941.9675081162241</v>
      </c>
      <c r="L175" s="8">
        <f>IF(E175="","",IF(Inputs!$B$12="Yes",I175-K175,Inputs!$B$6-K175))</f>
        <v>12000.620857922546</v>
      </c>
      <c r="M175" s="8">
        <f t="shared" si="46"/>
        <v>172</v>
      </c>
      <c r="N175" s="8">
        <f>N172+3</f>
        <v>172</v>
      </c>
      <c r="O175" s="8"/>
      <c r="P175" s="8"/>
      <c r="Q175" s="8" t="str">
        <f t="shared" si="40"/>
        <v/>
      </c>
      <c r="R175" s="3">
        <f t="shared" si="41"/>
        <v>0</v>
      </c>
      <c r="S175" s="62">
        <f>IF(Inputs!$E$12="Yes",IF(AH175&lt;0,0,AH175),0)</f>
        <v>0</v>
      </c>
      <c r="T175" s="3">
        <f t="shared" si="42"/>
        <v>0</v>
      </c>
      <c r="U175" s="8">
        <f t="shared" si="43"/>
        <v>812318.57101947279</v>
      </c>
      <c r="W175" s="33"/>
      <c r="X175" s="33"/>
      <c r="Y175" s="33"/>
      <c r="Z175" s="33"/>
      <c r="AA175" s="33"/>
      <c r="AB175" s="11"/>
      <c r="AC175" s="11"/>
      <c r="AD175">
        <f>IF(AND('Loan amortization schedule-old'!K175&gt;$AE$1,K175&gt;$AE$1),1,0)</f>
        <v>0</v>
      </c>
      <c r="AE175" s="2">
        <f>IF(AND('Loan amortization schedule-old'!K175&gt;$AE$1,K175&lt;$AE$1),($AE$1-K175)*Inputs!$B$10,0)</f>
        <v>0</v>
      </c>
      <c r="AF175">
        <f>IF(AND('Loan amortization schedule-old'!K175&lt;$AE$1,K175&lt;$AE$1),('Loan amortization schedule-old'!K175-'Loan amortization schedule-new'!K175)*Inputs!$B$10,0)</f>
        <v>189.3070069103839</v>
      </c>
      <c r="AG175" s="7"/>
      <c r="AH175" s="61">
        <f>IF(ISERROR(E175),NA(),'Loan amortization schedule-old'!K175-'Loan amortization schedule-new'!K175)+IF(ISERROR(E175),NA(),'Loan amortization schedule-old'!L175-'Loan amortization schedule-new'!L175)-IF(ISERROR(E175),NA(),IF(AD175=1,0,SUM(AE175:AF175)))</f>
        <v>2946.4750972627448</v>
      </c>
      <c r="AI175" s="53">
        <f>IF(X175=0,0,'Loan amortization schedule-old'!Y175-Y175)</f>
        <v>0</v>
      </c>
      <c r="AJ175" s="53">
        <f>IF(X175=0,0,'Loan amortization schedule-old'!Z175-Z175)</f>
        <v>0</v>
      </c>
      <c r="AK175" s="53">
        <f t="shared" si="44"/>
        <v>0</v>
      </c>
      <c r="AL175" s="53">
        <f t="shared" si="48"/>
        <v>0</v>
      </c>
      <c r="AN175" s="50">
        <f>IF(Inputs!$B$12="No",SUM($AL$3:AL175)-Inputs!$E$5-Inputs!$E$6,IF(Inputs!$E$12="Yes",NA(),SUM($AL$3:AL175)-Inputs!$E$5-Inputs!$E$6))</f>
        <v>522792.72660676541</v>
      </c>
      <c r="AO175" s="35"/>
    </row>
    <row r="176" spans="1:49">
      <c r="D176" s="26">
        <f>IF(SUM($D$2:D175)&lt;&gt;0,0,IF(OR(ROUND(U175-L176,2)=0,ROUND(U176,2)=0),E176,0))</f>
        <v>0</v>
      </c>
      <c r="E176" s="3">
        <f t="shared" si="45"/>
        <v>173</v>
      </c>
      <c r="F176" s="3">
        <f t="shared" si="36"/>
        <v>0</v>
      </c>
      <c r="G176" s="47">
        <f t="shared" si="47"/>
        <v>8.6499999999999994E-2</v>
      </c>
      <c r="H176" s="37">
        <f t="shared" si="37"/>
        <v>8.6499999999999994E-2</v>
      </c>
      <c r="I176" s="9">
        <f>IF(Inputs!$B$12="No",IF((K176+L176)&gt;(U175*(1+rate/freq)),IF((U175*(1+rate/freq))&lt;0,0,(U175*(1+rate/freq))),(K176+L176)),IF(E176="",NA(),IF(Inputs!$E$10&gt;(U175*(1+rate/freq)),IF((U175*(1+rate/freq))&lt;0,0,(U175*(1+rate/freq))),PMT(H176/freq,(term),-$B$2))))</f>
        <v>17942.58836603877</v>
      </c>
      <c r="J176" s="8">
        <f t="shared" si="38"/>
        <v>17942.58836603877</v>
      </c>
      <c r="K176" s="9">
        <f t="shared" si="39"/>
        <v>5855.4630327653658</v>
      </c>
      <c r="L176" s="8">
        <f>IF(E176="","",IF(Inputs!$B$12="Yes",I176-K176,Inputs!$B$6-K176))</f>
        <v>12087.125333273405</v>
      </c>
      <c r="M176" s="8">
        <f t="shared" si="46"/>
        <v>173</v>
      </c>
      <c r="N176" s="8"/>
      <c r="O176" s="8"/>
      <c r="P176" s="8"/>
      <c r="Q176" s="8" t="str">
        <f t="shared" si="40"/>
        <v/>
      </c>
      <c r="R176" s="3">
        <f t="shared" si="41"/>
        <v>0</v>
      </c>
      <c r="S176" s="62">
        <f>IF(Inputs!$E$12="Yes",IF(AH176&lt;0,0,AH176),0)</f>
        <v>0</v>
      </c>
      <c r="T176" s="3">
        <f t="shared" si="42"/>
        <v>0</v>
      </c>
      <c r="U176" s="8">
        <f t="shared" si="43"/>
        <v>800231.44568619935</v>
      </c>
      <c r="W176" s="33"/>
      <c r="X176" s="33"/>
      <c r="Y176" s="33"/>
      <c r="Z176" s="33"/>
      <c r="AA176" s="33"/>
      <c r="AB176" s="11"/>
      <c r="AC176" s="11"/>
      <c r="AD176">
        <f>IF(AND('Loan amortization schedule-old'!K176&gt;$AE$1,K176&gt;$AE$1),1,0)</f>
        <v>0</v>
      </c>
      <c r="AE176" s="2">
        <f>IF(AND('Loan amortization schedule-old'!K176&gt;$AE$1,K176&lt;$AE$1),($AE$1-K176)*Inputs!$B$10,0)</f>
        <v>0</v>
      </c>
      <c r="AF176">
        <f>IF(AND('Loan amortization schedule-old'!K176&lt;$AE$1,K176&lt;$AE$1),('Loan amortization schedule-old'!K176-'Loan amortization schedule-new'!K176)*Inputs!$B$10,0)</f>
        <v>185.71806757557985</v>
      </c>
      <c r="AG176" s="7"/>
      <c r="AH176" s="61">
        <f>IF(ISERROR(E176),NA(),'Loan amortization schedule-old'!K176-'Loan amortization schedule-new'!K176)+IF(ISERROR(E176),NA(),'Loan amortization schedule-old'!L176-'Loan amortization schedule-new'!L176)-IF(ISERROR(E176),NA(),IF(AD176=1,0,SUM(AE176:AF176)))</f>
        <v>2950.0640365975487</v>
      </c>
      <c r="AI176" s="53">
        <f>IF(X176=0,0,'Loan amortization schedule-old'!Y176-Y176)</f>
        <v>0</v>
      </c>
      <c r="AJ176" s="53">
        <f>IF(X176=0,0,'Loan amortization schedule-old'!Z176-Z176)</f>
        <v>0</v>
      </c>
      <c r="AK176" s="53">
        <f t="shared" si="44"/>
        <v>0</v>
      </c>
      <c r="AL176" s="53">
        <f t="shared" si="48"/>
        <v>0</v>
      </c>
      <c r="AN176" s="50">
        <f>IF(Inputs!$B$12="No",SUM($AL$3:AL176)-Inputs!$E$5-Inputs!$E$6,IF(Inputs!$E$12="Yes",NA(),SUM($AL$3:AL176)-Inputs!$E$5-Inputs!$E$6))</f>
        <v>522792.72660676541</v>
      </c>
      <c r="AO176" s="35"/>
    </row>
    <row r="177" spans="4:41">
      <c r="D177" s="26">
        <f>IF(SUM($D$2:D176)&lt;&gt;0,0,IF(OR(ROUND(U176-L177,2)=0,ROUND(U177,2)=0),E177,0))</f>
        <v>0</v>
      </c>
      <c r="E177" s="3">
        <f t="shared" si="45"/>
        <v>174</v>
      </c>
      <c r="F177" s="3">
        <f t="shared" si="36"/>
        <v>0</v>
      </c>
      <c r="G177" s="47">
        <f t="shared" si="47"/>
        <v>8.6499999999999994E-2</v>
      </c>
      <c r="H177" s="37">
        <f t="shared" si="37"/>
        <v>8.6499999999999994E-2</v>
      </c>
      <c r="I177" s="9">
        <f>IF(Inputs!$B$12="No",IF((K177+L177)&gt;(U176*(1+rate/freq)),IF((U176*(1+rate/freq))&lt;0,0,(U176*(1+rate/freq))),(K177+L177)),IF(E177="",NA(),IF(Inputs!$E$10&gt;(U176*(1+rate/freq)),IF((U176*(1+rate/freq))&lt;0,0,(U176*(1+rate/freq))),PMT(H177/freq,(term),-$B$2))))</f>
        <v>17942.58836603877</v>
      </c>
      <c r="J177" s="8">
        <f t="shared" si="38"/>
        <v>17942.58836603877</v>
      </c>
      <c r="K177" s="9">
        <f t="shared" si="39"/>
        <v>5768.3350043213532</v>
      </c>
      <c r="L177" s="8">
        <f>IF(E177="","",IF(Inputs!$B$12="Yes",I177-K177,Inputs!$B$6-K177))</f>
        <v>12174.253361717416</v>
      </c>
      <c r="M177" s="8">
        <f t="shared" si="46"/>
        <v>174</v>
      </c>
      <c r="N177" s="8"/>
      <c r="O177" s="8"/>
      <c r="P177" s="8"/>
      <c r="Q177" s="8" t="str">
        <f t="shared" si="40"/>
        <v/>
      </c>
      <c r="R177" s="3">
        <f t="shared" si="41"/>
        <v>0</v>
      </c>
      <c r="S177" s="62">
        <f>IF(Inputs!$E$12="Yes",IF(AH177&lt;0,0,AH177),0)</f>
        <v>0</v>
      </c>
      <c r="T177" s="3">
        <f t="shared" si="42"/>
        <v>0</v>
      </c>
      <c r="U177" s="8">
        <f t="shared" si="43"/>
        <v>788057.1923244819</v>
      </c>
      <c r="W177" s="33"/>
      <c r="X177" s="33"/>
      <c r="Y177" s="33"/>
      <c r="Z177" s="33"/>
      <c r="AA177" s="33"/>
      <c r="AB177" s="11"/>
      <c r="AC177" s="11"/>
      <c r="AD177">
        <f>IF(AND('Loan amortization schedule-old'!K177&gt;$AE$1,K177&gt;$AE$1),1,0)</f>
        <v>0</v>
      </c>
      <c r="AE177" s="2">
        <f>IF(AND('Loan amortization schedule-old'!K177&gt;$AE$1,K177&lt;$AE$1),($AE$1-K177)*Inputs!$B$10,0)</f>
        <v>0</v>
      </c>
      <c r="AF177">
        <f>IF(AND('Loan amortization schedule-old'!K177&lt;$AE$1,K177&lt;$AE$1),('Loan amortization schedule-old'!K177-'Loan amortization schedule-new'!K177)*Inputs!$B$10,0)</f>
        <v>182.07930174417021</v>
      </c>
      <c r="AG177" s="7"/>
      <c r="AH177" s="61">
        <f>IF(ISERROR(E177),NA(),'Loan amortization schedule-old'!K177-'Loan amortization schedule-new'!K177)+IF(ISERROR(E177),NA(),'Loan amortization schedule-old'!L177-'Loan amortization schedule-new'!L177)-IF(ISERROR(E177),NA(),IF(AD177=1,0,SUM(AE177:AF177)))</f>
        <v>2953.7028024289593</v>
      </c>
      <c r="AI177" s="53">
        <f>IF(X177=0,0,'Loan amortization schedule-old'!Y177-Y177)</f>
        <v>0</v>
      </c>
      <c r="AJ177" s="53">
        <f>IF(X177=0,0,'Loan amortization schedule-old'!Z177-Z177)</f>
        <v>0</v>
      </c>
      <c r="AK177" s="53">
        <f t="shared" si="44"/>
        <v>0</v>
      </c>
      <c r="AL177" s="53">
        <f t="shared" si="48"/>
        <v>0</v>
      </c>
      <c r="AN177" s="50">
        <f>IF(Inputs!$B$12="No",SUM($AL$3:AL177)-Inputs!$E$5-Inputs!$E$6,IF(Inputs!$E$12="Yes",NA(),SUM($AL$3:AL177)-Inputs!$E$5-Inputs!$E$6))</f>
        <v>522792.72660676541</v>
      </c>
      <c r="AO177" s="35"/>
    </row>
    <row r="178" spans="4:41">
      <c r="D178" s="26">
        <f>IF(SUM($D$2:D177)&lt;&gt;0,0,IF(OR(ROUND(U177-L178,2)=0,ROUND(U178,2)=0),E178,0))</f>
        <v>0</v>
      </c>
      <c r="E178" s="3">
        <f t="shared" si="45"/>
        <v>175</v>
      </c>
      <c r="F178" s="3">
        <f t="shared" si="36"/>
        <v>0</v>
      </c>
      <c r="G178" s="47">
        <f t="shared" si="47"/>
        <v>8.6499999999999994E-2</v>
      </c>
      <c r="H178" s="37">
        <f t="shared" si="37"/>
        <v>8.6499999999999994E-2</v>
      </c>
      <c r="I178" s="9">
        <f>IF(Inputs!$B$12="No",IF((K178+L178)&gt;(U177*(1+rate/freq)),IF((U177*(1+rate/freq))&lt;0,0,(U177*(1+rate/freq))),(K178+L178)),IF(E178="",NA(),IF(Inputs!$E$10&gt;(U177*(1+rate/freq)),IF((U177*(1+rate/freq))&lt;0,0,(U177*(1+rate/freq))),PMT(H178/freq,(term),-$B$2))))</f>
        <v>17942.58836603877</v>
      </c>
      <c r="J178" s="8">
        <f t="shared" si="38"/>
        <v>17942.58836603877</v>
      </c>
      <c r="K178" s="9">
        <f t="shared" si="39"/>
        <v>5680.5789280056406</v>
      </c>
      <c r="L178" s="8">
        <f>IF(E178="","",IF(Inputs!$B$12="Yes",I178-K178,Inputs!$B$6-K178))</f>
        <v>12262.009438033128</v>
      </c>
      <c r="M178" s="8">
        <f t="shared" si="46"/>
        <v>175</v>
      </c>
      <c r="N178" s="8">
        <f>N175+3</f>
        <v>175</v>
      </c>
      <c r="O178" s="8">
        <f>O172+6</f>
        <v>175</v>
      </c>
      <c r="P178" s="8"/>
      <c r="Q178" s="8" t="str">
        <f t="shared" si="40"/>
        <v/>
      </c>
      <c r="R178" s="3">
        <f t="shared" si="41"/>
        <v>0</v>
      </c>
      <c r="S178" s="62">
        <f>IF(Inputs!$E$12="Yes",IF(AH178&lt;0,0,AH178),0)</f>
        <v>0</v>
      </c>
      <c r="T178" s="3">
        <f t="shared" si="42"/>
        <v>0</v>
      </c>
      <c r="U178" s="8">
        <f t="shared" si="43"/>
        <v>775795.18288644881</v>
      </c>
      <c r="W178" s="33"/>
      <c r="X178" s="33"/>
      <c r="Y178" s="33"/>
      <c r="Z178" s="33"/>
      <c r="AA178" s="33"/>
      <c r="AB178" s="11"/>
      <c r="AC178" s="11"/>
      <c r="AD178">
        <f>IF(AND('Loan amortization schedule-old'!K178&gt;$AE$1,K178&gt;$AE$1),1,0)</f>
        <v>0</v>
      </c>
      <c r="AE178" s="2">
        <f>IF(AND('Loan amortization schedule-old'!K178&gt;$AE$1,K178&lt;$AE$1),($AE$1-K178)*Inputs!$B$10,0)</f>
        <v>0</v>
      </c>
      <c r="AF178">
        <f>IF(AND('Loan amortization schedule-old'!K178&lt;$AE$1,K178&lt;$AE$1),('Loan amortization schedule-old'!K178-'Loan amortization schedule-new'!K178)*Inputs!$B$10,0)</f>
        <v>178.39013164960031</v>
      </c>
      <c r="AG178" s="7"/>
      <c r="AH178" s="61">
        <f>IF(ISERROR(E178),NA(),'Loan amortization schedule-old'!K178-'Loan amortization schedule-new'!K178)+IF(ISERROR(E178),NA(),'Loan amortization schedule-old'!L178-'Loan amortization schedule-new'!L178)-IF(ISERROR(E178),NA(),IF(AD178=1,0,SUM(AE178:AF178)))</f>
        <v>2957.3919725235291</v>
      </c>
      <c r="AI178" s="53">
        <f>IF(X178=0,0,'Loan amortization schedule-old'!Y178-Y178)</f>
        <v>0</v>
      </c>
      <c r="AJ178" s="53">
        <f>IF(X178=0,0,'Loan amortization schedule-old'!Z178-Z178)</f>
        <v>0</v>
      </c>
      <c r="AK178" s="53">
        <f t="shared" si="44"/>
        <v>0</v>
      </c>
      <c r="AL178" s="53">
        <f t="shared" si="48"/>
        <v>0</v>
      </c>
      <c r="AN178" s="50">
        <f>IF(Inputs!$B$12="No",SUM($AL$3:AL178)-Inputs!$E$5-Inputs!$E$6,IF(Inputs!$E$12="Yes",NA(),SUM($AL$3:AL178)-Inputs!$E$5-Inputs!$E$6))</f>
        <v>522792.72660676541</v>
      </c>
      <c r="AO178" s="35"/>
    </row>
    <row r="179" spans="4:41">
      <c r="D179" s="26">
        <f>IF(SUM($D$2:D178)&lt;&gt;0,0,IF(OR(ROUND(U178-L179,2)=0,ROUND(U179,2)=0),E179,0))</f>
        <v>0</v>
      </c>
      <c r="E179" s="3">
        <f t="shared" si="45"/>
        <v>176</v>
      </c>
      <c r="F179" s="3">
        <f t="shared" si="36"/>
        <v>0</v>
      </c>
      <c r="G179" s="47">
        <f t="shared" si="47"/>
        <v>8.6499999999999994E-2</v>
      </c>
      <c r="H179" s="37">
        <f t="shared" si="37"/>
        <v>8.6499999999999994E-2</v>
      </c>
      <c r="I179" s="9">
        <f>IF(Inputs!$B$12="No",IF((K179+L179)&gt;(U178*(1+rate/freq)),IF((U178*(1+rate/freq))&lt;0,0,(U178*(1+rate/freq))),(K179+L179)),IF(E179="",NA(),IF(Inputs!$E$10&gt;(U178*(1+rate/freq)),IF((U178*(1+rate/freq))&lt;0,0,(U178*(1+rate/freq))),PMT(H179/freq,(term),-$B$2))))</f>
        <v>17942.58836603877</v>
      </c>
      <c r="J179" s="8">
        <f t="shared" si="38"/>
        <v>17942.58836603877</v>
      </c>
      <c r="K179" s="9">
        <f t="shared" si="39"/>
        <v>5592.1902766398189</v>
      </c>
      <c r="L179" s="8">
        <f>IF(E179="","",IF(Inputs!$B$12="Yes",I179-K179,Inputs!$B$6-K179))</f>
        <v>12350.39808939895</v>
      </c>
      <c r="M179" s="8">
        <f t="shared" si="46"/>
        <v>176</v>
      </c>
      <c r="N179" s="8"/>
      <c r="O179" s="8"/>
      <c r="P179" s="8"/>
      <c r="Q179" s="8" t="str">
        <f t="shared" si="40"/>
        <v/>
      </c>
      <c r="R179" s="3">
        <f t="shared" si="41"/>
        <v>0</v>
      </c>
      <c r="S179" s="62">
        <f>IF(Inputs!$E$12="Yes",IF(AH179&lt;0,0,AH179),0)</f>
        <v>0</v>
      </c>
      <c r="T179" s="3">
        <f t="shared" si="42"/>
        <v>0</v>
      </c>
      <c r="U179" s="8">
        <f t="shared" si="43"/>
        <v>763444.78479704983</v>
      </c>
      <c r="W179" s="33"/>
      <c r="X179" s="33"/>
      <c r="Y179" s="33"/>
      <c r="Z179" s="33"/>
      <c r="AA179" s="33"/>
      <c r="AB179" s="11"/>
      <c r="AC179" s="11"/>
      <c r="AD179">
        <f>IF(AND('Loan amortization schedule-old'!K179&gt;$AE$1,K179&gt;$AE$1),1,0)</f>
        <v>0</v>
      </c>
      <c r="AE179" s="2">
        <f>IF(AND('Loan amortization schedule-old'!K179&gt;$AE$1,K179&lt;$AE$1),($AE$1-K179)*Inputs!$B$10,0)</f>
        <v>0</v>
      </c>
      <c r="AF179">
        <f>IF(AND('Loan amortization schedule-old'!K179&lt;$AE$1,K179&lt;$AE$1),('Loan amortization schedule-old'!K179-'Loan amortization schedule-new'!K179)*Inputs!$B$10,0)</f>
        <v>174.64997336585154</v>
      </c>
      <c r="AG179" s="7"/>
      <c r="AH179" s="61">
        <f>IF(ISERROR(E179),NA(),'Loan amortization schedule-old'!K179-'Loan amortization schedule-new'!K179)+IF(ISERROR(E179),NA(),'Loan amortization schedule-old'!L179-'Loan amortization schedule-new'!L179)-IF(ISERROR(E179),NA(),IF(AD179=1,0,SUM(AE179:AF179)))</f>
        <v>2961.1321308072788</v>
      </c>
      <c r="AI179" s="53">
        <f>IF(X179=0,0,'Loan amortization schedule-old'!Y179-Y179)</f>
        <v>0</v>
      </c>
      <c r="AJ179" s="53">
        <f>IF(X179=0,0,'Loan amortization schedule-old'!Z179-Z179)</f>
        <v>0</v>
      </c>
      <c r="AK179" s="53">
        <f t="shared" si="44"/>
        <v>0</v>
      </c>
      <c r="AL179" s="53">
        <f t="shared" si="48"/>
        <v>0</v>
      </c>
      <c r="AN179" s="50">
        <f>IF(Inputs!$B$12="No",SUM($AL$3:AL179)-Inputs!$E$5-Inputs!$E$6,IF(Inputs!$E$12="Yes",NA(),SUM($AL$3:AL179)-Inputs!$E$5-Inputs!$E$6))</f>
        <v>522792.72660676541</v>
      </c>
      <c r="AO179" s="35"/>
    </row>
    <row r="180" spans="4:41">
      <c r="D180" s="26">
        <f>IF(SUM($D$2:D179)&lt;&gt;0,0,IF(OR(ROUND(U179-L180,2)=0,ROUND(U180,2)=0),E180,0))</f>
        <v>0</v>
      </c>
      <c r="E180" s="3">
        <f t="shared" si="45"/>
        <v>177</v>
      </c>
      <c r="F180" s="3">
        <f t="shared" si="36"/>
        <v>0</v>
      </c>
      <c r="G180" s="47">
        <f t="shared" si="47"/>
        <v>8.6499999999999994E-2</v>
      </c>
      <c r="H180" s="37">
        <f t="shared" si="37"/>
        <v>8.6499999999999994E-2</v>
      </c>
      <c r="I180" s="9">
        <f>IF(Inputs!$B$12="No",IF((K180+L180)&gt;(U179*(1+rate/freq)),IF((U179*(1+rate/freq))&lt;0,0,(U179*(1+rate/freq))),(K180+L180)),IF(E180="",NA(),IF(Inputs!$E$10&gt;(U179*(1+rate/freq)),IF((U179*(1+rate/freq))&lt;0,0,(U179*(1+rate/freq))),PMT(H180/freq,(term),-$B$2))))</f>
        <v>17942.58836603877</v>
      </c>
      <c r="J180" s="8">
        <f t="shared" si="38"/>
        <v>17942.58836603877</v>
      </c>
      <c r="K180" s="9">
        <f t="shared" si="39"/>
        <v>5503.1644904120667</v>
      </c>
      <c r="L180" s="8">
        <f>IF(E180="","",IF(Inputs!$B$12="Yes",I180-K180,Inputs!$B$6-K180))</f>
        <v>12439.423875626704</v>
      </c>
      <c r="M180" s="8">
        <f t="shared" si="46"/>
        <v>177</v>
      </c>
      <c r="N180" s="8"/>
      <c r="O180" s="8"/>
      <c r="P180" s="8"/>
      <c r="Q180" s="8" t="str">
        <f t="shared" si="40"/>
        <v/>
      </c>
      <c r="R180" s="3">
        <f t="shared" si="41"/>
        <v>0</v>
      </c>
      <c r="S180" s="62">
        <f>IF(Inputs!$E$12="Yes",IF(AH180&lt;0,0,AH180),0)</f>
        <v>0</v>
      </c>
      <c r="T180" s="3">
        <f t="shared" si="42"/>
        <v>0</v>
      </c>
      <c r="U180" s="8">
        <f t="shared" si="43"/>
        <v>751005.36092142307</v>
      </c>
      <c r="W180" s="33"/>
      <c r="X180" s="33"/>
      <c r="Y180" s="33"/>
      <c r="Z180" s="33"/>
      <c r="AA180" s="33"/>
      <c r="AB180" s="11"/>
      <c r="AC180" s="11"/>
      <c r="AD180">
        <f>IF(AND('Loan amortization schedule-old'!K180&gt;$AE$1,K180&gt;$AE$1),1,0)</f>
        <v>0</v>
      </c>
      <c r="AE180" s="2">
        <f>IF(AND('Loan amortization schedule-old'!K180&gt;$AE$1,K180&lt;$AE$1),($AE$1-K180)*Inputs!$B$10,0)</f>
        <v>0</v>
      </c>
      <c r="AF180">
        <f>IF(AND('Loan amortization schedule-old'!K180&lt;$AE$1,K180&lt;$AE$1),('Loan amortization schedule-old'!K180-'Loan amortization schedule-new'!K180)*Inputs!$B$10,0)</f>
        <v>170.85823674483981</v>
      </c>
      <c r="AG180" s="7"/>
      <c r="AH180" s="61">
        <f>IF(ISERROR(E180),NA(),'Loan amortization schedule-old'!K180-'Loan amortization schedule-new'!K180)+IF(ISERROR(E180),NA(),'Loan amortization schedule-old'!L180-'Loan amortization schedule-new'!L180)-IF(ISERROR(E180),NA(),IF(AD180=1,0,SUM(AE180:AF180)))</f>
        <v>2964.9238674282878</v>
      </c>
      <c r="AI180" s="53">
        <f>IF(X180=0,0,'Loan amortization schedule-old'!Y180-Y180)</f>
        <v>0</v>
      </c>
      <c r="AJ180" s="53">
        <f>IF(X180=0,0,'Loan amortization schedule-old'!Z180-Z180)</f>
        <v>0</v>
      </c>
      <c r="AK180" s="53">
        <f t="shared" si="44"/>
        <v>0</v>
      </c>
      <c r="AL180" s="53">
        <f t="shared" si="48"/>
        <v>0</v>
      </c>
      <c r="AN180" s="50">
        <f>IF(Inputs!$B$12="No",SUM($AL$3:AL180)-Inputs!$E$5-Inputs!$E$6,IF(Inputs!$E$12="Yes",NA(),SUM($AL$3:AL180)-Inputs!$E$5-Inputs!$E$6))</f>
        <v>522792.72660676541</v>
      </c>
      <c r="AO180" s="35"/>
    </row>
    <row r="181" spans="4:41">
      <c r="D181" s="26">
        <f>IF(SUM($D$2:D180)&lt;&gt;0,0,IF(OR(ROUND(U180-L181,2)=0,ROUND(U181,2)=0),E181,0))</f>
        <v>0</v>
      </c>
      <c r="E181" s="3">
        <f t="shared" si="45"/>
        <v>178</v>
      </c>
      <c r="F181" s="3">
        <f t="shared" si="36"/>
        <v>0</v>
      </c>
      <c r="G181" s="47">
        <f t="shared" si="47"/>
        <v>8.6499999999999994E-2</v>
      </c>
      <c r="H181" s="37">
        <f t="shared" si="37"/>
        <v>8.6499999999999994E-2</v>
      </c>
      <c r="I181" s="9">
        <f>IF(Inputs!$B$12="No",IF((K181+L181)&gt;(U180*(1+rate/freq)),IF((U180*(1+rate/freq))&lt;0,0,(U180*(1+rate/freq))),(K181+L181)),IF(E181="",NA(),IF(Inputs!$E$10&gt;(U180*(1+rate/freq)),IF((U180*(1+rate/freq))&lt;0,0,(U180*(1+rate/freq))),PMT(H181/freq,(term),-$B$2))))</f>
        <v>17942.58836603877</v>
      </c>
      <c r="J181" s="8">
        <f t="shared" si="38"/>
        <v>17942.58836603877</v>
      </c>
      <c r="K181" s="9">
        <f t="shared" si="39"/>
        <v>5413.4969766419244</v>
      </c>
      <c r="L181" s="8">
        <f>IF(E181="","",IF(Inputs!$B$12="Yes",I181-K181,Inputs!$B$6-K181))</f>
        <v>12529.091389396846</v>
      </c>
      <c r="M181" s="8">
        <f t="shared" si="46"/>
        <v>178</v>
      </c>
      <c r="N181" s="8">
        <f>N178+3</f>
        <v>178</v>
      </c>
      <c r="O181" s="8"/>
      <c r="P181" s="8"/>
      <c r="Q181" s="8" t="str">
        <f t="shared" si="40"/>
        <v/>
      </c>
      <c r="R181" s="3">
        <f t="shared" si="41"/>
        <v>0</v>
      </c>
      <c r="S181" s="62">
        <f>IF(Inputs!$E$12="Yes",IF(AH181&lt;0,0,AH181),0)</f>
        <v>0</v>
      </c>
      <c r="T181" s="3">
        <f t="shared" si="42"/>
        <v>0</v>
      </c>
      <c r="U181" s="8">
        <f t="shared" si="43"/>
        <v>738476.26953202626</v>
      </c>
      <c r="W181" s="33"/>
      <c r="X181" s="33"/>
      <c r="Y181" s="33"/>
      <c r="Z181" s="33"/>
      <c r="AA181" s="33"/>
      <c r="AB181" s="11"/>
      <c r="AC181" s="11"/>
      <c r="AD181">
        <f>IF(AND('Loan amortization schedule-old'!K181&gt;$AE$1,K181&gt;$AE$1),1,0)</f>
        <v>0</v>
      </c>
      <c r="AE181" s="2">
        <f>IF(AND('Loan amortization schedule-old'!K181&gt;$AE$1,K181&lt;$AE$1),($AE$1-K181)*Inputs!$B$10,0)</f>
        <v>0</v>
      </c>
      <c r="AF181">
        <f>IF(AND('Loan amortization schedule-old'!K181&lt;$AE$1,K181&lt;$AE$1),('Loan amortization schedule-old'!K181-'Loan amortization schedule-new'!K181)*Inputs!$B$10,0)</f>
        <v>167.01432535319682</v>
      </c>
      <c r="AG181" s="7"/>
      <c r="AH181" s="61">
        <f>IF(ISERROR(E181),NA(),'Loan amortization schedule-old'!K181-'Loan amortization schedule-new'!K181)+IF(ISERROR(E181),NA(),'Loan amortization schedule-old'!L181-'Loan amortization schedule-new'!L181)-IF(ISERROR(E181),NA(),IF(AD181=1,0,SUM(AE181:AF181)))</f>
        <v>2968.7677788199308</v>
      </c>
      <c r="AI181" s="53">
        <f>IF(X181=0,0,'Loan amortization schedule-old'!Y181-Y181)</f>
        <v>0</v>
      </c>
      <c r="AJ181" s="53">
        <f>IF(X181=0,0,'Loan amortization schedule-old'!Z181-Z181)</f>
        <v>0</v>
      </c>
      <c r="AK181" s="53">
        <f t="shared" si="44"/>
        <v>0</v>
      </c>
      <c r="AL181" s="53">
        <f t="shared" si="48"/>
        <v>0</v>
      </c>
      <c r="AN181" s="50">
        <f>IF(Inputs!$B$12="No",SUM($AL$3:AL181)-Inputs!$E$5-Inputs!$E$6,IF(Inputs!$E$12="Yes",NA(),SUM($AL$3:AL181)-Inputs!$E$5-Inputs!$E$6))</f>
        <v>522792.72660676541</v>
      </c>
      <c r="AO181" s="35"/>
    </row>
    <row r="182" spans="4:41">
      <c r="D182" s="26">
        <f>IF(SUM($D$2:D181)&lt;&gt;0,0,IF(OR(ROUND(U181-L182,2)=0,ROUND(U182,2)=0),E182,0))</f>
        <v>0</v>
      </c>
      <c r="E182" s="3">
        <f t="shared" si="45"/>
        <v>179</v>
      </c>
      <c r="F182" s="3">
        <f t="shared" si="36"/>
        <v>0</v>
      </c>
      <c r="G182" s="47">
        <f t="shared" si="47"/>
        <v>8.6499999999999994E-2</v>
      </c>
      <c r="H182" s="37">
        <f t="shared" si="37"/>
        <v>8.6499999999999994E-2</v>
      </c>
      <c r="I182" s="9">
        <f>IF(Inputs!$B$12="No",IF((K182+L182)&gt;(U181*(1+rate/freq)),IF((U181*(1+rate/freq))&lt;0,0,(U181*(1+rate/freq))),(K182+L182)),IF(E182="",NA(),IF(Inputs!$E$10&gt;(U181*(1+rate/freq)),IF((U181*(1+rate/freq))&lt;0,0,(U181*(1+rate/freq))),PMT(H182/freq,(term),-$B$2))))</f>
        <v>17942.58836603877</v>
      </c>
      <c r="J182" s="8">
        <f t="shared" si="38"/>
        <v>17942.58836603877</v>
      </c>
      <c r="K182" s="9">
        <f t="shared" si="39"/>
        <v>5323.1831095433554</v>
      </c>
      <c r="L182" s="8">
        <f>IF(E182="","",IF(Inputs!$B$12="Yes",I182-K182,Inputs!$B$6-K182))</f>
        <v>12619.405256495415</v>
      </c>
      <c r="M182" s="8">
        <f t="shared" si="46"/>
        <v>179</v>
      </c>
      <c r="N182" s="8"/>
      <c r="O182" s="8"/>
      <c r="P182" s="8"/>
      <c r="Q182" s="8" t="str">
        <f t="shared" si="40"/>
        <v/>
      </c>
      <c r="R182" s="3">
        <f t="shared" si="41"/>
        <v>0</v>
      </c>
      <c r="S182" s="62">
        <f>IF(Inputs!$E$12="Yes",IF(AH182&lt;0,0,AH182),0)</f>
        <v>0</v>
      </c>
      <c r="T182" s="3">
        <f t="shared" si="42"/>
        <v>0</v>
      </c>
      <c r="U182" s="8">
        <f t="shared" si="43"/>
        <v>725856.8642755308</v>
      </c>
      <c r="W182" s="33"/>
      <c r="X182" s="33"/>
      <c r="Y182" s="33"/>
      <c r="Z182" s="33"/>
      <c r="AA182" s="33"/>
      <c r="AB182" s="11"/>
      <c r="AC182" s="11"/>
      <c r="AD182">
        <f>IF(AND('Loan amortization schedule-old'!K182&gt;$AE$1,K182&gt;$AE$1),1,0)</f>
        <v>0</v>
      </c>
      <c r="AE182" s="2">
        <f>IF(AND('Loan amortization schedule-old'!K182&gt;$AE$1,K182&lt;$AE$1),($AE$1-K182)*Inputs!$B$10,0)</f>
        <v>0</v>
      </c>
      <c r="AF182">
        <f>IF(AND('Loan amortization schedule-old'!K182&lt;$AE$1,K182&lt;$AE$1),('Loan amortization schedule-old'!K182-'Loan amortization schedule-new'!K182)*Inputs!$B$10,0)</f>
        <v>163.11763640842824</v>
      </c>
      <c r="AG182" s="7"/>
      <c r="AH182" s="61">
        <f>IF(ISERROR(E182),NA(),'Loan amortization schedule-old'!K182-'Loan amortization schedule-new'!K182)+IF(ISERROR(E182),NA(),'Loan amortization schedule-old'!L182-'Loan amortization schedule-new'!L182)-IF(ISERROR(E182),NA(),IF(AD182=1,0,SUM(AE182:AF182)))</f>
        <v>2972.6644677647014</v>
      </c>
      <c r="AI182" s="53">
        <f>IF(X182=0,0,'Loan amortization schedule-old'!Y182-Y182)</f>
        <v>0</v>
      </c>
      <c r="AJ182" s="53">
        <f>IF(X182=0,0,'Loan amortization schedule-old'!Z182-Z182)</f>
        <v>0</v>
      </c>
      <c r="AK182" s="53">
        <f t="shared" si="44"/>
        <v>0</v>
      </c>
      <c r="AL182" s="53">
        <f t="shared" si="48"/>
        <v>0</v>
      </c>
      <c r="AN182" s="50">
        <f>IF(Inputs!$B$12="No",SUM($AL$3:AL182)-Inputs!$E$5-Inputs!$E$6,IF(Inputs!$E$12="Yes",NA(),SUM($AL$3:AL182)-Inputs!$E$5-Inputs!$E$6))</f>
        <v>522792.72660676541</v>
      </c>
      <c r="AO182" s="35"/>
    </row>
    <row r="183" spans="4:41">
      <c r="D183" s="26">
        <f>IF(SUM($D$2:D182)&lt;&gt;0,0,IF(OR(ROUND(U182-L183,2)=0,ROUND(U183,2)=0),E183,0))</f>
        <v>0</v>
      </c>
      <c r="E183" s="3">
        <f t="shared" si="45"/>
        <v>180</v>
      </c>
      <c r="F183" s="3">
        <f t="shared" si="36"/>
        <v>0</v>
      </c>
      <c r="G183" s="47">
        <f t="shared" si="47"/>
        <v>8.6499999999999994E-2</v>
      </c>
      <c r="H183" s="37">
        <f t="shared" si="37"/>
        <v>8.6499999999999994E-2</v>
      </c>
      <c r="I183" s="9">
        <f>IF(Inputs!$B$12="No",IF((K183+L183)&gt;(U182*(1+rate/freq)),IF((U182*(1+rate/freq))&lt;0,0,(U182*(1+rate/freq))),(K183+L183)),IF(E183="",NA(),IF(Inputs!$E$10&gt;(U182*(1+rate/freq)),IF((U182*(1+rate/freq))&lt;0,0,(U182*(1+rate/freq))),PMT(H183/freq,(term),-$B$2))))</f>
        <v>17942.58836603877</v>
      </c>
      <c r="J183" s="8">
        <f t="shared" si="38"/>
        <v>17942.58836603877</v>
      </c>
      <c r="K183" s="9">
        <f t="shared" si="39"/>
        <v>5232.218229986117</v>
      </c>
      <c r="L183" s="8">
        <f>IF(E183="","",IF(Inputs!$B$12="Yes",I183-K183,Inputs!$B$6-K183))</f>
        <v>12710.370136052654</v>
      </c>
      <c r="M183" s="8">
        <f t="shared" si="46"/>
        <v>180</v>
      </c>
      <c r="N183" s="8"/>
      <c r="O183" s="8"/>
      <c r="P183" s="8"/>
      <c r="Q183" s="8" t="str">
        <f t="shared" si="40"/>
        <v/>
      </c>
      <c r="R183" s="3">
        <f t="shared" si="41"/>
        <v>0</v>
      </c>
      <c r="S183" s="62">
        <f>IF(Inputs!$E$12="Yes",IF(AH183&lt;0,0,AH183),0)</f>
        <v>0</v>
      </c>
      <c r="T183" s="3">
        <f t="shared" si="42"/>
        <v>0</v>
      </c>
      <c r="U183" s="8">
        <f t="shared" si="43"/>
        <v>713146.49413947819</v>
      </c>
      <c r="W183" s="33"/>
      <c r="X183" s="33"/>
      <c r="Y183" s="33"/>
      <c r="Z183" s="33"/>
      <c r="AA183" s="33"/>
      <c r="AB183" s="11"/>
      <c r="AC183" s="11"/>
      <c r="AD183">
        <f>IF(AND('Loan amortization schedule-old'!K183&gt;$AE$1,K183&gt;$AE$1),1,0)</f>
        <v>0</v>
      </c>
      <c r="AE183" s="2">
        <f>IF(AND('Loan amortization schedule-old'!K183&gt;$AE$1,K183&lt;$AE$1),($AE$1-K183)*Inputs!$B$10,0)</f>
        <v>0</v>
      </c>
      <c r="AF183">
        <f>IF(AND('Loan amortization schedule-old'!K183&lt;$AE$1,K183&lt;$AE$1),('Loan amortization schedule-old'!K183-'Loan amortization schedule-new'!K183)*Inputs!$B$10,0)</f>
        <v>159.16756071444237</v>
      </c>
      <c r="AG183" s="7"/>
      <c r="AH183" s="61">
        <f>IF(ISERROR(E183),NA(),'Loan amortization schedule-old'!K183-'Loan amortization schedule-new'!K183)+IF(ISERROR(E183),NA(),'Loan amortization schedule-old'!L183-'Loan amortization schedule-new'!L183)-IF(ISERROR(E183),NA(),IF(AD183=1,0,SUM(AE183:AF183)))</f>
        <v>2976.6145434586861</v>
      </c>
      <c r="AI183" s="53">
        <f>IF(X183=0,0,'Loan amortization schedule-old'!Y183-Y183)</f>
        <v>0</v>
      </c>
      <c r="AJ183" s="53">
        <f>IF(X183=0,0,'Loan amortization schedule-old'!Z183-Z183)</f>
        <v>0</v>
      </c>
      <c r="AK183" s="53">
        <f t="shared" si="44"/>
        <v>0</v>
      </c>
      <c r="AL183" s="53">
        <f t="shared" si="48"/>
        <v>0</v>
      </c>
      <c r="AN183" s="50">
        <f>IF(Inputs!$B$12="No",SUM($AL$3:AL183)-Inputs!$E$5-Inputs!$E$6,IF(Inputs!$E$12="Yes",NA(),SUM($AL$3:AL183)-Inputs!$E$5-Inputs!$E$6))</f>
        <v>522792.72660676541</v>
      </c>
      <c r="AO183" s="35"/>
    </row>
    <row r="184" spans="4:41">
      <c r="D184" s="26">
        <f>IF(SUM($D$2:D183)&lt;&gt;0,0,IF(OR(ROUND(U183-L184,2)=0,ROUND(U184,2)=0),E184,0))</f>
        <v>0</v>
      </c>
      <c r="E184" s="3">
        <f t="shared" si="45"/>
        <v>181</v>
      </c>
      <c r="F184" s="3">
        <f t="shared" si="36"/>
        <v>0</v>
      </c>
      <c r="G184" s="47">
        <f t="shared" si="47"/>
        <v>8.6499999999999994E-2</v>
      </c>
      <c r="H184" s="37">
        <f t="shared" si="37"/>
        <v>8.6499999999999994E-2</v>
      </c>
      <c r="I184" s="9">
        <f>IF(Inputs!$B$12="No",IF((K184+L184)&gt;(U183*(1+rate/freq)),IF((U183*(1+rate/freq))&lt;0,0,(U183*(1+rate/freq))),(K184+L184)),IF(E184="",NA(),IF(Inputs!$E$10&gt;(U183*(1+rate/freq)),IF((U183*(1+rate/freq))&lt;0,0,(U183*(1+rate/freq))),PMT(H184/freq,(term),-$B$2))))</f>
        <v>17942.58836603877</v>
      </c>
      <c r="J184" s="8">
        <f t="shared" si="38"/>
        <v>17942.58836603877</v>
      </c>
      <c r="K184" s="9">
        <f t="shared" si="39"/>
        <v>5140.597645255405</v>
      </c>
      <c r="L184" s="8">
        <f>IF(E184="","",IF(Inputs!$B$12="Yes",I184-K184,Inputs!$B$6-K184))</f>
        <v>12801.990720783364</v>
      </c>
      <c r="M184" s="8">
        <f t="shared" si="46"/>
        <v>181</v>
      </c>
      <c r="N184" s="8">
        <f>N181+3</f>
        <v>181</v>
      </c>
      <c r="O184" s="8">
        <f>O178+6</f>
        <v>181</v>
      </c>
      <c r="P184" s="8">
        <f>P172+12</f>
        <v>181</v>
      </c>
      <c r="Q184" s="8" t="str">
        <f t="shared" si="40"/>
        <v/>
      </c>
      <c r="R184" s="3">
        <f t="shared" si="41"/>
        <v>0</v>
      </c>
      <c r="S184" s="62">
        <f>IF(Inputs!$E$12="Yes",IF(AH184&lt;0,0,AH184),0)</f>
        <v>0</v>
      </c>
      <c r="T184" s="3">
        <f t="shared" si="42"/>
        <v>0</v>
      </c>
      <c r="U184" s="8">
        <f t="shared" si="43"/>
        <v>700344.50341869483</v>
      </c>
      <c r="W184" s="33"/>
      <c r="X184" s="33"/>
      <c r="Y184" s="33"/>
      <c r="Z184" s="33"/>
      <c r="AA184" s="33"/>
      <c r="AB184" s="11"/>
      <c r="AC184" s="11"/>
      <c r="AD184">
        <f>IF(AND('Loan amortization schedule-old'!K184&gt;$AE$1,K184&gt;$AE$1),1,0)</f>
        <v>0</v>
      </c>
      <c r="AE184" s="2">
        <f>IF(AND('Loan amortization schedule-old'!K184&gt;$AE$1,K184&lt;$AE$1),($AE$1-K184)*Inputs!$B$10,0)</f>
        <v>0</v>
      </c>
      <c r="AF184">
        <f>IF(AND('Loan amortization schedule-old'!K184&lt;$AE$1,K184&lt;$AE$1),('Loan amortization schedule-old'!K184-'Loan amortization schedule-new'!K184)*Inputs!$B$10,0)</f>
        <v>155.16348259644272</v>
      </c>
      <c r="AG184" s="7"/>
      <c r="AH184" s="61">
        <f>IF(ISERROR(E184),NA(),'Loan amortization schedule-old'!K184-'Loan amortization schedule-new'!K184)+IF(ISERROR(E184),NA(),'Loan amortization schedule-old'!L184-'Loan amortization schedule-new'!L184)-IF(ISERROR(E184),NA(),IF(AD184=1,0,SUM(AE184:AF184)))</f>
        <v>2980.6186215766884</v>
      </c>
      <c r="AI184" s="53">
        <f>IF(X184=0,0,'Loan amortization schedule-old'!Y184-Y184)</f>
        <v>0</v>
      </c>
      <c r="AJ184" s="53">
        <f>IF(X184=0,0,'Loan amortization schedule-old'!Z184-Z184)</f>
        <v>0</v>
      </c>
      <c r="AK184" s="53">
        <f t="shared" si="44"/>
        <v>0</v>
      </c>
      <c r="AL184" s="53">
        <f t="shared" si="48"/>
        <v>0</v>
      </c>
      <c r="AN184" s="50">
        <f>IF(Inputs!$B$12="No",SUM($AL$3:AL184)-Inputs!$E$5-Inputs!$E$6,IF(Inputs!$E$12="Yes",NA(),SUM($AL$3:AL184)-Inputs!$E$5-Inputs!$E$6))</f>
        <v>522792.72660676541</v>
      </c>
      <c r="AO184" s="35"/>
    </row>
    <row r="185" spans="4:41">
      <c r="D185" s="26">
        <f>IF(SUM($D$2:D184)&lt;&gt;0,0,IF(OR(ROUND(U184-L185,2)=0,ROUND(U185,2)=0),E185,0))</f>
        <v>0</v>
      </c>
      <c r="E185" s="3">
        <f t="shared" si="45"/>
        <v>182</v>
      </c>
      <c r="F185" s="3">
        <f t="shared" si="36"/>
        <v>0</v>
      </c>
      <c r="G185" s="47">
        <f t="shared" si="47"/>
        <v>8.6499999999999994E-2</v>
      </c>
      <c r="H185" s="37">
        <f t="shared" si="37"/>
        <v>8.6499999999999994E-2</v>
      </c>
      <c r="I185" s="9">
        <f>IF(Inputs!$B$12="No",IF((K185+L185)&gt;(U184*(1+rate/freq)),IF((U184*(1+rate/freq))&lt;0,0,(U184*(1+rate/freq))),(K185+L185)),IF(E185="",NA(),IF(Inputs!$E$10&gt;(U184*(1+rate/freq)),IF((U184*(1+rate/freq))&lt;0,0,(U184*(1+rate/freq))),PMT(H185/freq,(term),-$B$2))))</f>
        <v>17942.58836603877</v>
      </c>
      <c r="J185" s="8">
        <f t="shared" si="38"/>
        <v>17942.58836603877</v>
      </c>
      <c r="K185" s="9">
        <f t="shared" si="39"/>
        <v>5048.3166288097582</v>
      </c>
      <c r="L185" s="8">
        <f>IF(E185="","",IF(Inputs!$B$12="Yes",I185-K185,Inputs!$B$6-K185))</f>
        <v>12894.271737229012</v>
      </c>
      <c r="M185" s="8">
        <f t="shared" si="46"/>
        <v>182</v>
      </c>
      <c r="N185" s="8"/>
      <c r="O185" s="8"/>
      <c r="P185" s="8"/>
      <c r="Q185" s="8" t="str">
        <f t="shared" si="40"/>
        <v/>
      </c>
      <c r="R185" s="3">
        <f t="shared" si="41"/>
        <v>0</v>
      </c>
      <c r="S185" s="62">
        <f>IF(Inputs!$E$12="Yes",IF(AH185&lt;0,0,AH185),0)</f>
        <v>0</v>
      </c>
      <c r="T185" s="3">
        <f t="shared" si="42"/>
        <v>0</v>
      </c>
      <c r="U185" s="8">
        <f t="shared" si="43"/>
        <v>687450.23168146587</v>
      </c>
      <c r="W185" s="33"/>
      <c r="X185" s="33"/>
      <c r="Y185" s="33"/>
      <c r="Z185" s="33"/>
      <c r="AA185" s="33"/>
      <c r="AB185" s="11"/>
      <c r="AC185" s="11"/>
      <c r="AD185">
        <f>IF(AND('Loan amortization schedule-old'!K185&gt;$AE$1,K185&gt;$AE$1),1,0)</f>
        <v>0</v>
      </c>
      <c r="AE185" s="2">
        <f>IF(AND('Loan amortization schedule-old'!K185&gt;$AE$1,K185&lt;$AE$1),($AE$1-K185)*Inputs!$B$10,0)</f>
        <v>0</v>
      </c>
      <c r="AF185">
        <f>IF(AND('Loan amortization schedule-old'!K185&lt;$AE$1,K185&lt;$AE$1),('Loan amortization schedule-old'!K185-'Loan amortization schedule-new'!K185)*Inputs!$B$10,0)</f>
        <v>151.10477983518089</v>
      </c>
      <c r="AG185" s="7"/>
      <c r="AH185" s="61">
        <f>IF(ISERROR(E185),NA(),'Loan amortization schedule-old'!K185-'Loan amortization schedule-new'!K185)+IF(ISERROR(E185),NA(),'Loan amortization schedule-old'!L185-'Loan amortization schedule-new'!L185)-IF(ISERROR(E185),NA(),IF(AD185=1,0,SUM(AE185:AF185)))</f>
        <v>2984.6773243379484</v>
      </c>
      <c r="AI185" s="53">
        <f>IF(X185=0,0,'Loan amortization schedule-old'!Y185-Y185)</f>
        <v>0</v>
      </c>
      <c r="AJ185" s="53">
        <f>IF(X185=0,0,'Loan amortization schedule-old'!Z185-Z185)</f>
        <v>0</v>
      </c>
      <c r="AK185" s="53">
        <f t="shared" si="44"/>
        <v>0</v>
      </c>
      <c r="AL185" s="53">
        <f t="shared" si="48"/>
        <v>0</v>
      </c>
      <c r="AN185" s="50">
        <f>IF(Inputs!$B$12="No",SUM($AL$3:AL185)-Inputs!$E$5-Inputs!$E$6,IF(Inputs!$E$12="Yes",NA(),SUM($AL$3:AL185)-Inputs!$E$5-Inputs!$E$6))</f>
        <v>522792.72660676541</v>
      </c>
      <c r="AO185" s="35"/>
    </row>
    <row r="186" spans="4:41">
      <c r="D186" s="26">
        <f>IF(SUM($D$2:D185)&lt;&gt;0,0,IF(OR(ROUND(U185-L186,2)=0,ROUND(U186,2)=0),E186,0))</f>
        <v>0</v>
      </c>
      <c r="E186" s="3">
        <f t="shared" si="45"/>
        <v>183</v>
      </c>
      <c r="F186" s="3">
        <f t="shared" si="36"/>
        <v>0</v>
      </c>
      <c r="G186" s="47">
        <f t="shared" si="47"/>
        <v>8.6499999999999994E-2</v>
      </c>
      <c r="H186" s="37">
        <f t="shared" si="37"/>
        <v>8.6499999999999994E-2</v>
      </c>
      <c r="I186" s="9">
        <f>IF(Inputs!$B$12="No",IF((K186+L186)&gt;(U185*(1+rate/freq)),IF((U185*(1+rate/freq))&lt;0,0,(U185*(1+rate/freq))),(K186+L186)),IF(E186="",NA(),IF(Inputs!$E$10&gt;(U185*(1+rate/freq)),IF((U185*(1+rate/freq))&lt;0,0,(U185*(1+rate/freq))),PMT(H186/freq,(term),-$B$2))))</f>
        <v>17942.58836603877</v>
      </c>
      <c r="J186" s="8">
        <f t="shared" si="38"/>
        <v>17942.58836603877</v>
      </c>
      <c r="K186" s="9">
        <f t="shared" si="39"/>
        <v>4955.3704200372331</v>
      </c>
      <c r="L186" s="8">
        <f>IF(E186="","",IF(Inputs!$B$12="Yes",I186-K186,Inputs!$B$6-K186))</f>
        <v>12987.217946001536</v>
      </c>
      <c r="M186" s="8">
        <f t="shared" si="46"/>
        <v>183</v>
      </c>
      <c r="N186" s="8"/>
      <c r="O186" s="8"/>
      <c r="P186" s="8"/>
      <c r="Q186" s="8" t="str">
        <f t="shared" si="40"/>
        <v/>
      </c>
      <c r="R186" s="3">
        <f t="shared" si="41"/>
        <v>0</v>
      </c>
      <c r="S186" s="62">
        <f>IF(Inputs!$E$12="Yes",IF(AH186&lt;0,0,AH186),0)</f>
        <v>0</v>
      </c>
      <c r="T186" s="3">
        <f t="shared" si="42"/>
        <v>0</v>
      </c>
      <c r="U186" s="8">
        <f t="shared" si="43"/>
        <v>674463.01373546431</v>
      </c>
      <c r="W186" s="33"/>
      <c r="X186" s="33"/>
      <c r="Y186" s="33"/>
      <c r="Z186" s="33"/>
      <c r="AA186" s="33"/>
      <c r="AB186" s="11"/>
      <c r="AC186" s="11"/>
      <c r="AD186">
        <f>IF(AND('Loan amortization schedule-old'!K186&gt;$AE$1,K186&gt;$AE$1),1,0)</f>
        <v>0</v>
      </c>
      <c r="AE186" s="2">
        <f>IF(AND('Loan amortization schedule-old'!K186&gt;$AE$1,K186&lt;$AE$1),($AE$1-K186)*Inputs!$B$10,0)</f>
        <v>0</v>
      </c>
      <c r="AF186">
        <f>IF(AND('Loan amortization schedule-old'!K186&lt;$AE$1,K186&lt;$AE$1),('Loan amortization schedule-old'!K186-'Loan amortization schedule-new'!K186)*Inputs!$B$10,0)</f>
        <v>146.99082360055922</v>
      </c>
      <c r="AG186" s="7"/>
      <c r="AH186" s="61">
        <f>IF(ISERROR(E186),NA(),'Loan amortization schedule-old'!K186-'Loan amortization schedule-new'!K186)+IF(ISERROR(E186),NA(),'Loan amortization schedule-old'!L186-'Loan amortization schedule-new'!L186)-IF(ISERROR(E186),NA(),IF(AD186=1,0,SUM(AE186:AF186)))</f>
        <v>2988.7912805725709</v>
      </c>
      <c r="AN186" s="50">
        <f>IF(Inputs!$B$12="No",SUM($AL$3:AL186)-Inputs!$E$5-Inputs!$E$6,IF(Inputs!$E$12="Yes",NA(),SUM($AL$3:AL186)-Inputs!$E$5-Inputs!$E$6))</f>
        <v>522792.72660676541</v>
      </c>
      <c r="AO186" s="35"/>
    </row>
    <row r="187" spans="4:41">
      <c r="D187" s="26">
        <f>IF(SUM($D$2:D186)&lt;&gt;0,0,IF(OR(ROUND(U186-L187,2)=0,ROUND(U187,2)=0),E187,0))</f>
        <v>0</v>
      </c>
      <c r="E187" s="3">
        <f t="shared" si="45"/>
        <v>184</v>
      </c>
      <c r="F187" s="3">
        <f t="shared" si="36"/>
        <v>0</v>
      </c>
      <c r="G187" s="47">
        <f t="shared" si="47"/>
        <v>8.6499999999999994E-2</v>
      </c>
      <c r="H187" s="37">
        <f t="shared" si="37"/>
        <v>8.6499999999999994E-2</v>
      </c>
      <c r="I187" s="9">
        <f>IF(Inputs!$B$12="No",IF((K187+L187)&gt;(U186*(1+rate/freq)),IF((U186*(1+rate/freq))&lt;0,0,(U186*(1+rate/freq))),(K187+L187)),IF(E187="",NA(),IF(Inputs!$E$10&gt;(U186*(1+rate/freq)),IF((U186*(1+rate/freq))&lt;0,0,(U186*(1+rate/freq))),PMT(H187/freq,(term),-$B$2))))</f>
        <v>17942.58836603877</v>
      </c>
      <c r="J187" s="8">
        <f t="shared" si="38"/>
        <v>17942.58836603877</v>
      </c>
      <c r="K187" s="9">
        <f t="shared" si="39"/>
        <v>4861.7542240098046</v>
      </c>
      <c r="L187" s="8">
        <f>IF(E187="","",IF(Inputs!$B$12="Yes",I187-K187,Inputs!$B$6-K187))</f>
        <v>13080.834142028965</v>
      </c>
      <c r="M187" s="8">
        <f t="shared" si="46"/>
        <v>184</v>
      </c>
      <c r="N187" s="8">
        <f>N184+3</f>
        <v>184</v>
      </c>
      <c r="O187" s="8"/>
      <c r="P187" s="8"/>
      <c r="Q187" s="8" t="str">
        <f t="shared" si="40"/>
        <v/>
      </c>
      <c r="R187" s="3">
        <f t="shared" si="41"/>
        <v>0</v>
      </c>
      <c r="S187" s="62">
        <f>IF(Inputs!$E$12="Yes",IF(AH187&lt;0,0,AH187),0)</f>
        <v>0</v>
      </c>
      <c r="T187" s="3">
        <f t="shared" si="42"/>
        <v>0</v>
      </c>
      <c r="U187" s="8">
        <f t="shared" si="43"/>
        <v>661382.17959343537</v>
      </c>
      <c r="W187" s="33"/>
      <c r="X187" s="33"/>
      <c r="Y187" s="33"/>
      <c r="Z187" s="33"/>
      <c r="AA187" s="33"/>
      <c r="AB187" s="11"/>
      <c r="AC187" s="11"/>
      <c r="AD187">
        <f>IF(AND('Loan amortization schedule-old'!K187&gt;$AE$1,K187&gt;$AE$1),1,0)</f>
        <v>0</v>
      </c>
      <c r="AE187" s="2">
        <f>IF(AND('Loan amortization schedule-old'!K187&gt;$AE$1,K187&lt;$AE$1),($AE$1-K187)*Inputs!$B$10,0)</f>
        <v>0</v>
      </c>
      <c r="AF187">
        <f>IF(AND('Loan amortization schedule-old'!K187&lt;$AE$1,K187&lt;$AE$1),('Loan amortization schedule-old'!K187-'Loan amortization schedule-new'!K187)*Inputs!$B$10,0)</f>
        <v>142.82097838458154</v>
      </c>
      <c r="AG187" s="7"/>
      <c r="AH187" s="61">
        <f>IF(ISERROR(E187),NA(),'Loan amortization schedule-old'!K187-'Loan amortization schedule-new'!K187)+IF(ISERROR(E187),NA(),'Loan amortization schedule-old'!L187-'Loan amortization schedule-new'!L187)-IF(ISERROR(E187),NA(),IF(AD187=1,0,SUM(AE187:AF187)))</f>
        <v>2992.9611257885472</v>
      </c>
      <c r="AN187" s="50">
        <f>IF(Inputs!$B$12="No",SUM($AL$3:AL187)-Inputs!$E$5-Inputs!$E$6,IF(Inputs!$E$12="Yes",NA(),SUM($AL$3:AL187)-Inputs!$E$5-Inputs!$E$6))</f>
        <v>522792.72660676541</v>
      </c>
      <c r="AO187" s="35"/>
    </row>
    <row r="188" spans="4:41">
      <c r="D188" s="26">
        <f>IF(SUM($D$2:D187)&lt;&gt;0,0,IF(OR(ROUND(U187-L188,2)=0,ROUND(U188,2)=0),E188,0))</f>
        <v>0</v>
      </c>
      <c r="E188" s="3">
        <f t="shared" si="45"/>
        <v>185</v>
      </c>
      <c r="F188" s="3">
        <f t="shared" si="36"/>
        <v>0</v>
      </c>
      <c r="G188" s="47">
        <f t="shared" si="47"/>
        <v>8.6499999999999994E-2</v>
      </c>
      <c r="H188" s="37">
        <f t="shared" si="37"/>
        <v>8.6499999999999994E-2</v>
      </c>
      <c r="I188" s="9">
        <f>IF(Inputs!$B$12="No",IF((K188+L188)&gt;(U187*(1+rate/freq)),IF((U187*(1+rate/freq))&lt;0,0,(U187*(1+rate/freq))),(K188+L188)),IF(E188="",NA(),IF(Inputs!$E$10&gt;(U187*(1+rate/freq)),IF((U187*(1+rate/freq))&lt;0,0,(U187*(1+rate/freq))),PMT(H188/freq,(term),-$B$2))))</f>
        <v>17942.58836603877</v>
      </c>
      <c r="J188" s="8">
        <f t="shared" si="38"/>
        <v>17942.58836603877</v>
      </c>
      <c r="K188" s="9">
        <f t="shared" si="39"/>
        <v>4767.4632112360132</v>
      </c>
      <c r="L188" s="8">
        <f>IF(E188="","",IF(Inputs!$B$12="Yes",I188-K188,Inputs!$B$6-K188))</f>
        <v>13175.125154802758</v>
      </c>
      <c r="M188" s="8">
        <f t="shared" si="46"/>
        <v>185</v>
      </c>
      <c r="N188" s="8"/>
      <c r="O188" s="8"/>
      <c r="P188" s="8"/>
      <c r="Q188" s="8" t="str">
        <f t="shared" si="40"/>
        <v/>
      </c>
      <c r="R188" s="3">
        <f t="shared" si="41"/>
        <v>0</v>
      </c>
      <c r="S188" s="62">
        <f>IF(Inputs!$E$12="Yes",IF(AH188&lt;0,0,AH188),0)</f>
        <v>0</v>
      </c>
      <c r="T188" s="3">
        <f t="shared" si="42"/>
        <v>0</v>
      </c>
      <c r="U188" s="8">
        <f t="shared" si="43"/>
        <v>648207.05443863256</v>
      </c>
      <c r="W188" s="33"/>
      <c r="X188" s="33"/>
      <c r="Y188" s="33"/>
      <c r="Z188" s="33"/>
      <c r="AA188" s="33"/>
      <c r="AB188" s="11"/>
      <c r="AC188" s="11"/>
      <c r="AD188">
        <f>IF(AND('Loan amortization schedule-old'!K188&gt;$AE$1,K188&gt;$AE$1),1,0)</f>
        <v>0</v>
      </c>
      <c r="AE188" s="2">
        <f>IF(AND('Loan amortization schedule-old'!K188&gt;$AE$1,K188&lt;$AE$1),($AE$1-K188)*Inputs!$B$10,0)</f>
        <v>0</v>
      </c>
      <c r="AF188">
        <f>IF(AND('Loan amortization schedule-old'!K188&lt;$AE$1,K188&lt;$AE$1),('Loan amortization schedule-old'!K188-'Loan amortization schedule-new'!K188)*Inputs!$B$10,0)</f>
        <v>138.59460193364205</v>
      </c>
      <c r="AG188" s="7"/>
      <c r="AH188" s="61">
        <f>IF(ISERROR(E188),NA(),'Loan amortization schedule-old'!K188-'Loan amortization schedule-new'!K188)+IF(ISERROR(E188),NA(),'Loan amortization schedule-old'!L188-'Loan amortization schedule-new'!L188)-IF(ISERROR(E188),NA(),IF(AD188=1,0,SUM(AE188:AF188)))</f>
        <v>2997.1875022394875</v>
      </c>
      <c r="AN188" s="50">
        <f>IF(Inputs!$B$12="No",SUM($AL$3:AL188)-Inputs!$E$5-Inputs!$E$6,IF(Inputs!$E$12="Yes",NA(),SUM($AL$3:AL188)-Inputs!$E$5-Inputs!$E$6))</f>
        <v>522792.72660676541</v>
      </c>
      <c r="AO188" s="35"/>
    </row>
    <row r="189" spans="4:41">
      <c r="D189" s="26">
        <f>IF(SUM($D$2:D188)&lt;&gt;0,0,IF(OR(ROUND(U188-L189,2)=0,ROUND(U189,2)=0),E189,0))</f>
        <v>0</v>
      </c>
      <c r="E189" s="3">
        <f t="shared" si="45"/>
        <v>186</v>
      </c>
      <c r="F189" s="3">
        <f t="shared" si="36"/>
        <v>0</v>
      </c>
      <c r="G189" s="47">
        <f t="shared" si="47"/>
        <v>8.6499999999999994E-2</v>
      </c>
      <c r="H189" s="37">
        <f t="shared" si="37"/>
        <v>8.6499999999999994E-2</v>
      </c>
      <c r="I189" s="9">
        <f>IF(Inputs!$B$12="No",IF((K189+L189)&gt;(U188*(1+rate/freq)),IF((U188*(1+rate/freq))&lt;0,0,(U188*(1+rate/freq))),(K189+L189)),IF(E189="",NA(),IF(Inputs!$E$10&gt;(U188*(1+rate/freq)),IF((U188*(1+rate/freq))&lt;0,0,(U188*(1+rate/freq))),PMT(H189/freq,(term),-$B$2))))</f>
        <v>17942.58836603877</v>
      </c>
      <c r="J189" s="8">
        <f t="shared" si="38"/>
        <v>17942.58836603877</v>
      </c>
      <c r="K189" s="9">
        <f t="shared" si="39"/>
        <v>4672.4925174118098</v>
      </c>
      <c r="L189" s="8">
        <f>IF(E189="","",IF(Inputs!$B$12="Yes",I189-K189,Inputs!$B$6-K189))</f>
        <v>13270.095848626959</v>
      </c>
      <c r="M189" s="8">
        <f t="shared" si="46"/>
        <v>186</v>
      </c>
      <c r="N189" s="8"/>
      <c r="O189" s="8"/>
      <c r="P189" s="8"/>
      <c r="Q189" s="8" t="str">
        <f t="shared" si="40"/>
        <v/>
      </c>
      <c r="R189" s="3">
        <f t="shared" si="41"/>
        <v>0</v>
      </c>
      <c r="S189" s="62">
        <f>IF(Inputs!$E$12="Yes",IF(AH189&lt;0,0,AH189),0)</f>
        <v>0</v>
      </c>
      <c r="T189" s="3">
        <f t="shared" si="42"/>
        <v>0</v>
      </c>
      <c r="U189" s="8">
        <f t="shared" si="43"/>
        <v>634936.95859000564</v>
      </c>
      <c r="W189" s="33"/>
      <c r="X189" s="33"/>
      <c r="Y189" s="33"/>
      <c r="Z189" s="33"/>
      <c r="AA189" s="33"/>
      <c r="AB189" s="11"/>
      <c r="AC189" s="11"/>
      <c r="AD189">
        <f>IF(AND('Loan amortization schedule-old'!K189&gt;$AE$1,K189&gt;$AE$1),1,0)</f>
        <v>0</v>
      </c>
      <c r="AE189" s="2">
        <f>IF(AND('Loan amortization schedule-old'!K189&gt;$AE$1,K189&lt;$AE$1),($AE$1-K189)*Inputs!$B$10,0)</f>
        <v>0</v>
      </c>
      <c r="AF189">
        <f>IF(AND('Loan amortization schedule-old'!K189&lt;$AE$1,K189&lt;$AE$1),('Loan amortization schedule-old'!K189-'Loan amortization schedule-new'!K189)*Inputs!$B$10,0)</f>
        <v>134.31104518014951</v>
      </c>
      <c r="AG189" s="7"/>
      <c r="AH189" s="61">
        <f>IF(ISERROR(E189),NA(),'Loan amortization schedule-old'!K189-'Loan amortization schedule-new'!K189)+IF(ISERROR(E189),NA(),'Loan amortization schedule-old'!L189-'Loan amortization schedule-new'!L189)-IF(ISERROR(E189),NA(),IF(AD189=1,0,SUM(AE189:AF189)))</f>
        <v>3001.4710589929819</v>
      </c>
      <c r="AN189" s="50">
        <f>IF(Inputs!$B$12="No",SUM($AL$3:AL189)-Inputs!$E$5-Inputs!$E$6,IF(Inputs!$E$12="Yes",NA(),SUM($AL$3:AL189)-Inputs!$E$5-Inputs!$E$6))</f>
        <v>522792.72660676541</v>
      </c>
      <c r="AO189" s="35"/>
    </row>
    <row r="190" spans="4:41">
      <c r="D190" s="26">
        <f>IF(SUM($D$2:D189)&lt;&gt;0,0,IF(OR(ROUND(U189-L190,2)=0,ROUND(U190,2)=0),E190,0))</f>
        <v>0</v>
      </c>
      <c r="E190" s="3">
        <f t="shared" si="45"/>
        <v>187</v>
      </c>
      <c r="F190" s="3">
        <f t="shared" si="36"/>
        <v>0</v>
      </c>
      <c r="G190" s="47">
        <f t="shared" si="47"/>
        <v>8.6499999999999994E-2</v>
      </c>
      <c r="H190" s="37">
        <f t="shared" si="37"/>
        <v>8.6499999999999994E-2</v>
      </c>
      <c r="I190" s="9">
        <f>IF(Inputs!$B$12="No",IF((K190+L190)&gt;(U189*(1+rate/freq)),IF((U189*(1+rate/freq))&lt;0,0,(U189*(1+rate/freq))),(K190+L190)),IF(E190="",NA(),IF(Inputs!$E$10&gt;(U189*(1+rate/freq)),IF((U189*(1+rate/freq))&lt;0,0,(U189*(1+rate/freq))),PMT(H190/freq,(term),-$B$2))))</f>
        <v>17942.58836603877</v>
      </c>
      <c r="J190" s="8">
        <f t="shared" si="38"/>
        <v>17942.58836603877</v>
      </c>
      <c r="K190" s="9">
        <f t="shared" si="39"/>
        <v>4576.8372431696234</v>
      </c>
      <c r="L190" s="8">
        <f>IF(E190="","",IF(Inputs!$B$12="Yes",I190-K190,Inputs!$B$6-K190))</f>
        <v>13365.751122869147</v>
      </c>
      <c r="M190" s="8">
        <f t="shared" si="46"/>
        <v>187</v>
      </c>
      <c r="N190" s="8">
        <f>N187+3</f>
        <v>187</v>
      </c>
      <c r="O190" s="8">
        <f>O184+6</f>
        <v>187</v>
      </c>
      <c r="P190" s="8"/>
      <c r="Q190" s="8" t="str">
        <f t="shared" si="40"/>
        <v/>
      </c>
      <c r="R190" s="3">
        <f t="shared" si="41"/>
        <v>0</v>
      </c>
      <c r="S190" s="62">
        <f>IF(Inputs!$E$12="Yes",IF(AH190&lt;0,0,AH190),0)</f>
        <v>0</v>
      </c>
      <c r="T190" s="3">
        <f t="shared" si="42"/>
        <v>0</v>
      </c>
      <c r="U190" s="8">
        <f t="shared" si="43"/>
        <v>621571.20746713644</v>
      </c>
      <c r="W190" s="33"/>
      <c r="X190" s="33"/>
      <c r="Y190" s="33"/>
      <c r="Z190" s="33"/>
      <c r="AA190" s="33"/>
      <c r="AB190" s="11"/>
      <c r="AC190" s="11"/>
      <c r="AD190">
        <f>IF(AND('Loan amortization schedule-old'!K190&gt;$AE$1,K190&gt;$AE$1),1,0)</f>
        <v>0</v>
      </c>
      <c r="AE190" s="2">
        <f>IF(AND('Loan amortization schedule-old'!K190&gt;$AE$1,K190&lt;$AE$1),($AE$1-K190)*Inputs!$B$10,0)</f>
        <v>0</v>
      </c>
      <c r="AF190">
        <f>IF(AND('Loan amortization schedule-old'!K190&lt;$AE$1,K190&lt;$AE$1),('Loan amortization schedule-old'!K190-'Loan amortization schedule-new'!K190)*Inputs!$B$10,0)</f>
        <v>129.96965217347559</v>
      </c>
      <c r="AG190" s="7"/>
      <c r="AH190" s="61">
        <f>IF(ISERROR(E190),NA(),'Loan amortization schedule-old'!K190-'Loan amortization schedule-new'!K190)+IF(ISERROR(E190),NA(),'Loan amortization schedule-old'!L190-'Loan amortization schedule-new'!L190)-IF(ISERROR(E190),NA(),IF(AD190=1,0,SUM(AE190:AF190)))</f>
        <v>3005.8124519996541</v>
      </c>
      <c r="AN190" s="50">
        <f>IF(Inputs!$B$12="No",SUM($AL$3:AL190)-Inputs!$E$5-Inputs!$E$6,IF(Inputs!$E$12="Yes",NA(),SUM($AL$3:AL190)-Inputs!$E$5-Inputs!$E$6))</f>
        <v>522792.72660676541</v>
      </c>
      <c r="AO190" s="35"/>
    </row>
    <row r="191" spans="4:41">
      <c r="D191" s="26">
        <f>IF(SUM($D$2:D190)&lt;&gt;0,0,IF(OR(ROUND(U190-L191,2)=0,ROUND(U191,2)=0),E191,0))</f>
        <v>0</v>
      </c>
      <c r="E191" s="3">
        <f t="shared" si="45"/>
        <v>188</v>
      </c>
      <c r="F191" s="3">
        <f t="shared" si="36"/>
        <v>0</v>
      </c>
      <c r="G191" s="47">
        <f t="shared" si="47"/>
        <v>8.6499999999999994E-2</v>
      </c>
      <c r="H191" s="37">
        <f t="shared" si="37"/>
        <v>8.6499999999999994E-2</v>
      </c>
      <c r="I191" s="9">
        <f>IF(Inputs!$B$12="No",IF((K191+L191)&gt;(U190*(1+rate/freq)),IF((U190*(1+rate/freq))&lt;0,0,(U190*(1+rate/freq))),(K191+L191)),IF(E191="",NA(),IF(Inputs!$E$10&gt;(U190*(1+rate/freq)),IF((U190*(1+rate/freq))&lt;0,0,(U190*(1+rate/freq))),PMT(H191/freq,(term),-$B$2))))</f>
        <v>17942.58836603877</v>
      </c>
      <c r="J191" s="8">
        <f t="shared" si="38"/>
        <v>17942.58836603877</v>
      </c>
      <c r="K191" s="9">
        <f t="shared" si="39"/>
        <v>4480.4924538256082</v>
      </c>
      <c r="L191" s="8">
        <f>IF(E191="","",IF(Inputs!$B$12="Yes",I191-K191,Inputs!$B$6-K191))</f>
        <v>13462.095912213161</v>
      </c>
      <c r="M191" s="8">
        <f t="shared" si="46"/>
        <v>188</v>
      </c>
      <c r="N191" s="8"/>
      <c r="O191" s="8"/>
      <c r="P191" s="8"/>
      <c r="Q191" s="8" t="str">
        <f t="shared" si="40"/>
        <v/>
      </c>
      <c r="R191" s="3">
        <f t="shared" si="41"/>
        <v>0</v>
      </c>
      <c r="S191" s="62">
        <f>IF(Inputs!$E$12="Yes",IF(AH191&lt;0,0,AH191),0)</f>
        <v>0</v>
      </c>
      <c r="T191" s="3">
        <f t="shared" si="42"/>
        <v>0</v>
      </c>
      <c r="U191" s="8">
        <f t="shared" si="43"/>
        <v>608109.11155492323</v>
      </c>
      <c r="W191" s="33"/>
      <c r="X191" s="33"/>
      <c r="Y191" s="33"/>
      <c r="Z191" s="33"/>
      <c r="AA191" s="33"/>
      <c r="AB191" s="11"/>
      <c r="AC191" s="11"/>
      <c r="AD191">
        <f>IF(AND('Loan amortization schedule-old'!K191&gt;$AE$1,K191&gt;$AE$1),1,0)</f>
        <v>0</v>
      </c>
      <c r="AE191" s="2">
        <f>IF(AND('Loan amortization schedule-old'!K191&gt;$AE$1,K191&lt;$AE$1),($AE$1-K191)*Inputs!$B$10,0)</f>
        <v>0</v>
      </c>
      <c r="AF191">
        <f>IF(AND('Loan amortization schedule-old'!K191&lt;$AE$1,K191&lt;$AE$1),('Loan amortization schedule-old'!K191-'Loan amortization schedule-new'!K191)*Inputs!$B$10,0)</f>
        <v>125.56976001022576</v>
      </c>
      <c r="AG191" s="7"/>
      <c r="AH191" s="61">
        <f>IF(ISERROR(E191),NA(),'Loan amortization schedule-old'!K191-'Loan amortization schedule-new'!K191)+IF(ISERROR(E191),NA(),'Loan amortization schedule-old'!L191-'Loan amortization schedule-new'!L191)-IF(ISERROR(E191),NA(),IF(AD191=1,0,SUM(AE191:AF191)))</f>
        <v>3010.2123441629046</v>
      </c>
      <c r="AN191" s="50">
        <f>IF(Inputs!$B$12="No",SUM($AL$3:AL191)-Inputs!$E$5-Inputs!$E$6,IF(Inputs!$E$12="Yes",NA(),SUM($AL$3:AL191)-Inputs!$E$5-Inputs!$E$6))</f>
        <v>522792.72660676541</v>
      </c>
      <c r="AO191" s="35"/>
    </row>
    <row r="192" spans="4:41">
      <c r="D192" s="26">
        <f>IF(SUM($D$2:D191)&lt;&gt;0,0,IF(OR(ROUND(U191-L192,2)=0,ROUND(U192,2)=0),E192,0))</f>
        <v>0</v>
      </c>
      <c r="E192" s="3">
        <f t="shared" si="45"/>
        <v>189</v>
      </c>
      <c r="F192" s="3">
        <f t="shared" si="36"/>
        <v>0</v>
      </c>
      <c r="G192" s="47">
        <f t="shared" si="47"/>
        <v>8.6499999999999994E-2</v>
      </c>
      <c r="H192" s="37">
        <f t="shared" si="37"/>
        <v>8.6499999999999994E-2</v>
      </c>
      <c r="I192" s="9">
        <f>IF(Inputs!$B$12="No",IF((K192+L192)&gt;(U191*(1+rate/freq)),IF((U191*(1+rate/freq))&lt;0,0,(U191*(1+rate/freq))),(K192+L192)),IF(E192="",NA(),IF(Inputs!$E$10&gt;(U191*(1+rate/freq)),IF((U191*(1+rate/freq))&lt;0,0,(U191*(1+rate/freq))),PMT(H192/freq,(term),-$B$2))))</f>
        <v>17942.58836603877</v>
      </c>
      <c r="J192" s="8">
        <f t="shared" si="38"/>
        <v>17942.58836603877</v>
      </c>
      <c r="K192" s="9">
        <f t="shared" si="39"/>
        <v>4383.4531791250711</v>
      </c>
      <c r="L192" s="8">
        <f>IF(E192="","",IF(Inputs!$B$12="Yes",I192-K192,Inputs!$B$6-K192))</f>
        <v>13559.1351869137</v>
      </c>
      <c r="M192" s="8">
        <f t="shared" si="46"/>
        <v>189</v>
      </c>
      <c r="N192" s="8"/>
      <c r="O192" s="8"/>
      <c r="P192" s="8"/>
      <c r="Q192" s="8" t="str">
        <f t="shared" si="40"/>
        <v/>
      </c>
      <c r="R192" s="3">
        <f t="shared" si="41"/>
        <v>0</v>
      </c>
      <c r="S192" s="62">
        <f>IF(Inputs!$E$12="Yes",IF(AH192&lt;0,0,AH192),0)</f>
        <v>0</v>
      </c>
      <c r="T192" s="3">
        <f t="shared" si="42"/>
        <v>0</v>
      </c>
      <c r="U192" s="8">
        <f t="shared" si="43"/>
        <v>594549.97636800958</v>
      </c>
      <c r="W192" s="33"/>
      <c r="X192" s="33"/>
      <c r="Y192" s="33"/>
      <c r="Z192" s="33"/>
      <c r="AA192" s="33"/>
      <c r="AB192" s="11"/>
      <c r="AC192" s="11"/>
      <c r="AD192">
        <f>IF(AND('Loan amortization schedule-old'!K192&gt;$AE$1,K192&gt;$AE$1),1,0)</f>
        <v>0</v>
      </c>
      <c r="AE192" s="2">
        <f>IF(AND('Loan amortization schedule-old'!K192&gt;$AE$1,K192&lt;$AE$1),($AE$1-K192)*Inputs!$B$10,0)</f>
        <v>0</v>
      </c>
      <c r="AF192">
        <f>IF(AND('Loan amortization schedule-old'!K192&lt;$AE$1,K192&lt;$AE$1),('Loan amortization schedule-old'!K192-'Loan amortization schedule-new'!K192)*Inputs!$B$10,0)</f>
        <v>121.11069876382344</v>
      </c>
      <c r="AG192" s="7"/>
      <c r="AH192" s="61">
        <f>IF(ISERROR(E192),NA(),'Loan amortization schedule-old'!K192-'Loan amortization schedule-new'!K192)+IF(ISERROR(E192),NA(),'Loan amortization schedule-old'!L192-'Loan amortization schedule-new'!L192)-IF(ISERROR(E192),NA(),IF(AD192=1,0,SUM(AE192:AF192)))</f>
        <v>3014.671405409304</v>
      </c>
      <c r="AN192" s="50">
        <f>IF(Inputs!$B$12="No",SUM($AL$3:AL192)-Inputs!$E$5-Inputs!$E$6,IF(Inputs!$E$12="Yes",NA(),SUM($AL$3:AL192)-Inputs!$E$5-Inputs!$E$6))</f>
        <v>522792.72660676541</v>
      </c>
      <c r="AO192" s="35"/>
    </row>
    <row r="193" spans="4:41">
      <c r="D193" s="26">
        <f>IF(SUM($D$2:D192)&lt;&gt;0,0,IF(OR(ROUND(U192-L193,2)=0,ROUND(U193,2)=0),E193,0))</f>
        <v>0</v>
      </c>
      <c r="E193" s="3">
        <f t="shared" si="45"/>
        <v>190</v>
      </c>
      <c r="F193" s="3">
        <f t="shared" si="36"/>
        <v>0</v>
      </c>
      <c r="G193" s="47">
        <f t="shared" si="47"/>
        <v>8.6499999999999994E-2</v>
      </c>
      <c r="H193" s="37">
        <f t="shared" si="37"/>
        <v>8.6499999999999994E-2</v>
      </c>
      <c r="I193" s="9">
        <f>IF(Inputs!$B$12="No",IF((K193+L193)&gt;(U192*(1+rate/freq)),IF((U192*(1+rate/freq))&lt;0,0,(U192*(1+rate/freq))),(K193+L193)),IF(E193="",NA(),IF(Inputs!$E$10&gt;(U192*(1+rate/freq)),IF((U192*(1+rate/freq))&lt;0,0,(U192*(1+rate/freq))),PMT(H193/freq,(term),-$B$2))))</f>
        <v>17942.58836603877</v>
      </c>
      <c r="J193" s="8">
        <f t="shared" si="38"/>
        <v>17942.58836603877</v>
      </c>
      <c r="K193" s="9">
        <f t="shared" si="39"/>
        <v>4285.714412986069</v>
      </c>
      <c r="L193" s="8">
        <f>IF(E193="","",IF(Inputs!$B$12="Yes",I193-K193,Inputs!$B$6-K193))</f>
        <v>13656.873953052702</v>
      </c>
      <c r="M193" s="8">
        <f t="shared" si="46"/>
        <v>190</v>
      </c>
      <c r="N193" s="8">
        <f>N190+3</f>
        <v>190</v>
      </c>
      <c r="O193" s="8"/>
      <c r="P193" s="8"/>
      <c r="Q193" s="8" t="str">
        <f t="shared" si="40"/>
        <v/>
      </c>
      <c r="R193" s="3">
        <f t="shared" si="41"/>
        <v>0</v>
      </c>
      <c r="S193" s="62">
        <f>IF(Inputs!$E$12="Yes",IF(AH193&lt;0,0,AH193),0)</f>
        <v>0</v>
      </c>
      <c r="T193" s="3">
        <f t="shared" si="42"/>
        <v>0</v>
      </c>
      <c r="U193" s="8">
        <f t="shared" si="43"/>
        <v>580893.1024149569</v>
      </c>
      <c r="W193" s="33"/>
      <c r="X193" s="33"/>
      <c r="Y193" s="33"/>
      <c r="Z193" s="33"/>
      <c r="AA193" s="33"/>
      <c r="AB193" s="11"/>
      <c r="AC193" s="11"/>
      <c r="AD193">
        <f>IF(AND('Loan amortization schedule-old'!K193&gt;$AE$1,K193&gt;$AE$1),1,0)</f>
        <v>0</v>
      </c>
      <c r="AE193" s="2">
        <f>IF(AND('Loan amortization schedule-old'!K193&gt;$AE$1,K193&lt;$AE$1),($AE$1-K193)*Inputs!$B$10,0)</f>
        <v>0</v>
      </c>
      <c r="AF193">
        <f>IF(AND('Loan amortization schedule-old'!K193&lt;$AE$1,K193&lt;$AE$1),('Loan amortization schedule-old'!K193-'Loan amortization schedule-new'!K193)*Inputs!$B$10,0)</f>
        <v>116.59179141340029</v>
      </c>
      <c r="AG193" s="7"/>
      <c r="AH193" s="61">
        <f>IF(ISERROR(E193),NA(),'Loan amortization schedule-old'!K193-'Loan amortization schedule-new'!K193)+IF(ISERROR(E193),NA(),'Loan amortization schedule-old'!L193-'Loan amortization schedule-new'!L193)-IF(ISERROR(E193),NA(),IF(AD193=1,0,SUM(AE193:AF193)))</f>
        <v>3019.1903127597275</v>
      </c>
      <c r="AN193" s="50">
        <f>IF(Inputs!$B$12="No",SUM($AL$3:AL193)-Inputs!$E$5-Inputs!$E$6,IF(Inputs!$E$12="Yes",NA(),SUM($AL$3:AL193)-Inputs!$E$5-Inputs!$E$6))</f>
        <v>522792.72660676541</v>
      </c>
      <c r="AO193" s="35"/>
    </row>
    <row r="194" spans="4:41">
      <c r="D194" s="26">
        <f>IF(SUM($D$2:D193)&lt;&gt;0,0,IF(OR(ROUND(U193-L194,2)=0,ROUND(U194,2)=0),E194,0))</f>
        <v>0</v>
      </c>
      <c r="E194" s="3">
        <f t="shared" si="45"/>
        <v>191</v>
      </c>
      <c r="F194" s="3">
        <f t="shared" si="36"/>
        <v>0</v>
      </c>
      <c r="G194" s="47">
        <f t="shared" si="47"/>
        <v>8.6499999999999994E-2</v>
      </c>
      <c r="H194" s="37">
        <f t="shared" si="37"/>
        <v>8.6499999999999994E-2</v>
      </c>
      <c r="I194" s="9">
        <f>IF(Inputs!$B$12="No",IF((K194+L194)&gt;(U193*(1+rate/freq)),IF((U193*(1+rate/freq))&lt;0,0,(U193*(1+rate/freq))),(K194+L194)),IF(E194="",NA(),IF(Inputs!$E$10&gt;(U193*(1+rate/freq)),IF((U193*(1+rate/freq))&lt;0,0,(U193*(1+rate/freq))),PMT(H194/freq,(term),-$B$2))))</f>
        <v>17942.58836603877</v>
      </c>
      <c r="J194" s="8">
        <f t="shared" si="38"/>
        <v>17942.58836603877</v>
      </c>
      <c r="K194" s="9">
        <f t="shared" si="39"/>
        <v>4187.2711132411468</v>
      </c>
      <c r="L194" s="8">
        <f>IF(E194="","",IF(Inputs!$B$12="Yes",I194-K194,Inputs!$B$6-K194))</f>
        <v>13755.317252797624</v>
      </c>
      <c r="M194" s="8">
        <f t="shared" si="46"/>
        <v>191</v>
      </c>
      <c r="N194" s="8"/>
      <c r="O194" s="8"/>
      <c r="P194" s="8"/>
      <c r="Q194" s="8" t="str">
        <f t="shared" si="40"/>
        <v/>
      </c>
      <c r="R194" s="3">
        <f t="shared" si="41"/>
        <v>0</v>
      </c>
      <c r="S194" s="62">
        <f>IF(Inputs!$E$12="Yes",IF(AH194&lt;0,0,AH194),0)</f>
        <v>0</v>
      </c>
      <c r="T194" s="3">
        <f t="shared" si="42"/>
        <v>0</v>
      </c>
      <c r="U194" s="8">
        <f t="shared" si="43"/>
        <v>567137.78516215924</v>
      </c>
      <c r="W194" s="33"/>
      <c r="X194" s="33"/>
      <c r="Y194" s="33"/>
      <c r="Z194" s="33"/>
      <c r="AA194" s="33"/>
      <c r="AB194" s="11"/>
      <c r="AC194" s="11"/>
      <c r="AD194">
        <f>IF(AND('Loan amortization schedule-old'!K194&gt;$AE$1,K194&gt;$AE$1),1,0)</f>
        <v>0</v>
      </c>
      <c r="AE194" s="2">
        <f>IF(AND('Loan amortization schedule-old'!K194&gt;$AE$1,K194&lt;$AE$1),($AE$1-K194)*Inputs!$B$10,0)</f>
        <v>0</v>
      </c>
      <c r="AF194">
        <f>IF(AND('Loan amortization schedule-old'!K194&lt;$AE$1,K194&lt;$AE$1),('Loan amortization schedule-old'!K194-'Loan amortization schedule-new'!K194)*Inputs!$B$10,0)</f>
        <v>112.01235377198947</v>
      </c>
      <c r="AG194" s="7"/>
      <c r="AH194" s="61">
        <f>IF(ISERROR(E194),NA(),'Loan amortization schedule-old'!K194-'Loan amortization schedule-new'!K194)+IF(ISERROR(E194),NA(),'Loan amortization schedule-old'!L194-'Loan amortization schedule-new'!L194)-IF(ISERROR(E194),NA(),IF(AD194=1,0,SUM(AE194:AF194)))</f>
        <v>3023.7697504011398</v>
      </c>
      <c r="AN194" s="50">
        <f>IF(Inputs!$B$12="No",SUM($AL$3:AL194)-Inputs!$E$5-Inputs!$E$6,IF(Inputs!$E$12="Yes",NA(),SUM($AL$3:AL194)-Inputs!$E$5-Inputs!$E$6))</f>
        <v>522792.72660676541</v>
      </c>
      <c r="AO194" s="35"/>
    </row>
    <row r="195" spans="4:41">
      <c r="D195" s="26">
        <f>IF(SUM($D$2:D194)&lt;&gt;0,0,IF(OR(ROUND(U194-L195,2)=0,ROUND(U195,2)=0),E195,0))</f>
        <v>0</v>
      </c>
      <c r="E195" s="3">
        <f t="shared" si="45"/>
        <v>192</v>
      </c>
      <c r="F195" s="3">
        <f t="shared" si="36"/>
        <v>0</v>
      </c>
      <c r="G195" s="47">
        <f t="shared" si="47"/>
        <v>8.6499999999999994E-2</v>
      </c>
      <c r="H195" s="37">
        <f t="shared" si="37"/>
        <v>8.6499999999999994E-2</v>
      </c>
      <c r="I195" s="9">
        <f>IF(Inputs!$B$12="No",IF((K195+L195)&gt;(U194*(1+rate/freq)),IF((U194*(1+rate/freq))&lt;0,0,(U194*(1+rate/freq))),(K195+L195)),IF(E195="",NA(),IF(Inputs!$E$10&gt;(U194*(1+rate/freq)),IF((U194*(1+rate/freq))&lt;0,0,(U194*(1+rate/freq))),PMT(H195/freq,(term),-$B$2))))</f>
        <v>17942.58836603877</v>
      </c>
      <c r="J195" s="8">
        <f t="shared" si="38"/>
        <v>17942.58836603877</v>
      </c>
      <c r="K195" s="9">
        <f t="shared" si="39"/>
        <v>4088.1182013772309</v>
      </c>
      <c r="L195" s="8">
        <f>IF(E195="","",IF(Inputs!$B$12="Yes",I195-K195,Inputs!$B$6-K195))</f>
        <v>13854.470164661539</v>
      </c>
      <c r="M195" s="8">
        <f t="shared" si="46"/>
        <v>192</v>
      </c>
      <c r="N195" s="8"/>
      <c r="O195" s="8"/>
      <c r="P195" s="8"/>
      <c r="Q195" s="8" t="str">
        <f t="shared" si="40"/>
        <v/>
      </c>
      <c r="R195" s="3">
        <f t="shared" si="41"/>
        <v>0</v>
      </c>
      <c r="S195" s="62">
        <f>IF(Inputs!$E$12="Yes",IF(AH195&lt;0,0,AH195),0)</f>
        <v>0</v>
      </c>
      <c r="T195" s="3">
        <f t="shared" si="42"/>
        <v>0</v>
      </c>
      <c r="U195" s="8">
        <f t="shared" si="43"/>
        <v>553283.31499749771</v>
      </c>
      <c r="W195" s="33"/>
      <c r="X195" s="33"/>
      <c r="Y195" s="33"/>
      <c r="Z195" s="33"/>
      <c r="AA195" s="33"/>
      <c r="AB195" s="11"/>
      <c r="AC195" s="11"/>
      <c r="AD195">
        <f>IF(AND('Loan amortization schedule-old'!K195&gt;$AE$1,K195&gt;$AE$1),1,0)</f>
        <v>0</v>
      </c>
      <c r="AE195" s="2">
        <f>IF(AND('Loan amortization schedule-old'!K195&gt;$AE$1,K195&lt;$AE$1),($AE$1-K195)*Inputs!$B$10,0)</f>
        <v>0</v>
      </c>
      <c r="AF195">
        <f>IF(AND('Loan amortization schedule-old'!K195&lt;$AE$1,K195&lt;$AE$1),('Loan amortization schedule-old'!K195-'Loan amortization schedule-new'!K195)*Inputs!$B$10,0)</f>
        <v>107.3716944140093</v>
      </c>
      <c r="AG195" s="7"/>
      <c r="AH195" s="61">
        <f>IF(ISERROR(E195),NA(),'Loan amortization schedule-old'!K195-'Loan amortization schedule-new'!K195)+IF(ISERROR(E195),NA(),'Loan amortization schedule-old'!L195-'Loan amortization schedule-new'!L195)-IF(ISERROR(E195),NA(),IF(AD195=1,0,SUM(AE195:AF195)))</f>
        <v>3028.4104097591198</v>
      </c>
      <c r="AN195" s="50">
        <f>IF(Inputs!$B$12="No",SUM($AL$3:AL195)-Inputs!$E$5-Inputs!$E$6,IF(Inputs!$E$12="Yes",NA(),SUM($AL$3:AL195)-Inputs!$E$5-Inputs!$E$6))</f>
        <v>522792.72660676541</v>
      </c>
      <c r="AO195" s="35"/>
    </row>
    <row r="196" spans="4:41">
      <c r="D196" s="26">
        <f>IF(SUM($D$2:D195)&lt;&gt;0,0,IF(OR(ROUND(U195-L196,2)=0,ROUND(U196,2)=0),E196,0))</f>
        <v>0</v>
      </c>
      <c r="E196" s="3">
        <f t="shared" si="45"/>
        <v>193</v>
      </c>
      <c r="F196" s="3">
        <f t="shared" ref="F196:F259" si="49">IF(E196="","",IF(ISERROR(INDEX($A$11:$B$20,MATCH(E196,$A$11:$A$20,0),2)),0,INDEX($A$11:$B$20,MATCH(E196,$A$11:$A$20,0),2)))</f>
        <v>0</v>
      </c>
      <c r="G196" s="47">
        <f t="shared" si="47"/>
        <v>8.6499999999999994E-2</v>
      </c>
      <c r="H196" s="37">
        <f t="shared" ref="H196:H259" si="50">IF($BD$2="fixed",rate,G196)</f>
        <v>8.6499999999999994E-2</v>
      </c>
      <c r="I196" s="9">
        <f>IF(Inputs!$B$12="No",IF((K196+L196)&gt;(U195*(1+rate/freq)),IF((U195*(1+rate/freq))&lt;0,0,(U195*(1+rate/freq))),(K196+L196)),IF(E196="",NA(),IF(Inputs!$E$10&gt;(U195*(1+rate/freq)),IF((U195*(1+rate/freq))&lt;0,0,(U195*(1+rate/freq))),PMT(H196/freq,(term),-$B$2))))</f>
        <v>17942.58836603877</v>
      </c>
      <c r="J196" s="8">
        <f t="shared" ref="J196:J259" si="51">IF(E196="","",IF(emi&gt;(U195*(1+rate/freq)),IF((U195*(1+rate/freq))&lt;0,0,(U195*(1+rate/freq))),emi))</f>
        <v>17942.58836603877</v>
      </c>
      <c r="K196" s="9">
        <f t="shared" ref="K196:K259" si="52">IF(E196="","",IF(U195&lt;0,0,U195)*H196/freq)</f>
        <v>3988.2505622736294</v>
      </c>
      <c r="L196" s="8">
        <f>IF(E196="","",IF(Inputs!$B$12="Yes",I196-K196,Inputs!$B$6-K196))</f>
        <v>13954.33780376514</v>
      </c>
      <c r="M196" s="8">
        <f t="shared" si="46"/>
        <v>193</v>
      </c>
      <c r="N196" s="8">
        <f>N193+3</f>
        <v>193</v>
      </c>
      <c r="O196" s="8">
        <f>O190+6</f>
        <v>193</v>
      </c>
      <c r="P196" s="8">
        <f>P184+12</f>
        <v>193</v>
      </c>
      <c r="Q196" s="8" t="str">
        <f t="shared" ref="Q196:Q259" si="53">IF($B$23=$M$2,M196,IF($B$23=$N$2,N196,IF($B$23=$O$2,O196,IF($B$23=$P$2,P196,""))))</f>
        <v/>
      </c>
      <c r="R196" s="3">
        <f t="shared" ref="R196:R259" si="54">IF(Q196&lt;&gt;0,regpay,0)</f>
        <v>0</v>
      </c>
      <c r="S196" s="62">
        <f>IF(Inputs!$E$12="Yes",IF(AH196&lt;0,0,AH196),0)</f>
        <v>0</v>
      </c>
      <c r="T196" s="3">
        <f t="shared" ref="T196:T259" si="55">IF(U195=0,0,S196)</f>
        <v>0</v>
      </c>
      <c r="U196" s="8">
        <f t="shared" ref="U196:U259" si="56">IF(E196="","",IF(U195&lt;=0,0,IF(U195+F196-L196-R196-T196&lt;0,0,U195+F196-L196-R196-T196)))</f>
        <v>539328.97719373263</v>
      </c>
      <c r="W196" s="33"/>
      <c r="X196" s="33"/>
      <c r="Y196" s="33"/>
      <c r="Z196" s="33"/>
      <c r="AA196" s="33"/>
      <c r="AB196" s="11"/>
      <c r="AC196" s="11"/>
      <c r="AD196">
        <f>IF(AND('Loan amortization schedule-old'!K196&gt;$AE$1,K196&gt;$AE$1),1,0)</f>
        <v>0</v>
      </c>
      <c r="AE196" s="2">
        <f>IF(AND('Loan amortization schedule-old'!K196&gt;$AE$1,K196&lt;$AE$1),($AE$1-K196)*Inputs!$B$10,0)</f>
        <v>0</v>
      </c>
      <c r="AF196">
        <f>IF(AND('Loan amortization schedule-old'!K196&lt;$AE$1,K196&lt;$AE$1),('Loan amortization schedule-old'!K196-'Loan amortization schedule-new'!K196)*Inputs!$B$10,0)</f>
        <v>102.66911460203717</v>
      </c>
      <c r="AG196" s="7"/>
      <c r="AH196" s="61">
        <f>IF(ISERROR(E196),NA(),'Loan amortization schedule-old'!K196-'Loan amortization schedule-new'!K196)+IF(ISERROR(E196),NA(),'Loan amortization schedule-old'!L196-'Loan amortization schedule-new'!L196)-IF(ISERROR(E196),NA(),IF(AD196=1,0,SUM(AE196:AF196)))</f>
        <v>3033.1129895710937</v>
      </c>
      <c r="AN196" s="50">
        <f>IF(Inputs!$B$12="No",SUM($AL$3:AL196)-Inputs!$E$5-Inputs!$E$6,IF(Inputs!$E$12="Yes",NA(),SUM($AL$3:AL196)-Inputs!$E$5-Inputs!$E$6))</f>
        <v>522792.72660676541</v>
      </c>
      <c r="AO196" s="35"/>
    </row>
    <row r="197" spans="4:41">
      <c r="D197" s="26">
        <f>IF(SUM($D$2:D196)&lt;&gt;0,0,IF(OR(ROUND(U196-L197,2)=0,ROUND(U197,2)=0),E197,0))</f>
        <v>0</v>
      </c>
      <c r="E197" s="3">
        <f t="shared" ref="E197:E260" si="57">IF(E196&lt;term,E196+1,"")</f>
        <v>194</v>
      </c>
      <c r="F197" s="3">
        <f t="shared" si="49"/>
        <v>0</v>
      </c>
      <c r="G197" s="47">
        <f t="shared" si="47"/>
        <v>8.6499999999999994E-2</v>
      </c>
      <c r="H197" s="37">
        <f t="shared" si="50"/>
        <v>8.6499999999999994E-2</v>
      </c>
      <c r="I197" s="9">
        <f>IF(Inputs!$B$12="No",IF((K197+L197)&gt;(U196*(1+rate/freq)),IF((U196*(1+rate/freq))&lt;0,0,(U196*(1+rate/freq))),(K197+L197)),IF(E197="",NA(),IF(Inputs!$E$10&gt;(U196*(1+rate/freq)),IF((U196*(1+rate/freq))&lt;0,0,(U196*(1+rate/freq))),PMT(H197/freq,(term),-$B$2))))</f>
        <v>17942.58836603877</v>
      </c>
      <c r="J197" s="8">
        <f t="shared" si="51"/>
        <v>17942.58836603877</v>
      </c>
      <c r="K197" s="9">
        <f t="shared" si="52"/>
        <v>3887.6630439381556</v>
      </c>
      <c r="L197" s="8">
        <f>IF(E197="","",IF(Inputs!$B$12="Yes",I197-K197,Inputs!$B$6-K197))</f>
        <v>14054.925322100615</v>
      </c>
      <c r="M197" s="8">
        <f t="shared" ref="M197:M260" si="58">E197</f>
        <v>194</v>
      </c>
      <c r="N197" s="8"/>
      <c r="O197" s="8"/>
      <c r="P197" s="8"/>
      <c r="Q197" s="8" t="str">
        <f t="shared" si="53"/>
        <v/>
      </c>
      <c r="R197" s="3">
        <f t="shared" si="54"/>
        <v>0</v>
      </c>
      <c r="S197" s="62">
        <f>IF(Inputs!$E$12="Yes",IF(AH197&lt;0,0,AH197),0)</f>
        <v>0</v>
      </c>
      <c r="T197" s="3">
        <f t="shared" si="55"/>
        <v>0</v>
      </c>
      <c r="U197" s="8">
        <f t="shared" si="56"/>
        <v>525274.05187163199</v>
      </c>
      <c r="W197" s="33"/>
      <c r="X197" s="33"/>
      <c r="Y197" s="33"/>
      <c r="Z197" s="33"/>
      <c r="AA197" s="33"/>
      <c r="AB197" s="11"/>
      <c r="AC197" s="11"/>
      <c r="AD197">
        <f>IF(AND('Loan amortization schedule-old'!K197&gt;$AE$1,K197&gt;$AE$1),1,0)</f>
        <v>0</v>
      </c>
      <c r="AE197" s="2">
        <f>IF(AND('Loan amortization schedule-old'!K197&gt;$AE$1,K197&lt;$AE$1),($AE$1-K197)*Inputs!$B$10,0)</f>
        <v>0</v>
      </c>
      <c r="AF197">
        <f>IF(AND('Loan amortization schedule-old'!K197&lt;$AE$1,K197&lt;$AE$1),('Loan amortization schedule-old'!K197-'Loan amortization schedule-new'!K197)*Inputs!$B$10,0)</f>
        <v>97.903908212861126</v>
      </c>
      <c r="AG197" s="7"/>
      <c r="AH197" s="61">
        <f>IF(ISERROR(E197),NA(),'Loan amortization schedule-old'!K197-'Loan amortization schedule-new'!K197)+IF(ISERROR(E197),NA(),'Loan amortization schedule-old'!L197-'Loan amortization schedule-new'!L197)-IF(ISERROR(E197),NA(),IF(AD197=1,0,SUM(AE197:AF197)))</f>
        <v>3037.8781959602688</v>
      </c>
      <c r="AN197" s="50">
        <f>IF(Inputs!$B$12="No",SUM($AL$3:AL197)-Inputs!$E$5-Inputs!$E$6,IF(Inputs!$E$12="Yes",NA(),SUM($AL$3:AL197)-Inputs!$E$5-Inputs!$E$6))</f>
        <v>522792.72660676541</v>
      </c>
      <c r="AO197" s="35"/>
    </row>
    <row r="198" spans="4:41">
      <c r="D198" s="26">
        <f>IF(SUM($D$2:D197)&lt;&gt;0,0,IF(OR(ROUND(U197-L198,2)=0,ROUND(U198,2)=0),E198,0))</f>
        <v>0</v>
      </c>
      <c r="E198" s="3">
        <f t="shared" si="57"/>
        <v>195</v>
      </c>
      <c r="F198" s="3">
        <f t="shared" si="49"/>
        <v>0</v>
      </c>
      <c r="G198" s="47">
        <f t="shared" ref="G198:G261" si="59">G197</f>
        <v>8.6499999999999994E-2</v>
      </c>
      <c r="H198" s="37">
        <f t="shared" si="50"/>
        <v>8.6499999999999994E-2</v>
      </c>
      <c r="I198" s="9">
        <f>IF(Inputs!$B$12="No",IF((K198+L198)&gt;(U197*(1+rate/freq)),IF((U197*(1+rate/freq))&lt;0,0,(U197*(1+rate/freq))),(K198+L198)),IF(E198="",NA(),IF(Inputs!$E$10&gt;(U197*(1+rate/freq)),IF((U197*(1+rate/freq))&lt;0,0,(U197*(1+rate/freq))),PMT(H198/freq,(term),-$B$2))))</f>
        <v>17942.58836603877</v>
      </c>
      <c r="J198" s="8">
        <f t="shared" si="51"/>
        <v>17942.58836603877</v>
      </c>
      <c r="K198" s="9">
        <f t="shared" si="52"/>
        <v>3786.3504572413472</v>
      </c>
      <c r="L198" s="8">
        <f>IF(E198="","",IF(Inputs!$B$12="Yes",I198-K198,Inputs!$B$6-K198))</f>
        <v>14156.237908797422</v>
      </c>
      <c r="M198" s="8">
        <f t="shared" si="58"/>
        <v>195</v>
      </c>
      <c r="N198" s="8"/>
      <c r="O198" s="8"/>
      <c r="P198" s="8"/>
      <c r="Q198" s="8" t="str">
        <f t="shared" si="53"/>
        <v/>
      </c>
      <c r="R198" s="3">
        <f t="shared" si="54"/>
        <v>0</v>
      </c>
      <c r="S198" s="62">
        <f>IF(Inputs!$E$12="Yes",IF(AH198&lt;0,0,AH198),0)</f>
        <v>0</v>
      </c>
      <c r="T198" s="3">
        <f t="shared" si="55"/>
        <v>0</v>
      </c>
      <c r="U198" s="8">
        <f t="shared" si="56"/>
        <v>511117.8139628346</v>
      </c>
      <c r="W198" s="33"/>
      <c r="X198" s="33"/>
      <c r="Y198" s="33"/>
      <c r="Z198" s="33"/>
      <c r="AA198" s="33"/>
      <c r="AB198" s="11"/>
      <c r="AC198" s="11"/>
      <c r="AD198">
        <f>IF(AND('Loan amortization schedule-old'!K198&gt;$AE$1,K198&gt;$AE$1),1,0)</f>
        <v>0</v>
      </c>
      <c r="AE198" s="2">
        <f>IF(AND('Loan amortization schedule-old'!K198&gt;$AE$1,K198&lt;$AE$1),($AE$1-K198)*Inputs!$B$10,0)</f>
        <v>0</v>
      </c>
      <c r="AF198">
        <f>IF(AND('Loan amortization schedule-old'!K198&lt;$AE$1,K198&lt;$AE$1),('Loan amortization schedule-old'!K198-'Loan amortization schedule-new'!K198)*Inputs!$B$10,0)</f>
        <v>93.07536166280569</v>
      </c>
      <c r="AG198" s="7"/>
      <c r="AH198" s="61">
        <f>IF(ISERROR(E198),NA(),'Loan amortization schedule-old'!K198-'Loan amortization schedule-new'!K198)+IF(ISERROR(E198),NA(),'Loan amortization schedule-old'!L198-'Loan amortization schedule-new'!L198)-IF(ISERROR(E198),NA(),IF(AD198=1,0,SUM(AE198:AF198)))</f>
        <v>3042.7067425103232</v>
      </c>
      <c r="AN198" s="50">
        <f>IF(Inputs!$B$12="No",SUM($AL$3:AL198)-Inputs!$E$5-Inputs!$E$6,IF(Inputs!$E$12="Yes",NA(),SUM($AL$3:AL198)-Inputs!$E$5-Inputs!$E$6))</f>
        <v>522792.72660676541</v>
      </c>
      <c r="AO198" s="35"/>
    </row>
    <row r="199" spans="4:41">
      <c r="D199" s="26">
        <f>IF(SUM($D$2:D198)&lt;&gt;0,0,IF(OR(ROUND(U198-L199,2)=0,ROUND(U199,2)=0),E199,0))</f>
        <v>0</v>
      </c>
      <c r="E199" s="3">
        <f t="shared" si="57"/>
        <v>196</v>
      </c>
      <c r="F199" s="3">
        <f t="shared" si="49"/>
        <v>0</v>
      </c>
      <c r="G199" s="47">
        <f t="shared" si="59"/>
        <v>8.6499999999999994E-2</v>
      </c>
      <c r="H199" s="37">
        <f t="shared" si="50"/>
        <v>8.6499999999999994E-2</v>
      </c>
      <c r="I199" s="9">
        <f>IF(Inputs!$B$12="No",IF((K199+L199)&gt;(U198*(1+rate/freq)),IF((U198*(1+rate/freq))&lt;0,0,(U198*(1+rate/freq))),(K199+L199)),IF(E199="",NA(),IF(Inputs!$E$10&gt;(U198*(1+rate/freq)),IF((U198*(1+rate/freq))&lt;0,0,(U198*(1+rate/freq))),PMT(H199/freq,(term),-$B$2))))</f>
        <v>17942.58836603877</v>
      </c>
      <c r="J199" s="8">
        <f t="shared" si="51"/>
        <v>17942.58836603877</v>
      </c>
      <c r="K199" s="9">
        <f t="shared" si="52"/>
        <v>3684.3075756487656</v>
      </c>
      <c r="L199" s="8">
        <f>IF(E199="","",IF(Inputs!$B$12="Yes",I199-K199,Inputs!$B$6-K199))</f>
        <v>14258.280790390005</v>
      </c>
      <c r="M199" s="8">
        <f t="shared" si="58"/>
        <v>196</v>
      </c>
      <c r="N199" s="8">
        <f>N196+3</f>
        <v>196</v>
      </c>
      <c r="O199" s="8"/>
      <c r="P199" s="8"/>
      <c r="Q199" s="8" t="str">
        <f t="shared" si="53"/>
        <v/>
      </c>
      <c r="R199" s="3">
        <f t="shared" si="54"/>
        <v>0</v>
      </c>
      <c r="S199" s="62">
        <f>IF(Inputs!$E$12="Yes",IF(AH199&lt;0,0,AH199),0)</f>
        <v>0</v>
      </c>
      <c r="T199" s="3">
        <f t="shared" si="55"/>
        <v>0</v>
      </c>
      <c r="U199" s="8">
        <f t="shared" si="56"/>
        <v>496859.53317244462</v>
      </c>
      <c r="W199" s="33"/>
      <c r="X199" s="33"/>
      <c r="Y199" s="33"/>
      <c r="Z199" s="33"/>
      <c r="AA199" s="33"/>
      <c r="AB199" s="11"/>
      <c r="AC199" s="11"/>
      <c r="AD199">
        <f>IF(AND('Loan amortization schedule-old'!K199&gt;$AE$1,K199&gt;$AE$1),1,0)</f>
        <v>0</v>
      </c>
      <c r="AE199" s="2">
        <f>IF(AND('Loan amortization schedule-old'!K199&gt;$AE$1,K199&lt;$AE$1),($AE$1-K199)*Inputs!$B$10,0)</f>
        <v>0</v>
      </c>
      <c r="AF199">
        <f>IF(AND('Loan amortization schedule-old'!K199&lt;$AE$1,K199&lt;$AE$1),('Loan amortization schedule-old'!K199-'Loan amortization schedule-new'!K199)*Inputs!$B$10,0)</f>
        <v>88.182753832323968</v>
      </c>
      <c r="AG199" s="7"/>
      <c r="AH199" s="61">
        <f>IF(ISERROR(E199),NA(),'Loan amortization schedule-old'!K199-'Loan amortization schedule-new'!K199)+IF(ISERROR(E199),NA(),'Loan amortization schedule-old'!L199-'Loan amortization schedule-new'!L199)-IF(ISERROR(E199),NA(),IF(AD199=1,0,SUM(AE199:AF199)))</f>
        <v>3047.5993503408058</v>
      </c>
      <c r="AN199" s="50">
        <f>IF(Inputs!$B$12="No",SUM($AL$3:AL199)-Inputs!$E$5-Inputs!$E$6,IF(Inputs!$E$12="Yes",NA(),SUM($AL$3:AL199)-Inputs!$E$5-Inputs!$E$6))</f>
        <v>522792.72660676541</v>
      </c>
      <c r="AO199" s="35"/>
    </row>
    <row r="200" spans="4:41">
      <c r="D200" s="26">
        <f>IF(SUM($D$2:D199)&lt;&gt;0,0,IF(OR(ROUND(U199-L200,2)=0,ROUND(U200,2)=0),E200,0))</f>
        <v>0</v>
      </c>
      <c r="E200" s="3">
        <f t="shared" si="57"/>
        <v>197</v>
      </c>
      <c r="F200" s="3">
        <f t="shared" si="49"/>
        <v>0</v>
      </c>
      <c r="G200" s="47">
        <f t="shared" si="59"/>
        <v>8.6499999999999994E-2</v>
      </c>
      <c r="H200" s="37">
        <f t="shared" si="50"/>
        <v>8.6499999999999994E-2</v>
      </c>
      <c r="I200" s="9">
        <f>IF(Inputs!$B$12="No",IF((K200+L200)&gt;(U199*(1+rate/freq)),IF((U199*(1+rate/freq))&lt;0,0,(U199*(1+rate/freq))),(K200+L200)),IF(E200="",NA(),IF(Inputs!$E$10&gt;(U199*(1+rate/freq)),IF((U199*(1+rate/freq))&lt;0,0,(U199*(1+rate/freq))),PMT(H200/freq,(term),-$B$2))))</f>
        <v>17942.58836603877</v>
      </c>
      <c r="J200" s="8">
        <f t="shared" si="51"/>
        <v>17942.58836603877</v>
      </c>
      <c r="K200" s="9">
        <f t="shared" si="52"/>
        <v>3581.5291349513714</v>
      </c>
      <c r="L200" s="8">
        <f>IF(E200="","",IF(Inputs!$B$12="Yes",I200-K200,Inputs!$B$6-K200))</f>
        <v>14361.059231087398</v>
      </c>
      <c r="M200" s="8">
        <f t="shared" si="58"/>
        <v>197</v>
      </c>
      <c r="N200" s="8"/>
      <c r="O200" s="8"/>
      <c r="P200" s="8"/>
      <c r="Q200" s="8" t="str">
        <f t="shared" si="53"/>
        <v/>
      </c>
      <c r="R200" s="3">
        <f t="shared" si="54"/>
        <v>0</v>
      </c>
      <c r="S200" s="62">
        <f>IF(Inputs!$E$12="Yes",IF(AH200&lt;0,0,AH200),0)</f>
        <v>0</v>
      </c>
      <c r="T200" s="3">
        <f t="shared" si="55"/>
        <v>0</v>
      </c>
      <c r="U200" s="8">
        <f t="shared" si="56"/>
        <v>482498.47394135722</v>
      </c>
      <c r="W200" s="33"/>
      <c r="X200" s="33"/>
      <c r="Y200" s="33"/>
      <c r="Z200" s="33"/>
      <c r="AA200" s="33"/>
      <c r="AB200" s="11"/>
      <c r="AC200" s="11"/>
      <c r="AD200">
        <f>IF(AND('Loan amortization schedule-old'!K200&gt;$AE$1,K200&gt;$AE$1),1,0)</f>
        <v>0</v>
      </c>
      <c r="AE200" s="2">
        <f>IF(AND('Loan amortization schedule-old'!K200&gt;$AE$1,K200&lt;$AE$1),($AE$1-K200)*Inputs!$B$10,0)</f>
        <v>0</v>
      </c>
      <c r="AF200">
        <f>IF(AND('Loan amortization schedule-old'!K200&lt;$AE$1,K200&lt;$AE$1),('Loan amortization schedule-old'!K200-'Loan amortization schedule-new'!K200)*Inputs!$B$10,0)</f>
        <v>83.225355989848069</v>
      </c>
      <c r="AG200" s="7"/>
      <c r="AH200" s="61">
        <f>IF(ISERROR(E200),NA(),'Loan amortization schedule-old'!K200-'Loan amortization schedule-new'!K200)+IF(ISERROR(E200),NA(),'Loan amortization schedule-old'!L200-'Loan amortization schedule-new'!L200)-IF(ISERROR(E200),NA(),IF(AD200=1,0,SUM(AE200:AF200)))</f>
        <v>3052.5567481832809</v>
      </c>
      <c r="AN200" s="50">
        <f>IF(Inputs!$B$12="No",SUM($AL$3:AL200)-Inputs!$E$5-Inputs!$E$6,IF(Inputs!$E$12="Yes",NA(),SUM($AL$3:AL200)-Inputs!$E$5-Inputs!$E$6))</f>
        <v>522792.72660676541</v>
      </c>
      <c r="AO200" s="35"/>
    </row>
    <row r="201" spans="4:41">
      <c r="D201" s="26">
        <f>IF(SUM($D$2:D200)&lt;&gt;0,0,IF(OR(ROUND(U200-L201,2)=0,ROUND(U201,2)=0),E201,0))</f>
        <v>0</v>
      </c>
      <c r="E201" s="3">
        <f t="shared" si="57"/>
        <v>198</v>
      </c>
      <c r="F201" s="3">
        <f t="shared" si="49"/>
        <v>0</v>
      </c>
      <c r="G201" s="47">
        <f t="shared" si="59"/>
        <v>8.6499999999999994E-2</v>
      </c>
      <c r="H201" s="37">
        <f t="shared" si="50"/>
        <v>8.6499999999999994E-2</v>
      </c>
      <c r="I201" s="9">
        <f>IF(Inputs!$B$12="No",IF((K201+L201)&gt;(U200*(1+rate/freq)),IF((U200*(1+rate/freq))&lt;0,0,(U200*(1+rate/freq))),(K201+L201)),IF(E201="",NA(),IF(Inputs!$E$10&gt;(U200*(1+rate/freq)),IF((U200*(1+rate/freq))&lt;0,0,(U200*(1+rate/freq))),PMT(H201/freq,(term),-$B$2))))</f>
        <v>17942.58836603877</v>
      </c>
      <c r="J201" s="8">
        <f t="shared" si="51"/>
        <v>17942.58836603877</v>
      </c>
      <c r="K201" s="9">
        <f t="shared" si="52"/>
        <v>3478.0098329939497</v>
      </c>
      <c r="L201" s="8">
        <f>IF(E201="","",IF(Inputs!$B$12="Yes",I201-K201,Inputs!$B$6-K201))</f>
        <v>14464.57853304482</v>
      </c>
      <c r="M201" s="8">
        <f t="shared" si="58"/>
        <v>198</v>
      </c>
      <c r="N201" s="8"/>
      <c r="O201" s="8"/>
      <c r="P201" s="8"/>
      <c r="Q201" s="8" t="str">
        <f t="shared" si="53"/>
        <v/>
      </c>
      <c r="R201" s="3">
        <f t="shared" si="54"/>
        <v>0</v>
      </c>
      <c r="S201" s="62">
        <f>IF(Inputs!$E$12="Yes",IF(AH201&lt;0,0,AH201),0)</f>
        <v>0</v>
      </c>
      <c r="T201" s="3">
        <f t="shared" si="55"/>
        <v>0</v>
      </c>
      <c r="U201" s="8">
        <f t="shared" si="56"/>
        <v>468033.89540831238</v>
      </c>
      <c r="W201" s="33"/>
      <c r="X201" s="33"/>
      <c r="Y201" s="33"/>
      <c r="Z201" s="33"/>
      <c r="AA201" s="33"/>
      <c r="AB201" s="11"/>
      <c r="AC201" s="11"/>
      <c r="AD201">
        <f>IF(AND('Loan amortization schedule-old'!K201&gt;$AE$1,K201&gt;$AE$1),1,0)</f>
        <v>0</v>
      </c>
      <c r="AE201" s="2">
        <f>IF(AND('Loan amortization schedule-old'!K201&gt;$AE$1,K201&lt;$AE$1),($AE$1-K201)*Inputs!$B$10,0)</f>
        <v>0</v>
      </c>
      <c r="AF201">
        <f>IF(AND('Loan amortization schedule-old'!K201&lt;$AE$1,K201&lt;$AE$1),('Loan amortization schedule-old'!K201-'Loan amortization schedule-new'!K201)*Inputs!$B$10,0)</f>
        <v>78.20243171489183</v>
      </c>
      <c r="AG201" s="7"/>
      <c r="AH201" s="61">
        <f>IF(ISERROR(E201),NA(),'Loan amortization schedule-old'!K201-'Loan amortization schedule-new'!K201)+IF(ISERROR(E201),NA(),'Loan amortization schedule-old'!L201-'Loan amortization schedule-new'!L201)-IF(ISERROR(E201),NA(),IF(AD201=1,0,SUM(AE201:AF201)))</f>
        <v>3057.5796724582383</v>
      </c>
      <c r="AN201" s="50">
        <f>IF(Inputs!$B$12="No",SUM($AL$3:AL201)-Inputs!$E$5-Inputs!$E$6,IF(Inputs!$E$12="Yes",NA(),SUM($AL$3:AL201)-Inputs!$E$5-Inputs!$E$6))</f>
        <v>522792.72660676541</v>
      </c>
      <c r="AO201" s="35"/>
    </row>
    <row r="202" spans="4:41">
      <c r="D202" s="26">
        <f>IF(SUM($D$2:D201)&lt;&gt;0,0,IF(OR(ROUND(U201-L202,2)=0,ROUND(U202,2)=0),E202,0))</f>
        <v>0</v>
      </c>
      <c r="E202" s="3">
        <f t="shared" si="57"/>
        <v>199</v>
      </c>
      <c r="F202" s="3">
        <f t="shared" si="49"/>
        <v>0</v>
      </c>
      <c r="G202" s="47">
        <f t="shared" si="59"/>
        <v>8.6499999999999994E-2</v>
      </c>
      <c r="H202" s="37">
        <f t="shared" si="50"/>
        <v>8.6499999999999994E-2</v>
      </c>
      <c r="I202" s="9">
        <f>IF(Inputs!$B$12="No",IF((K202+L202)&gt;(U201*(1+rate/freq)),IF((U201*(1+rate/freq))&lt;0,0,(U201*(1+rate/freq))),(K202+L202)),IF(E202="",NA(),IF(Inputs!$E$10&gt;(U201*(1+rate/freq)),IF((U201*(1+rate/freq))&lt;0,0,(U201*(1+rate/freq))),PMT(H202/freq,(term),-$B$2))))</f>
        <v>17942.58836603877</v>
      </c>
      <c r="J202" s="8">
        <f t="shared" si="51"/>
        <v>17942.58836603877</v>
      </c>
      <c r="K202" s="9">
        <f t="shared" si="52"/>
        <v>3373.7443294015848</v>
      </c>
      <c r="L202" s="8">
        <f>IF(E202="","",IF(Inputs!$B$12="Yes",I202-K202,Inputs!$B$6-K202))</f>
        <v>14568.844036637185</v>
      </c>
      <c r="M202" s="8">
        <f t="shared" si="58"/>
        <v>199</v>
      </c>
      <c r="N202" s="8">
        <f>N199+3</f>
        <v>199</v>
      </c>
      <c r="O202" s="8">
        <f>O196+6</f>
        <v>199</v>
      </c>
      <c r="P202" s="8"/>
      <c r="Q202" s="8" t="str">
        <f t="shared" si="53"/>
        <v/>
      </c>
      <c r="R202" s="3">
        <f t="shared" si="54"/>
        <v>0</v>
      </c>
      <c r="S202" s="62">
        <f>IF(Inputs!$E$12="Yes",IF(AH202&lt;0,0,AH202),0)</f>
        <v>0</v>
      </c>
      <c r="T202" s="3">
        <f t="shared" si="55"/>
        <v>0</v>
      </c>
      <c r="U202" s="8">
        <f t="shared" si="56"/>
        <v>453465.05137167522</v>
      </c>
      <c r="W202" s="33"/>
      <c r="X202" s="33"/>
      <c r="Y202" s="33"/>
      <c r="Z202" s="33"/>
      <c r="AA202" s="33"/>
      <c r="AB202" s="11"/>
      <c r="AC202" s="11"/>
      <c r="AD202">
        <f>IF(AND('Loan amortization schedule-old'!K202&gt;$AE$1,K202&gt;$AE$1),1,0)</f>
        <v>0</v>
      </c>
      <c r="AE202" s="2">
        <f>IF(AND('Loan amortization schedule-old'!K202&gt;$AE$1,K202&lt;$AE$1),($AE$1-K202)*Inputs!$B$10,0)</f>
        <v>0</v>
      </c>
      <c r="AF202">
        <f>IF(AND('Loan amortization schedule-old'!K202&lt;$AE$1,K202&lt;$AE$1),('Loan amortization schedule-old'!K202-'Loan amortization schedule-new'!K202)*Inputs!$B$10,0)</f>
        <v>73.113236820398612</v>
      </c>
      <c r="AG202" s="7"/>
      <c r="AH202" s="61">
        <f>IF(ISERROR(E202),NA(),'Loan amortization schedule-old'!K202-'Loan amortization schedule-new'!K202)+IF(ISERROR(E202),NA(),'Loan amortization schedule-old'!L202-'Loan amortization schedule-new'!L202)-IF(ISERROR(E202),NA(),IF(AD202=1,0,SUM(AE202:AF202)))</f>
        <v>3062.6688673527324</v>
      </c>
      <c r="AO202" s="35"/>
    </row>
    <row r="203" spans="4:41">
      <c r="D203" s="26">
        <f>IF(SUM($D$2:D202)&lt;&gt;0,0,IF(OR(ROUND(U202-L203,2)=0,ROUND(U203,2)=0),E203,0))</f>
        <v>0</v>
      </c>
      <c r="E203" s="3">
        <f t="shared" si="57"/>
        <v>200</v>
      </c>
      <c r="F203" s="3">
        <f t="shared" si="49"/>
        <v>0</v>
      </c>
      <c r="G203" s="47">
        <f t="shared" si="59"/>
        <v>8.6499999999999994E-2</v>
      </c>
      <c r="H203" s="37">
        <f t="shared" si="50"/>
        <v>8.6499999999999994E-2</v>
      </c>
      <c r="I203" s="9">
        <f>IF(Inputs!$B$12="No",IF((K203+L203)&gt;(U202*(1+rate/freq)),IF((U202*(1+rate/freq))&lt;0,0,(U202*(1+rate/freq))),(K203+L203)),IF(E203="",NA(),IF(Inputs!$E$10&gt;(U202*(1+rate/freq)),IF((U202*(1+rate/freq))&lt;0,0,(U202*(1+rate/freq))),PMT(H203/freq,(term),-$B$2))))</f>
        <v>17942.58836603877</v>
      </c>
      <c r="J203" s="8">
        <f t="shared" si="51"/>
        <v>17942.58836603877</v>
      </c>
      <c r="K203" s="9">
        <f t="shared" si="52"/>
        <v>3268.7272453041587</v>
      </c>
      <c r="L203" s="8">
        <f>IF(E203="","",IF(Inputs!$B$12="Yes",I203-K203,Inputs!$B$6-K203))</f>
        <v>14673.861120734611</v>
      </c>
      <c r="M203" s="8">
        <f t="shared" si="58"/>
        <v>200</v>
      </c>
      <c r="N203" s="8"/>
      <c r="O203" s="8"/>
      <c r="P203" s="8"/>
      <c r="Q203" s="8" t="str">
        <f t="shared" si="53"/>
        <v/>
      </c>
      <c r="R203" s="3">
        <f t="shared" si="54"/>
        <v>0</v>
      </c>
      <c r="S203" s="62">
        <f>IF(Inputs!$E$12="Yes",IF(AH203&lt;0,0,AH203),0)</f>
        <v>0</v>
      </c>
      <c r="T203" s="3">
        <f t="shared" si="55"/>
        <v>0</v>
      </c>
      <c r="U203" s="8">
        <f t="shared" si="56"/>
        <v>438791.19025094062</v>
      </c>
      <c r="W203" s="33"/>
      <c r="X203" s="33"/>
      <c r="Y203" s="33"/>
      <c r="Z203" s="33"/>
      <c r="AA203" s="33"/>
      <c r="AB203" s="11"/>
      <c r="AC203" s="11"/>
      <c r="AD203">
        <f>IF(AND('Loan amortization schedule-old'!K203&gt;$AE$1,K203&gt;$AE$1),1,0)</f>
        <v>0</v>
      </c>
      <c r="AE203" s="2">
        <f>IF(AND('Loan amortization schedule-old'!K203&gt;$AE$1,K203&lt;$AE$1),($AE$1-K203)*Inputs!$B$10,0)</f>
        <v>0</v>
      </c>
      <c r="AF203">
        <f>IF(AND('Loan amortization schedule-old'!K203&lt;$AE$1,K203&lt;$AE$1),('Loan amortization schedule-old'!K203-'Loan amortization schedule-new'!K203)*Inputs!$B$10,0)</f>
        <v>67.957019274325546</v>
      </c>
      <c r="AG203" s="7"/>
      <c r="AH203" s="61">
        <f>IF(ISERROR(E203),NA(),'Loan amortization schedule-old'!K203-'Loan amortization schedule-new'!K203)+IF(ISERROR(E203),NA(),'Loan amortization schedule-old'!L203-'Loan amortization schedule-new'!L203)-IF(ISERROR(E203),NA(),IF(AD203=1,0,SUM(AE203:AF203)))</f>
        <v>3067.8250848988055</v>
      </c>
      <c r="AO203" s="35"/>
    </row>
    <row r="204" spans="4:41">
      <c r="D204" s="26">
        <f>IF(SUM($D$2:D203)&lt;&gt;0,0,IF(OR(ROUND(U203-L204,2)=0,ROUND(U204,2)=0),E204,0))</f>
        <v>0</v>
      </c>
      <c r="E204" s="3">
        <f t="shared" si="57"/>
        <v>201</v>
      </c>
      <c r="F204" s="3">
        <f t="shared" si="49"/>
        <v>0</v>
      </c>
      <c r="G204" s="47">
        <f t="shared" si="59"/>
        <v>8.6499999999999994E-2</v>
      </c>
      <c r="H204" s="37">
        <f t="shared" si="50"/>
        <v>8.6499999999999994E-2</v>
      </c>
      <c r="I204" s="9">
        <f>IF(Inputs!$B$12="No",IF((K204+L204)&gt;(U203*(1+rate/freq)),IF((U203*(1+rate/freq))&lt;0,0,(U203*(1+rate/freq))),(K204+L204)),IF(E204="",NA(),IF(Inputs!$E$10&gt;(U203*(1+rate/freq)),IF((U203*(1+rate/freq))&lt;0,0,(U203*(1+rate/freq))),PMT(H204/freq,(term),-$B$2))))</f>
        <v>17942.58836603877</v>
      </c>
      <c r="J204" s="8">
        <f t="shared" si="51"/>
        <v>17942.58836603877</v>
      </c>
      <c r="K204" s="9">
        <f t="shared" si="52"/>
        <v>3162.9531630588631</v>
      </c>
      <c r="L204" s="8">
        <f>IF(E204="","",IF(Inputs!$B$12="Yes",I204-K204,Inputs!$B$6-K204))</f>
        <v>14779.635202979907</v>
      </c>
      <c r="M204" s="8">
        <f t="shared" si="58"/>
        <v>201</v>
      </c>
      <c r="N204" s="8"/>
      <c r="O204" s="8"/>
      <c r="P204" s="8"/>
      <c r="Q204" s="8" t="str">
        <f t="shared" si="53"/>
        <v/>
      </c>
      <c r="R204" s="3">
        <f t="shared" si="54"/>
        <v>0</v>
      </c>
      <c r="S204" s="62">
        <f>IF(Inputs!$E$12="Yes",IF(AH204&lt;0,0,AH204),0)</f>
        <v>0</v>
      </c>
      <c r="T204" s="3">
        <f t="shared" si="55"/>
        <v>0</v>
      </c>
      <c r="U204" s="8">
        <f t="shared" si="56"/>
        <v>424011.55504796072</v>
      </c>
      <c r="W204" s="33"/>
      <c r="X204" s="33"/>
      <c r="Y204" s="33"/>
      <c r="Z204" s="33"/>
      <c r="AA204" s="33"/>
      <c r="AB204" s="11"/>
      <c r="AC204" s="11"/>
      <c r="AD204">
        <f>IF(AND('Loan amortization schedule-old'!K204&gt;$AE$1,K204&gt;$AE$1),1,0)</f>
        <v>0</v>
      </c>
      <c r="AE204" s="2">
        <f>IF(AND('Loan amortization schedule-old'!K204&gt;$AE$1,K204&lt;$AE$1),($AE$1-K204)*Inputs!$B$10,0)</f>
        <v>0</v>
      </c>
      <c r="AF204">
        <f>IF(AND('Loan amortization schedule-old'!K204&lt;$AE$1,K204&lt;$AE$1),('Loan amortization schedule-old'!K204-'Loan amortization schedule-new'!K204)*Inputs!$B$10,0)</f>
        <v>62.733019120459048</v>
      </c>
      <c r="AG204" s="7"/>
      <c r="AH204" s="61">
        <f>IF(ISERROR(E204),NA(),'Loan amortization schedule-old'!K204-'Loan amortization schedule-new'!K204)+IF(ISERROR(E204),NA(),'Loan amortization schedule-old'!L204-'Loan amortization schedule-new'!L204)-IF(ISERROR(E204),NA(),IF(AD204=1,0,SUM(AE204:AF204)))</f>
        <v>3073.0490850526699</v>
      </c>
      <c r="AO204" s="35"/>
    </row>
    <row r="205" spans="4:41">
      <c r="D205" s="26">
        <f>IF(SUM($D$2:D204)&lt;&gt;0,0,IF(OR(ROUND(U204-L205,2)=0,ROUND(U205,2)=0),E205,0))</f>
        <v>0</v>
      </c>
      <c r="E205" s="3">
        <f t="shared" si="57"/>
        <v>202</v>
      </c>
      <c r="F205" s="3">
        <f t="shared" si="49"/>
        <v>0</v>
      </c>
      <c r="G205" s="47">
        <f t="shared" si="59"/>
        <v>8.6499999999999994E-2</v>
      </c>
      <c r="H205" s="37">
        <f t="shared" si="50"/>
        <v>8.6499999999999994E-2</v>
      </c>
      <c r="I205" s="9">
        <f>IF(Inputs!$B$12="No",IF((K205+L205)&gt;(U204*(1+rate/freq)),IF((U204*(1+rate/freq))&lt;0,0,(U204*(1+rate/freq))),(K205+L205)),IF(E205="",NA(),IF(Inputs!$E$10&gt;(U204*(1+rate/freq)),IF((U204*(1+rate/freq))&lt;0,0,(U204*(1+rate/freq))),PMT(H205/freq,(term),-$B$2))))</f>
        <v>17942.58836603877</v>
      </c>
      <c r="J205" s="8">
        <f t="shared" si="51"/>
        <v>17942.58836603877</v>
      </c>
      <c r="K205" s="9">
        <f t="shared" si="52"/>
        <v>3056.4166259707167</v>
      </c>
      <c r="L205" s="8">
        <f>IF(E205="","",IF(Inputs!$B$12="Yes",I205-K205,Inputs!$B$6-K205))</f>
        <v>14886.171740068054</v>
      </c>
      <c r="M205" s="8">
        <f t="shared" si="58"/>
        <v>202</v>
      </c>
      <c r="N205" s="8">
        <f>N202+3</f>
        <v>202</v>
      </c>
      <c r="O205" s="8"/>
      <c r="P205" s="8"/>
      <c r="Q205" s="8" t="str">
        <f t="shared" si="53"/>
        <v/>
      </c>
      <c r="R205" s="3">
        <f t="shared" si="54"/>
        <v>0</v>
      </c>
      <c r="S205" s="62">
        <f>IF(Inputs!$E$12="Yes",IF(AH205&lt;0,0,AH205),0)</f>
        <v>0</v>
      </c>
      <c r="T205" s="3">
        <f t="shared" si="55"/>
        <v>0</v>
      </c>
      <c r="U205" s="8">
        <f t="shared" si="56"/>
        <v>409125.38330789265</v>
      </c>
      <c r="W205" s="33"/>
      <c r="X205" s="33"/>
      <c r="Y205" s="33"/>
      <c r="Z205" s="33"/>
      <c r="AA205" s="33"/>
      <c r="AB205" s="11"/>
      <c r="AC205" s="11"/>
      <c r="AD205">
        <f>IF(AND('Loan amortization schedule-old'!K205&gt;$AE$1,K205&gt;$AE$1),1,0)</f>
        <v>0</v>
      </c>
      <c r="AE205" s="2">
        <f>IF(AND('Loan amortization schedule-old'!K205&gt;$AE$1,K205&lt;$AE$1),($AE$1-K205)*Inputs!$B$10,0)</f>
        <v>0</v>
      </c>
      <c r="AF205">
        <f>IF(AND('Loan amortization schedule-old'!K205&lt;$AE$1,K205&lt;$AE$1),('Loan amortization schedule-old'!K205-'Loan amortization schedule-new'!K205)*Inputs!$B$10,0)</f>
        <v>57.44046839845187</v>
      </c>
      <c r="AG205" s="7"/>
      <c r="AH205" s="61">
        <f>IF(ISERROR(E205),NA(),'Loan amortization schedule-old'!K205-'Loan amortization schedule-new'!K205)+IF(ISERROR(E205),NA(),'Loan amortization schedule-old'!L205-'Loan amortization schedule-new'!L205)-IF(ISERROR(E205),NA(),IF(AD205=1,0,SUM(AE205:AF205)))</f>
        <v>3078.3416357746769</v>
      </c>
      <c r="AO205" s="35"/>
    </row>
    <row r="206" spans="4:41">
      <c r="D206" s="26">
        <f>IF(SUM($D$2:D205)&lt;&gt;0,0,IF(OR(ROUND(U205-L206,2)=0,ROUND(U206,2)=0),E206,0))</f>
        <v>0</v>
      </c>
      <c r="E206" s="3">
        <f t="shared" si="57"/>
        <v>203</v>
      </c>
      <c r="F206" s="3">
        <f t="shared" si="49"/>
        <v>0</v>
      </c>
      <c r="G206" s="47">
        <f t="shared" si="59"/>
        <v>8.6499999999999994E-2</v>
      </c>
      <c r="H206" s="37">
        <f t="shared" si="50"/>
        <v>8.6499999999999994E-2</v>
      </c>
      <c r="I206" s="9">
        <f>IF(Inputs!$B$12="No",IF((K206+L206)&gt;(U205*(1+rate/freq)),IF((U205*(1+rate/freq))&lt;0,0,(U205*(1+rate/freq))),(K206+L206)),IF(E206="",NA(),IF(Inputs!$E$10&gt;(U205*(1+rate/freq)),IF((U205*(1+rate/freq))&lt;0,0,(U205*(1+rate/freq))),PMT(H206/freq,(term),-$B$2))))</f>
        <v>17942.58836603877</v>
      </c>
      <c r="J206" s="8">
        <f t="shared" si="51"/>
        <v>17942.58836603877</v>
      </c>
      <c r="K206" s="9">
        <f t="shared" si="52"/>
        <v>2949.1121380110594</v>
      </c>
      <c r="L206" s="8">
        <f>IF(E206="","",IF(Inputs!$B$12="Yes",I206-K206,Inputs!$B$6-K206))</f>
        <v>14993.47622802771</v>
      </c>
      <c r="M206" s="8">
        <f t="shared" si="58"/>
        <v>203</v>
      </c>
      <c r="N206" s="8"/>
      <c r="O206" s="8"/>
      <c r="P206" s="8"/>
      <c r="Q206" s="8" t="str">
        <f t="shared" si="53"/>
        <v/>
      </c>
      <c r="R206" s="3">
        <f t="shared" si="54"/>
        <v>0</v>
      </c>
      <c r="S206" s="62">
        <f>IF(Inputs!$E$12="Yes",IF(AH206&lt;0,0,AH206),0)</f>
        <v>0</v>
      </c>
      <c r="T206" s="3">
        <f t="shared" si="55"/>
        <v>0</v>
      </c>
      <c r="U206" s="8">
        <f t="shared" si="56"/>
        <v>394131.90707986493</v>
      </c>
      <c r="W206" s="33"/>
      <c r="X206" s="33"/>
      <c r="Y206" s="33"/>
      <c r="Z206" s="33"/>
      <c r="AA206" s="33"/>
      <c r="AB206" s="11"/>
      <c r="AC206" s="11"/>
      <c r="AD206">
        <f>IF(AND('Loan amortization schedule-old'!K206&gt;$AE$1,K206&gt;$AE$1),1,0)</f>
        <v>0</v>
      </c>
      <c r="AE206" s="2">
        <f>IF(AND('Loan amortization schedule-old'!K206&gt;$AE$1,K206&lt;$AE$1),($AE$1-K206)*Inputs!$B$10,0)</f>
        <v>0</v>
      </c>
      <c r="AF206">
        <f>IF(AND('Loan amortization schedule-old'!K206&lt;$AE$1,K206&lt;$AE$1),('Loan amortization schedule-old'!K206-'Loan amortization schedule-new'!K206)*Inputs!$B$10,0)</f>
        <v>52.078591063076203</v>
      </c>
      <c r="AG206" s="7"/>
      <c r="AH206" s="61">
        <f>IF(ISERROR(E206),NA(),'Loan amortization schedule-old'!K206-'Loan amortization schedule-new'!K206)+IF(ISERROR(E206),NA(),'Loan amortization schedule-old'!L206-'Loan amortization schedule-new'!L206)-IF(ISERROR(E206),NA(),IF(AD206=1,0,SUM(AE206:AF206)))</f>
        <v>3083.7035131100524</v>
      </c>
      <c r="AO206" s="35"/>
    </row>
    <row r="207" spans="4:41">
      <c r="D207" s="26">
        <f>IF(SUM($D$2:D206)&lt;&gt;0,0,IF(OR(ROUND(U206-L207,2)=0,ROUND(U207,2)=0),E207,0))</f>
        <v>0</v>
      </c>
      <c r="E207" s="3">
        <f t="shared" si="57"/>
        <v>204</v>
      </c>
      <c r="F207" s="3">
        <f t="shared" si="49"/>
        <v>0</v>
      </c>
      <c r="G207" s="47">
        <f t="shared" si="59"/>
        <v>8.6499999999999994E-2</v>
      </c>
      <c r="H207" s="37">
        <f t="shared" si="50"/>
        <v>8.6499999999999994E-2</v>
      </c>
      <c r="I207" s="9">
        <f>IF(Inputs!$B$12="No",IF((K207+L207)&gt;(U206*(1+rate/freq)),IF((U206*(1+rate/freq))&lt;0,0,(U206*(1+rate/freq))),(K207+L207)),IF(E207="",NA(),IF(Inputs!$E$10&gt;(U206*(1+rate/freq)),IF((U206*(1+rate/freq))&lt;0,0,(U206*(1+rate/freq))),PMT(H207/freq,(term),-$B$2))))</f>
        <v>17942.58836603877</v>
      </c>
      <c r="J207" s="8">
        <f t="shared" si="51"/>
        <v>17942.58836603877</v>
      </c>
      <c r="K207" s="9">
        <f t="shared" si="52"/>
        <v>2841.0341635340264</v>
      </c>
      <c r="L207" s="8">
        <f>IF(E207="","",IF(Inputs!$B$12="Yes",I207-K207,Inputs!$B$6-K207))</f>
        <v>15101.554202504743</v>
      </c>
      <c r="M207" s="8">
        <f t="shared" si="58"/>
        <v>204</v>
      </c>
      <c r="N207" s="8"/>
      <c r="O207" s="8"/>
      <c r="P207" s="8"/>
      <c r="Q207" s="8" t="str">
        <f t="shared" si="53"/>
        <v/>
      </c>
      <c r="R207" s="3">
        <f t="shared" si="54"/>
        <v>0</v>
      </c>
      <c r="S207" s="62">
        <f>IF(Inputs!$E$12="Yes",IF(AH207&lt;0,0,AH207),0)</f>
        <v>0</v>
      </c>
      <c r="T207" s="3">
        <f t="shared" si="55"/>
        <v>0</v>
      </c>
      <c r="U207" s="8">
        <f t="shared" si="56"/>
        <v>379030.35287736019</v>
      </c>
      <c r="W207" s="33"/>
      <c r="X207" s="33"/>
      <c r="Y207" s="33"/>
      <c r="Z207" s="33"/>
      <c r="AA207" s="33"/>
      <c r="AB207" s="11"/>
      <c r="AC207" s="11"/>
      <c r="AD207">
        <f>IF(AND('Loan amortization schedule-old'!K207&gt;$AE$1,K207&gt;$AE$1),1,0)</f>
        <v>0</v>
      </c>
      <c r="AE207" s="2">
        <f>IF(AND('Loan amortization schedule-old'!K207&gt;$AE$1,K207&lt;$AE$1),($AE$1-K207)*Inputs!$B$10,0)</f>
        <v>0</v>
      </c>
      <c r="AF207">
        <f>IF(AND('Loan amortization schedule-old'!K207&lt;$AE$1,K207&lt;$AE$1),('Loan amortization schedule-old'!K207-'Loan amortization schedule-new'!K207)*Inputs!$B$10,0)</f>
        <v>46.646602902683917</v>
      </c>
      <c r="AG207" s="7"/>
      <c r="AH207" s="61">
        <f>IF(ISERROR(E207),NA(),'Loan amortization schedule-old'!K207-'Loan amortization schedule-new'!K207)+IF(ISERROR(E207),NA(),'Loan amortization schedule-old'!L207-'Loan amortization schedule-new'!L207)-IF(ISERROR(E207),NA(),IF(AD207=1,0,SUM(AE207:AF207)))</f>
        <v>3089.1355012704439</v>
      </c>
      <c r="AO207" s="35"/>
    </row>
    <row r="208" spans="4:41">
      <c r="D208" s="26">
        <f>IF(SUM($D$2:D207)&lt;&gt;0,0,IF(OR(ROUND(U207-L208,2)=0,ROUND(U208,2)=0),E208,0))</f>
        <v>0</v>
      </c>
      <c r="E208" s="3">
        <f t="shared" si="57"/>
        <v>205</v>
      </c>
      <c r="F208" s="3">
        <f t="shared" si="49"/>
        <v>0</v>
      </c>
      <c r="G208" s="47">
        <f t="shared" si="59"/>
        <v>8.6499999999999994E-2</v>
      </c>
      <c r="H208" s="37">
        <f t="shared" si="50"/>
        <v>8.6499999999999994E-2</v>
      </c>
      <c r="I208" s="9">
        <f>IF(Inputs!$B$12="No",IF((K208+L208)&gt;(U207*(1+rate/freq)),IF((U207*(1+rate/freq))&lt;0,0,(U207*(1+rate/freq))),(K208+L208)),IF(E208="",NA(),IF(Inputs!$E$10&gt;(U207*(1+rate/freq)),IF((U207*(1+rate/freq))&lt;0,0,(U207*(1+rate/freq))),PMT(H208/freq,(term),-$B$2))))</f>
        <v>17942.58836603877</v>
      </c>
      <c r="J208" s="8">
        <f t="shared" si="51"/>
        <v>17942.58836603877</v>
      </c>
      <c r="K208" s="9">
        <f t="shared" si="52"/>
        <v>2732.1771269909714</v>
      </c>
      <c r="L208" s="8">
        <f>IF(E208="","",IF(Inputs!$B$12="Yes",I208-K208,Inputs!$B$6-K208))</f>
        <v>15210.411239047799</v>
      </c>
      <c r="M208" s="8">
        <f t="shared" si="58"/>
        <v>205</v>
      </c>
      <c r="N208" s="8">
        <f>N205+3</f>
        <v>205</v>
      </c>
      <c r="O208" s="8">
        <f>O202+6</f>
        <v>205</v>
      </c>
      <c r="P208" s="8">
        <f>P196+12</f>
        <v>205</v>
      </c>
      <c r="Q208" s="8" t="str">
        <f t="shared" si="53"/>
        <v/>
      </c>
      <c r="R208" s="3">
        <f t="shared" si="54"/>
        <v>0</v>
      </c>
      <c r="S208" s="62">
        <f>IF(Inputs!$E$12="Yes",IF(AH208&lt;0,0,AH208),0)</f>
        <v>0</v>
      </c>
      <c r="T208" s="3">
        <f t="shared" si="55"/>
        <v>0</v>
      </c>
      <c r="U208" s="8">
        <f t="shared" si="56"/>
        <v>363819.94163831236</v>
      </c>
      <c r="W208" s="33"/>
      <c r="X208" s="33"/>
      <c r="Y208" s="33"/>
      <c r="Z208" s="33"/>
      <c r="AA208" s="33"/>
      <c r="AB208" s="11"/>
      <c r="AC208" s="11"/>
      <c r="AD208">
        <f>IF(AND('Loan amortization schedule-old'!K208&gt;$AE$1,K208&gt;$AE$1),1,0)</f>
        <v>0</v>
      </c>
      <c r="AE208" s="2">
        <f>IF(AND('Loan amortization schedule-old'!K208&gt;$AE$1,K208&lt;$AE$1),($AE$1-K208)*Inputs!$B$10,0)</f>
        <v>0</v>
      </c>
      <c r="AF208">
        <f>IF(AND('Loan amortization schedule-old'!K208&lt;$AE$1,K208&lt;$AE$1),('Loan amortization schedule-old'!K208-'Loan amortization schedule-new'!K208)*Inputs!$B$10,0)</f>
        <v>41.143711456866725</v>
      </c>
      <c r="AG208" s="7"/>
      <c r="AH208" s="61">
        <f>IF(ISERROR(E208),NA(),'Loan amortization schedule-old'!K208-'Loan amortization schedule-new'!K208)+IF(ISERROR(E208),NA(),'Loan amortization schedule-old'!L208-'Loan amortization schedule-new'!L208)-IF(ISERROR(E208),NA(),IF(AD208=1,0,SUM(AE208:AF208)))</f>
        <v>3094.6383927162615</v>
      </c>
      <c r="AO208" s="35"/>
    </row>
    <row r="209" spans="4:41">
      <c r="D209" s="26">
        <f>IF(SUM($D$2:D208)&lt;&gt;0,0,IF(OR(ROUND(U208-L209,2)=0,ROUND(U209,2)=0),E209,0))</f>
        <v>0</v>
      </c>
      <c r="E209" s="3">
        <f t="shared" si="57"/>
        <v>206</v>
      </c>
      <c r="F209" s="3">
        <f t="shared" si="49"/>
        <v>0</v>
      </c>
      <c r="G209" s="47">
        <f t="shared" si="59"/>
        <v>8.6499999999999994E-2</v>
      </c>
      <c r="H209" s="37">
        <f t="shared" si="50"/>
        <v>8.6499999999999994E-2</v>
      </c>
      <c r="I209" s="9">
        <f>IF(Inputs!$B$12="No",IF((K209+L209)&gt;(U208*(1+rate/freq)),IF((U208*(1+rate/freq))&lt;0,0,(U208*(1+rate/freq))),(K209+L209)),IF(E209="",NA(),IF(Inputs!$E$10&gt;(U208*(1+rate/freq)),IF((U208*(1+rate/freq))&lt;0,0,(U208*(1+rate/freq))),PMT(H209/freq,(term),-$B$2))))</f>
        <v>17942.58836603877</v>
      </c>
      <c r="J209" s="8">
        <f t="shared" si="51"/>
        <v>17942.58836603877</v>
      </c>
      <c r="K209" s="9">
        <f t="shared" si="52"/>
        <v>2622.5354126428347</v>
      </c>
      <c r="L209" s="8">
        <f>IF(E209="","",IF(Inputs!$B$12="Yes",I209-K209,Inputs!$B$6-K209))</f>
        <v>15320.052953395934</v>
      </c>
      <c r="M209" s="8">
        <f t="shared" si="58"/>
        <v>206</v>
      </c>
      <c r="N209" s="8"/>
      <c r="O209" s="8"/>
      <c r="P209" s="8"/>
      <c r="Q209" s="8" t="str">
        <f t="shared" si="53"/>
        <v/>
      </c>
      <c r="R209" s="3">
        <f t="shared" si="54"/>
        <v>0</v>
      </c>
      <c r="S209" s="62">
        <f>IF(Inputs!$E$12="Yes",IF(AH209&lt;0,0,AH209),0)</f>
        <v>0</v>
      </c>
      <c r="T209" s="3">
        <f t="shared" si="55"/>
        <v>0</v>
      </c>
      <c r="U209" s="8">
        <f t="shared" si="56"/>
        <v>348499.88868491643</v>
      </c>
      <c r="W209" s="33"/>
      <c r="X209" s="33"/>
      <c r="Y209" s="33"/>
      <c r="Z209" s="33"/>
      <c r="AA209" s="33"/>
      <c r="AB209" s="11"/>
      <c r="AC209" s="11"/>
      <c r="AD209">
        <f>IF(AND('Loan amortization schedule-old'!K209&gt;$AE$1,K209&gt;$AE$1),1,0)</f>
        <v>0</v>
      </c>
      <c r="AE209" s="2">
        <f>IF(AND('Loan amortization schedule-old'!K209&gt;$AE$1,K209&lt;$AE$1),($AE$1-K209)*Inputs!$B$10,0)</f>
        <v>0</v>
      </c>
      <c r="AF209">
        <f>IF(AND('Loan amortization schedule-old'!K209&lt;$AE$1,K209&lt;$AE$1),('Loan amortization schedule-old'!K209-'Loan amortization schedule-new'!K209)*Inputs!$B$10,0)</f>
        <v>35.5691159333089</v>
      </c>
      <c r="AG209" s="7"/>
      <c r="AH209" s="61">
        <f>IF(ISERROR(E209),NA(),'Loan amortization schedule-old'!K209-'Loan amortization schedule-new'!K209)+IF(ISERROR(E209),NA(),'Loan amortization schedule-old'!L209-'Loan amortization schedule-new'!L209)-IF(ISERROR(E209),NA(),IF(AD209=1,0,SUM(AE209:AF209)))</f>
        <v>3100.2129882398217</v>
      </c>
      <c r="AO209" s="35"/>
    </row>
    <row r="210" spans="4:41">
      <c r="D210" s="26">
        <f>IF(SUM($D$2:D209)&lt;&gt;0,0,IF(OR(ROUND(U209-L210,2)=0,ROUND(U210,2)=0),E210,0))</f>
        <v>0</v>
      </c>
      <c r="E210" s="3">
        <f t="shared" si="57"/>
        <v>207</v>
      </c>
      <c r="F210" s="3">
        <f t="shared" si="49"/>
        <v>0</v>
      </c>
      <c r="G210" s="47">
        <f t="shared" si="59"/>
        <v>8.6499999999999994E-2</v>
      </c>
      <c r="H210" s="37">
        <f t="shared" si="50"/>
        <v>8.6499999999999994E-2</v>
      </c>
      <c r="I210" s="9">
        <f>IF(Inputs!$B$12="No",IF((K210+L210)&gt;(U209*(1+rate/freq)),IF((U209*(1+rate/freq))&lt;0,0,(U209*(1+rate/freq))),(K210+L210)),IF(E210="",NA(),IF(Inputs!$E$10&gt;(U209*(1+rate/freq)),IF((U209*(1+rate/freq))&lt;0,0,(U209*(1+rate/freq))),PMT(H210/freq,(term),-$B$2))))</f>
        <v>17942.58836603877</v>
      </c>
      <c r="J210" s="8">
        <f t="shared" si="51"/>
        <v>17942.58836603877</v>
      </c>
      <c r="K210" s="9">
        <f t="shared" si="52"/>
        <v>2512.1033642704392</v>
      </c>
      <c r="L210" s="8">
        <f>IF(E210="","",IF(Inputs!$B$12="Yes",I210-K210,Inputs!$B$6-K210))</f>
        <v>15430.485001768331</v>
      </c>
      <c r="M210" s="8">
        <f t="shared" si="58"/>
        <v>207</v>
      </c>
      <c r="N210" s="8"/>
      <c r="O210" s="8"/>
      <c r="P210" s="8"/>
      <c r="Q210" s="8" t="str">
        <f t="shared" si="53"/>
        <v/>
      </c>
      <c r="R210" s="3">
        <f t="shared" si="54"/>
        <v>0</v>
      </c>
      <c r="S210" s="62">
        <f>IF(Inputs!$E$12="Yes",IF(AH210&lt;0,0,AH210),0)</f>
        <v>0</v>
      </c>
      <c r="T210" s="3">
        <f t="shared" si="55"/>
        <v>0</v>
      </c>
      <c r="U210" s="8">
        <f t="shared" si="56"/>
        <v>333069.40368314809</v>
      </c>
      <c r="W210" s="33"/>
      <c r="X210" s="33"/>
      <c r="Y210" s="33"/>
      <c r="Z210" s="33"/>
      <c r="AA210" s="33"/>
      <c r="AB210" s="11"/>
      <c r="AC210" s="11"/>
      <c r="AD210">
        <f>IF(AND('Loan amortization schedule-old'!K210&gt;$AE$1,K210&gt;$AE$1),1,0)</f>
        <v>0</v>
      </c>
      <c r="AE210" s="2">
        <f>IF(AND('Loan amortization schedule-old'!K210&gt;$AE$1,K210&lt;$AE$1),($AE$1-K210)*Inputs!$B$10,0)</f>
        <v>0</v>
      </c>
      <c r="AF210">
        <f>IF(AND('Loan amortization schedule-old'!K210&lt;$AE$1,K210&lt;$AE$1),('Loan amortization schedule-old'!K210-'Loan amortization schedule-new'!K210)*Inputs!$B$10,0)</f>
        <v>29.922007123824407</v>
      </c>
      <c r="AG210" s="7"/>
      <c r="AH210" s="61">
        <f>IF(ISERROR(E210),NA(),'Loan amortization schedule-old'!K210-'Loan amortization schedule-new'!K210)+IF(ISERROR(E210),NA(),'Loan amortization schedule-old'!L210-'Loan amortization schedule-new'!L210)-IF(ISERROR(E210),NA(),IF(AD210=1,0,SUM(AE210:AF210)))</f>
        <v>3105.8600970493044</v>
      </c>
      <c r="AO210" s="35"/>
    </row>
    <row r="211" spans="4:41">
      <c r="D211" s="26">
        <f>IF(SUM($D$2:D210)&lt;&gt;0,0,IF(OR(ROUND(U210-L211,2)=0,ROUND(U211,2)=0),E211,0))</f>
        <v>0</v>
      </c>
      <c r="E211" s="3">
        <f t="shared" si="57"/>
        <v>208</v>
      </c>
      <c r="F211" s="3">
        <f t="shared" si="49"/>
        <v>0</v>
      </c>
      <c r="G211" s="47">
        <f t="shared" si="59"/>
        <v>8.6499999999999994E-2</v>
      </c>
      <c r="H211" s="37">
        <f t="shared" si="50"/>
        <v>8.6499999999999994E-2</v>
      </c>
      <c r="I211" s="9">
        <f>IF(Inputs!$B$12="No",IF((K211+L211)&gt;(U210*(1+rate/freq)),IF((U210*(1+rate/freq))&lt;0,0,(U210*(1+rate/freq))),(K211+L211)),IF(E211="",NA(),IF(Inputs!$E$10&gt;(U210*(1+rate/freq)),IF((U210*(1+rate/freq))&lt;0,0,(U210*(1+rate/freq))),PMT(H211/freq,(term),-$B$2))))</f>
        <v>17942.58836603877</v>
      </c>
      <c r="J211" s="8">
        <f t="shared" si="51"/>
        <v>17942.58836603877</v>
      </c>
      <c r="K211" s="9">
        <f t="shared" si="52"/>
        <v>2400.8752848826921</v>
      </c>
      <c r="L211" s="8">
        <f>IF(E211="","",IF(Inputs!$B$12="Yes",I211-K211,Inputs!$B$6-K211))</f>
        <v>15541.713081156078</v>
      </c>
      <c r="M211" s="8">
        <f t="shared" si="58"/>
        <v>208</v>
      </c>
      <c r="N211" s="8">
        <f>N208+3</f>
        <v>208</v>
      </c>
      <c r="O211" s="8"/>
      <c r="P211" s="8"/>
      <c r="Q211" s="8" t="str">
        <f t="shared" si="53"/>
        <v/>
      </c>
      <c r="R211" s="3">
        <f t="shared" si="54"/>
        <v>0</v>
      </c>
      <c r="S211" s="62">
        <f>IF(Inputs!$E$12="Yes",IF(AH211&lt;0,0,AH211),0)</f>
        <v>0</v>
      </c>
      <c r="T211" s="3">
        <f t="shared" si="55"/>
        <v>0</v>
      </c>
      <c r="U211" s="8">
        <f t="shared" si="56"/>
        <v>317527.69060199201</v>
      </c>
      <c r="W211" s="33"/>
      <c r="X211" s="33"/>
      <c r="Y211" s="33"/>
      <c r="Z211" s="33"/>
      <c r="AA211" s="33"/>
      <c r="AB211" s="11"/>
      <c r="AC211" s="11"/>
      <c r="AD211">
        <f>IF(AND('Loan amortization schedule-old'!K211&gt;$AE$1,K211&gt;$AE$1),1,0)</f>
        <v>0</v>
      </c>
      <c r="AE211" s="2">
        <f>IF(AND('Loan amortization schedule-old'!K211&gt;$AE$1,K211&lt;$AE$1),($AE$1-K211)*Inputs!$B$10,0)</f>
        <v>0</v>
      </c>
      <c r="AF211">
        <f>IF(AND('Loan amortization schedule-old'!K211&lt;$AE$1,K211&lt;$AE$1),('Loan amortization schedule-old'!K211-'Loan amortization schedule-new'!K211)*Inputs!$B$10,0)</f>
        <v>24.201567319570486</v>
      </c>
      <c r="AG211" s="7"/>
      <c r="AH211" s="61">
        <f>IF(ISERROR(E211),NA(),'Loan amortization schedule-old'!K211-'Loan amortization schedule-new'!K211)+IF(ISERROR(E211),NA(),'Loan amortization schedule-old'!L211-'Loan amortization schedule-new'!L211)-IF(ISERROR(E211),NA(),IF(AD211=1,0,SUM(AE211:AF211)))</f>
        <v>3111.580536853558</v>
      </c>
      <c r="AO211" s="35"/>
    </row>
    <row r="212" spans="4:41">
      <c r="D212" s="26">
        <f>IF(SUM($D$2:D211)&lt;&gt;0,0,IF(OR(ROUND(U211-L212,2)=0,ROUND(U212,2)=0),E212,0))</f>
        <v>0</v>
      </c>
      <c r="E212" s="3">
        <f t="shared" si="57"/>
        <v>209</v>
      </c>
      <c r="F212" s="3">
        <f t="shared" si="49"/>
        <v>0</v>
      </c>
      <c r="G212" s="47">
        <f t="shared" si="59"/>
        <v>8.6499999999999994E-2</v>
      </c>
      <c r="H212" s="37">
        <f t="shared" si="50"/>
        <v>8.6499999999999994E-2</v>
      </c>
      <c r="I212" s="9">
        <f>IF(Inputs!$B$12="No",IF((K212+L212)&gt;(U211*(1+rate/freq)),IF((U211*(1+rate/freq))&lt;0,0,(U211*(1+rate/freq))),(K212+L212)),IF(E212="",NA(),IF(Inputs!$E$10&gt;(U211*(1+rate/freq)),IF((U211*(1+rate/freq))&lt;0,0,(U211*(1+rate/freq))),PMT(H212/freq,(term),-$B$2))))</f>
        <v>17942.58836603877</v>
      </c>
      <c r="J212" s="8">
        <f t="shared" si="51"/>
        <v>17942.58836603877</v>
      </c>
      <c r="K212" s="9">
        <f t="shared" si="52"/>
        <v>2288.8454364226923</v>
      </c>
      <c r="L212" s="8">
        <f>IF(E212="","",IF(Inputs!$B$12="Yes",I212-K212,Inputs!$B$6-K212))</f>
        <v>15653.742929616077</v>
      </c>
      <c r="M212" s="8">
        <f t="shared" si="58"/>
        <v>209</v>
      </c>
      <c r="N212" s="8"/>
      <c r="O212" s="8"/>
      <c r="P212" s="8"/>
      <c r="Q212" s="8" t="str">
        <f t="shared" si="53"/>
        <v/>
      </c>
      <c r="R212" s="3">
        <f t="shared" si="54"/>
        <v>0</v>
      </c>
      <c r="S212" s="62">
        <f>IF(Inputs!$E$12="Yes",IF(AH212&lt;0,0,AH212),0)</f>
        <v>0</v>
      </c>
      <c r="T212" s="3">
        <f t="shared" si="55"/>
        <v>0</v>
      </c>
      <c r="U212" s="8">
        <f t="shared" si="56"/>
        <v>301873.94767237594</v>
      </c>
      <c r="W212" s="33"/>
      <c r="X212" s="33"/>
      <c r="Y212" s="33"/>
      <c r="Z212" s="33"/>
      <c r="AA212" s="33"/>
      <c r="AB212" s="11"/>
      <c r="AC212" s="11"/>
      <c r="AD212">
        <f>IF(AND('Loan amortization schedule-old'!K212&gt;$AE$1,K212&gt;$AE$1),1,0)</f>
        <v>0</v>
      </c>
      <c r="AE212" s="2">
        <f>IF(AND('Loan amortization schedule-old'!K212&gt;$AE$1,K212&lt;$AE$1),($AE$1-K212)*Inputs!$B$10,0)</f>
        <v>0</v>
      </c>
      <c r="AF212">
        <f>IF(AND('Loan amortization schedule-old'!K212&lt;$AE$1,K212&lt;$AE$1),('Loan amortization schedule-old'!K212-'Loan amortization schedule-new'!K212)*Inputs!$B$10,0)</f>
        <v>18.40697022543025</v>
      </c>
      <c r="AG212" s="7"/>
      <c r="AH212" s="61">
        <f>IF(ISERROR(E212),NA(),'Loan amortization schedule-old'!K212-'Loan amortization schedule-new'!K212)+IF(ISERROR(E212),NA(),'Loan amortization schedule-old'!L212-'Loan amortization schedule-new'!L212)-IF(ISERROR(E212),NA(),IF(AD212=1,0,SUM(AE212:AF212)))</f>
        <v>3117.3751339476994</v>
      </c>
      <c r="AO212" s="35"/>
    </row>
    <row r="213" spans="4:41">
      <c r="D213" s="26">
        <f>IF(SUM($D$2:D212)&lt;&gt;0,0,IF(OR(ROUND(U212-L213,2)=0,ROUND(U213,2)=0),E213,0))</f>
        <v>0</v>
      </c>
      <c r="E213" s="3">
        <f t="shared" si="57"/>
        <v>210</v>
      </c>
      <c r="F213" s="3">
        <f t="shared" si="49"/>
        <v>0</v>
      </c>
      <c r="G213" s="47">
        <f t="shared" si="59"/>
        <v>8.6499999999999994E-2</v>
      </c>
      <c r="H213" s="37">
        <f t="shared" si="50"/>
        <v>8.6499999999999994E-2</v>
      </c>
      <c r="I213" s="9">
        <f>IF(Inputs!$B$12="No",IF((K213+L213)&gt;(U212*(1+rate/freq)),IF((U212*(1+rate/freq))&lt;0,0,(U212*(1+rate/freq))),(K213+L213)),IF(E213="",NA(),IF(Inputs!$E$10&gt;(U212*(1+rate/freq)),IF((U212*(1+rate/freq))&lt;0,0,(U212*(1+rate/freq))),PMT(H213/freq,(term),-$B$2))))</f>
        <v>17942.58836603877</v>
      </c>
      <c r="J213" s="8">
        <f t="shared" si="51"/>
        <v>17942.58836603877</v>
      </c>
      <c r="K213" s="9">
        <f t="shared" si="52"/>
        <v>2176.0080394717097</v>
      </c>
      <c r="L213" s="8">
        <f>IF(E213="","",IF(Inputs!$B$12="Yes",I213-K213,Inputs!$B$6-K213))</f>
        <v>15766.58032656706</v>
      </c>
      <c r="M213" s="8">
        <f t="shared" si="58"/>
        <v>210</v>
      </c>
      <c r="N213" s="8"/>
      <c r="O213" s="8"/>
      <c r="P213" s="8"/>
      <c r="Q213" s="8" t="str">
        <f t="shared" si="53"/>
        <v/>
      </c>
      <c r="R213" s="3">
        <f t="shared" si="54"/>
        <v>0</v>
      </c>
      <c r="S213" s="62">
        <f>IF(Inputs!$E$12="Yes",IF(AH213&lt;0,0,AH213),0)</f>
        <v>0</v>
      </c>
      <c r="T213" s="3">
        <f t="shared" si="55"/>
        <v>0</v>
      </c>
      <c r="U213" s="8">
        <f t="shared" si="56"/>
        <v>286107.36734580889</v>
      </c>
      <c r="W213" s="33"/>
      <c r="X213" s="33"/>
      <c r="Y213" s="33"/>
      <c r="Z213" s="33"/>
      <c r="AA213" s="33"/>
      <c r="AB213" s="11"/>
      <c r="AC213" s="11"/>
      <c r="AD213">
        <f>IF(AND('Loan amortization schedule-old'!K213&gt;$AE$1,K213&gt;$AE$1),1,0)</f>
        <v>0</v>
      </c>
      <c r="AE213" s="2">
        <f>IF(AND('Loan amortization schedule-old'!K213&gt;$AE$1,K213&lt;$AE$1),($AE$1-K213)*Inputs!$B$10,0)</f>
        <v>0</v>
      </c>
      <c r="AF213">
        <f>IF(AND('Loan amortization schedule-old'!K213&lt;$AE$1,K213&lt;$AE$1),('Loan amortization schedule-old'!K213-'Loan amortization schedule-new'!K213)*Inputs!$B$10,0)</f>
        <v>12.537380873555898</v>
      </c>
      <c r="AG213" s="7"/>
      <c r="AH213" s="61">
        <f>IF(ISERROR(E213),NA(),'Loan amortization schedule-old'!K213-'Loan amortization schedule-new'!K213)+IF(ISERROR(E213),NA(),'Loan amortization schedule-old'!L213-'Loan amortization schedule-new'!L213)-IF(ISERROR(E213),NA(),IF(AD213=1,0,SUM(AE213:AF213)))</f>
        <v>3123.2447232995723</v>
      </c>
      <c r="AO213" s="35"/>
    </row>
    <row r="214" spans="4:41">
      <c r="D214" s="26">
        <f>IF(SUM($D$2:D213)&lt;&gt;0,0,IF(OR(ROUND(U213-L214,2)=0,ROUND(U214,2)=0),E214,0))</f>
        <v>0</v>
      </c>
      <c r="E214" s="3">
        <f t="shared" si="57"/>
        <v>211</v>
      </c>
      <c r="F214" s="3">
        <f t="shared" si="49"/>
        <v>0</v>
      </c>
      <c r="G214" s="47">
        <f t="shared" si="59"/>
        <v>8.6499999999999994E-2</v>
      </c>
      <c r="H214" s="37">
        <f t="shared" si="50"/>
        <v>8.6499999999999994E-2</v>
      </c>
      <c r="I214" s="9">
        <f>IF(Inputs!$B$12="No",IF((K214+L214)&gt;(U213*(1+rate/freq)),IF((U213*(1+rate/freq))&lt;0,0,(U213*(1+rate/freq))),(K214+L214)),IF(E214="",NA(),IF(Inputs!$E$10&gt;(U213*(1+rate/freq)),IF((U213*(1+rate/freq))&lt;0,0,(U213*(1+rate/freq))),PMT(H214/freq,(term),-$B$2))))</f>
        <v>17942.58836603877</v>
      </c>
      <c r="J214" s="8">
        <f t="shared" si="51"/>
        <v>17942.58836603877</v>
      </c>
      <c r="K214" s="9">
        <f t="shared" si="52"/>
        <v>2062.3572729510388</v>
      </c>
      <c r="L214" s="8">
        <f>IF(E214="","",IF(Inputs!$B$12="Yes",I214-K214,Inputs!$B$6-K214))</f>
        <v>15880.231093087732</v>
      </c>
      <c r="M214" s="8">
        <f t="shared" si="58"/>
        <v>211</v>
      </c>
      <c r="N214" s="8">
        <f>N211+3</f>
        <v>211</v>
      </c>
      <c r="O214" s="8">
        <f>O208+6</f>
        <v>211</v>
      </c>
      <c r="P214" s="8"/>
      <c r="Q214" s="8" t="str">
        <f t="shared" si="53"/>
        <v/>
      </c>
      <c r="R214" s="3">
        <f t="shared" si="54"/>
        <v>0</v>
      </c>
      <c r="S214" s="62">
        <f>IF(Inputs!$E$12="Yes",IF(AH214&lt;0,0,AH214),0)</f>
        <v>0</v>
      </c>
      <c r="T214" s="3">
        <f t="shared" si="55"/>
        <v>0</v>
      </c>
      <c r="U214" s="8">
        <f t="shared" si="56"/>
        <v>270227.13625272113</v>
      </c>
      <c r="W214" s="33"/>
      <c r="X214" s="33"/>
      <c r="Y214" s="33"/>
      <c r="Z214" s="33"/>
      <c r="AA214" s="33"/>
      <c r="AB214" s="11"/>
      <c r="AC214" s="11"/>
      <c r="AD214">
        <f>IF(AND('Loan amortization schedule-old'!K214&gt;$AE$1,K214&gt;$AE$1),1,0)</f>
        <v>0</v>
      </c>
      <c r="AE214" s="2">
        <f>IF(AND('Loan amortization schedule-old'!K214&gt;$AE$1,K214&lt;$AE$1),($AE$1-K214)*Inputs!$B$10,0)</f>
        <v>0</v>
      </c>
      <c r="AF214">
        <f>IF(AND('Loan amortization schedule-old'!K214&lt;$AE$1,K214&lt;$AE$1),('Loan amortization schedule-old'!K214-'Loan amortization schedule-new'!K214)*Inputs!$B$10,0)</f>
        <v>6.5919555360642494</v>
      </c>
      <c r="AG214" s="7"/>
      <c r="AH214" s="61">
        <f>IF(ISERROR(E214),NA(),'Loan amortization schedule-old'!K214-'Loan amortization schedule-new'!K214)+IF(ISERROR(E214),NA(),'Loan amortization schedule-old'!L214-'Loan amortization schedule-new'!L214)-IF(ISERROR(E214),NA(),IF(AD214=1,0,SUM(AE214:AF214)))</f>
        <v>3129.1901486370639</v>
      </c>
      <c r="AO214" s="35"/>
    </row>
    <row r="215" spans="4:41">
      <c r="D215" s="26">
        <f>IF(SUM($D$2:D214)&lt;&gt;0,0,IF(OR(ROUND(U214-L215,2)=0,ROUND(U215,2)=0),E215,0))</f>
        <v>0</v>
      </c>
      <c r="E215" s="3">
        <f t="shared" si="57"/>
        <v>212</v>
      </c>
      <c r="F215" s="3">
        <f t="shared" si="49"/>
        <v>0</v>
      </c>
      <c r="G215" s="47">
        <f t="shared" si="59"/>
        <v>8.6499999999999994E-2</v>
      </c>
      <c r="H215" s="37">
        <f t="shared" si="50"/>
        <v>8.6499999999999994E-2</v>
      </c>
      <c r="I215" s="9">
        <f>IF(Inputs!$B$12="No",IF((K215+L215)&gt;(U214*(1+rate/freq)),IF((U214*(1+rate/freq))&lt;0,0,(U214*(1+rate/freq))),(K215+L215)),IF(E215="",NA(),IF(Inputs!$E$10&gt;(U214*(1+rate/freq)),IF((U214*(1+rate/freq))&lt;0,0,(U214*(1+rate/freq))),PMT(H215/freq,(term),-$B$2))))</f>
        <v>17942.58836603877</v>
      </c>
      <c r="J215" s="8">
        <f t="shared" si="51"/>
        <v>17942.58836603877</v>
      </c>
      <c r="K215" s="9">
        <f t="shared" si="52"/>
        <v>1947.887273821698</v>
      </c>
      <c r="L215" s="8">
        <f>IF(E215="","",IF(Inputs!$B$12="Yes",I215-K215,Inputs!$B$6-K215))</f>
        <v>15994.701092217072</v>
      </c>
      <c r="M215" s="8">
        <f t="shared" si="58"/>
        <v>212</v>
      </c>
      <c r="N215" s="8"/>
      <c r="O215" s="8"/>
      <c r="P215" s="8"/>
      <c r="Q215" s="8" t="str">
        <f t="shared" si="53"/>
        <v/>
      </c>
      <c r="R215" s="3">
        <f t="shared" si="54"/>
        <v>0</v>
      </c>
      <c r="S215" s="62">
        <f>IF(Inputs!$E$12="Yes",IF(AH215&lt;0,0,AH215),0)</f>
        <v>0</v>
      </c>
      <c r="T215" s="3">
        <f t="shared" si="55"/>
        <v>0</v>
      </c>
      <c r="U215" s="8">
        <f t="shared" si="56"/>
        <v>254232.43516050407</v>
      </c>
      <c r="W215" s="33"/>
      <c r="X215" s="33"/>
      <c r="Y215" s="33"/>
      <c r="Z215" s="33"/>
      <c r="AA215" s="33"/>
      <c r="AB215" s="11"/>
      <c r="AC215" s="11"/>
      <c r="AD215">
        <f>IF(AND('Loan amortization schedule-old'!K215&gt;$AE$1,K215&gt;$AE$1),1,0)</f>
        <v>0</v>
      </c>
      <c r="AE215" s="2">
        <f>IF(AND('Loan amortization schedule-old'!K215&gt;$AE$1,K215&lt;$AE$1),($AE$1-K215)*Inputs!$B$10,0)</f>
        <v>0</v>
      </c>
      <c r="AF215">
        <f>IF(AND('Loan amortization schedule-old'!K215&lt;$AE$1,K215&lt;$AE$1),('Loan amortization schedule-old'!K215-'Loan amortization schedule-new'!K215)*Inputs!$B$10,0)</f>
        <v>0.56984163687736167</v>
      </c>
      <c r="AG215" s="7"/>
      <c r="AH215" s="61">
        <f>IF(ISERROR(E215),NA(),'Loan amortization schedule-old'!K215-'Loan amortization schedule-new'!K215)+IF(ISERROR(E215),NA(),'Loan amortization schedule-old'!L215-'Loan amortization schedule-new'!L215)-IF(ISERROR(E215),NA(),IF(AD215=1,0,SUM(AE215:AF215)))</f>
        <v>3135.2122625362522</v>
      </c>
    </row>
    <row r="216" spans="4:41">
      <c r="D216" s="26">
        <f>IF(SUM($D$2:D215)&lt;&gt;0,0,IF(OR(ROUND(U215-L216,2)=0,ROUND(U216,2)=0),E216,0))</f>
        <v>0</v>
      </c>
      <c r="E216" s="3">
        <f t="shared" si="57"/>
        <v>213</v>
      </c>
      <c r="F216" s="3">
        <f t="shared" si="49"/>
        <v>0</v>
      </c>
      <c r="G216" s="47">
        <f t="shared" si="59"/>
        <v>8.6499999999999994E-2</v>
      </c>
      <c r="H216" s="37">
        <f t="shared" si="50"/>
        <v>8.6499999999999994E-2</v>
      </c>
      <c r="I216" s="9">
        <f>IF(Inputs!$B$12="No",IF((K216+L216)&gt;(U215*(1+rate/freq)),IF((U215*(1+rate/freq))&lt;0,0,(U215*(1+rate/freq))),(K216+L216)),IF(E216="",NA(),IF(Inputs!$E$10&gt;(U215*(1+rate/freq)),IF((U215*(1+rate/freq))&lt;0,0,(U215*(1+rate/freq))),PMT(H216/freq,(term),-$B$2))))</f>
        <v>17942.58836603877</v>
      </c>
      <c r="J216" s="8">
        <f t="shared" si="51"/>
        <v>17942.58836603877</v>
      </c>
      <c r="K216" s="9">
        <f t="shared" si="52"/>
        <v>1832.5921367819667</v>
      </c>
      <c r="L216" s="8">
        <f>IF(E216="","",IF(Inputs!$B$12="Yes",I216-K216,Inputs!$B$6-K216))</f>
        <v>16109.996229256803</v>
      </c>
      <c r="M216" s="8">
        <f t="shared" si="58"/>
        <v>213</v>
      </c>
      <c r="N216" s="8"/>
      <c r="O216" s="8"/>
      <c r="P216" s="8"/>
      <c r="Q216" s="8" t="str">
        <f t="shared" si="53"/>
        <v/>
      </c>
      <c r="R216" s="3">
        <f t="shared" si="54"/>
        <v>0</v>
      </c>
      <c r="S216" s="62">
        <f>IF(Inputs!$E$12="Yes",IF(AH216&lt;0,0,AH216),0)</f>
        <v>0</v>
      </c>
      <c r="T216" s="3">
        <f t="shared" si="55"/>
        <v>0</v>
      </c>
      <c r="U216" s="8">
        <f t="shared" si="56"/>
        <v>238122.43893124728</v>
      </c>
      <c r="W216" s="33"/>
      <c r="X216" s="33"/>
      <c r="Y216" s="33"/>
      <c r="Z216" s="33"/>
      <c r="AA216" s="33"/>
      <c r="AB216" s="11"/>
      <c r="AC216" s="11"/>
      <c r="AD216">
        <f>IF(AND('Loan amortization schedule-old'!K216&gt;$AE$1,K216&gt;$AE$1),1,0)</f>
        <v>0</v>
      </c>
      <c r="AE216" s="2">
        <f>IF(AND('Loan amortization schedule-old'!K216&gt;$AE$1,K216&lt;$AE$1),($AE$1-K216)*Inputs!$B$10,0)</f>
        <v>0</v>
      </c>
      <c r="AF216">
        <f>IF(AND('Loan amortization schedule-old'!K216&lt;$AE$1,K216&lt;$AE$1),('Loan amortization schedule-old'!K216-'Loan amortization schedule-new'!K216)*Inputs!$B$10,0)</f>
        <v>-5.5298223373010211</v>
      </c>
      <c r="AG216" s="7"/>
      <c r="AH216" s="61">
        <f>IF(ISERROR(E216),NA(),'Loan amortization schedule-old'!K216-'Loan amortization schedule-new'!K216)+IF(ISERROR(E216),NA(),'Loan amortization schedule-old'!L216-'Loan amortization schedule-new'!L216)-IF(ISERROR(E216),NA(),IF(AD216=1,0,SUM(AE216:AF216)))</f>
        <v>3141.3119265104297</v>
      </c>
    </row>
    <row r="217" spans="4:41">
      <c r="D217" s="26">
        <f>IF(SUM($D$2:D216)&lt;&gt;0,0,IF(OR(ROUND(U216-L217,2)=0,ROUND(U217,2)=0),E217,0))</f>
        <v>0</v>
      </c>
      <c r="E217" s="3">
        <f t="shared" si="57"/>
        <v>214</v>
      </c>
      <c r="F217" s="3">
        <f t="shared" si="49"/>
        <v>0</v>
      </c>
      <c r="G217" s="47">
        <f t="shared" si="59"/>
        <v>8.6499999999999994E-2</v>
      </c>
      <c r="H217" s="37">
        <f t="shared" si="50"/>
        <v>8.6499999999999994E-2</v>
      </c>
      <c r="I217" s="9">
        <f>IF(Inputs!$B$12="No",IF((K217+L217)&gt;(U216*(1+rate/freq)),IF((U216*(1+rate/freq))&lt;0,0,(U216*(1+rate/freq))),(K217+L217)),IF(E217="",NA(),IF(Inputs!$E$10&gt;(U216*(1+rate/freq)),IF((U216*(1+rate/freq))&lt;0,0,(U216*(1+rate/freq))),PMT(H217/freq,(term),-$B$2))))</f>
        <v>17942.58836603877</v>
      </c>
      <c r="J217" s="8">
        <f t="shared" si="51"/>
        <v>17942.58836603877</v>
      </c>
      <c r="K217" s="9">
        <f t="shared" si="52"/>
        <v>1716.4659139627408</v>
      </c>
      <c r="L217" s="8">
        <f>IF(E217="","",IF(Inputs!$B$12="Yes",I217-K217,Inputs!$B$6-K217))</f>
        <v>16226.12245207603</v>
      </c>
      <c r="M217" s="8">
        <f t="shared" si="58"/>
        <v>214</v>
      </c>
      <c r="N217" s="8">
        <f>N214+3</f>
        <v>214</v>
      </c>
      <c r="O217" s="8"/>
      <c r="P217" s="8"/>
      <c r="Q217" s="8" t="str">
        <f t="shared" si="53"/>
        <v/>
      </c>
      <c r="R217" s="3">
        <f t="shared" si="54"/>
        <v>0</v>
      </c>
      <c r="S217" s="62">
        <f>IF(Inputs!$E$12="Yes",IF(AH217&lt;0,0,AH217),0)</f>
        <v>0</v>
      </c>
      <c r="T217" s="3">
        <f t="shared" si="55"/>
        <v>0</v>
      </c>
      <c r="U217" s="8">
        <f t="shared" si="56"/>
        <v>221896.31647917125</v>
      </c>
      <c r="W217" s="33"/>
      <c r="X217" s="33"/>
      <c r="Y217" s="33"/>
      <c r="Z217" s="33"/>
      <c r="AA217" s="33"/>
      <c r="AB217" s="11"/>
      <c r="AC217" s="11"/>
      <c r="AD217">
        <f>IF(AND('Loan amortization schedule-old'!K217&gt;$AE$1,K217&gt;$AE$1),1,0)</f>
        <v>0</v>
      </c>
      <c r="AE217" s="2">
        <f>IF(AND('Loan amortization schedule-old'!K217&gt;$AE$1,K217&lt;$AE$1),($AE$1-K217)*Inputs!$B$10,0)</f>
        <v>0</v>
      </c>
      <c r="AF217">
        <f>IF(AND('Loan amortization schedule-old'!K217&lt;$AE$1,K217&lt;$AE$1),('Loan amortization schedule-old'!K217-'Loan amortization schedule-new'!K217)*Inputs!$B$10,0)</f>
        <v>-11.70790692688111</v>
      </c>
      <c r="AG217" s="7"/>
      <c r="AH217" s="61">
        <f>IF(ISERROR(E217),NA(),'Loan amortization schedule-old'!K217-'Loan amortization schedule-new'!K217)+IF(ISERROR(E217),NA(),'Loan amortization schedule-old'!L217-'Loan amortization schedule-new'!L217)-IF(ISERROR(E217),NA(),IF(AD217=1,0,SUM(AE217:AF217)))</f>
        <v>3147.4900111000111</v>
      </c>
    </row>
    <row r="218" spans="4:41">
      <c r="D218" s="26">
        <f>IF(SUM($D$2:D217)&lt;&gt;0,0,IF(OR(ROUND(U217-L218,2)=0,ROUND(U218,2)=0),E218,0))</f>
        <v>0</v>
      </c>
      <c r="E218" s="3">
        <f t="shared" si="57"/>
        <v>215</v>
      </c>
      <c r="F218" s="3">
        <f t="shared" si="49"/>
        <v>0</v>
      </c>
      <c r="G218" s="47">
        <f t="shared" si="59"/>
        <v>8.6499999999999994E-2</v>
      </c>
      <c r="H218" s="37">
        <f t="shared" si="50"/>
        <v>8.6499999999999994E-2</v>
      </c>
      <c r="I218" s="9">
        <f>IF(Inputs!$B$12="No",IF((K218+L218)&gt;(U217*(1+rate/freq)),IF((U217*(1+rate/freq))&lt;0,0,(U217*(1+rate/freq))),(K218+L218)),IF(E218="",NA(),IF(Inputs!$E$10&gt;(U217*(1+rate/freq)),IF((U217*(1+rate/freq))&lt;0,0,(U217*(1+rate/freq))),PMT(H218/freq,(term),-$B$2))))</f>
        <v>17942.58836603877</v>
      </c>
      <c r="J218" s="8">
        <f t="shared" si="51"/>
        <v>17942.58836603877</v>
      </c>
      <c r="K218" s="9">
        <f t="shared" si="52"/>
        <v>1599.5026146206926</v>
      </c>
      <c r="L218" s="8">
        <f>IF(E218="","",IF(Inputs!$B$12="Yes",I218-K218,Inputs!$B$6-K218))</f>
        <v>16343.085751418077</v>
      </c>
      <c r="M218" s="8">
        <f t="shared" si="58"/>
        <v>215</v>
      </c>
      <c r="N218" s="8"/>
      <c r="O218" s="8"/>
      <c r="P218" s="8"/>
      <c r="Q218" s="8" t="str">
        <f t="shared" si="53"/>
        <v/>
      </c>
      <c r="R218" s="3">
        <f t="shared" si="54"/>
        <v>0</v>
      </c>
      <c r="S218" s="62">
        <f>IF(Inputs!$E$12="Yes",IF(AH218&lt;0,0,AH218),0)</f>
        <v>0</v>
      </c>
      <c r="T218" s="3">
        <f t="shared" si="55"/>
        <v>0</v>
      </c>
      <c r="U218" s="8">
        <f t="shared" si="56"/>
        <v>205553.23072775317</v>
      </c>
      <c r="W218" s="33"/>
      <c r="X218" s="33"/>
      <c r="Y218" s="33"/>
      <c r="Z218" s="33"/>
      <c r="AA218" s="33"/>
      <c r="AB218" s="11"/>
      <c r="AC218" s="11"/>
      <c r="AD218">
        <f>IF(AND('Loan amortization schedule-old'!K218&gt;$AE$1,K218&gt;$AE$1),1,0)</f>
        <v>0</v>
      </c>
      <c r="AE218" s="2">
        <f>IF(AND('Loan amortization schedule-old'!K218&gt;$AE$1,K218&lt;$AE$1),($AE$1-K218)*Inputs!$B$10,0)</f>
        <v>0</v>
      </c>
      <c r="AF218">
        <f>IF(AND('Loan amortization schedule-old'!K218&lt;$AE$1,K218&lt;$AE$1),('Loan amortization schedule-old'!K218-'Loan amortization schedule-new'!K218)*Inputs!$B$10,0)</f>
        <v>-17.965291790162606</v>
      </c>
      <c r="AG218" s="7"/>
      <c r="AH218" s="61">
        <f>IF(ISERROR(E218),NA(),'Loan amortization schedule-old'!K218-'Loan amortization schedule-new'!K218)+IF(ISERROR(E218),NA(),'Loan amortization schedule-old'!L218-'Loan amortization schedule-new'!L218)-IF(ISERROR(E218),NA(),IF(AD218=1,0,SUM(AE218:AF218)))</f>
        <v>3153.7473959632935</v>
      </c>
    </row>
    <row r="219" spans="4:41">
      <c r="D219" s="26">
        <f>IF(SUM($D$2:D218)&lt;&gt;0,0,IF(OR(ROUND(U218-L219,2)=0,ROUND(U219,2)=0),E219,0))</f>
        <v>0</v>
      </c>
      <c r="E219" s="3">
        <f t="shared" si="57"/>
        <v>216</v>
      </c>
      <c r="F219" s="3">
        <f t="shared" si="49"/>
        <v>0</v>
      </c>
      <c r="G219" s="47">
        <f t="shared" si="59"/>
        <v>8.6499999999999994E-2</v>
      </c>
      <c r="H219" s="37">
        <f t="shared" si="50"/>
        <v>8.6499999999999994E-2</v>
      </c>
      <c r="I219" s="9">
        <f>IF(Inputs!$B$12="No",IF((K219+L219)&gt;(U218*(1+rate/freq)),IF((U218*(1+rate/freq))&lt;0,0,(U218*(1+rate/freq))),(K219+L219)),IF(E219="",NA(),IF(Inputs!$E$10&gt;(U218*(1+rate/freq)),IF((U218*(1+rate/freq))&lt;0,0,(U218*(1+rate/freq))),PMT(H219/freq,(term),-$B$2))))</f>
        <v>17942.58836603877</v>
      </c>
      <c r="J219" s="8">
        <f t="shared" si="51"/>
        <v>17942.58836603877</v>
      </c>
      <c r="K219" s="9">
        <f t="shared" si="52"/>
        <v>1481.6962048292207</v>
      </c>
      <c r="L219" s="8">
        <f>IF(E219="","",IF(Inputs!$B$12="Yes",I219-K219,Inputs!$B$6-K219))</f>
        <v>16460.892161209551</v>
      </c>
      <c r="M219" s="8">
        <f t="shared" si="58"/>
        <v>216</v>
      </c>
      <c r="N219" s="8"/>
      <c r="O219" s="8"/>
      <c r="P219" s="8"/>
      <c r="Q219" s="8" t="str">
        <f t="shared" si="53"/>
        <v/>
      </c>
      <c r="R219" s="3">
        <f t="shared" si="54"/>
        <v>0</v>
      </c>
      <c r="S219" s="62">
        <f>IF(Inputs!$E$12="Yes",IF(AH219&lt;0,0,AH219),0)</f>
        <v>0</v>
      </c>
      <c r="T219" s="3">
        <f t="shared" si="55"/>
        <v>0</v>
      </c>
      <c r="U219" s="8">
        <f t="shared" si="56"/>
        <v>189092.33856654362</v>
      </c>
      <c r="W219" s="33"/>
      <c r="X219" s="33"/>
      <c r="Y219" s="33"/>
      <c r="Z219" s="33"/>
      <c r="AA219" s="33"/>
      <c r="AB219" s="11"/>
      <c r="AC219" s="11"/>
      <c r="AD219">
        <f>IF(AND('Loan amortization schedule-old'!K219&gt;$AE$1,K219&gt;$AE$1),1,0)</f>
        <v>0</v>
      </c>
      <c r="AE219" s="2">
        <f>IF(AND('Loan amortization schedule-old'!K219&gt;$AE$1,K219&lt;$AE$1),($AE$1-K219)*Inputs!$B$10,0)</f>
        <v>0</v>
      </c>
      <c r="AF219">
        <f>IF(AND('Loan amortization schedule-old'!K219&lt;$AE$1,K219&lt;$AE$1),('Loan amortization schedule-old'!K219-'Loan amortization schedule-new'!K219)*Inputs!$B$10,0)</f>
        <v>-24.302865795000017</v>
      </c>
      <c r="AG219" s="7"/>
      <c r="AH219" s="61">
        <f>IF(ISERROR(E219),NA(),'Loan amortization schedule-old'!K219-'Loan amortization schedule-new'!K219)+IF(ISERROR(E219),NA(),'Loan amortization schedule-old'!L219-'Loan amortization schedule-new'!L219)-IF(ISERROR(E219),NA(),IF(AD219=1,0,SUM(AE219:AF219)))</f>
        <v>3160.0849699681276</v>
      </c>
    </row>
    <row r="220" spans="4:41">
      <c r="D220" s="26">
        <f>IF(SUM($D$2:D219)&lt;&gt;0,0,IF(OR(ROUND(U219-L220,2)=0,ROUND(U220,2)=0),E220,0))</f>
        <v>0</v>
      </c>
      <c r="E220" s="3">
        <f t="shared" si="57"/>
        <v>217</v>
      </c>
      <c r="F220" s="3">
        <f t="shared" si="49"/>
        <v>0</v>
      </c>
      <c r="G220" s="47">
        <f t="shared" si="59"/>
        <v>8.6499999999999994E-2</v>
      </c>
      <c r="H220" s="37">
        <f t="shared" si="50"/>
        <v>8.6499999999999994E-2</v>
      </c>
      <c r="I220" s="9">
        <f>IF(Inputs!$B$12="No",IF((K220+L220)&gt;(U219*(1+rate/freq)),IF((U219*(1+rate/freq))&lt;0,0,(U219*(1+rate/freq))),(K220+L220)),IF(E220="",NA(),IF(Inputs!$E$10&gt;(U219*(1+rate/freq)),IF((U219*(1+rate/freq))&lt;0,0,(U219*(1+rate/freq))),PMT(H220/freq,(term),-$B$2))))</f>
        <v>17942.58836603877</v>
      </c>
      <c r="J220" s="8">
        <f t="shared" si="51"/>
        <v>17942.58836603877</v>
      </c>
      <c r="K220" s="9">
        <f t="shared" si="52"/>
        <v>1363.0406071671684</v>
      </c>
      <c r="L220" s="8">
        <f>IF(E220="","",IF(Inputs!$B$12="Yes",I220-K220,Inputs!$B$6-K220))</f>
        <v>16579.547758871602</v>
      </c>
      <c r="M220" s="8">
        <f t="shared" si="58"/>
        <v>217</v>
      </c>
      <c r="N220" s="8">
        <f>N217+3</f>
        <v>217</v>
      </c>
      <c r="O220" s="8">
        <f>O214+6</f>
        <v>217</v>
      </c>
      <c r="P220" s="8">
        <f>P208+12</f>
        <v>217</v>
      </c>
      <c r="Q220" s="8" t="str">
        <f t="shared" si="53"/>
        <v/>
      </c>
      <c r="R220" s="3">
        <f t="shared" si="54"/>
        <v>0</v>
      </c>
      <c r="S220" s="62">
        <f>IF(Inputs!$E$12="Yes",IF(AH220&lt;0,0,AH220),0)</f>
        <v>0</v>
      </c>
      <c r="T220" s="3">
        <f t="shared" si="55"/>
        <v>0</v>
      </c>
      <c r="U220" s="8">
        <f t="shared" si="56"/>
        <v>172512.79080767202</v>
      </c>
      <c r="W220" s="33"/>
      <c r="X220" s="33"/>
      <c r="Y220" s="33"/>
      <c r="Z220" s="33"/>
      <c r="AA220" s="33"/>
      <c r="AB220" s="11"/>
      <c r="AC220" s="11"/>
      <c r="AD220">
        <f>IF(AND('Loan amortization schedule-old'!K220&gt;$AE$1,K220&gt;$AE$1),1,0)</f>
        <v>0</v>
      </c>
      <c r="AE220" s="2">
        <f>IF(AND('Loan amortization schedule-old'!K220&gt;$AE$1,K220&lt;$AE$1),($AE$1-K220)*Inputs!$B$10,0)</f>
        <v>0</v>
      </c>
      <c r="AF220">
        <f>IF(AND('Loan amortization schedule-old'!K220&lt;$AE$1,K220&lt;$AE$1),('Loan amortization schedule-old'!K220-'Loan amortization schedule-new'!K220)*Inputs!$B$10,0)</f>
        <v>-30.721527111364544</v>
      </c>
      <c r="AG220" s="7"/>
      <c r="AH220" s="61">
        <f>IF(ISERROR(E220),NA(),'Loan amortization schedule-old'!K220-'Loan amortization schedule-new'!K220)+IF(ISERROR(E220),NA(),'Loan amortization schedule-old'!L220-'Loan amortization schedule-new'!L220)-IF(ISERROR(E220),NA(),IF(AD220=1,0,SUM(AE220:AF220)))</f>
        <v>3166.5036312844913</v>
      </c>
    </row>
    <row r="221" spans="4:41">
      <c r="D221" s="26">
        <f>IF(SUM($D$2:D220)&lt;&gt;0,0,IF(OR(ROUND(U220-L221,2)=0,ROUND(U221,2)=0),E221,0))</f>
        <v>0</v>
      </c>
      <c r="E221" s="3">
        <f t="shared" si="57"/>
        <v>218</v>
      </c>
      <c r="F221" s="3">
        <f t="shared" si="49"/>
        <v>0</v>
      </c>
      <c r="G221" s="47">
        <f t="shared" si="59"/>
        <v>8.6499999999999994E-2</v>
      </c>
      <c r="H221" s="37">
        <f t="shared" si="50"/>
        <v>8.6499999999999994E-2</v>
      </c>
      <c r="I221" s="9">
        <f>IF(Inputs!$B$12="No",IF((K221+L221)&gt;(U220*(1+rate/freq)),IF((U220*(1+rate/freq))&lt;0,0,(U220*(1+rate/freq))),(K221+L221)),IF(E221="",NA(),IF(Inputs!$E$10&gt;(U220*(1+rate/freq)),IF((U220*(1+rate/freq))&lt;0,0,(U220*(1+rate/freq))),PMT(H221/freq,(term),-$B$2))))</f>
        <v>17942.58836603877</v>
      </c>
      <c r="J221" s="8">
        <f t="shared" si="51"/>
        <v>17942.58836603877</v>
      </c>
      <c r="K221" s="9">
        <f t="shared" si="52"/>
        <v>1243.5297004053025</v>
      </c>
      <c r="L221" s="8">
        <f>IF(E221="","",IF(Inputs!$B$12="Yes",I221-K221,Inputs!$B$6-K221))</f>
        <v>16699.058665633467</v>
      </c>
      <c r="M221" s="8">
        <f t="shared" si="58"/>
        <v>218</v>
      </c>
      <c r="N221" s="8"/>
      <c r="O221" s="8"/>
      <c r="P221" s="8"/>
      <c r="Q221" s="8" t="str">
        <f t="shared" si="53"/>
        <v/>
      </c>
      <c r="R221" s="3">
        <f t="shared" si="54"/>
        <v>0</v>
      </c>
      <c r="S221" s="62">
        <f>IF(Inputs!$E$12="Yes",IF(AH221&lt;0,0,AH221),0)</f>
        <v>0</v>
      </c>
      <c r="T221" s="3">
        <f t="shared" si="55"/>
        <v>0</v>
      </c>
      <c r="U221" s="8">
        <f t="shared" si="56"/>
        <v>155813.73214203856</v>
      </c>
      <c r="W221" s="33"/>
      <c r="X221" s="33"/>
      <c r="Y221" s="33"/>
      <c r="Z221" s="33"/>
      <c r="AA221" s="33"/>
      <c r="AB221" s="11"/>
      <c r="AC221" s="11"/>
      <c r="AD221">
        <f>IF(AND('Loan amortization schedule-old'!K221&gt;$AE$1,K221&gt;$AE$1),1,0)</f>
        <v>0</v>
      </c>
      <c r="AE221" s="2">
        <f>IF(AND('Loan amortization schedule-old'!K221&gt;$AE$1,K221&lt;$AE$1),($AE$1-K221)*Inputs!$B$10,0)</f>
        <v>0</v>
      </c>
      <c r="AF221">
        <f>IF(AND('Loan amortization schedule-old'!K221&lt;$AE$1,K221&lt;$AE$1),('Loan amortization schedule-old'!K221-'Loan amortization schedule-new'!K221)*Inputs!$B$10,0)</f>
        <v>-37.222183304812731</v>
      </c>
      <c r="AG221" s="7"/>
      <c r="AH221" s="61">
        <f>IF(ISERROR(E221),NA(),'Loan amortization schedule-old'!K221-'Loan amortization schedule-new'!K221)+IF(ISERROR(E221),NA(),'Loan amortization schedule-old'!L221-'Loan amortization schedule-new'!L221)-IF(ISERROR(E221),NA(),IF(AD221=1,0,SUM(AE221:AF221)))</f>
        <v>3173.0042874779419</v>
      </c>
    </row>
    <row r="222" spans="4:41">
      <c r="D222" s="26">
        <f>IF(SUM($D$2:D221)&lt;&gt;0,0,IF(OR(ROUND(U221-L222,2)=0,ROUND(U222,2)=0),E222,0))</f>
        <v>0</v>
      </c>
      <c r="E222" s="3">
        <f t="shared" si="57"/>
        <v>219</v>
      </c>
      <c r="F222" s="3">
        <f t="shared" si="49"/>
        <v>0</v>
      </c>
      <c r="G222" s="47">
        <f t="shared" si="59"/>
        <v>8.6499999999999994E-2</v>
      </c>
      <c r="H222" s="37">
        <f t="shared" si="50"/>
        <v>8.6499999999999994E-2</v>
      </c>
      <c r="I222" s="9">
        <f>IF(Inputs!$B$12="No",IF((K222+L222)&gt;(U221*(1+rate/freq)),IF((U221*(1+rate/freq))&lt;0,0,(U221*(1+rate/freq))),(K222+L222)),IF(E222="",NA(),IF(Inputs!$E$10&gt;(U221*(1+rate/freq)),IF((U221*(1+rate/freq))&lt;0,0,(U221*(1+rate/freq))),PMT(H222/freq,(term),-$B$2))))</f>
        <v>17942.58836603877</v>
      </c>
      <c r="J222" s="8">
        <f t="shared" si="51"/>
        <v>17942.58836603877</v>
      </c>
      <c r="K222" s="9">
        <f t="shared" si="52"/>
        <v>1123.1573191905279</v>
      </c>
      <c r="L222" s="8">
        <f>IF(E222="","",IF(Inputs!$B$12="Yes",I222-K222,Inputs!$B$6-K222))</f>
        <v>16819.431046848244</v>
      </c>
      <c r="M222" s="8">
        <f t="shared" si="58"/>
        <v>219</v>
      </c>
      <c r="N222" s="8"/>
      <c r="O222" s="8"/>
      <c r="P222" s="8"/>
      <c r="Q222" s="8" t="str">
        <f t="shared" si="53"/>
        <v/>
      </c>
      <c r="R222" s="3">
        <f t="shared" si="54"/>
        <v>0</v>
      </c>
      <c r="S222" s="62">
        <f>IF(Inputs!$E$12="Yes",IF(AH222&lt;0,0,AH222),0)</f>
        <v>0</v>
      </c>
      <c r="T222" s="3">
        <f t="shared" si="55"/>
        <v>0</v>
      </c>
      <c r="U222" s="8">
        <f t="shared" si="56"/>
        <v>138994.30109519031</v>
      </c>
      <c r="W222" s="33"/>
      <c r="X222" s="33"/>
      <c r="Y222" s="33"/>
      <c r="Z222" s="33"/>
      <c r="AA222" s="33"/>
      <c r="AB222" s="11"/>
      <c r="AC222" s="11"/>
      <c r="AD222">
        <f>IF(AND('Loan amortization schedule-old'!K222&gt;$AE$1,K222&gt;$AE$1),1,0)</f>
        <v>0</v>
      </c>
      <c r="AE222" s="2">
        <f>IF(AND('Loan amortization schedule-old'!K222&gt;$AE$1,K222&lt;$AE$1),($AE$1-K222)*Inputs!$B$10,0)</f>
        <v>0</v>
      </c>
      <c r="AF222">
        <f>IF(AND('Loan amortization schedule-old'!K222&lt;$AE$1,K222&lt;$AE$1),('Loan amortization schedule-old'!K222-'Loan amortization schedule-new'!K222)*Inputs!$B$10,0)</f>
        <v>-43.805751430869329</v>
      </c>
      <c r="AG222" s="7"/>
      <c r="AH222" s="61">
        <f>IF(ISERROR(E222),NA(),'Loan amortization schedule-old'!K222-'Loan amortization schedule-new'!K222)+IF(ISERROR(E222),NA(),'Loan amortization schedule-old'!L222-'Loan amortization schedule-new'!L222)-IF(ISERROR(E222),NA(),IF(AD222=1,0,SUM(AE222:AF222)))</f>
        <v>3179.5878556039961</v>
      </c>
    </row>
    <row r="223" spans="4:41">
      <c r="D223" s="26">
        <f>IF(SUM($D$2:D222)&lt;&gt;0,0,IF(OR(ROUND(U222-L223,2)=0,ROUND(U223,2)=0),E223,0))</f>
        <v>0</v>
      </c>
      <c r="E223" s="3">
        <f t="shared" si="57"/>
        <v>220</v>
      </c>
      <c r="F223" s="3">
        <f t="shared" si="49"/>
        <v>0</v>
      </c>
      <c r="G223" s="47">
        <f t="shared" si="59"/>
        <v>8.6499999999999994E-2</v>
      </c>
      <c r="H223" s="37">
        <f t="shared" si="50"/>
        <v>8.6499999999999994E-2</v>
      </c>
      <c r="I223" s="9">
        <f>IF(Inputs!$B$12="No",IF((K223+L223)&gt;(U222*(1+rate/freq)),IF((U222*(1+rate/freq))&lt;0,0,(U222*(1+rate/freq))),(K223+L223)),IF(E223="",NA(),IF(Inputs!$E$10&gt;(U222*(1+rate/freq)),IF((U222*(1+rate/freq))&lt;0,0,(U222*(1+rate/freq))),PMT(H223/freq,(term),-$B$2))))</f>
        <v>17942.58836603877</v>
      </c>
      <c r="J223" s="8">
        <f t="shared" si="51"/>
        <v>17942.58836603877</v>
      </c>
      <c r="K223" s="9">
        <f t="shared" si="52"/>
        <v>1001.91725372783</v>
      </c>
      <c r="L223" s="8">
        <f>IF(E223="","",IF(Inputs!$B$12="Yes",I223-K223,Inputs!$B$6-K223))</f>
        <v>16940.671112310942</v>
      </c>
      <c r="M223" s="8">
        <f t="shared" si="58"/>
        <v>220</v>
      </c>
      <c r="N223" s="8">
        <f>N220+3</f>
        <v>220</v>
      </c>
      <c r="O223" s="8"/>
      <c r="P223" s="8"/>
      <c r="Q223" s="8" t="str">
        <f t="shared" si="53"/>
        <v/>
      </c>
      <c r="R223" s="3">
        <f t="shared" si="54"/>
        <v>0</v>
      </c>
      <c r="S223" s="62">
        <f>IF(Inputs!$E$12="Yes",IF(AH223&lt;0,0,AH223),0)</f>
        <v>0</v>
      </c>
      <c r="T223" s="3">
        <f t="shared" si="55"/>
        <v>0</v>
      </c>
      <c r="U223" s="8">
        <f t="shared" si="56"/>
        <v>122053.62998287937</v>
      </c>
      <c r="W223" s="33"/>
      <c r="X223" s="33"/>
      <c r="Y223" s="33"/>
      <c r="Z223" s="33"/>
      <c r="AA223" s="33"/>
      <c r="AB223" s="11"/>
      <c r="AC223" s="11"/>
      <c r="AD223">
        <f>IF(AND('Loan amortization schedule-old'!K223&gt;$AE$1,K223&gt;$AE$1),1,0)</f>
        <v>0</v>
      </c>
      <c r="AE223" s="2">
        <f>IF(AND('Loan amortization schedule-old'!K223&gt;$AE$1,K223&lt;$AE$1),($AE$1-K223)*Inputs!$B$10,0)</f>
        <v>0</v>
      </c>
      <c r="AF223">
        <f>IF(AND('Loan amortization schedule-old'!K223&lt;$AE$1,K223&lt;$AE$1),('Loan amortization schedule-old'!K223-'Loan amortization schedule-new'!K223)*Inputs!$B$10,0)</f>
        <v>-50.473158130334348</v>
      </c>
      <c r="AG223" s="7"/>
      <c r="AH223" s="61">
        <f>IF(ISERROR(E223),NA(),'Loan amortization schedule-old'!K223-'Loan amortization schedule-new'!K223)+IF(ISERROR(E223),NA(),'Loan amortization schedule-old'!L223-'Loan amortization schedule-new'!L223)-IF(ISERROR(E223),NA(),IF(AD223=1,0,SUM(AE223:AF223)))</f>
        <v>3186.2552623034612</v>
      </c>
    </row>
    <row r="224" spans="4:41">
      <c r="D224" s="26">
        <f>IF(SUM($D$2:D223)&lt;&gt;0,0,IF(OR(ROUND(U223-L224,2)=0,ROUND(U224,2)=0),E224,0))</f>
        <v>0</v>
      </c>
      <c r="E224" s="3">
        <f t="shared" si="57"/>
        <v>221</v>
      </c>
      <c r="F224" s="3">
        <f t="shared" si="49"/>
        <v>0</v>
      </c>
      <c r="G224" s="47">
        <f t="shared" si="59"/>
        <v>8.6499999999999994E-2</v>
      </c>
      <c r="H224" s="37">
        <f t="shared" si="50"/>
        <v>8.6499999999999994E-2</v>
      </c>
      <c r="I224" s="9">
        <f>IF(Inputs!$B$12="No",IF((K224+L224)&gt;(U223*(1+rate/freq)),IF((U223*(1+rate/freq))&lt;0,0,(U223*(1+rate/freq))),(K224+L224)),IF(E224="",NA(),IF(Inputs!$E$10&gt;(U223*(1+rate/freq)),IF((U223*(1+rate/freq))&lt;0,0,(U223*(1+rate/freq))),PMT(H224/freq,(term),-$B$2))))</f>
        <v>17942.58836603877</v>
      </c>
      <c r="J224" s="8">
        <f t="shared" si="51"/>
        <v>17942.58836603877</v>
      </c>
      <c r="K224" s="9">
        <f t="shared" si="52"/>
        <v>879.80324945992209</v>
      </c>
      <c r="L224" s="8">
        <f>IF(E224="","",IF(Inputs!$B$12="Yes",I224-K224,Inputs!$B$6-K224))</f>
        <v>17062.785116578849</v>
      </c>
      <c r="M224" s="8">
        <f t="shared" si="58"/>
        <v>221</v>
      </c>
      <c r="N224" s="8"/>
      <c r="O224" s="8"/>
      <c r="P224" s="8"/>
      <c r="Q224" s="8" t="str">
        <f t="shared" si="53"/>
        <v/>
      </c>
      <c r="R224" s="3">
        <f t="shared" si="54"/>
        <v>0</v>
      </c>
      <c r="S224" s="62">
        <f>IF(Inputs!$E$12="Yes",IF(AH224&lt;0,0,AH224),0)</f>
        <v>0</v>
      </c>
      <c r="T224" s="3">
        <f t="shared" si="55"/>
        <v>0</v>
      </c>
      <c r="U224" s="8">
        <f t="shared" si="56"/>
        <v>104990.84486630053</v>
      </c>
      <c r="W224" s="33"/>
      <c r="X224" s="33"/>
      <c r="Y224" s="33"/>
      <c r="Z224" s="33"/>
      <c r="AA224" s="33"/>
      <c r="AB224" s="11"/>
      <c r="AC224" s="11"/>
      <c r="AD224">
        <f>IF(AND('Loan amortization schedule-old'!K224&gt;$AE$1,K224&gt;$AE$1),1,0)</f>
        <v>0</v>
      </c>
      <c r="AE224" s="2">
        <f>IF(AND('Loan amortization schedule-old'!K224&gt;$AE$1,K224&lt;$AE$1),($AE$1-K224)*Inputs!$B$10,0)</f>
        <v>0</v>
      </c>
      <c r="AF224">
        <f>IF(AND('Loan amortization schedule-old'!K224&lt;$AE$1,K224&lt;$AE$1),('Loan amortization schedule-old'!K224-'Loan amortization schedule-new'!K224)*Inputs!$B$10,0)</f>
        <v>-57.22533972552209</v>
      </c>
      <c r="AG224" s="7"/>
      <c r="AH224" s="61">
        <f>IF(ISERROR(E224),NA(),'Loan amortization schedule-old'!K224-'Loan amortization schedule-new'!K224)+IF(ISERROR(E224),NA(),'Loan amortization schedule-old'!L224-'Loan amortization schedule-new'!L224)-IF(ISERROR(E224),NA(),IF(AD224=1,0,SUM(AE224:AF224)))</f>
        <v>3193.0074438986503</v>
      </c>
    </row>
    <row r="225" spans="4:34">
      <c r="D225" s="26">
        <f>IF(SUM($D$2:D224)&lt;&gt;0,0,IF(OR(ROUND(U224-L225,2)=0,ROUND(U225,2)=0),E225,0))</f>
        <v>0</v>
      </c>
      <c r="E225" s="3">
        <f t="shared" si="57"/>
        <v>222</v>
      </c>
      <c r="F225" s="3">
        <f t="shared" si="49"/>
        <v>0</v>
      </c>
      <c r="G225" s="47">
        <f t="shared" si="59"/>
        <v>8.6499999999999994E-2</v>
      </c>
      <c r="H225" s="37">
        <f t="shared" si="50"/>
        <v>8.6499999999999994E-2</v>
      </c>
      <c r="I225" s="9">
        <f>IF(Inputs!$B$12="No",IF((K225+L225)&gt;(U224*(1+rate/freq)),IF((U224*(1+rate/freq))&lt;0,0,(U224*(1+rate/freq))),(K225+L225)),IF(E225="",NA(),IF(Inputs!$E$10&gt;(U224*(1+rate/freq)),IF((U224*(1+rate/freq))&lt;0,0,(U224*(1+rate/freq))),PMT(H225/freq,(term),-$B$2))))</f>
        <v>17942.58836603877</v>
      </c>
      <c r="J225" s="8">
        <f t="shared" si="51"/>
        <v>17942.58836603877</v>
      </c>
      <c r="K225" s="9">
        <f t="shared" si="52"/>
        <v>756.80900674458292</v>
      </c>
      <c r="L225" s="8">
        <f>IF(E225="","",IF(Inputs!$B$12="Yes",I225-K225,Inputs!$B$6-K225))</f>
        <v>17185.779359294185</v>
      </c>
      <c r="M225" s="8">
        <f t="shared" si="58"/>
        <v>222</v>
      </c>
      <c r="N225" s="8"/>
      <c r="O225" s="8"/>
      <c r="P225" s="8"/>
      <c r="Q225" s="8" t="str">
        <f t="shared" si="53"/>
        <v/>
      </c>
      <c r="R225" s="3">
        <f t="shared" si="54"/>
        <v>0</v>
      </c>
      <c r="S225" s="62">
        <f>IF(Inputs!$E$12="Yes",IF(AH225&lt;0,0,AH225),0)</f>
        <v>0</v>
      </c>
      <c r="T225" s="3">
        <f t="shared" si="55"/>
        <v>0</v>
      </c>
      <c r="U225" s="8">
        <f t="shared" si="56"/>
        <v>87805.065507006337</v>
      </c>
      <c r="W225" s="33"/>
      <c r="X225" s="33"/>
      <c r="Y225" s="33"/>
      <c r="Z225" s="33"/>
      <c r="AA225" s="33"/>
      <c r="AB225" s="11"/>
      <c r="AC225" s="11"/>
      <c r="AD225">
        <f>IF(AND('Loan amortization schedule-old'!K225&gt;$AE$1,K225&gt;$AE$1),1,0)</f>
        <v>0</v>
      </c>
      <c r="AE225" s="2">
        <f>IF(AND('Loan amortization schedule-old'!K225&gt;$AE$1,K225&lt;$AE$1),($AE$1-K225)*Inputs!$B$10,0)</f>
        <v>0</v>
      </c>
      <c r="AF225">
        <f>IF(AND('Loan amortization schedule-old'!K225&lt;$AE$1,K225&lt;$AE$1),('Loan amortization schedule-old'!K225-'Loan amortization schedule-new'!K225)*Inputs!$B$10,0)</f>
        <v>-64.063242317441819</v>
      </c>
      <c r="AG225" s="7"/>
      <c r="AH225" s="61">
        <f>IF(ISERROR(E225),NA(),'Loan amortization schedule-old'!K225-'Loan amortization schedule-new'!K225)+IF(ISERROR(E225),NA(),'Loan amortization schedule-old'!L225-'Loan amortization schedule-new'!L225)-IF(ISERROR(E225),NA(),IF(AD225=1,0,SUM(AE225:AF225)))</f>
        <v>-2967.1654681100654</v>
      </c>
    </row>
    <row r="226" spans="4:34">
      <c r="D226" s="26">
        <f>IF(SUM($D$2:D225)&lt;&gt;0,0,IF(OR(ROUND(U225-L226,2)=0,ROUND(U226,2)=0),E226,0))</f>
        <v>0</v>
      </c>
      <c r="E226" s="3">
        <f t="shared" si="57"/>
        <v>223</v>
      </c>
      <c r="F226" s="3">
        <f t="shared" si="49"/>
        <v>0</v>
      </c>
      <c r="G226" s="47">
        <f t="shared" si="59"/>
        <v>8.6499999999999994E-2</v>
      </c>
      <c r="H226" s="37">
        <f t="shared" si="50"/>
        <v>8.6499999999999994E-2</v>
      </c>
      <c r="I226" s="9">
        <f>IF(Inputs!$B$12="No",IF((K226+L226)&gt;(U225*(1+rate/freq)),IF((U225*(1+rate/freq))&lt;0,0,(U225*(1+rate/freq))),(K226+L226)),IF(E226="",NA(),IF(Inputs!$E$10&gt;(U225*(1+rate/freq)),IF((U225*(1+rate/freq))&lt;0,0,(U225*(1+rate/freq))),PMT(H226/freq,(term),-$B$2))))</f>
        <v>17942.58836603877</v>
      </c>
      <c r="J226" s="8">
        <f t="shared" si="51"/>
        <v>17942.58836603877</v>
      </c>
      <c r="K226" s="9">
        <f t="shared" si="52"/>
        <v>632.92818052967061</v>
      </c>
      <c r="L226" s="8">
        <f>IF(E226="","",IF(Inputs!$B$12="Yes",I226-K226,Inputs!$B$6-K226))</f>
        <v>17309.660185509099</v>
      </c>
      <c r="M226" s="8">
        <f t="shared" si="58"/>
        <v>223</v>
      </c>
      <c r="N226" s="8">
        <f>N223+3</f>
        <v>223</v>
      </c>
      <c r="O226" s="8">
        <f>O220+6</f>
        <v>223</v>
      </c>
      <c r="P226" s="8"/>
      <c r="Q226" s="8" t="str">
        <f t="shared" si="53"/>
        <v/>
      </c>
      <c r="R226" s="3">
        <f t="shared" si="54"/>
        <v>0</v>
      </c>
      <c r="S226" s="62">
        <f>IF(Inputs!$E$12="Yes",IF(AH226&lt;0,0,AH226),0)</f>
        <v>0</v>
      </c>
      <c r="T226" s="3">
        <f t="shared" si="55"/>
        <v>0</v>
      </c>
      <c r="U226" s="8">
        <f t="shared" si="56"/>
        <v>70495.405321497237</v>
      </c>
      <c r="W226" s="33"/>
      <c r="X226" s="33"/>
      <c r="Y226" s="33"/>
      <c r="Z226" s="33"/>
      <c r="AA226" s="33"/>
      <c r="AB226" s="11"/>
      <c r="AC226" s="11"/>
      <c r="AD226">
        <f>IF(AND('Loan amortization schedule-old'!K226&gt;$AE$1,K226&gt;$AE$1),1,0)</f>
        <v>0</v>
      </c>
      <c r="AE226" s="2">
        <f>IF(AND('Loan amortization schedule-old'!K226&gt;$AE$1,K226&lt;$AE$1),($AE$1-K226)*Inputs!$B$10,0)</f>
        <v>0</v>
      </c>
      <c r="AF226">
        <f>IF(AND('Loan amortization schedule-old'!K226&lt;$AE$1,K226&lt;$AE$1),('Loan amortization schedule-old'!K226-'Loan amortization schedule-new'!K226)*Inputs!$B$10,0)</f>
        <v>-65.191602594556073</v>
      </c>
      <c r="AG226" s="7"/>
      <c r="AH226" s="61">
        <f>IF(ISERROR(E226),NA(),'Loan amortization schedule-old'!K226-'Loan amortization schedule-new'!K226)+IF(ISERROR(E226),NA(),'Loan amortization schedule-old'!L226-'Loan amortization schedule-new'!L226)-IF(ISERROR(E226),NA(),IF(AD226=1,0,SUM(AE226:AF226)))</f>
        <v>-17877.396763444212</v>
      </c>
    </row>
    <row r="227" spans="4:34">
      <c r="D227" s="26">
        <f>IF(SUM($D$2:D226)&lt;&gt;0,0,IF(OR(ROUND(U226-L227,2)=0,ROUND(U227,2)=0),E227,0))</f>
        <v>0</v>
      </c>
      <c r="E227" s="3">
        <f t="shared" si="57"/>
        <v>224</v>
      </c>
      <c r="F227" s="3">
        <f t="shared" si="49"/>
        <v>0</v>
      </c>
      <c r="G227" s="47">
        <f t="shared" si="59"/>
        <v>8.6499999999999994E-2</v>
      </c>
      <c r="H227" s="37">
        <f t="shared" si="50"/>
        <v>8.6499999999999994E-2</v>
      </c>
      <c r="I227" s="9">
        <f>IF(Inputs!$B$12="No",IF((K227+L227)&gt;(U226*(1+rate/freq)),IF((U226*(1+rate/freq))&lt;0,0,(U226*(1+rate/freq))),(K227+L227)),IF(E227="",NA(),IF(Inputs!$E$10&gt;(U226*(1+rate/freq)),IF((U226*(1+rate/freq))&lt;0,0,(U226*(1+rate/freq))),PMT(H227/freq,(term),-$B$2))))</f>
        <v>17942.58836603877</v>
      </c>
      <c r="J227" s="8">
        <f t="shared" si="51"/>
        <v>17942.58836603877</v>
      </c>
      <c r="K227" s="9">
        <f t="shared" si="52"/>
        <v>508.15438002579253</v>
      </c>
      <c r="L227" s="8">
        <f>IF(E227="","",IF(Inputs!$B$12="Yes",I227-K227,Inputs!$B$6-K227))</f>
        <v>17434.433986012977</v>
      </c>
      <c r="M227" s="8">
        <f t="shared" si="58"/>
        <v>224</v>
      </c>
      <c r="N227" s="8"/>
      <c r="O227" s="8"/>
      <c r="P227" s="8"/>
      <c r="Q227" s="8" t="str">
        <f t="shared" si="53"/>
        <v/>
      </c>
      <c r="R227" s="3">
        <f t="shared" si="54"/>
        <v>0</v>
      </c>
      <c r="S227" s="62">
        <f>IF(Inputs!$E$12="Yes",IF(AH227&lt;0,0,AH227),0)</f>
        <v>0</v>
      </c>
      <c r="T227" s="3">
        <f t="shared" si="55"/>
        <v>0</v>
      </c>
      <c r="U227" s="8">
        <f t="shared" si="56"/>
        <v>53060.971335484261</v>
      </c>
      <c r="W227" s="33"/>
      <c r="X227" s="33"/>
      <c r="Y227" s="33"/>
      <c r="Z227" s="33"/>
      <c r="AA227" s="33"/>
      <c r="AB227" s="11"/>
      <c r="AC227" s="11"/>
      <c r="AD227">
        <f>IF(AND('Loan amortization schedule-old'!K227&gt;$AE$1,K227&gt;$AE$1),1,0)</f>
        <v>0</v>
      </c>
      <c r="AE227" s="2">
        <f>IF(AND('Loan amortization schedule-old'!K227&gt;$AE$1,K227&lt;$AE$1),($AE$1-K227)*Inputs!$B$10,0)</f>
        <v>0</v>
      </c>
      <c r="AF227">
        <f>IF(AND('Loan amortization schedule-old'!K227&lt;$AE$1,K227&lt;$AE$1),('Loan amortization schedule-old'!K227-'Loan amortization schedule-new'!K227)*Inputs!$B$10,0)</f>
        <v>-52.339901142656629</v>
      </c>
      <c r="AG227" s="7"/>
      <c r="AH227" s="61">
        <f>IF(ISERROR(E227),NA(),'Loan amortization schedule-old'!K227-'Loan amortization schedule-new'!K227)+IF(ISERROR(E227),NA(),'Loan amortization schedule-old'!L227-'Loan amortization schedule-new'!L227)-IF(ISERROR(E227),NA(),IF(AD227=1,0,SUM(AE227:AF227)))</f>
        <v>-17890.248464896114</v>
      </c>
    </row>
    <row r="228" spans="4:34">
      <c r="D228" s="26">
        <f>IF(SUM($D$2:D227)&lt;&gt;0,0,IF(OR(ROUND(U227-L228,2)=0,ROUND(U228,2)=0),E228,0))</f>
        <v>0</v>
      </c>
      <c r="E228" s="3">
        <f t="shared" si="57"/>
        <v>225</v>
      </c>
      <c r="F228" s="3">
        <f t="shared" si="49"/>
        <v>0</v>
      </c>
      <c r="G228" s="47">
        <f t="shared" si="59"/>
        <v>8.6499999999999994E-2</v>
      </c>
      <c r="H228" s="37">
        <f t="shared" si="50"/>
        <v>8.6499999999999994E-2</v>
      </c>
      <c r="I228" s="9">
        <f>IF(Inputs!$B$12="No",IF((K228+L228)&gt;(U227*(1+rate/freq)),IF((U227*(1+rate/freq))&lt;0,0,(U227*(1+rate/freq))),(K228+L228)),IF(E228="",NA(),IF(Inputs!$E$10&gt;(U227*(1+rate/freq)),IF((U227*(1+rate/freq))&lt;0,0,(U227*(1+rate/freq))),PMT(H228/freq,(term),-$B$2))))</f>
        <v>17942.58836603877</v>
      </c>
      <c r="J228" s="8">
        <f t="shared" si="51"/>
        <v>17942.58836603877</v>
      </c>
      <c r="K228" s="9">
        <f t="shared" si="52"/>
        <v>382.4811683766157</v>
      </c>
      <c r="L228" s="8">
        <f>IF(E228="","",IF(Inputs!$B$12="Yes",I228-K228,Inputs!$B$6-K228))</f>
        <v>17560.107197662153</v>
      </c>
      <c r="M228" s="8">
        <f t="shared" si="58"/>
        <v>225</v>
      </c>
      <c r="N228" s="8"/>
      <c r="O228" s="8"/>
      <c r="P228" s="8"/>
      <c r="Q228" s="8" t="str">
        <f t="shared" si="53"/>
        <v/>
      </c>
      <c r="R228" s="3">
        <f t="shared" si="54"/>
        <v>0</v>
      </c>
      <c r="S228" s="62">
        <f>IF(Inputs!$E$12="Yes",IF(AH228&lt;0,0,AH228),0)</f>
        <v>0</v>
      </c>
      <c r="T228" s="3">
        <f t="shared" si="55"/>
        <v>0</v>
      </c>
      <c r="U228" s="8">
        <f t="shared" si="56"/>
        <v>35500.864137822107</v>
      </c>
      <c r="W228" s="33"/>
      <c r="X228" s="33"/>
      <c r="Y228" s="33"/>
      <c r="Z228" s="33"/>
      <c r="AA228" s="33"/>
      <c r="AB228" s="11"/>
      <c r="AC228" s="11"/>
      <c r="AD228">
        <f>IF(AND('Loan amortization schedule-old'!K228&gt;$AE$1,K228&gt;$AE$1),1,0)</f>
        <v>0</v>
      </c>
      <c r="AE228" s="2">
        <f>IF(AND('Loan amortization schedule-old'!K228&gt;$AE$1,K228&lt;$AE$1),($AE$1-K228)*Inputs!$B$10,0)</f>
        <v>0</v>
      </c>
      <c r="AF228">
        <f>IF(AND('Loan amortization schedule-old'!K228&lt;$AE$1,K228&lt;$AE$1),('Loan amortization schedule-old'!K228-'Loan amortization schedule-new'!K228)*Inputs!$B$10,0)</f>
        <v>-39.395560342791413</v>
      </c>
      <c r="AG228" s="7"/>
      <c r="AH228" s="61">
        <f>IF(ISERROR(E228),NA(),'Loan amortization schedule-old'!K228-'Loan amortization schedule-new'!K228)+IF(ISERROR(E228),NA(),'Loan amortization schedule-old'!L228-'Loan amortization schedule-new'!L228)-IF(ISERROR(E228),NA(),IF(AD228=1,0,SUM(AE228:AF228)))</f>
        <v>-17903.192805695977</v>
      </c>
    </row>
    <row r="229" spans="4:34">
      <c r="D229" s="26">
        <f>IF(SUM($D$2:D228)&lt;&gt;0,0,IF(OR(ROUND(U228-L229,2)=0,ROUND(U229,2)=0),E229,0))</f>
        <v>0</v>
      </c>
      <c r="E229" s="3">
        <f t="shared" si="57"/>
        <v>226</v>
      </c>
      <c r="F229" s="3">
        <f t="shared" si="49"/>
        <v>0</v>
      </c>
      <c r="G229" s="47">
        <f t="shared" si="59"/>
        <v>8.6499999999999994E-2</v>
      </c>
      <c r="H229" s="37">
        <f t="shared" si="50"/>
        <v>8.6499999999999994E-2</v>
      </c>
      <c r="I229" s="9">
        <f>IF(Inputs!$B$12="No",IF((K229+L229)&gt;(U228*(1+rate/freq)),IF((U228*(1+rate/freq))&lt;0,0,(U228*(1+rate/freq))),(K229+L229)),IF(E229="",NA(),IF(Inputs!$E$10&gt;(U228*(1+rate/freq)),IF((U228*(1+rate/freq))&lt;0,0,(U228*(1+rate/freq))),PMT(H229/freq,(term),-$B$2))))</f>
        <v>17942.58836603877</v>
      </c>
      <c r="J229" s="8">
        <f t="shared" si="51"/>
        <v>17942.58836603877</v>
      </c>
      <c r="K229" s="9">
        <f t="shared" si="52"/>
        <v>255.902062326801</v>
      </c>
      <c r="L229" s="8">
        <f>IF(E229="","",IF(Inputs!$B$12="Yes",I229-K229,Inputs!$B$6-K229))</f>
        <v>17686.686303711969</v>
      </c>
      <c r="M229" s="8">
        <f t="shared" si="58"/>
        <v>226</v>
      </c>
      <c r="N229" s="8">
        <f>N226+3</f>
        <v>226</v>
      </c>
      <c r="O229" s="8"/>
      <c r="P229" s="8"/>
      <c r="Q229" s="8" t="str">
        <f t="shared" si="53"/>
        <v/>
      </c>
      <c r="R229" s="3">
        <f t="shared" si="54"/>
        <v>0</v>
      </c>
      <c r="S229" s="62">
        <f>IF(Inputs!$E$12="Yes",IF(AH229&lt;0,0,AH229),0)</f>
        <v>0</v>
      </c>
      <c r="T229" s="3">
        <f t="shared" si="55"/>
        <v>0</v>
      </c>
      <c r="U229" s="8">
        <f t="shared" si="56"/>
        <v>17814.177834110138</v>
      </c>
      <c r="W229" s="33"/>
      <c r="X229" s="33"/>
      <c r="Y229" s="33"/>
      <c r="Z229" s="33"/>
      <c r="AA229" s="33"/>
      <c r="AB229" s="11"/>
      <c r="AC229" s="11"/>
      <c r="AD229">
        <f>IF(AND('Loan amortization schedule-old'!K229&gt;$AE$1,K229&gt;$AE$1),1,0)</f>
        <v>0</v>
      </c>
      <c r="AE229" s="2">
        <f>IF(AND('Loan amortization schedule-old'!K229&gt;$AE$1,K229&lt;$AE$1),($AE$1-K229)*Inputs!$B$10,0)</f>
        <v>0</v>
      </c>
      <c r="AF229">
        <f>IF(AND('Loan amortization schedule-old'!K229&lt;$AE$1,K229&lt;$AE$1),('Loan amortization schedule-old'!K229-'Loan amortization schedule-new'!K229)*Inputs!$B$10,0)</f>
        <v>-26.357912419660501</v>
      </c>
      <c r="AG229" s="7"/>
      <c r="AH229" s="61">
        <f>IF(ISERROR(E229),NA(),'Loan amortization schedule-old'!K229-'Loan amortization schedule-new'!K229)+IF(ISERROR(E229),NA(),'Loan amortization schedule-old'!L229-'Loan amortization schedule-new'!L229)-IF(ISERROR(E229),NA(),IF(AD229=1,0,SUM(AE229:AF229)))</f>
        <v>-17916.230453619108</v>
      </c>
    </row>
    <row r="230" spans="4:34">
      <c r="D230" s="26">
        <f>IF(SUM($D$2:D229)&lt;&gt;0,0,IF(OR(ROUND(U229-L230,2)=0,ROUND(U230,2)=0),E230,0))</f>
        <v>227</v>
      </c>
      <c r="E230" s="3">
        <f t="shared" si="57"/>
        <v>227</v>
      </c>
      <c r="F230" s="3">
        <f t="shared" si="49"/>
        <v>0</v>
      </c>
      <c r="G230" s="47">
        <f t="shared" si="59"/>
        <v>8.6499999999999994E-2</v>
      </c>
      <c r="H230" s="37">
        <f t="shared" si="50"/>
        <v>8.6499999999999994E-2</v>
      </c>
      <c r="I230" s="9">
        <f>IF(Inputs!$B$12="No",IF((K230+L230)&gt;(U229*(1+rate/freq)),IF((U229*(1+rate/freq))&lt;0,0,(U229*(1+rate/freq))),(K230+L230)),IF(E230="",NA(),IF(Inputs!$E$10&gt;(U229*(1+rate/freq)),IF((U229*(1+rate/freq))&lt;0,0,(U229*(1+rate/freq))),PMT(H230/freq,(term),-$B$2))))</f>
        <v>17942.588365997679</v>
      </c>
      <c r="J230" s="8">
        <f t="shared" si="51"/>
        <v>17942.588365997679</v>
      </c>
      <c r="K230" s="9">
        <f t="shared" si="52"/>
        <v>128.4105318875439</v>
      </c>
      <c r="L230" s="8">
        <f>IF(E230="","",IF(Inputs!$B$12="Yes",I230-K230,Inputs!$B$6-K230))</f>
        <v>17814.177834110134</v>
      </c>
      <c r="M230" s="8">
        <f t="shared" si="58"/>
        <v>227</v>
      </c>
      <c r="N230" s="8"/>
      <c r="O230" s="8"/>
      <c r="P230" s="8"/>
      <c r="Q230" s="8" t="str">
        <f t="shared" si="53"/>
        <v/>
      </c>
      <c r="R230" s="3">
        <f t="shared" si="54"/>
        <v>0</v>
      </c>
      <c r="S230" s="62">
        <f>IF(Inputs!$E$12="Yes",IF(AH230&lt;0,0,AH230),0)</f>
        <v>0</v>
      </c>
      <c r="T230" s="3">
        <f t="shared" si="55"/>
        <v>0</v>
      </c>
      <c r="U230" s="8">
        <f t="shared" si="56"/>
        <v>3.637978807091713E-12</v>
      </c>
      <c r="W230" s="33"/>
      <c r="X230" s="33"/>
      <c r="Y230" s="33"/>
      <c r="Z230" s="33"/>
      <c r="AA230" s="33"/>
      <c r="AB230" s="11"/>
      <c r="AC230" s="11"/>
      <c r="AD230">
        <f>IF(AND('Loan amortization schedule-old'!K230&gt;$AE$1,K230&gt;$AE$1),1,0)</f>
        <v>0</v>
      </c>
      <c r="AE230" s="2">
        <f>IF(AND('Loan amortization schedule-old'!K230&gt;$AE$1,K230&lt;$AE$1),($AE$1-K230)*Inputs!$B$10,0)</f>
        <v>0</v>
      </c>
      <c r="AF230">
        <f>IF(AND('Loan amortization schedule-old'!K230&lt;$AE$1,K230&lt;$AE$1),('Loan amortization schedule-old'!K230-'Loan amortization schedule-new'!K230)*Inputs!$B$10,0)</f>
        <v>-13.22628478441702</v>
      </c>
      <c r="AG230" s="7"/>
      <c r="AH230" s="61">
        <f>IF(ISERROR(E230),NA(),'Loan amortization schedule-old'!K230-'Loan amortization schedule-new'!K230)+IF(ISERROR(E230),NA(),'Loan amortization schedule-old'!L230-'Loan amortization schedule-new'!L230)-IF(ISERROR(E230),NA(),IF(AD230=1,0,SUM(AE230:AF230)))</f>
        <v>-17929.362081213261</v>
      </c>
    </row>
    <row r="231" spans="4:34">
      <c r="D231" s="26">
        <f>IF(SUM($D$2:D230)&lt;&gt;0,0,IF(OR(ROUND(U230-L231,2)=0,ROUND(U231,2)=0),E231,0))</f>
        <v>0</v>
      </c>
      <c r="E231" s="3" t="str">
        <f t="shared" si="57"/>
        <v/>
      </c>
      <c r="F231" s="3" t="str">
        <f t="shared" si="49"/>
        <v/>
      </c>
      <c r="G231" s="47">
        <f t="shared" si="59"/>
        <v>8.6499999999999994E-2</v>
      </c>
      <c r="H231" s="37">
        <f t="shared" si="50"/>
        <v>8.6499999999999994E-2</v>
      </c>
      <c r="I231" s="9" t="e">
        <f>IF(Inputs!$B$12="No",IF((K231+L231)&gt;(U230*(1+rate/freq)),IF((U230*(1+rate/freq))&lt;0,0,(U230*(1+rate/freq))),(K231+L231)),IF(E231="",NA(),IF(Inputs!$E$10&gt;(U230*(1+rate/freq)),IF((U230*(1+rate/freq))&lt;0,0,(U230*(1+rate/freq))),PMT(H231/freq,(term),-$B$2))))</f>
        <v>#N/A</v>
      </c>
      <c r="J231" s="8" t="str">
        <f t="shared" si="51"/>
        <v/>
      </c>
      <c r="K231" s="9" t="str">
        <f t="shared" si="52"/>
        <v/>
      </c>
      <c r="L231" s="8" t="str">
        <f>IF(E231="","",IF(Inputs!$B$12="Yes",I231-K231,Inputs!$B$6-K231))</f>
        <v/>
      </c>
      <c r="M231" s="8" t="str">
        <f t="shared" si="58"/>
        <v/>
      </c>
      <c r="N231" s="8"/>
      <c r="O231" s="8"/>
      <c r="P231" s="8"/>
      <c r="Q231" s="8" t="str">
        <f t="shared" si="53"/>
        <v/>
      </c>
      <c r="R231" s="3">
        <f t="shared" si="54"/>
        <v>0</v>
      </c>
      <c r="S231" s="62">
        <f>IF(Inputs!$E$12="Yes",IF(AH231&lt;0,0,AH231),0)</f>
        <v>0</v>
      </c>
      <c r="T231" s="3">
        <f t="shared" si="55"/>
        <v>0</v>
      </c>
      <c r="U231" s="8" t="str">
        <f t="shared" si="56"/>
        <v/>
      </c>
      <c r="W231" s="33"/>
      <c r="X231" s="33"/>
      <c r="Y231" s="33"/>
      <c r="Z231" s="33"/>
      <c r="AA231" s="33"/>
      <c r="AB231" s="11"/>
      <c r="AC231" s="11"/>
      <c r="AD231">
        <f>IF(AND('Loan amortization schedule-old'!K231&gt;$AE$1,K231&gt;$AE$1),1,0)</f>
        <v>1</v>
      </c>
      <c r="AE231" s="2">
        <f>IF(AND('Loan amortization schedule-old'!K231&gt;$AE$1,K231&lt;$AE$1),($AE$1-K231)*Inputs!$B$10,0)</f>
        <v>0</v>
      </c>
      <c r="AF231">
        <f>IF(AND('Loan amortization schedule-old'!K231&lt;$AE$1,K231&lt;$AE$1),('Loan amortization schedule-old'!K231-'Loan amortization schedule-new'!K231)*Inputs!$B$10,0)</f>
        <v>0</v>
      </c>
      <c r="AG231" s="7"/>
      <c r="AH231" s="61" t="e">
        <f>IF(ISERROR(E231),NA(),'Loan amortization schedule-old'!K231-'Loan amortization schedule-new'!K231)+IF(ISERROR(E231),NA(),'Loan amortization schedule-old'!L231-'Loan amortization schedule-new'!L231)-IF(ISERROR(E231),NA(),IF(AD231=1,0,SUM(AE231:AF231)))</f>
        <v>#VALUE!</v>
      </c>
    </row>
    <row r="232" spans="4:34">
      <c r="D232" s="26">
        <f>IF(SUM($D$2:D231)&lt;&gt;0,0,IF(OR(ROUND(U231-L232,2)=0,ROUND(U232,2)=0),E232,0))</f>
        <v>0</v>
      </c>
      <c r="E232" s="3" t="str">
        <f t="shared" si="57"/>
        <v/>
      </c>
      <c r="F232" s="3" t="str">
        <f t="shared" si="49"/>
        <v/>
      </c>
      <c r="G232" s="47">
        <f t="shared" si="59"/>
        <v>8.6499999999999994E-2</v>
      </c>
      <c r="H232" s="37">
        <f t="shared" si="50"/>
        <v>8.6499999999999994E-2</v>
      </c>
      <c r="I232" s="9" t="e">
        <f>IF(Inputs!$B$12="No",IF((K232+L232)&gt;(U231*(1+rate/freq)),IF((U231*(1+rate/freq))&lt;0,0,(U231*(1+rate/freq))),(K232+L232)),IF(E232="",NA(),IF(Inputs!$E$10&gt;(U231*(1+rate/freq)),IF((U231*(1+rate/freq))&lt;0,0,(U231*(1+rate/freq))),PMT(H232/freq,(term),-$B$2))))</f>
        <v>#N/A</v>
      </c>
      <c r="J232" s="8" t="str">
        <f t="shared" si="51"/>
        <v/>
      </c>
      <c r="K232" s="9" t="str">
        <f t="shared" si="52"/>
        <v/>
      </c>
      <c r="L232" s="8" t="str">
        <f>IF(E232="","",IF(Inputs!$B$12="Yes",I232-K232,Inputs!$B$6-K232))</f>
        <v/>
      </c>
      <c r="M232" s="8" t="str">
        <f t="shared" si="58"/>
        <v/>
      </c>
      <c r="N232" s="8">
        <f>N229+3</f>
        <v>229</v>
      </c>
      <c r="O232" s="8">
        <f>O226+6</f>
        <v>229</v>
      </c>
      <c r="P232" s="8">
        <f>P220+12</f>
        <v>229</v>
      </c>
      <c r="Q232" s="8" t="str">
        <f t="shared" si="53"/>
        <v/>
      </c>
      <c r="R232" s="3">
        <f t="shared" si="54"/>
        <v>0</v>
      </c>
      <c r="S232" s="62">
        <f>IF(Inputs!$E$12="Yes",IF(AH232&lt;0,0,AH232),0)</f>
        <v>0</v>
      </c>
      <c r="T232" s="3">
        <f t="shared" si="55"/>
        <v>0</v>
      </c>
      <c r="U232" s="8" t="str">
        <f t="shared" si="56"/>
        <v/>
      </c>
      <c r="W232" s="33"/>
      <c r="X232" s="33"/>
      <c r="Y232" s="33"/>
      <c r="Z232" s="33"/>
      <c r="AA232" s="33"/>
      <c r="AB232" s="11"/>
      <c r="AC232" s="11"/>
      <c r="AD232">
        <f>IF(AND('Loan amortization schedule-old'!K232&gt;$AE$1,K232&gt;$AE$1),1,0)</f>
        <v>1</v>
      </c>
      <c r="AE232" s="2">
        <f>IF(AND('Loan amortization schedule-old'!K232&gt;$AE$1,K232&lt;$AE$1),($AE$1-K232)*Inputs!$B$10,0)</f>
        <v>0</v>
      </c>
      <c r="AF232">
        <f>IF(AND('Loan amortization schedule-old'!K232&lt;$AE$1,K232&lt;$AE$1),('Loan amortization schedule-old'!K232-'Loan amortization schedule-new'!K232)*Inputs!$B$10,0)</f>
        <v>0</v>
      </c>
      <c r="AG232" s="7"/>
      <c r="AH232" s="61" t="e">
        <f>IF(ISERROR(E232),NA(),'Loan amortization schedule-old'!K232-'Loan amortization schedule-new'!K232)+IF(ISERROR(E232),NA(),'Loan amortization schedule-old'!L232-'Loan amortization schedule-new'!L232)-IF(ISERROR(E232),NA(),IF(AD232=1,0,SUM(AE232:AF232)))</f>
        <v>#VALUE!</v>
      </c>
    </row>
    <row r="233" spans="4:34">
      <c r="D233" s="26">
        <f>IF(SUM($D$2:D232)&lt;&gt;0,0,IF(OR(ROUND(U232-L233,2)=0,ROUND(U233,2)=0),E233,0))</f>
        <v>0</v>
      </c>
      <c r="E233" s="3" t="str">
        <f t="shared" si="57"/>
        <v/>
      </c>
      <c r="F233" s="3" t="str">
        <f t="shared" si="49"/>
        <v/>
      </c>
      <c r="G233" s="47">
        <f t="shared" si="59"/>
        <v>8.6499999999999994E-2</v>
      </c>
      <c r="H233" s="37">
        <f t="shared" si="50"/>
        <v>8.6499999999999994E-2</v>
      </c>
      <c r="I233" s="9" t="e">
        <f>IF(Inputs!$B$12="No",IF((K233+L233)&gt;(U232*(1+rate/freq)),IF((U232*(1+rate/freq))&lt;0,0,(U232*(1+rate/freq))),(K233+L233)),IF(E233="",NA(),IF(Inputs!$E$10&gt;(U232*(1+rate/freq)),IF((U232*(1+rate/freq))&lt;0,0,(U232*(1+rate/freq))),PMT(H233/freq,(term),-$B$2))))</f>
        <v>#N/A</v>
      </c>
      <c r="J233" s="8" t="str">
        <f t="shared" si="51"/>
        <v/>
      </c>
      <c r="K233" s="9" t="str">
        <f t="shared" si="52"/>
        <v/>
      </c>
      <c r="L233" s="8" t="str">
        <f>IF(E233="","",IF(Inputs!$B$12="Yes",I233-K233,Inputs!$B$6-K233))</f>
        <v/>
      </c>
      <c r="M233" s="8" t="str">
        <f t="shared" si="58"/>
        <v/>
      </c>
      <c r="N233" s="8"/>
      <c r="O233" s="8"/>
      <c r="P233" s="8"/>
      <c r="Q233" s="8" t="str">
        <f t="shared" si="53"/>
        <v/>
      </c>
      <c r="R233" s="3">
        <f t="shared" si="54"/>
        <v>0</v>
      </c>
      <c r="S233" s="62">
        <f>IF(Inputs!$E$12="Yes",IF(AH233&lt;0,0,AH233),0)</f>
        <v>0</v>
      </c>
      <c r="T233" s="3">
        <f t="shared" si="55"/>
        <v>0</v>
      </c>
      <c r="U233" s="8" t="str">
        <f t="shared" si="56"/>
        <v/>
      </c>
      <c r="W233" s="33"/>
      <c r="X233" s="33"/>
      <c r="Y233" s="33"/>
      <c r="Z233" s="33"/>
      <c r="AA233" s="33"/>
      <c r="AB233" s="11"/>
      <c r="AC233" s="11"/>
      <c r="AD233">
        <f>IF(AND('Loan amortization schedule-old'!K233&gt;$AE$1,K233&gt;$AE$1),1,0)</f>
        <v>1</v>
      </c>
      <c r="AE233" s="2">
        <f>IF(AND('Loan amortization schedule-old'!K233&gt;$AE$1,K233&lt;$AE$1),($AE$1-K233)*Inputs!$B$10,0)</f>
        <v>0</v>
      </c>
      <c r="AF233">
        <f>IF(AND('Loan amortization schedule-old'!K233&lt;$AE$1,K233&lt;$AE$1),('Loan amortization schedule-old'!K233-'Loan amortization schedule-new'!K233)*Inputs!$B$10,0)</f>
        <v>0</v>
      </c>
      <c r="AG233" s="7"/>
      <c r="AH233" s="61" t="e">
        <f>IF(ISERROR(E233),NA(),'Loan amortization schedule-old'!K233-'Loan amortization schedule-new'!K233)+IF(ISERROR(E233),NA(),'Loan amortization schedule-old'!L233-'Loan amortization schedule-new'!L233)-IF(ISERROR(E233),NA(),IF(AD233=1,0,SUM(AE233:AF233)))</f>
        <v>#VALUE!</v>
      </c>
    </row>
    <row r="234" spans="4:34">
      <c r="D234" s="26">
        <f>IF(SUM($D$2:D233)&lt;&gt;0,0,IF(OR(ROUND(U233-L234,2)=0,ROUND(U234,2)=0),E234,0))</f>
        <v>0</v>
      </c>
      <c r="E234" s="3" t="str">
        <f t="shared" si="57"/>
        <v/>
      </c>
      <c r="F234" s="3" t="str">
        <f t="shared" si="49"/>
        <v/>
      </c>
      <c r="G234" s="47">
        <f t="shared" si="59"/>
        <v>8.6499999999999994E-2</v>
      </c>
      <c r="H234" s="37">
        <f t="shared" si="50"/>
        <v>8.6499999999999994E-2</v>
      </c>
      <c r="I234" s="9" t="e">
        <f>IF(Inputs!$B$12="No",IF((K234+L234)&gt;(U233*(1+rate/freq)),IF((U233*(1+rate/freq))&lt;0,0,(U233*(1+rate/freq))),(K234+L234)),IF(E234="",NA(),IF(Inputs!$E$10&gt;(U233*(1+rate/freq)),IF((U233*(1+rate/freq))&lt;0,0,(U233*(1+rate/freq))),PMT(H234/freq,(term),-$B$2))))</f>
        <v>#N/A</v>
      </c>
      <c r="J234" s="8" t="str">
        <f t="shared" si="51"/>
        <v/>
      </c>
      <c r="K234" s="9" t="str">
        <f t="shared" si="52"/>
        <v/>
      </c>
      <c r="L234" s="8" t="str">
        <f>IF(E234="","",IF(Inputs!$B$12="Yes",I234-K234,Inputs!$B$6-K234))</f>
        <v/>
      </c>
      <c r="M234" s="8" t="str">
        <f t="shared" si="58"/>
        <v/>
      </c>
      <c r="N234" s="8"/>
      <c r="O234" s="8"/>
      <c r="P234" s="8"/>
      <c r="Q234" s="8" t="str">
        <f t="shared" si="53"/>
        <v/>
      </c>
      <c r="R234" s="3">
        <f t="shared" si="54"/>
        <v>0</v>
      </c>
      <c r="S234" s="62">
        <f>IF(Inputs!$E$12="Yes",IF(AH234&lt;0,0,AH234),0)</f>
        <v>0</v>
      </c>
      <c r="T234" s="3">
        <f t="shared" si="55"/>
        <v>0</v>
      </c>
      <c r="U234" s="8" t="str">
        <f t="shared" si="56"/>
        <v/>
      </c>
      <c r="W234" s="11"/>
      <c r="X234" s="11"/>
      <c r="Y234" s="11"/>
      <c r="Z234" s="11"/>
      <c r="AA234" s="11"/>
      <c r="AB234" s="11"/>
      <c r="AC234" s="11"/>
      <c r="AD234">
        <f>IF(AND('Loan amortization schedule-old'!K234&gt;$AE$1,K234&gt;$AE$1),1,0)</f>
        <v>1</v>
      </c>
      <c r="AE234" s="2">
        <f>IF(AND('Loan amortization schedule-old'!K234&gt;$AE$1,K234&lt;$AE$1),($AE$1-K234)*Inputs!$B$10,0)</f>
        <v>0</v>
      </c>
      <c r="AF234">
        <f>IF(AND('Loan amortization schedule-old'!K234&lt;$AE$1,K234&lt;$AE$1),('Loan amortization schedule-old'!K234-'Loan amortization schedule-new'!K234)*Inputs!$B$10,0)</f>
        <v>0</v>
      </c>
      <c r="AG234" s="7"/>
      <c r="AH234" s="61" t="e">
        <f>IF(ISERROR(E234),NA(),'Loan amortization schedule-old'!K234-'Loan amortization schedule-new'!K234)+IF(ISERROR(E234),NA(),'Loan amortization schedule-old'!L234-'Loan amortization schedule-new'!L234)-IF(ISERROR(E234),NA(),IF(AD234=1,0,SUM(AE234:AF234)))</f>
        <v>#VALUE!</v>
      </c>
    </row>
    <row r="235" spans="4:34">
      <c r="D235" s="26">
        <f>IF(SUM($D$2:D234)&lt;&gt;0,0,IF(OR(ROUND(U234-L235,2)=0,ROUND(U235,2)=0),E235,0))</f>
        <v>0</v>
      </c>
      <c r="E235" s="3" t="str">
        <f t="shared" si="57"/>
        <v/>
      </c>
      <c r="F235" s="3" t="str">
        <f t="shared" si="49"/>
        <v/>
      </c>
      <c r="G235" s="47">
        <f t="shared" si="59"/>
        <v>8.6499999999999994E-2</v>
      </c>
      <c r="H235" s="37">
        <f t="shared" si="50"/>
        <v>8.6499999999999994E-2</v>
      </c>
      <c r="I235" s="9" t="e">
        <f>IF(Inputs!$B$12="No",IF((K235+L235)&gt;(U234*(1+rate/freq)),IF((U234*(1+rate/freq))&lt;0,0,(U234*(1+rate/freq))),(K235+L235)),IF(E235="",NA(),IF(Inputs!$E$10&gt;(U234*(1+rate/freq)),IF((U234*(1+rate/freq))&lt;0,0,(U234*(1+rate/freq))),PMT(H235/freq,(term),-$B$2))))</f>
        <v>#N/A</v>
      </c>
      <c r="J235" s="8" t="str">
        <f t="shared" si="51"/>
        <v/>
      </c>
      <c r="K235" s="9" t="str">
        <f t="shared" si="52"/>
        <v/>
      </c>
      <c r="L235" s="8" t="str">
        <f>IF(E235="","",IF(Inputs!$B$12="Yes",I235-K235,Inputs!$B$6-K235))</f>
        <v/>
      </c>
      <c r="M235" s="8" t="str">
        <f t="shared" si="58"/>
        <v/>
      </c>
      <c r="N235" s="8">
        <f>N232+3</f>
        <v>232</v>
      </c>
      <c r="O235" s="8"/>
      <c r="P235" s="8"/>
      <c r="Q235" s="8" t="str">
        <f t="shared" si="53"/>
        <v/>
      </c>
      <c r="R235" s="3">
        <f t="shared" si="54"/>
        <v>0</v>
      </c>
      <c r="S235" s="62">
        <f>IF(Inputs!$E$12="Yes",IF(AH235&lt;0,0,AH235),0)</f>
        <v>0</v>
      </c>
      <c r="T235" s="3">
        <f t="shared" si="55"/>
        <v>0</v>
      </c>
      <c r="U235" s="8" t="str">
        <f t="shared" si="56"/>
        <v/>
      </c>
      <c r="W235" s="11"/>
      <c r="X235" s="11"/>
      <c r="Y235" s="11"/>
      <c r="Z235" s="11"/>
      <c r="AA235" s="11"/>
      <c r="AB235" s="11"/>
      <c r="AC235" s="11"/>
      <c r="AD235">
        <f>IF(AND('Loan amortization schedule-old'!K235&gt;$AE$1,K235&gt;$AE$1),1,0)</f>
        <v>1</v>
      </c>
      <c r="AE235" s="2">
        <f>IF(AND('Loan amortization schedule-old'!K235&gt;$AE$1,K235&lt;$AE$1),($AE$1-K235)*Inputs!$B$10,0)</f>
        <v>0</v>
      </c>
      <c r="AF235">
        <f>IF(AND('Loan amortization schedule-old'!K235&lt;$AE$1,K235&lt;$AE$1),('Loan amortization schedule-old'!K235-'Loan amortization schedule-new'!K235)*Inputs!$B$10,0)</f>
        <v>0</v>
      </c>
      <c r="AG235" s="7"/>
      <c r="AH235" s="61" t="e">
        <f>IF(ISERROR(E235),NA(),'Loan amortization schedule-old'!K235-'Loan amortization schedule-new'!K235)+IF(ISERROR(E235),NA(),'Loan amortization schedule-old'!L235-'Loan amortization schedule-new'!L235)-IF(ISERROR(E235),NA(),IF(AD235=1,0,SUM(AE235:AF235)))</f>
        <v>#VALUE!</v>
      </c>
    </row>
    <row r="236" spans="4:34">
      <c r="D236" s="26">
        <f>IF(SUM($D$2:D235)&lt;&gt;0,0,IF(OR(ROUND(U235-L236,2)=0,ROUND(U236,2)=0),E236,0))</f>
        <v>0</v>
      </c>
      <c r="E236" s="3" t="str">
        <f t="shared" si="57"/>
        <v/>
      </c>
      <c r="F236" s="3" t="str">
        <f t="shared" si="49"/>
        <v/>
      </c>
      <c r="G236" s="47">
        <f t="shared" si="59"/>
        <v>8.6499999999999994E-2</v>
      </c>
      <c r="H236" s="37">
        <f t="shared" si="50"/>
        <v>8.6499999999999994E-2</v>
      </c>
      <c r="I236" s="9" t="e">
        <f>IF(Inputs!$B$12="No",IF((K236+L236)&gt;(U235*(1+rate/freq)),IF((U235*(1+rate/freq))&lt;0,0,(U235*(1+rate/freq))),(K236+L236)),IF(E236="",NA(),IF(Inputs!$E$10&gt;(U235*(1+rate/freq)),IF((U235*(1+rate/freq))&lt;0,0,(U235*(1+rate/freq))),PMT(H236/freq,(term),-$B$2))))</f>
        <v>#N/A</v>
      </c>
      <c r="J236" s="8" t="str">
        <f t="shared" si="51"/>
        <v/>
      </c>
      <c r="K236" s="9" t="str">
        <f t="shared" si="52"/>
        <v/>
      </c>
      <c r="L236" s="8" t="str">
        <f>IF(E236="","",IF(Inputs!$B$12="Yes",I236-K236,Inputs!$B$6-K236))</f>
        <v/>
      </c>
      <c r="M236" s="8" t="str">
        <f t="shared" si="58"/>
        <v/>
      </c>
      <c r="N236" s="8"/>
      <c r="O236" s="8"/>
      <c r="P236" s="8"/>
      <c r="Q236" s="8" t="str">
        <f t="shared" si="53"/>
        <v/>
      </c>
      <c r="R236" s="3">
        <f t="shared" si="54"/>
        <v>0</v>
      </c>
      <c r="S236" s="62">
        <f>IF(Inputs!$E$12="Yes",IF(AH236&lt;0,0,AH236),0)</f>
        <v>0</v>
      </c>
      <c r="T236" s="3">
        <f t="shared" si="55"/>
        <v>0</v>
      </c>
      <c r="U236" s="8" t="str">
        <f t="shared" si="56"/>
        <v/>
      </c>
      <c r="W236" s="11"/>
      <c r="X236" s="11"/>
      <c r="Y236" s="11"/>
      <c r="Z236" s="11"/>
      <c r="AA236" s="11"/>
      <c r="AB236" s="11"/>
      <c r="AC236" s="11"/>
      <c r="AD236">
        <f>IF(AND('Loan amortization schedule-old'!K236&gt;$AE$1,K236&gt;$AE$1),1,0)</f>
        <v>1</v>
      </c>
      <c r="AE236" s="2">
        <f>IF(AND('Loan amortization schedule-old'!K236&gt;$AE$1,K236&lt;$AE$1),($AE$1-K236)*Inputs!$B$10,0)</f>
        <v>0</v>
      </c>
      <c r="AF236">
        <f>IF(AND('Loan amortization schedule-old'!K236&lt;$AE$1,K236&lt;$AE$1),('Loan amortization schedule-old'!K236-'Loan amortization schedule-new'!K236)*Inputs!$B$10,0)</f>
        <v>0</v>
      </c>
      <c r="AG236" s="7"/>
      <c r="AH236" s="61" t="e">
        <f>IF(ISERROR(E236),NA(),'Loan amortization schedule-old'!K236-'Loan amortization schedule-new'!K236)+IF(ISERROR(E236),NA(),'Loan amortization schedule-old'!L236-'Loan amortization schedule-new'!L236)-IF(ISERROR(E236),NA(),IF(AD236=1,0,SUM(AE236:AF236)))</f>
        <v>#VALUE!</v>
      </c>
    </row>
    <row r="237" spans="4:34">
      <c r="D237" s="26">
        <f>IF(SUM($D$2:D236)&lt;&gt;0,0,IF(OR(ROUND(U236-L237,2)=0,ROUND(U237,2)=0),E237,0))</f>
        <v>0</v>
      </c>
      <c r="E237" s="3" t="str">
        <f t="shared" si="57"/>
        <v/>
      </c>
      <c r="F237" s="3" t="str">
        <f t="shared" si="49"/>
        <v/>
      </c>
      <c r="G237" s="47">
        <f t="shared" si="59"/>
        <v>8.6499999999999994E-2</v>
      </c>
      <c r="H237" s="37">
        <f t="shared" si="50"/>
        <v>8.6499999999999994E-2</v>
      </c>
      <c r="I237" s="9" t="e">
        <f>IF(Inputs!$B$12="No",IF((K237+L237)&gt;(U236*(1+rate/freq)),IF((U236*(1+rate/freq))&lt;0,0,(U236*(1+rate/freq))),(K237+L237)),IF(E237="",NA(),IF(Inputs!$E$10&gt;(U236*(1+rate/freq)),IF((U236*(1+rate/freq))&lt;0,0,(U236*(1+rate/freq))),PMT(H237/freq,(term),-$B$2))))</f>
        <v>#N/A</v>
      </c>
      <c r="J237" s="8" t="str">
        <f t="shared" si="51"/>
        <v/>
      </c>
      <c r="K237" s="9" t="str">
        <f t="shared" si="52"/>
        <v/>
      </c>
      <c r="L237" s="8" t="str">
        <f>IF(E237="","",IF(Inputs!$B$12="Yes",I237-K237,Inputs!$B$6-K237))</f>
        <v/>
      </c>
      <c r="M237" s="8" t="str">
        <f t="shared" si="58"/>
        <v/>
      </c>
      <c r="N237" s="8"/>
      <c r="O237" s="8"/>
      <c r="P237" s="8"/>
      <c r="Q237" s="8" t="str">
        <f t="shared" si="53"/>
        <v/>
      </c>
      <c r="R237" s="3">
        <f t="shared" si="54"/>
        <v>0</v>
      </c>
      <c r="S237" s="62">
        <f>IF(Inputs!$E$12="Yes",IF(AH237&lt;0,0,AH237),0)</f>
        <v>0</v>
      </c>
      <c r="T237" s="3">
        <f t="shared" si="55"/>
        <v>0</v>
      </c>
      <c r="U237" s="8" t="str">
        <f t="shared" si="56"/>
        <v/>
      </c>
      <c r="W237" s="11"/>
      <c r="X237" s="11"/>
      <c r="Y237" s="11"/>
      <c r="Z237" s="11"/>
      <c r="AA237" s="11"/>
      <c r="AB237" s="11"/>
      <c r="AC237" s="11"/>
      <c r="AD237">
        <f>IF(AND('Loan amortization schedule-old'!K237&gt;$AE$1,K237&gt;$AE$1),1,0)</f>
        <v>1</v>
      </c>
      <c r="AE237" s="2">
        <f>IF(AND('Loan amortization schedule-old'!K237&gt;$AE$1,K237&lt;$AE$1),($AE$1-K237)*Inputs!$B$10,0)</f>
        <v>0</v>
      </c>
      <c r="AF237">
        <f>IF(AND('Loan amortization schedule-old'!K237&lt;$AE$1,K237&lt;$AE$1),('Loan amortization schedule-old'!K237-'Loan amortization schedule-new'!K237)*Inputs!$B$10,0)</f>
        <v>0</v>
      </c>
      <c r="AG237" s="7"/>
      <c r="AH237" s="61" t="e">
        <f>IF(ISERROR(E237),NA(),'Loan amortization schedule-old'!K237-'Loan amortization schedule-new'!K237)+IF(ISERROR(E237),NA(),'Loan amortization schedule-old'!L237-'Loan amortization schedule-new'!L237)-IF(ISERROR(E237),NA(),IF(AD237=1,0,SUM(AE237:AF237)))</f>
        <v>#VALUE!</v>
      </c>
    </row>
    <row r="238" spans="4:34">
      <c r="D238" s="26">
        <f>IF(SUM($D$2:D237)&lt;&gt;0,0,IF(OR(ROUND(U237-L238,2)=0,ROUND(U238,2)=0),E238,0))</f>
        <v>0</v>
      </c>
      <c r="E238" s="3" t="str">
        <f t="shared" si="57"/>
        <v/>
      </c>
      <c r="F238" s="3" t="str">
        <f t="shared" si="49"/>
        <v/>
      </c>
      <c r="G238" s="47">
        <f t="shared" si="59"/>
        <v>8.6499999999999994E-2</v>
      </c>
      <c r="H238" s="37">
        <f t="shared" si="50"/>
        <v>8.6499999999999994E-2</v>
      </c>
      <c r="I238" s="9" t="e">
        <f>IF(Inputs!$B$12="No",IF((K238+L238)&gt;(U237*(1+rate/freq)),IF((U237*(1+rate/freq))&lt;0,0,(U237*(1+rate/freq))),(K238+L238)),IF(E238="",NA(),IF(Inputs!$E$10&gt;(U237*(1+rate/freq)),IF((U237*(1+rate/freq))&lt;0,0,(U237*(1+rate/freq))),PMT(H238/freq,(term),-$B$2))))</f>
        <v>#N/A</v>
      </c>
      <c r="J238" s="8" t="str">
        <f t="shared" si="51"/>
        <v/>
      </c>
      <c r="K238" s="9" t="str">
        <f t="shared" si="52"/>
        <v/>
      </c>
      <c r="L238" s="8" t="str">
        <f>IF(E238="","",IF(Inputs!$B$12="Yes",I238-K238,Inputs!$B$6-K238))</f>
        <v/>
      </c>
      <c r="M238" s="8" t="str">
        <f t="shared" si="58"/>
        <v/>
      </c>
      <c r="N238" s="8">
        <f>N235+3</f>
        <v>235</v>
      </c>
      <c r="O238" s="8">
        <f>O232+6</f>
        <v>235</v>
      </c>
      <c r="P238" s="8"/>
      <c r="Q238" s="8" t="str">
        <f t="shared" si="53"/>
        <v/>
      </c>
      <c r="R238" s="3">
        <f t="shared" si="54"/>
        <v>0</v>
      </c>
      <c r="S238" s="62">
        <f>IF(Inputs!$E$12="Yes",IF(AH238&lt;0,0,AH238),0)</f>
        <v>0</v>
      </c>
      <c r="T238" s="3">
        <f t="shared" si="55"/>
        <v>0</v>
      </c>
      <c r="U238" s="8" t="str">
        <f t="shared" si="56"/>
        <v/>
      </c>
      <c r="W238" s="11"/>
      <c r="X238" s="11"/>
      <c r="Y238" s="11"/>
      <c r="Z238" s="11"/>
      <c r="AA238" s="11"/>
      <c r="AB238" s="11"/>
      <c r="AC238" s="11"/>
      <c r="AD238">
        <f>IF(AND('Loan amortization schedule-old'!K238&gt;$AE$1,K238&gt;$AE$1),1,0)</f>
        <v>1</v>
      </c>
      <c r="AE238" s="2">
        <f>IF(AND('Loan amortization schedule-old'!K238&gt;$AE$1,K238&lt;$AE$1),($AE$1-K238)*Inputs!$B$10,0)</f>
        <v>0</v>
      </c>
      <c r="AF238">
        <f>IF(AND('Loan amortization schedule-old'!K238&lt;$AE$1,K238&lt;$AE$1),('Loan amortization schedule-old'!K238-'Loan amortization schedule-new'!K238)*Inputs!$B$10,0)</f>
        <v>0</v>
      </c>
      <c r="AG238" s="7"/>
      <c r="AH238" s="61" t="e">
        <f>IF(ISERROR(E238),NA(),'Loan amortization schedule-old'!K238-'Loan amortization schedule-new'!K238)+IF(ISERROR(E238),NA(),'Loan amortization schedule-old'!L238-'Loan amortization schedule-new'!L238)-IF(ISERROR(E238),NA(),IF(AD238=1,0,SUM(AE238:AF238)))</f>
        <v>#VALUE!</v>
      </c>
    </row>
    <row r="239" spans="4:34">
      <c r="D239" s="26">
        <f>IF(SUM($D$2:D238)&lt;&gt;0,0,IF(OR(ROUND(U238-L239,2)=0,ROUND(U239,2)=0),E239,0))</f>
        <v>0</v>
      </c>
      <c r="E239" s="3" t="str">
        <f t="shared" si="57"/>
        <v/>
      </c>
      <c r="F239" s="3" t="str">
        <f t="shared" si="49"/>
        <v/>
      </c>
      <c r="G239" s="47">
        <f t="shared" si="59"/>
        <v>8.6499999999999994E-2</v>
      </c>
      <c r="H239" s="37">
        <f t="shared" si="50"/>
        <v>8.6499999999999994E-2</v>
      </c>
      <c r="I239" s="9" t="e">
        <f>IF(Inputs!$B$12="No",IF((K239+L239)&gt;(U238*(1+rate/freq)),IF((U238*(1+rate/freq))&lt;0,0,(U238*(1+rate/freq))),(K239+L239)),IF(E239="",NA(),IF(Inputs!$E$10&gt;(U238*(1+rate/freq)),IF((U238*(1+rate/freq))&lt;0,0,(U238*(1+rate/freq))),PMT(H239/freq,(term),-$B$2))))</f>
        <v>#N/A</v>
      </c>
      <c r="J239" s="8" t="str">
        <f t="shared" si="51"/>
        <v/>
      </c>
      <c r="K239" s="9" t="str">
        <f t="shared" si="52"/>
        <v/>
      </c>
      <c r="L239" s="8" t="str">
        <f>IF(E239="","",IF(Inputs!$B$12="Yes",I239-K239,Inputs!$B$6-K239))</f>
        <v/>
      </c>
      <c r="M239" s="8" t="str">
        <f t="shared" si="58"/>
        <v/>
      </c>
      <c r="N239" s="8"/>
      <c r="O239" s="8"/>
      <c r="P239" s="8"/>
      <c r="Q239" s="8" t="str">
        <f t="shared" si="53"/>
        <v/>
      </c>
      <c r="R239" s="3">
        <f t="shared" si="54"/>
        <v>0</v>
      </c>
      <c r="S239" s="62">
        <f>IF(Inputs!$E$12="Yes",IF(AH239&lt;0,0,AH239),0)</f>
        <v>0</v>
      </c>
      <c r="T239" s="3">
        <f t="shared" si="55"/>
        <v>0</v>
      </c>
      <c r="U239" s="8" t="str">
        <f t="shared" si="56"/>
        <v/>
      </c>
      <c r="W239" s="11"/>
      <c r="X239" s="11"/>
      <c r="Y239" s="11"/>
      <c r="Z239" s="11"/>
      <c r="AA239" s="11"/>
      <c r="AB239" s="11"/>
      <c r="AC239" s="11"/>
      <c r="AD239">
        <f>IF(AND('Loan amortization schedule-old'!K239&gt;$AE$1,K239&gt;$AE$1),1,0)</f>
        <v>1</v>
      </c>
      <c r="AE239" s="2">
        <f>IF(AND('Loan amortization schedule-old'!K239&gt;$AE$1,K239&lt;$AE$1),($AE$1-K239)*Inputs!$B$10,0)</f>
        <v>0</v>
      </c>
      <c r="AF239">
        <f>IF(AND('Loan amortization schedule-old'!K239&lt;$AE$1,K239&lt;$AE$1),('Loan amortization schedule-old'!K239-'Loan amortization schedule-new'!K239)*Inputs!$B$10,0)</f>
        <v>0</v>
      </c>
      <c r="AG239" s="7"/>
      <c r="AH239" s="61" t="e">
        <f>IF(ISERROR(E239),NA(),'Loan amortization schedule-old'!K239-'Loan amortization schedule-new'!K239)+IF(ISERROR(E239),NA(),'Loan amortization schedule-old'!L239-'Loan amortization schedule-new'!L239)-IF(ISERROR(E239),NA(),IF(AD239=1,0,SUM(AE239:AF239)))</f>
        <v>#VALUE!</v>
      </c>
    </row>
    <row r="240" spans="4:34">
      <c r="D240" s="26">
        <f>IF(SUM($D$2:D239)&lt;&gt;0,0,IF(OR(ROUND(U239-L240,2)=0,ROUND(U240,2)=0),E240,0))</f>
        <v>0</v>
      </c>
      <c r="E240" s="3" t="str">
        <f t="shared" si="57"/>
        <v/>
      </c>
      <c r="F240" s="3" t="str">
        <f t="shared" si="49"/>
        <v/>
      </c>
      <c r="G240" s="47">
        <f t="shared" si="59"/>
        <v>8.6499999999999994E-2</v>
      </c>
      <c r="H240" s="37">
        <f t="shared" si="50"/>
        <v>8.6499999999999994E-2</v>
      </c>
      <c r="I240" s="9" t="e">
        <f>IF(Inputs!$B$12="No",IF((K240+L240)&gt;(U239*(1+rate/freq)),IF((U239*(1+rate/freq))&lt;0,0,(U239*(1+rate/freq))),(K240+L240)),IF(E240="",NA(),IF(Inputs!$E$10&gt;(U239*(1+rate/freq)),IF((U239*(1+rate/freq))&lt;0,0,(U239*(1+rate/freq))),PMT(H240/freq,(term),-$B$2))))</f>
        <v>#N/A</v>
      </c>
      <c r="J240" s="8" t="str">
        <f t="shared" si="51"/>
        <v/>
      </c>
      <c r="K240" s="9" t="str">
        <f t="shared" si="52"/>
        <v/>
      </c>
      <c r="L240" s="8" t="str">
        <f>IF(E240="","",IF(Inputs!$B$12="Yes",I240-K240,Inputs!$B$6-K240))</f>
        <v/>
      </c>
      <c r="M240" s="8" t="str">
        <f t="shared" si="58"/>
        <v/>
      </c>
      <c r="N240" s="8"/>
      <c r="O240" s="8"/>
      <c r="P240" s="8"/>
      <c r="Q240" s="8" t="str">
        <f t="shared" si="53"/>
        <v/>
      </c>
      <c r="R240" s="3">
        <f t="shared" si="54"/>
        <v>0</v>
      </c>
      <c r="S240" s="62">
        <f>IF(Inputs!$E$12="Yes",IF(AH240&lt;0,0,AH240),0)</f>
        <v>0</v>
      </c>
      <c r="T240" s="3">
        <f t="shared" si="55"/>
        <v>0</v>
      </c>
      <c r="U240" s="8" t="str">
        <f t="shared" si="56"/>
        <v/>
      </c>
      <c r="W240" s="11"/>
      <c r="X240" s="11"/>
      <c r="Y240" s="11"/>
      <c r="Z240" s="11"/>
      <c r="AA240" s="11"/>
      <c r="AB240" s="11"/>
      <c r="AC240" s="11"/>
      <c r="AD240">
        <f>IF(AND('Loan amortization schedule-old'!K240&gt;$AE$1,K240&gt;$AE$1),1,0)</f>
        <v>1</v>
      </c>
      <c r="AE240" s="2">
        <f>IF(AND('Loan amortization schedule-old'!K240&gt;$AE$1,K240&lt;$AE$1),($AE$1-K240)*Inputs!$B$10,0)</f>
        <v>0</v>
      </c>
      <c r="AF240">
        <f>IF(AND('Loan amortization schedule-old'!K240&lt;$AE$1,K240&lt;$AE$1),('Loan amortization schedule-old'!K240-'Loan amortization schedule-new'!K240)*Inputs!$B$10,0)</f>
        <v>0</v>
      </c>
      <c r="AG240" s="7"/>
      <c r="AH240" s="61" t="e">
        <f>IF(ISERROR(E240),NA(),'Loan amortization schedule-old'!K240-'Loan amortization schedule-new'!K240)+IF(ISERROR(E240),NA(),'Loan amortization schedule-old'!L240-'Loan amortization schedule-new'!L240)-IF(ISERROR(E240),NA(),IF(AD240=1,0,SUM(AE240:AF240)))</f>
        <v>#VALUE!</v>
      </c>
    </row>
    <row r="241" spans="4:34">
      <c r="D241" s="26">
        <f>IF(SUM($D$2:D240)&lt;&gt;0,0,IF(OR(ROUND(U240-L241,2)=0,ROUND(U241,2)=0),E241,0))</f>
        <v>0</v>
      </c>
      <c r="E241" s="3" t="str">
        <f t="shared" si="57"/>
        <v/>
      </c>
      <c r="F241" s="3" t="str">
        <f t="shared" si="49"/>
        <v/>
      </c>
      <c r="G241" s="47">
        <f t="shared" si="59"/>
        <v>8.6499999999999994E-2</v>
      </c>
      <c r="H241" s="37">
        <f t="shared" si="50"/>
        <v>8.6499999999999994E-2</v>
      </c>
      <c r="I241" s="9" t="e">
        <f>IF(Inputs!$B$12="No",IF((K241+L241)&gt;(U240*(1+rate/freq)),IF((U240*(1+rate/freq))&lt;0,0,(U240*(1+rate/freq))),(K241+L241)),IF(E241="",NA(),IF(Inputs!$E$10&gt;(U240*(1+rate/freq)),IF((U240*(1+rate/freq))&lt;0,0,(U240*(1+rate/freq))),PMT(H241/freq,(term),-$B$2))))</f>
        <v>#N/A</v>
      </c>
      <c r="J241" s="8" t="str">
        <f t="shared" si="51"/>
        <v/>
      </c>
      <c r="K241" s="9" t="str">
        <f t="shared" si="52"/>
        <v/>
      </c>
      <c r="L241" s="8" t="str">
        <f>IF(E241="","",IF(Inputs!$B$12="Yes",I241-K241,Inputs!$B$6-K241))</f>
        <v/>
      </c>
      <c r="M241" s="8" t="str">
        <f t="shared" si="58"/>
        <v/>
      </c>
      <c r="N241" s="8">
        <f>N238+3</f>
        <v>238</v>
      </c>
      <c r="O241" s="8"/>
      <c r="P241" s="8"/>
      <c r="Q241" s="8" t="str">
        <f t="shared" si="53"/>
        <v/>
      </c>
      <c r="R241" s="3">
        <f t="shared" si="54"/>
        <v>0</v>
      </c>
      <c r="S241" s="62">
        <f>IF(Inputs!$E$12="Yes",IF(AH241&lt;0,0,AH241),0)</f>
        <v>0</v>
      </c>
      <c r="T241" s="3">
        <f t="shared" si="55"/>
        <v>0</v>
      </c>
      <c r="U241" s="8" t="str">
        <f t="shared" si="56"/>
        <v/>
      </c>
      <c r="W241" s="11"/>
      <c r="X241" s="11"/>
      <c r="Y241" s="11"/>
      <c r="Z241" s="11"/>
      <c r="AA241" s="11"/>
      <c r="AB241" s="11"/>
      <c r="AC241" s="11"/>
      <c r="AD241">
        <f>IF(AND('Loan amortization schedule-old'!K241&gt;$AE$1,K241&gt;$AE$1),1,0)</f>
        <v>1</v>
      </c>
      <c r="AE241" s="2">
        <f>IF(AND('Loan amortization schedule-old'!K241&gt;$AE$1,K241&lt;$AE$1),($AE$1-K241)*Inputs!$B$10,0)</f>
        <v>0</v>
      </c>
      <c r="AF241">
        <f>IF(AND('Loan amortization schedule-old'!K241&lt;$AE$1,K241&lt;$AE$1),('Loan amortization schedule-old'!K241-'Loan amortization schedule-new'!K241)*Inputs!$B$10,0)</f>
        <v>0</v>
      </c>
      <c r="AG241" s="7"/>
      <c r="AH241" s="61" t="e">
        <f>IF(ISERROR(E241),NA(),'Loan amortization schedule-old'!K241-'Loan amortization schedule-new'!K241)+IF(ISERROR(E241),NA(),'Loan amortization schedule-old'!L241-'Loan amortization schedule-new'!L241)-IF(ISERROR(E241),NA(),IF(AD241=1,0,SUM(AE241:AF241)))</f>
        <v>#VALUE!</v>
      </c>
    </row>
    <row r="242" spans="4:34">
      <c r="D242" s="26">
        <f>IF(SUM($D$2:D241)&lt;&gt;0,0,IF(OR(ROUND(U241-L242,2)=0,ROUND(U242,2)=0),E242,0))</f>
        <v>0</v>
      </c>
      <c r="E242" s="3" t="str">
        <f t="shared" si="57"/>
        <v/>
      </c>
      <c r="F242" s="3" t="str">
        <f t="shared" si="49"/>
        <v/>
      </c>
      <c r="G242" s="47">
        <f t="shared" si="59"/>
        <v>8.6499999999999994E-2</v>
      </c>
      <c r="H242" s="37">
        <f t="shared" si="50"/>
        <v>8.6499999999999994E-2</v>
      </c>
      <c r="I242" s="9" t="e">
        <f>IF(Inputs!$B$12="No",IF((K242+L242)&gt;(U241*(1+rate/freq)),IF((U241*(1+rate/freq))&lt;0,0,(U241*(1+rate/freq))),(K242+L242)),IF(E242="",NA(),IF(Inputs!$E$10&gt;(U241*(1+rate/freq)),IF((U241*(1+rate/freq))&lt;0,0,(U241*(1+rate/freq))),PMT(H242/freq,(term),-$B$2))))</f>
        <v>#N/A</v>
      </c>
      <c r="J242" s="8" t="str">
        <f t="shared" si="51"/>
        <v/>
      </c>
      <c r="K242" s="9" t="str">
        <f t="shared" si="52"/>
        <v/>
      </c>
      <c r="L242" s="8" t="str">
        <f>IF(E242="","",IF(Inputs!$B$12="Yes",I242-K242,Inputs!$B$6-K242))</f>
        <v/>
      </c>
      <c r="M242" s="8" t="str">
        <f t="shared" si="58"/>
        <v/>
      </c>
      <c r="N242" s="8"/>
      <c r="O242" s="8"/>
      <c r="P242" s="8"/>
      <c r="Q242" s="8" t="str">
        <f t="shared" si="53"/>
        <v/>
      </c>
      <c r="R242" s="3">
        <f t="shared" si="54"/>
        <v>0</v>
      </c>
      <c r="S242" s="62">
        <f>IF(Inputs!$E$12="Yes",IF(AH242&lt;0,0,AH242),0)</f>
        <v>0</v>
      </c>
      <c r="T242" s="3">
        <f t="shared" si="55"/>
        <v>0</v>
      </c>
      <c r="U242" s="8" t="str">
        <f t="shared" si="56"/>
        <v/>
      </c>
      <c r="W242" s="11"/>
      <c r="X242" s="11"/>
      <c r="Y242" s="11"/>
      <c r="Z242" s="11"/>
      <c r="AA242" s="11"/>
      <c r="AB242" s="11"/>
      <c r="AC242" s="11"/>
      <c r="AD242">
        <f>IF(AND('Loan amortization schedule-old'!K242&gt;$AE$1,K242&gt;$AE$1),1,0)</f>
        <v>1</v>
      </c>
      <c r="AE242" s="2">
        <f>IF(AND('Loan amortization schedule-old'!K242&gt;$AE$1,K242&lt;$AE$1),($AE$1-K242)*Inputs!$B$10,0)</f>
        <v>0</v>
      </c>
      <c r="AF242">
        <f>IF(AND('Loan amortization schedule-old'!K242&lt;$AE$1,K242&lt;$AE$1),('Loan amortization schedule-old'!K242-'Loan amortization schedule-new'!K242)*Inputs!$B$10,0)</f>
        <v>0</v>
      </c>
      <c r="AG242" s="7"/>
      <c r="AH242" s="61" t="e">
        <f>IF(ISERROR(E242),NA(),'Loan amortization schedule-old'!K242-'Loan amortization schedule-new'!K242)+IF(ISERROR(E242),NA(),'Loan amortization schedule-old'!L242-'Loan amortization schedule-new'!L242)-IF(ISERROR(E242),NA(),IF(AD242=1,0,SUM(AE242:AF242)))</f>
        <v>#VALUE!</v>
      </c>
    </row>
    <row r="243" spans="4:34">
      <c r="D243" s="26">
        <f>IF(SUM($D$2:D242)&lt;&gt;0,0,IF(OR(ROUND(U242-L243,2)=0,ROUND(U243,2)=0),E243,0))</f>
        <v>0</v>
      </c>
      <c r="E243" s="3" t="str">
        <f t="shared" si="57"/>
        <v/>
      </c>
      <c r="F243" s="3" t="str">
        <f t="shared" si="49"/>
        <v/>
      </c>
      <c r="G243" s="47">
        <f t="shared" si="59"/>
        <v>8.6499999999999994E-2</v>
      </c>
      <c r="H243" s="37">
        <f t="shared" si="50"/>
        <v>8.6499999999999994E-2</v>
      </c>
      <c r="I243" s="9" t="e">
        <f>IF(Inputs!$B$12="No",IF((K243+L243)&gt;(U242*(1+rate/freq)),IF((U242*(1+rate/freq))&lt;0,0,(U242*(1+rate/freq))),(K243+L243)),IF(E243="",NA(),IF(Inputs!$E$10&gt;(U242*(1+rate/freq)),IF((U242*(1+rate/freq))&lt;0,0,(U242*(1+rate/freq))),PMT(H243/freq,(term),-$B$2))))</f>
        <v>#N/A</v>
      </c>
      <c r="J243" s="8" t="str">
        <f t="shared" si="51"/>
        <v/>
      </c>
      <c r="K243" s="9" t="str">
        <f t="shared" si="52"/>
        <v/>
      </c>
      <c r="L243" s="8" t="str">
        <f>IF(E243="","",IF(Inputs!$B$12="Yes",I243-K243,Inputs!$B$6-K243))</f>
        <v/>
      </c>
      <c r="M243" s="8" t="str">
        <f t="shared" si="58"/>
        <v/>
      </c>
      <c r="N243" s="8"/>
      <c r="O243" s="8"/>
      <c r="P243" s="8"/>
      <c r="Q243" s="8" t="str">
        <f t="shared" si="53"/>
        <v/>
      </c>
      <c r="R243" s="3">
        <f t="shared" si="54"/>
        <v>0</v>
      </c>
      <c r="S243" s="62">
        <f>IF(Inputs!$E$12="Yes",IF(AH243&lt;0,0,AH243),0)</f>
        <v>0</v>
      </c>
      <c r="T243" s="3">
        <f t="shared" si="55"/>
        <v>0</v>
      </c>
      <c r="U243" s="8" t="str">
        <f t="shared" si="56"/>
        <v/>
      </c>
      <c r="W243" s="11"/>
      <c r="X243" s="11"/>
      <c r="Y243" s="11"/>
      <c r="Z243" s="11"/>
      <c r="AA243" s="11"/>
      <c r="AB243" s="11"/>
      <c r="AC243" s="11"/>
      <c r="AD243">
        <f>IF(AND('Loan amortization schedule-old'!K243&gt;$AE$1,K243&gt;$AE$1),1,0)</f>
        <v>1</v>
      </c>
      <c r="AE243" s="2">
        <f>IF(AND('Loan amortization schedule-old'!K243&gt;$AE$1,K243&lt;$AE$1),($AE$1-K243)*Inputs!$B$10,0)</f>
        <v>0</v>
      </c>
      <c r="AF243">
        <f>IF(AND('Loan amortization schedule-old'!K243&lt;$AE$1,K243&lt;$AE$1),('Loan amortization schedule-old'!K243-'Loan amortization schedule-new'!K243)*Inputs!$B$10,0)</f>
        <v>0</v>
      </c>
      <c r="AG243" s="7"/>
      <c r="AH243" s="61" t="e">
        <f>IF(ISERROR(E243),NA(),'Loan amortization schedule-old'!K243-'Loan amortization schedule-new'!K243)+IF(ISERROR(E243),NA(),'Loan amortization schedule-old'!L243-'Loan amortization schedule-new'!L243)-IF(ISERROR(E243),NA(),IF(AD243=1,0,SUM(AE243:AF243)))</f>
        <v>#VALUE!</v>
      </c>
    </row>
    <row r="244" spans="4:34">
      <c r="D244" s="26">
        <f>IF(SUM($D$2:D243)&lt;&gt;0,0,IF(OR(ROUND(U243-L244,2)=0,ROUND(U244,2)=0),E244,0))</f>
        <v>0</v>
      </c>
      <c r="E244" s="3" t="str">
        <f t="shared" si="57"/>
        <v/>
      </c>
      <c r="F244" s="3" t="str">
        <f t="shared" si="49"/>
        <v/>
      </c>
      <c r="G244" s="47">
        <f t="shared" si="59"/>
        <v>8.6499999999999994E-2</v>
      </c>
      <c r="H244" s="37">
        <f t="shared" si="50"/>
        <v>8.6499999999999994E-2</v>
      </c>
      <c r="I244" s="9" t="e">
        <f>IF(Inputs!$B$12="No",IF((K244+L244)&gt;(U243*(1+rate/freq)),IF((U243*(1+rate/freq))&lt;0,0,(U243*(1+rate/freq))),(K244+L244)),IF(E244="",NA(),IF(Inputs!$E$10&gt;(U243*(1+rate/freq)),IF((U243*(1+rate/freq))&lt;0,0,(U243*(1+rate/freq))),PMT(H244/freq,(term),-$B$2))))</f>
        <v>#N/A</v>
      </c>
      <c r="J244" s="8" t="str">
        <f t="shared" si="51"/>
        <v/>
      </c>
      <c r="K244" s="9" t="str">
        <f t="shared" si="52"/>
        <v/>
      </c>
      <c r="L244" s="8" t="str">
        <f>IF(E244="","",IF(Inputs!$B$12="Yes",I244-K244,Inputs!$B$6-K244))</f>
        <v/>
      </c>
      <c r="M244" s="8" t="str">
        <f t="shared" si="58"/>
        <v/>
      </c>
      <c r="N244" s="8">
        <f>N241+3</f>
        <v>241</v>
      </c>
      <c r="O244" s="8">
        <f>O238+6</f>
        <v>241</v>
      </c>
      <c r="P244" s="8">
        <f>P232+12</f>
        <v>241</v>
      </c>
      <c r="Q244" s="8" t="str">
        <f t="shared" si="53"/>
        <v/>
      </c>
      <c r="R244" s="3">
        <f t="shared" si="54"/>
        <v>0</v>
      </c>
      <c r="S244" s="62">
        <f>IF(Inputs!$E$12="Yes",IF(AH244&lt;0,0,AH244),0)</f>
        <v>0</v>
      </c>
      <c r="T244" s="3">
        <f t="shared" si="55"/>
        <v>0</v>
      </c>
      <c r="U244" s="8" t="str">
        <f t="shared" si="56"/>
        <v/>
      </c>
      <c r="W244" s="11"/>
      <c r="X244" s="11"/>
      <c r="Y244" s="11"/>
      <c r="Z244" s="11"/>
      <c r="AA244" s="11"/>
      <c r="AB244" s="11"/>
      <c r="AC244" s="11"/>
      <c r="AD244">
        <f>IF(AND('Loan amortization schedule-old'!K244&gt;$AE$1,K244&gt;$AE$1),1,0)</f>
        <v>1</v>
      </c>
      <c r="AE244" s="2">
        <f>IF(AND('Loan amortization schedule-old'!K244&gt;$AE$1,K244&lt;$AE$1),($AE$1-K244)*Inputs!$B$10,0)</f>
        <v>0</v>
      </c>
      <c r="AF244">
        <f>IF(AND('Loan amortization schedule-old'!K244&lt;$AE$1,K244&lt;$AE$1),('Loan amortization schedule-old'!K244-'Loan amortization schedule-new'!K244)*Inputs!$B$10,0)</f>
        <v>0</v>
      </c>
      <c r="AG244" s="7"/>
      <c r="AH244" s="61" t="e">
        <f>IF(ISERROR(E244),NA(),'Loan amortization schedule-old'!K244-'Loan amortization schedule-new'!K244)+IF(ISERROR(E244),NA(),'Loan amortization schedule-old'!L244-'Loan amortization schedule-new'!L244)-IF(ISERROR(E244),NA(),IF(AD244=1,0,SUM(AE244:AF244)))</f>
        <v>#VALUE!</v>
      </c>
    </row>
    <row r="245" spans="4:34">
      <c r="D245" s="26">
        <f>IF(SUM($D$2:D244)&lt;&gt;0,0,IF(OR(ROUND(U244-L245,2)=0,ROUND(U245,2)=0),E245,0))</f>
        <v>0</v>
      </c>
      <c r="E245" s="3" t="str">
        <f t="shared" si="57"/>
        <v/>
      </c>
      <c r="F245" s="3" t="str">
        <f t="shared" si="49"/>
        <v/>
      </c>
      <c r="G245" s="47">
        <f t="shared" si="59"/>
        <v>8.6499999999999994E-2</v>
      </c>
      <c r="H245" s="37">
        <f t="shared" si="50"/>
        <v>8.6499999999999994E-2</v>
      </c>
      <c r="I245" s="9" t="e">
        <f>IF(Inputs!$B$12="No",IF((K245+L245)&gt;(U244*(1+rate/freq)),IF((U244*(1+rate/freq))&lt;0,0,(U244*(1+rate/freq))),(K245+L245)),IF(E245="",NA(),IF(Inputs!$E$10&gt;(U244*(1+rate/freq)),IF((U244*(1+rate/freq))&lt;0,0,(U244*(1+rate/freq))),PMT(H245/freq,(term),-$B$2))))</f>
        <v>#N/A</v>
      </c>
      <c r="J245" s="8" t="str">
        <f t="shared" si="51"/>
        <v/>
      </c>
      <c r="K245" s="9" t="str">
        <f t="shared" si="52"/>
        <v/>
      </c>
      <c r="L245" s="8" t="str">
        <f>IF(E245="","",IF(Inputs!$B$12="Yes",I245-K245,Inputs!$B$6-K245))</f>
        <v/>
      </c>
      <c r="M245" s="8" t="str">
        <f t="shared" si="58"/>
        <v/>
      </c>
      <c r="N245" s="8"/>
      <c r="O245" s="8"/>
      <c r="P245" s="8"/>
      <c r="Q245" s="8" t="str">
        <f t="shared" si="53"/>
        <v/>
      </c>
      <c r="R245" s="3">
        <f t="shared" si="54"/>
        <v>0</v>
      </c>
      <c r="S245" s="62">
        <f>IF(Inputs!$E$12="Yes",IF(AH245&lt;0,0,AH245),0)</f>
        <v>0</v>
      </c>
      <c r="T245" s="3">
        <f t="shared" si="55"/>
        <v>0</v>
      </c>
      <c r="U245" s="8" t="str">
        <f t="shared" si="56"/>
        <v/>
      </c>
      <c r="W245" s="11"/>
      <c r="X245" s="11"/>
      <c r="Y245" s="11"/>
      <c r="Z245" s="11"/>
      <c r="AA245" s="11"/>
      <c r="AB245" s="11"/>
      <c r="AC245" s="11"/>
      <c r="AD245">
        <f>IF(AND('Loan amortization schedule-old'!K245&gt;$AE$1,K245&gt;$AE$1),1,0)</f>
        <v>1</v>
      </c>
      <c r="AE245" s="2">
        <f>IF(AND('Loan amortization schedule-old'!K245&gt;$AE$1,K245&lt;$AE$1),($AE$1-K245)*Inputs!$B$10,0)</f>
        <v>0</v>
      </c>
      <c r="AF245">
        <f>IF(AND('Loan amortization schedule-old'!K245&lt;$AE$1,K245&lt;$AE$1),('Loan amortization schedule-old'!K245-'Loan amortization schedule-new'!K245)*Inputs!$B$10,0)</f>
        <v>0</v>
      </c>
      <c r="AG245" s="7"/>
      <c r="AH245" s="61" t="e">
        <f>IF(ISERROR(E245),NA(),'Loan amortization schedule-old'!K245-'Loan amortization schedule-new'!K245)+IF(ISERROR(E245),NA(),'Loan amortization schedule-old'!L245-'Loan amortization schedule-new'!L245)-IF(ISERROR(E245),NA(),IF(AD245=1,0,SUM(AE245:AF245)))</f>
        <v>#VALUE!</v>
      </c>
    </row>
    <row r="246" spans="4:34">
      <c r="D246" s="26">
        <f>IF(SUM($D$2:D245)&lt;&gt;0,0,IF(OR(ROUND(U245-L246,2)=0,ROUND(U246,2)=0),E246,0))</f>
        <v>0</v>
      </c>
      <c r="E246" s="3" t="str">
        <f t="shared" si="57"/>
        <v/>
      </c>
      <c r="F246" s="3" t="str">
        <f t="shared" si="49"/>
        <v/>
      </c>
      <c r="G246" s="47">
        <f t="shared" si="59"/>
        <v>8.6499999999999994E-2</v>
      </c>
      <c r="H246" s="37">
        <f t="shared" si="50"/>
        <v>8.6499999999999994E-2</v>
      </c>
      <c r="I246" s="9" t="e">
        <f>IF(Inputs!$B$12="No",IF((K246+L246)&gt;(U245*(1+rate/freq)),IF((U245*(1+rate/freq))&lt;0,0,(U245*(1+rate/freq))),(K246+L246)),IF(E246="",NA(),IF(Inputs!$E$10&gt;(U245*(1+rate/freq)),IF((U245*(1+rate/freq))&lt;0,0,(U245*(1+rate/freq))),PMT(H246/freq,(term),-$B$2))))</f>
        <v>#N/A</v>
      </c>
      <c r="J246" s="8" t="str">
        <f t="shared" si="51"/>
        <v/>
      </c>
      <c r="K246" s="9" t="str">
        <f t="shared" si="52"/>
        <v/>
      </c>
      <c r="L246" s="8" t="str">
        <f>IF(E246="","",IF(Inputs!$B$12="Yes",I246-K246,Inputs!$B$6-K246))</f>
        <v/>
      </c>
      <c r="M246" s="8" t="str">
        <f t="shared" si="58"/>
        <v/>
      </c>
      <c r="N246" s="8"/>
      <c r="O246" s="8"/>
      <c r="P246" s="8"/>
      <c r="Q246" s="8" t="str">
        <f t="shared" si="53"/>
        <v/>
      </c>
      <c r="R246" s="3">
        <f t="shared" si="54"/>
        <v>0</v>
      </c>
      <c r="S246" s="62">
        <f>IF(Inputs!$E$12="Yes",IF(AH246&lt;0,0,AH246),0)</f>
        <v>0</v>
      </c>
      <c r="T246" s="3">
        <f t="shared" si="55"/>
        <v>0</v>
      </c>
      <c r="U246" s="8" t="str">
        <f t="shared" si="56"/>
        <v/>
      </c>
      <c r="W246" s="11"/>
      <c r="X246" s="11"/>
      <c r="Y246" s="11"/>
      <c r="Z246" s="11"/>
      <c r="AA246" s="11"/>
      <c r="AB246" s="11"/>
      <c r="AC246" s="11"/>
      <c r="AD246">
        <f>IF(AND('Loan amortization schedule-old'!K246&gt;$AE$1,K246&gt;$AE$1),1,0)</f>
        <v>1</v>
      </c>
      <c r="AE246" s="2">
        <f>IF(AND('Loan amortization schedule-old'!K246&gt;$AE$1,K246&lt;$AE$1),($AE$1-K246)*Inputs!$B$10,0)</f>
        <v>0</v>
      </c>
      <c r="AF246">
        <f>IF(AND('Loan amortization schedule-old'!K246&lt;$AE$1,K246&lt;$AE$1),('Loan amortization schedule-old'!K246-'Loan amortization schedule-new'!K246)*Inputs!$B$10,0)</f>
        <v>0</v>
      </c>
      <c r="AG246" s="7"/>
      <c r="AH246" s="61" t="e">
        <f>IF(ISERROR(E246),NA(),'Loan amortization schedule-old'!K246-'Loan amortization schedule-new'!K246)+IF(ISERROR(E246),NA(),'Loan amortization schedule-old'!L246-'Loan amortization schedule-new'!L246)-IF(ISERROR(E246),NA(),IF(AD246=1,0,SUM(AE246:AF246)))</f>
        <v>#VALUE!</v>
      </c>
    </row>
    <row r="247" spans="4:34">
      <c r="D247" s="26">
        <f>IF(SUM($D$2:D246)&lt;&gt;0,0,IF(OR(ROUND(U246-L247,2)=0,ROUND(U247,2)=0),E247,0))</f>
        <v>0</v>
      </c>
      <c r="E247" s="3" t="str">
        <f t="shared" si="57"/>
        <v/>
      </c>
      <c r="F247" s="3" t="str">
        <f t="shared" si="49"/>
        <v/>
      </c>
      <c r="G247" s="47">
        <f t="shared" si="59"/>
        <v>8.6499999999999994E-2</v>
      </c>
      <c r="H247" s="37">
        <f t="shared" si="50"/>
        <v>8.6499999999999994E-2</v>
      </c>
      <c r="I247" s="9" t="e">
        <f>IF(Inputs!$B$12="No",IF((K247+L247)&gt;(U246*(1+rate/freq)),IF((U246*(1+rate/freq))&lt;0,0,(U246*(1+rate/freq))),(K247+L247)),IF(E247="",NA(),IF(Inputs!$E$10&gt;(U246*(1+rate/freq)),IF((U246*(1+rate/freq))&lt;0,0,(U246*(1+rate/freq))),PMT(H247/freq,(term),-$B$2))))</f>
        <v>#N/A</v>
      </c>
      <c r="J247" s="8" t="str">
        <f t="shared" si="51"/>
        <v/>
      </c>
      <c r="K247" s="9" t="str">
        <f t="shared" si="52"/>
        <v/>
      </c>
      <c r="L247" s="8" t="str">
        <f>IF(E247="","",IF(Inputs!$B$12="Yes",I247-K247,Inputs!$B$6-K247))</f>
        <v/>
      </c>
      <c r="M247" s="8" t="str">
        <f t="shared" si="58"/>
        <v/>
      </c>
      <c r="N247" s="8">
        <f>N244+3</f>
        <v>244</v>
      </c>
      <c r="O247" s="8"/>
      <c r="P247" s="8"/>
      <c r="Q247" s="8" t="str">
        <f t="shared" si="53"/>
        <v/>
      </c>
      <c r="R247" s="3">
        <f t="shared" si="54"/>
        <v>0</v>
      </c>
      <c r="S247" s="62">
        <f>IF(Inputs!$E$12="Yes",IF(AH247&lt;0,0,AH247),0)</f>
        <v>0</v>
      </c>
      <c r="T247" s="3">
        <f t="shared" si="55"/>
        <v>0</v>
      </c>
      <c r="U247" s="8" t="str">
        <f t="shared" si="56"/>
        <v/>
      </c>
      <c r="W247" s="11"/>
      <c r="X247" s="11"/>
      <c r="Y247" s="11"/>
      <c r="Z247" s="11"/>
      <c r="AA247" s="11"/>
      <c r="AB247" s="11"/>
      <c r="AC247" s="11"/>
      <c r="AD247">
        <f>IF(AND('Loan amortization schedule-old'!K247&gt;$AE$1,K247&gt;$AE$1),1,0)</f>
        <v>1</v>
      </c>
      <c r="AE247" s="2">
        <f>IF(AND('Loan amortization schedule-old'!K247&gt;$AE$1,K247&lt;$AE$1),($AE$1-K247)*Inputs!$B$10,0)</f>
        <v>0</v>
      </c>
      <c r="AF247">
        <f>IF(AND('Loan amortization schedule-old'!K247&lt;$AE$1,K247&lt;$AE$1),('Loan amortization schedule-old'!K247-'Loan amortization schedule-new'!K247)*Inputs!$B$10,0)</f>
        <v>0</v>
      </c>
      <c r="AG247" s="7"/>
      <c r="AH247" s="61" t="e">
        <f>IF(ISERROR(E247),NA(),'Loan amortization schedule-old'!K247-'Loan amortization schedule-new'!K247)+IF(ISERROR(E247),NA(),'Loan amortization schedule-old'!L247-'Loan amortization schedule-new'!L247)-IF(ISERROR(E247),NA(),IF(AD247=1,0,SUM(AE247:AF247)))</f>
        <v>#VALUE!</v>
      </c>
    </row>
    <row r="248" spans="4:34">
      <c r="D248" s="26">
        <f>IF(SUM($D$2:D247)&lt;&gt;0,0,IF(OR(ROUND(U247-L248,2)=0,ROUND(U248,2)=0),E248,0))</f>
        <v>0</v>
      </c>
      <c r="E248" s="3" t="str">
        <f t="shared" si="57"/>
        <v/>
      </c>
      <c r="F248" s="3" t="str">
        <f t="shared" si="49"/>
        <v/>
      </c>
      <c r="G248" s="47">
        <f t="shared" si="59"/>
        <v>8.6499999999999994E-2</v>
      </c>
      <c r="H248" s="37">
        <f t="shared" si="50"/>
        <v>8.6499999999999994E-2</v>
      </c>
      <c r="I248" s="9" t="e">
        <f>IF(Inputs!$B$12="No",IF((K248+L248)&gt;(U247*(1+rate/freq)),IF((U247*(1+rate/freq))&lt;0,0,(U247*(1+rate/freq))),(K248+L248)),IF(E248="",NA(),IF(Inputs!$E$10&gt;(U247*(1+rate/freq)),IF((U247*(1+rate/freq))&lt;0,0,(U247*(1+rate/freq))),PMT(H248/freq,(term),-$B$2))))</f>
        <v>#N/A</v>
      </c>
      <c r="J248" s="8" t="str">
        <f t="shared" si="51"/>
        <v/>
      </c>
      <c r="K248" s="9" t="str">
        <f t="shared" si="52"/>
        <v/>
      </c>
      <c r="L248" s="8" t="str">
        <f>IF(E248="","",IF(Inputs!$B$12="Yes",I248-K248,Inputs!$B$6-K248))</f>
        <v/>
      </c>
      <c r="M248" s="8" t="str">
        <f t="shared" si="58"/>
        <v/>
      </c>
      <c r="N248" s="8"/>
      <c r="O248" s="8"/>
      <c r="P248" s="8"/>
      <c r="Q248" s="8" t="str">
        <f t="shared" si="53"/>
        <v/>
      </c>
      <c r="R248" s="3">
        <f t="shared" si="54"/>
        <v>0</v>
      </c>
      <c r="S248" s="62">
        <f>IF(Inputs!$E$12="Yes",IF(AH248&lt;0,0,AH248),0)</f>
        <v>0</v>
      </c>
      <c r="T248" s="3">
        <f t="shared" si="55"/>
        <v>0</v>
      </c>
      <c r="U248" s="8" t="str">
        <f t="shared" si="56"/>
        <v/>
      </c>
      <c r="W248" s="11"/>
      <c r="X248" s="11"/>
      <c r="Y248" s="11"/>
      <c r="Z248" s="11"/>
      <c r="AA248" s="11"/>
      <c r="AB248" s="11"/>
      <c r="AC248" s="11"/>
      <c r="AD248">
        <f>IF(AND('Loan amortization schedule-old'!K248&gt;$AE$1,K248&gt;$AE$1),1,0)</f>
        <v>1</v>
      </c>
      <c r="AE248" s="2">
        <f>IF(AND('Loan amortization schedule-old'!K248&gt;$AE$1,K248&lt;$AE$1),($AE$1-K248)*Inputs!$B$10,0)</f>
        <v>0</v>
      </c>
      <c r="AF248">
        <f>IF(AND('Loan amortization schedule-old'!K248&lt;$AE$1,K248&lt;$AE$1),('Loan amortization schedule-old'!K248-'Loan amortization schedule-new'!K248)*Inputs!$B$10,0)</f>
        <v>0</v>
      </c>
      <c r="AG248" s="7"/>
      <c r="AH248" s="61" t="e">
        <f>IF(ISERROR(E248),NA(),'Loan amortization schedule-old'!K248-'Loan amortization schedule-new'!K248)+IF(ISERROR(E248),NA(),'Loan amortization schedule-old'!L248-'Loan amortization schedule-new'!L248)-IF(ISERROR(E248),NA(),IF(AD248=1,0,SUM(AE248:AF248)))</f>
        <v>#VALUE!</v>
      </c>
    </row>
    <row r="249" spans="4:34">
      <c r="D249" s="26">
        <f>IF(SUM($D$2:D248)&lt;&gt;0,0,IF(OR(ROUND(U248-L249,2)=0,ROUND(U249,2)=0),E249,0))</f>
        <v>0</v>
      </c>
      <c r="E249" s="3" t="str">
        <f t="shared" si="57"/>
        <v/>
      </c>
      <c r="F249" s="3" t="str">
        <f t="shared" si="49"/>
        <v/>
      </c>
      <c r="G249" s="47">
        <f t="shared" si="59"/>
        <v>8.6499999999999994E-2</v>
      </c>
      <c r="H249" s="37">
        <f t="shared" si="50"/>
        <v>8.6499999999999994E-2</v>
      </c>
      <c r="I249" s="9" t="e">
        <f>IF(Inputs!$B$12="No",IF((K249+L249)&gt;(U248*(1+rate/freq)),IF((U248*(1+rate/freq))&lt;0,0,(U248*(1+rate/freq))),(K249+L249)),IF(E249="",NA(),IF(Inputs!$E$10&gt;(U248*(1+rate/freq)),IF((U248*(1+rate/freq))&lt;0,0,(U248*(1+rate/freq))),PMT(H249/freq,(term),-$B$2))))</f>
        <v>#N/A</v>
      </c>
      <c r="J249" s="8" t="str">
        <f t="shared" si="51"/>
        <v/>
      </c>
      <c r="K249" s="9" t="str">
        <f t="shared" si="52"/>
        <v/>
      </c>
      <c r="L249" s="8" t="str">
        <f>IF(E249="","",IF(Inputs!$B$12="Yes",I249-K249,Inputs!$B$6-K249))</f>
        <v/>
      </c>
      <c r="M249" s="8" t="str">
        <f t="shared" si="58"/>
        <v/>
      </c>
      <c r="N249" s="8"/>
      <c r="O249" s="8"/>
      <c r="P249" s="8"/>
      <c r="Q249" s="8" t="str">
        <f t="shared" si="53"/>
        <v/>
      </c>
      <c r="R249" s="3">
        <f t="shared" si="54"/>
        <v>0</v>
      </c>
      <c r="S249" s="62">
        <f>IF(Inputs!$E$12="Yes",IF(AH249&lt;0,0,AH249),0)</f>
        <v>0</v>
      </c>
      <c r="T249" s="3">
        <f t="shared" si="55"/>
        <v>0</v>
      </c>
      <c r="U249" s="8" t="str">
        <f t="shared" si="56"/>
        <v/>
      </c>
      <c r="W249" s="11"/>
      <c r="X249" s="11"/>
      <c r="Y249" s="11"/>
      <c r="Z249" s="11"/>
      <c r="AA249" s="11"/>
      <c r="AB249" s="11"/>
      <c r="AC249" s="11"/>
      <c r="AD249">
        <f>IF(AND('Loan amortization schedule-old'!K249&gt;$AE$1,K249&gt;$AE$1),1,0)</f>
        <v>1</v>
      </c>
      <c r="AE249" s="2">
        <f>IF(AND('Loan amortization schedule-old'!K249&gt;$AE$1,K249&lt;$AE$1),($AE$1-K249)*Inputs!$B$10,0)</f>
        <v>0</v>
      </c>
      <c r="AF249">
        <f>IF(AND('Loan amortization schedule-old'!K249&lt;$AE$1,K249&lt;$AE$1),('Loan amortization schedule-old'!K249-'Loan amortization schedule-new'!K249)*Inputs!$B$10,0)</f>
        <v>0</v>
      </c>
      <c r="AG249" s="7"/>
      <c r="AH249" s="61" t="e">
        <f>IF(ISERROR(E249),NA(),'Loan amortization schedule-old'!K249-'Loan amortization schedule-new'!K249)+IF(ISERROR(E249),NA(),'Loan amortization schedule-old'!L249-'Loan amortization schedule-new'!L249)-IF(ISERROR(E249),NA(),IF(AD249=1,0,SUM(AE249:AF249)))</f>
        <v>#VALUE!</v>
      </c>
    </row>
    <row r="250" spans="4:34">
      <c r="D250" s="26">
        <f>IF(SUM($D$2:D249)&lt;&gt;0,0,IF(OR(ROUND(U249-L250,2)=0,ROUND(U250,2)=0),E250,0))</f>
        <v>0</v>
      </c>
      <c r="E250" s="3" t="str">
        <f t="shared" si="57"/>
        <v/>
      </c>
      <c r="F250" s="3" t="str">
        <f t="shared" si="49"/>
        <v/>
      </c>
      <c r="G250" s="47">
        <f t="shared" si="59"/>
        <v>8.6499999999999994E-2</v>
      </c>
      <c r="H250" s="37">
        <f t="shared" si="50"/>
        <v>8.6499999999999994E-2</v>
      </c>
      <c r="I250" s="9" t="e">
        <f>IF(Inputs!$B$12="No",IF((K250+L250)&gt;(U249*(1+rate/freq)),IF((U249*(1+rate/freq))&lt;0,0,(U249*(1+rate/freq))),(K250+L250)),IF(E250="",NA(),IF(Inputs!$E$10&gt;(U249*(1+rate/freq)),IF((U249*(1+rate/freq))&lt;0,0,(U249*(1+rate/freq))),PMT(H250/freq,(term),-$B$2))))</f>
        <v>#N/A</v>
      </c>
      <c r="J250" s="8" t="str">
        <f t="shared" si="51"/>
        <v/>
      </c>
      <c r="K250" s="9" t="str">
        <f t="shared" si="52"/>
        <v/>
      </c>
      <c r="L250" s="8" t="str">
        <f>IF(E250="","",IF(Inputs!$B$12="Yes",I250-K250,Inputs!$B$6-K250))</f>
        <v/>
      </c>
      <c r="M250" s="8" t="str">
        <f t="shared" si="58"/>
        <v/>
      </c>
      <c r="N250" s="8">
        <f>N247+3</f>
        <v>247</v>
      </c>
      <c r="O250" s="8">
        <f>O244+6</f>
        <v>247</v>
      </c>
      <c r="P250" s="8"/>
      <c r="Q250" s="8" t="str">
        <f t="shared" si="53"/>
        <v/>
      </c>
      <c r="R250" s="3">
        <f t="shared" si="54"/>
        <v>0</v>
      </c>
      <c r="S250" s="62">
        <f>IF(Inputs!$E$12="Yes",IF(AH250&lt;0,0,AH250),0)</f>
        <v>0</v>
      </c>
      <c r="T250" s="3">
        <f t="shared" si="55"/>
        <v>0</v>
      </c>
      <c r="U250" s="8" t="str">
        <f t="shared" si="56"/>
        <v/>
      </c>
      <c r="W250" s="11"/>
      <c r="X250" s="11"/>
      <c r="Y250" s="11"/>
      <c r="Z250" s="11"/>
      <c r="AA250" s="11"/>
      <c r="AB250" s="11"/>
      <c r="AC250" s="11"/>
      <c r="AD250">
        <f>IF(AND('Loan amortization schedule-old'!K250&gt;$AE$1,K250&gt;$AE$1),1,0)</f>
        <v>1</v>
      </c>
      <c r="AE250" s="2">
        <f>IF(AND('Loan amortization schedule-old'!K250&gt;$AE$1,K250&lt;$AE$1),($AE$1-K250)*Inputs!$B$10,0)</f>
        <v>0</v>
      </c>
      <c r="AF250">
        <f>IF(AND('Loan amortization schedule-old'!K250&lt;$AE$1,K250&lt;$AE$1),('Loan amortization schedule-old'!K250-'Loan amortization schedule-new'!K250)*Inputs!$B$10,0)</f>
        <v>0</v>
      </c>
      <c r="AG250" s="7"/>
      <c r="AH250" s="61" t="e">
        <f>IF(ISERROR(E250),NA(),'Loan amortization schedule-old'!K250-'Loan amortization schedule-new'!K250)+IF(ISERROR(E250),NA(),'Loan amortization schedule-old'!L250-'Loan amortization schedule-new'!L250)-IF(ISERROR(E250),NA(),IF(AD250=1,0,SUM(AE250:AF250)))</f>
        <v>#VALUE!</v>
      </c>
    </row>
    <row r="251" spans="4:34">
      <c r="D251" s="26">
        <f>IF(SUM($D$2:D250)&lt;&gt;0,0,IF(OR(ROUND(U250-L251,2)=0,ROUND(U251,2)=0),E251,0))</f>
        <v>0</v>
      </c>
      <c r="E251" s="3" t="str">
        <f t="shared" si="57"/>
        <v/>
      </c>
      <c r="F251" s="3" t="str">
        <f t="shared" si="49"/>
        <v/>
      </c>
      <c r="G251" s="47">
        <f t="shared" si="59"/>
        <v>8.6499999999999994E-2</v>
      </c>
      <c r="H251" s="37">
        <f t="shared" si="50"/>
        <v>8.6499999999999994E-2</v>
      </c>
      <c r="I251" s="9" t="e">
        <f>IF(Inputs!$B$12="No",IF((K251+L251)&gt;(U250*(1+rate/freq)),IF((U250*(1+rate/freq))&lt;0,0,(U250*(1+rate/freq))),(K251+L251)),IF(E251="",NA(),IF(Inputs!$E$10&gt;(U250*(1+rate/freq)),IF((U250*(1+rate/freq))&lt;0,0,(U250*(1+rate/freq))),PMT(H251/freq,(term),-$B$2))))</f>
        <v>#N/A</v>
      </c>
      <c r="J251" s="8" t="str">
        <f t="shared" si="51"/>
        <v/>
      </c>
      <c r="K251" s="9" t="str">
        <f t="shared" si="52"/>
        <v/>
      </c>
      <c r="L251" s="8" t="str">
        <f>IF(E251="","",IF(Inputs!$B$12="Yes",I251-K251,Inputs!$B$6-K251))</f>
        <v/>
      </c>
      <c r="M251" s="8" t="str">
        <f t="shared" si="58"/>
        <v/>
      </c>
      <c r="N251" s="8"/>
      <c r="O251" s="8"/>
      <c r="P251" s="8"/>
      <c r="Q251" s="8" t="str">
        <f t="shared" si="53"/>
        <v/>
      </c>
      <c r="R251" s="3">
        <f t="shared" si="54"/>
        <v>0</v>
      </c>
      <c r="S251" s="62">
        <f>IF(Inputs!$E$12="Yes",IF(AH251&lt;0,0,AH251),0)</f>
        <v>0</v>
      </c>
      <c r="T251" s="3">
        <f t="shared" si="55"/>
        <v>0</v>
      </c>
      <c r="U251" s="8" t="str">
        <f t="shared" si="56"/>
        <v/>
      </c>
      <c r="W251" s="11"/>
      <c r="X251" s="11"/>
      <c r="Y251" s="11"/>
      <c r="Z251" s="11"/>
      <c r="AA251" s="11"/>
      <c r="AB251" s="11"/>
      <c r="AC251" s="11"/>
      <c r="AD251">
        <f>IF(AND('Loan amortization schedule-old'!K251&gt;$AE$1,K251&gt;$AE$1),1,0)</f>
        <v>1</v>
      </c>
      <c r="AE251" s="2">
        <f>IF(AND('Loan amortization schedule-old'!K251&gt;$AE$1,K251&lt;$AE$1),($AE$1-K251)*Inputs!$B$10,0)</f>
        <v>0</v>
      </c>
      <c r="AF251">
        <f>IF(AND('Loan amortization schedule-old'!K251&lt;$AE$1,K251&lt;$AE$1),('Loan amortization schedule-old'!K251-'Loan amortization schedule-new'!K251)*Inputs!$B$10,0)</f>
        <v>0</v>
      </c>
      <c r="AG251" s="7"/>
      <c r="AH251" s="61" t="e">
        <f>IF(ISERROR(E251),NA(),'Loan amortization schedule-old'!K251-'Loan amortization schedule-new'!K251)+IF(ISERROR(E251),NA(),'Loan amortization schedule-old'!L251-'Loan amortization schedule-new'!L251)-IF(ISERROR(E251),NA(),IF(AD251=1,0,SUM(AE251:AF251)))</f>
        <v>#VALUE!</v>
      </c>
    </row>
    <row r="252" spans="4:34">
      <c r="D252" s="26">
        <f>IF(SUM($D$2:D251)&lt;&gt;0,0,IF(OR(ROUND(U251-L252,2)=0,ROUND(U252,2)=0),E252,0))</f>
        <v>0</v>
      </c>
      <c r="E252" s="3" t="str">
        <f t="shared" si="57"/>
        <v/>
      </c>
      <c r="F252" s="3" t="str">
        <f t="shared" si="49"/>
        <v/>
      </c>
      <c r="G252" s="47">
        <f t="shared" si="59"/>
        <v>8.6499999999999994E-2</v>
      </c>
      <c r="H252" s="37">
        <f t="shared" si="50"/>
        <v>8.6499999999999994E-2</v>
      </c>
      <c r="I252" s="9" t="e">
        <f>IF(Inputs!$B$12="No",IF((K252+L252)&gt;(U251*(1+rate/freq)),IF((U251*(1+rate/freq))&lt;0,0,(U251*(1+rate/freq))),(K252+L252)),IF(E252="",NA(),IF(Inputs!$E$10&gt;(U251*(1+rate/freq)),IF((U251*(1+rate/freq))&lt;0,0,(U251*(1+rate/freq))),PMT(H252/freq,(term),-$B$2))))</f>
        <v>#N/A</v>
      </c>
      <c r="J252" s="8" t="str">
        <f t="shared" si="51"/>
        <v/>
      </c>
      <c r="K252" s="9" t="str">
        <f t="shared" si="52"/>
        <v/>
      </c>
      <c r="L252" s="8" t="str">
        <f>IF(E252="","",IF(Inputs!$B$12="Yes",I252-K252,Inputs!$B$6-K252))</f>
        <v/>
      </c>
      <c r="M252" s="8" t="str">
        <f t="shared" si="58"/>
        <v/>
      </c>
      <c r="N252" s="8"/>
      <c r="O252" s="8"/>
      <c r="P252" s="8"/>
      <c r="Q252" s="8" t="str">
        <f t="shared" si="53"/>
        <v/>
      </c>
      <c r="R252" s="3">
        <f t="shared" si="54"/>
        <v>0</v>
      </c>
      <c r="S252" s="62">
        <f>IF(Inputs!$E$12="Yes",IF(AH252&lt;0,0,AH252),0)</f>
        <v>0</v>
      </c>
      <c r="T252" s="3">
        <f t="shared" si="55"/>
        <v>0</v>
      </c>
      <c r="U252" s="8" t="str">
        <f t="shared" si="56"/>
        <v/>
      </c>
      <c r="W252" s="11"/>
      <c r="X252" s="11"/>
      <c r="Y252" s="11"/>
      <c r="Z252" s="11"/>
      <c r="AA252" s="11"/>
      <c r="AB252" s="11"/>
      <c r="AC252" s="11"/>
      <c r="AD252">
        <f>IF(AND('Loan amortization schedule-old'!K252&gt;$AE$1,K252&gt;$AE$1),1,0)</f>
        <v>1</v>
      </c>
      <c r="AE252" s="2">
        <f>IF(AND('Loan amortization schedule-old'!K252&gt;$AE$1,K252&lt;$AE$1),($AE$1-K252)*Inputs!$B$10,0)</f>
        <v>0</v>
      </c>
      <c r="AF252">
        <f>IF(AND('Loan amortization schedule-old'!K252&lt;$AE$1,K252&lt;$AE$1),('Loan amortization schedule-old'!K252-'Loan amortization schedule-new'!K252)*Inputs!$B$10,0)</f>
        <v>0</v>
      </c>
      <c r="AG252" s="7"/>
      <c r="AH252" s="61" t="e">
        <f>IF(ISERROR(E252),NA(),'Loan amortization schedule-old'!K252-'Loan amortization schedule-new'!K252)+IF(ISERROR(E252),NA(),'Loan amortization schedule-old'!L252-'Loan amortization schedule-new'!L252)-IF(ISERROR(E252),NA(),IF(AD252=1,0,SUM(AE252:AF252)))</f>
        <v>#VALUE!</v>
      </c>
    </row>
    <row r="253" spans="4:34">
      <c r="D253" s="26">
        <f>IF(SUM($D$2:D252)&lt;&gt;0,0,IF(OR(ROUND(U252-L253,2)=0,ROUND(U253,2)=0),E253,0))</f>
        <v>0</v>
      </c>
      <c r="E253" s="3" t="str">
        <f t="shared" si="57"/>
        <v/>
      </c>
      <c r="F253" s="3" t="str">
        <f t="shared" si="49"/>
        <v/>
      </c>
      <c r="G253" s="47">
        <f t="shared" si="59"/>
        <v>8.6499999999999994E-2</v>
      </c>
      <c r="H253" s="37">
        <f t="shared" si="50"/>
        <v>8.6499999999999994E-2</v>
      </c>
      <c r="I253" s="9" t="e">
        <f>IF(Inputs!$B$12="No",IF((K253+L253)&gt;(U252*(1+rate/freq)),IF((U252*(1+rate/freq))&lt;0,0,(U252*(1+rate/freq))),(K253+L253)),IF(E253="",NA(),IF(Inputs!$E$10&gt;(U252*(1+rate/freq)),IF((U252*(1+rate/freq))&lt;0,0,(U252*(1+rate/freq))),PMT(H253/freq,(term),-$B$2))))</f>
        <v>#N/A</v>
      </c>
      <c r="J253" s="8" t="str">
        <f t="shared" si="51"/>
        <v/>
      </c>
      <c r="K253" s="9" t="str">
        <f t="shared" si="52"/>
        <v/>
      </c>
      <c r="L253" s="8" t="str">
        <f>IF(E253="","",IF(Inputs!$B$12="Yes",I253-K253,Inputs!$B$6-K253))</f>
        <v/>
      </c>
      <c r="M253" s="8" t="str">
        <f t="shared" si="58"/>
        <v/>
      </c>
      <c r="N253" s="8">
        <f>N250+3</f>
        <v>250</v>
      </c>
      <c r="O253" s="8"/>
      <c r="P253" s="8"/>
      <c r="Q253" s="8" t="str">
        <f t="shared" si="53"/>
        <v/>
      </c>
      <c r="R253" s="3">
        <f t="shared" si="54"/>
        <v>0</v>
      </c>
      <c r="S253" s="62">
        <f>IF(Inputs!$E$12="Yes",IF(AH253&lt;0,0,AH253),0)</f>
        <v>0</v>
      </c>
      <c r="T253" s="3">
        <f t="shared" si="55"/>
        <v>0</v>
      </c>
      <c r="U253" s="8" t="str">
        <f t="shared" si="56"/>
        <v/>
      </c>
      <c r="W253" s="11"/>
      <c r="X253" s="11"/>
      <c r="Y253" s="11"/>
      <c r="Z253" s="11"/>
      <c r="AA253" s="11"/>
      <c r="AB253" s="11"/>
      <c r="AC253" s="11"/>
      <c r="AD253">
        <f>IF(AND('Loan amortization schedule-old'!K253&gt;$AE$1,K253&gt;$AE$1),1,0)</f>
        <v>1</v>
      </c>
      <c r="AE253" s="2">
        <f>IF(AND('Loan amortization schedule-old'!K253&gt;$AE$1,K253&lt;$AE$1),($AE$1-K253)*Inputs!$B$10,0)</f>
        <v>0</v>
      </c>
      <c r="AF253">
        <f>IF(AND('Loan amortization schedule-old'!K253&lt;$AE$1,K253&lt;$AE$1),('Loan amortization schedule-old'!K253-'Loan amortization schedule-new'!K253)*Inputs!$B$10,0)</f>
        <v>0</v>
      </c>
      <c r="AG253" s="7"/>
      <c r="AH253" s="61" t="e">
        <f>IF(ISERROR(E253),NA(),'Loan amortization schedule-old'!K253-'Loan amortization schedule-new'!K253)+IF(ISERROR(E253),NA(),'Loan amortization schedule-old'!L253-'Loan amortization schedule-new'!L253)-IF(ISERROR(E253),NA(),IF(AD253=1,0,SUM(AE253:AF253)))</f>
        <v>#VALUE!</v>
      </c>
    </row>
    <row r="254" spans="4:34">
      <c r="D254" s="26">
        <f>IF(SUM($D$2:D253)&lt;&gt;0,0,IF(OR(ROUND(U253-L254,2)=0,ROUND(U254,2)=0),E254,0))</f>
        <v>0</v>
      </c>
      <c r="E254" s="3" t="str">
        <f t="shared" si="57"/>
        <v/>
      </c>
      <c r="F254" s="3" t="str">
        <f t="shared" si="49"/>
        <v/>
      </c>
      <c r="G254" s="47">
        <f t="shared" si="59"/>
        <v>8.6499999999999994E-2</v>
      </c>
      <c r="H254" s="37">
        <f t="shared" si="50"/>
        <v>8.6499999999999994E-2</v>
      </c>
      <c r="I254" s="9" t="e">
        <f>IF(Inputs!$B$12="No",IF((K254+L254)&gt;(U253*(1+rate/freq)),IF((U253*(1+rate/freq))&lt;0,0,(U253*(1+rate/freq))),(K254+L254)),IF(E254="",NA(),IF(Inputs!$E$10&gt;(U253*(1+rate/freq)),IF((U253*(1+rate/freq))&lt;0,0,(U253*(1+rate/freq))),PMT(H254/freq,(term),-$B$2))))</f>
        <v>#N/A</v>
      </c>
      <c r="J254" s="8" t="str">
        <f t="shared" si="51"/>
        <v/>
      </c>
      <c r="K254" s="9" t="str">
        <f t="shared" si="52"/>
        <v/>
      </c>
      <c r="L254" s="8" t="str">
        <f>IF(E254="","",IF(Inputs!$B$12="Yes",I254-K254,Inputs!$B$6-K254))</f>
        <v/>
      </c>
      <c r="M254" s="8" t="str">
        <f t="shared" si="58"/>
        <v/>
      </c>
      <c r="N254" s="8"/>
      <c r="O254" s="8"/>
      <c r="P254" s="8"/>
      <c r="Q254" s="8" t="str">
        <f t="shared" si="53"/>
        <v/>
      </c>
      <c r="R254" s="3">
        <f t="shared" si="54"/>
        <v>0</v>
      </c>
      <c r="S254" s="62">
        <f>IF(Inputs!$E$12="Yes",IF(AH254&lt;0,0,AH254),0)</f>
        <v>0</v>
      </c>
      <c r="T254" s="3">
        <f t="shared" si="55"/>
        <v>0</v>
      </c>
      <c r="U254" s="8" t="str">
        <f t="shared" si="56"/>
        <v/>
      </c>
      <c r="W254" s="11"/>
      <c r="X254" s="11"/>
      <c r="Y254" s="11"/>
      <c r="Z254" s="11"/>
      <c r="AA254" s="11"/>
      <c r="AB254" s="11"/>
      <c r="AC254" s="11"/>
      <c r="AD254">
        <f>IF(AND('Loan amortization schedule-old'!K254&gt;$AE$1,K254&gt;$AE$1),1,0)</f>
        <v>1</v>
      </c>
      <c r="AE254" s="2">
        <f>IF(AND('Loan amortization schedule-old'!K254&gt;$AE$1,K254&lt;$AE$1),($AE$1-K254)*Inputs!$B$10,0)</f>
        <v>0</v>
      </c>
      <c r="AF254">
        <f>IF(AND('Loan amortization schedule-old'!K254&lt;$AE$1,K254&lt;$AE$1),('Loan amortization schedule-old'!K254-'Loan amortization schedule-new'!K254)*Inputs!$B$10,0)</f>
        <v>0</v>
      </c>
      <c r="AG254" s="7"/>
      <c r="AH254" s="61" t="e">
        <f>IF(ISERROR(E254),NA(),'Loan amortization schedule-old'!K254-'Loan amortization schedule-new'!K254)+IF(ISERROR(E254),NA(),'Loan amortization schedule-old'!L254-'Loan amortization schedule-new'!L254)-IF(ISERROR(E254),NA(),IF(AD254=1,0,SUM(AE254:AF254)))</f>
        <v>#VALUE!</v>
      </c>
    </row>
    <row r="255" spans="4:34">
      <c r="D255" s="26">
        <f>IF(SUM($D$2:D254)&lt;&gt;0,0,IF(OR(ROUND(U254-L255,2)=0,ROUND(U255,2)=0),E255,0))</f>
        <v>0</v>
      </c>
      <c r="E255" s="3" t="str">
        <f t="shared" si="57"/>
        <v/>
      </c>
      <c r="F255" s="3" t="str">
        <f t="shared" si="49"/>
        <v/>
      </c>
      <c r="G255" s="47">
        <f t="shared" si="59"/>
        <v>8.6499999999999994E-2</v>
      </c>
      <c r="H255" s="37">
        <f t="shared" si="50"/>
        <v>8.6499999999999994E-2</v>
      </c>
      <c r="I255" s="9" t="e">
        <f>IF(Inputs!$B$12="No",IF((K255+L255)&gt;(U254*(1+rate/freq)),IF((U254*(1+rate/freq))&lt;0,0,(U254*(1+rate/freq))),(K255+L255)),IF(E255="",NA(),IF(Inputs!$E$10&gt;(U254*(1+rate/freq)),IF((U254*(1+rate/freq))&lt;0,0,(U254*(1+rate/freq))),PMT(H255/freq,(term),-$B$2))))</f>
        <v>#N/A</v>
      </c>
      <c r="J255" s="8" t="str">
        <f t="shared" si="51"/>
        <v/>
      </c>
      <c r="K255" s="9" t="str">
        <f t="shared" si="52"/>
        <v/>
      </c>
      <c r="L255" s="8" t="str">
        <f>IF(E255="","",IF(Inputs!$B$12="Yes",I255-K255,Inputs!$B$6-K255))</f>
        <v/>
      </c>
      <c r="M255" s="8" t="str">
        <f t="shared" si="58"/>
        <v/>
      </c>
      <c r="N255" s="8"/>
      <c r="O255" s="8"/>
      <c r="P255" s="8"/>
      <c r="Q255" s="8" t="str">
        <f t="shared" si="53"/>
        <v/>
      </c>
      <c r="R255" s="3">
        <f t="shared" si="54"/>
        <v>0</v>
      </c>
      <c r="S255" s="62">
        <f>IF(Inputs!$E$12="Yes",IF(AH255&lt;0,0,AH255),0)</f>
        <v>0</v>
      </c>
      <c r="T255" s="3">
        <f t="shared" si="55"/>
        <v>0</v>
      </c>
      <c r="U255" s="8" t="str">
        <f t="shared" si="56"/>
        <v/>
      </c>
      <c r="W255" s="11"/>
      <c r="X255" s="11"/>
      <c r="Y255" s="11"/>
      <c r="Z255" s="11"/>
      <c r="AA255" s="11"/>
      <c r="AB255" s="11"/>
      <c r="AC255" s="11"/>
      <c r="AD255">
        <f>IF(AND('Loan amortization schedule-old'!K255&gt;$AE$1,K255&gt;$AE$1),1,0)</f>
        <v>1</v>
      </c>
      <c r="AE255" s="2">
        <f>IF(AND('Loan amortization schedule-old'!K255&gt;$AE$1,K255&lt;$AE$1),($AE$1-K255)*Inputs!$B$10,0)</f>
        <v>0</v>
      </c>
      <c r="AF255">
        <f>IF(AND('Loan amortization schedule-old'!K255&lt;$AE$1,K255&lt;$AE$1),('Loan amortization schedule-old'!K255-'Loan amortization schedule-new'!K255)*Inputs!$B$10,0)</f>
        <v>0</v>
      </c>
      <c r="AG255" s="7"/>
      <c r="AH255" s="61" t="e">
        <f>IF(ISERROR(E255),NA(),'Loan amortization schedule-old'!K255-'Loan amortization schedule-new'!K255)+IF(ISERROR(E255),NA(),'Loan amortization schedule-old'!L255-'Loan amortization schedule-new'!L255)-IF(ISERROR(E255),NA(),IF(AD255=1,0,SUM(AE255:AF255)))</f>
        <v>#VALUE!</v>
      </c>
    </row>
    <row r="256" spans="4:34">
      <c r="D256" s="26">
        <f>IF(SUM($D$2:D255)&lt;&gt;0,0,IF(OR(ROUND(U255-L256,2)=0,ROUND(U256,2)=0),E256,0))</f>
        <v>0</v>
      </c>
      <c r="E256" s="3" t="str">
        <f t="shared" si="57"/>
        <v/>
      </c>
      <c r="F256" s="3" t="str">
        <f t="shared" si="49"/>
        <v/>
      </c>
      <c r="G256" s="47">
        <f t="shared" si="59"/>
        <v>8.6499999999999994E-2</v>
      </c>
      <c r="H256" s="37">
        <f t="shared" si="50"/>
        <v>8.6499999999999994E-2</v>
      </c>
      <c r="I256" s="9" t="e">
        <f>IF(Inputs!$B$12="No",IF((K256+L256)&gt;(U255*(1+rate/freq)),IF((U255*(1+rate/freq))&lt;0,0,(U255*(1+rate/freq))),(K256+L256)),IF(E256="",NA(),IF(Inputs!$E$10&gt;(U255*(1+rate/freq)),IF((U255*(1+rate/freq))&lt;0,0,(U255*(1+rate/freq))),PMT(H256/freq,(term),-$B$2))))</f>
        <v>#N/A</v>
      </c>
      <c r="J256" s="8" t="str">
        <f t="shared" si="51"/>
        <v/>
      </c>
      <c r="K256" s="9" t="str">
        <f t="shared" si="52"/>
        <v/>
      </c>
      <c r="L256" s="8" t="str">
        <f>IF(E256="","",IF(Inputs!$B$12="Yes",I256-K256,Inputs!$B$6-K256))</f>
        <v/>
      </c>
      <c r="M256" s="8" t="str">
        <f t="shared" si="58"/>
        <v/>
      </c>
      <c r="N256" s="8">
        <f>N253+3</f>
        <v>253</v>
      </c>
      <c r="O256" s="8">
        <f>O250+6</f>
        <v>253</v>
      </c>
      <c r="P256" s="8">
        <f>P244+12</f>
        <v>253</v>
      </c>
      <c r="Q256" s="8" t="str">
        <f t="shared" si="53"/>
        <v/>
      </c>
      <c r="R256" s="3">
        <f t="shared" si="54"/>
        <v>0</v>
      </c>
      <c r="S256" s="62">
        <f>IF(Inputs!$E$12="Yes",IF(AH256&lt;0,0,AH256),0)</f>
        <v>0</v>
      </c>
      <c r="T256" s="3">
        <f t="shared" si="55"/>
        <v>0</v>
      </c>
      <c r="U256" s="8" t="str">
        <f t="shared" si="56"/>
        <v/>
      </c>
      <c r="W256" s="11"/>
      <c r="X256" s="11"/>
      <c r="Y256" s="11"/>
      <c r="Z256" s="11"/>
      <c r="AA256" s="11"/>
      <c r="AB256" s="11"/>
      <c r="AC256" s="11"/>
      <c r="AD256">
        <f>IF(AND('Loan amortization schedule-old'!K256&gt;$AE$1,K256&gt;$AE$1),1,0)</f>
        <v>1</v>
      </c>
      <c r="AE256" s="2">
        <f>IF(AND('Loan amortization schedule-old'!K256&gt;$AE$1,K256&lt;$AE$1),($AE$1-K256)*Inputs!$B$10,0)</f>
        <v>0</v>
      </c>
      <c r="AF256">
        <f>IF(AND('Loan amortization schedule-old'!K256&lt;$AE$1,K256&lt;$AE$1),('Loan amortization schedule-old'!K256-'Loan amortization schedule-new'!K256)*Inputs!$B$10,0)</f>
        <v>0</v>
      </c>
      <c r="AG256" s="7"/>
      <c r="AH256" s="61" t="e">
        <f>IF(ISERROR(E256),NA(),'Loan amortization schedule-old'!K256-'Loan amortization schedule-new'!K256)+IF(ISERROR(E256),NA(),'Loan amortization schedule-old'!L256-'Loan amortization schedule-new'!L256)-IF(ISERROR(E256),NA(),IF(AD256=1,0,SUM(AE256:AF256)))</f>
        <v>#VALUE!</v>
      </c>
    </row>
    <row r="257" spans="4:34">
      <c r="D257" s="26">
        <f>IF(SUM($D$2:D256)&lt;&gt;0,0,IF(OR(ROUND(U256-L257,2)=0,ROUND(U257,2)=0),E257,0))</f>
        <v>0</v>
      </c>
      <c r="E257" s="3" t="str">
        <f t="shared" si="57"/>
        <v/>
      </c>
      <c r="F257" s="3" t="str">
        <f t="shared" si="49"/>
        <v/>
      </c>
      <c r="G257" s="47">
        <f t="shared" si="59"/>
        <v>8.6499999999999994E-2</v>
      </c>
      <c r="H257" s="37">
        <f t="shared" si="50"/>
        <v>8.6499999999999994E-2</v>
      </c>
      <c r="I257" s="9" t="e">
        <f>IF(Inputs!$B$12="No",IF((K257+L257)&gt;(U256*(1+rate/freq)),IF((U256*(1+rate/freq))&lt;0,0,(U256*(1+rate/freq))),(K257+L257)),IF(E257="",NA(),IF(Inputs!$E$10&gt;(U256*(1+rate/freq)),IF((U256*(1+rate/freq))&lt;0,0,(U256*(1+rate/freq))),PMT(H257/freq,(term),-$B$2))))</f>
        <v>#N/A</v>
      </c>
      <c r="J257" s="8" t="str">
        <f t="shared" si="51"/>
        <v/>
      </c>
      <c r="K257" s="9" t="str">
        <f t="shared" si="52"/>
        <v/>
      </c>
      <c r="L257" s="8" t="str">
        <f>IF(E257="","",IF(Inputs!$B$12="Yes",I257-K257,Inputs!$B$6-K257))</f>
        <v/>
      </c>
      <c r="M257" s="8" t="str">
        <f t="shared" si="58"/>
        <v/>
      </c>
      <c r="N257" s="8"/>
      <c r="O257" s="8"/>
      <c r="P257" s="8"/>
      <c r="Q257" s="8" t="str">
        <f t="shared" si="53"/>
        <v/>
      </c>
      <c r="R257" s="3">
        <f t="shared" si="54"/>
        <v>0</v>
      </c>
      <c r="S257" s="62">
        <f>IF(Inputs!$E$12="Yes",IF(AH257&lt;0,0,AH257),0)</f>
        <v>0</v>
      </c>
      <c r="T257" s="3">
        <f t="shared" si="55"/>
        <v>0</v>
      </c>
      <c r="U257" s="8" t="str">
        <f t="shared" si="56"/>
        <v/>
      </c>
      <c r="W257" s="11"/>
      <c r="X257" s="11"/>
      <c r="Y257" s="11"/>
      <c r="Z257" s="11"/>
      <c r="AA257" s="11"/>
      <c r="AB257" s="11"/>
      <c r="AC257" s="11"/>
      <c r="AD257">
        <f>IF(AND('Loan amortization schedule-old'!K257&gt;$AE$1,K257&gt;$AE$1),1,0)</f>
        <v>1</v>
      </c>
      <c r="AE257" s="2">
        <f>IF(AND('Loan amortization schedule-old'!K257&gt;$AE$1,K257&lt;$AE$1),($AE$1-K257)*Inputs!$B$10,0)</f>
        <v>0</v>
      </c>
      <c r="AF257">
        <f>IF(AND('Loan amortization schedule-old'!K257&lt;$AE$1,K257&lt;$AE$1),('Loan amortization schedule-old'!K257-'Loan amortization schedule-new'!K257)*Inputs!$B$10,0)</f>
        <v>0</v>
      </c>
      <c r="AG257" s="7"/>
      <c r="AH257" s="61" t="e">
        <f>IF(ISERROR(E257),NA(),'Loan amortization schedule-old'!K257-'Loan amortization schedule-new'!K257)+IF(ISERROR(E257),NA(),'Loan amortization schedule-old'!L257-'Loan amortization schedule-new'!L257)-IF(ISERROR(E257),NA(),IF(AD257=1,0,SUM(AE257:AF257)))</f>
        <v>#VALUE!</v>
      </c>
    </row>
    <row r="258" spans="4:34">
      <c r="D258" s="26">
        <f>IF(SUM($D$2:D257)&lt;&gt;0,0,IF(OR(ROUND(U257-L258,2)=0,ROUND(U258,2)=0),E258,0))</f>
        <v>0</v>
      </c>
      <c r="E258" s="3" t="str">
        <f t="shared" si="57"/>
        <v/>
      </c>
      <c r="F258" s="3" t="str">
        <f t="shared" si="49"/>
        <v/>
      </c>
      <c r="G258" s="47">
        <f t="shared" si="59"/>
        <v>8.6499999999999994E-2</v>
      </c>
      <c r="H258" s="37">
        <f t="shared" si="50"/>
        <v>8.6499999999999994E-2</v>
      </c>
      <c r="I258" s="9" t="e">
        <f>IF(Inputs!$B$12="No",IF((K258+L258)&gt;(U257*(1+rate/freq)),IF((U257*(1+rate/freq))&lt;0,0,(U257*(1+rate/freq))),(K258+L258)),IF(E258="",NA(),IF(Inputs!$E$10&gt;(U257*(1+rate/freq)),IF((U257*(1+rate/freq))&lt;0,0,(U257*(1+rate/freq))),PMT(H258/freq,(term),-$B$2))))</f>
        <v>#N/A</v>
      </c>
      <c r="J258" s="8" t="str">
        <f t="shared" si="51"/>
        <v/>
      </c>
      <c r="K258" s="9" t="str">
        <f t="shared" si="52"/>
        <v/>
      </c>
      <c r="L258" s="8" t="str">
        <f>IF(E258="","",IF(Inputs!$B$12="Yes",I258-K258,Inputs!$B$6-K258))</f>
        <v/>
      </c>
      <c r="M258" s="8" t="str">
        <f t="shared" si="58"/>
        <v/>
      </c>
      <c r="N258" s="8"/>
      <c r="O258" s="8"/>
      <c r="P258" s="8"/>
      <c r="Q258" s="8" t="str">
        <f t="shared" si="53"/>
        <v/>
      </c>
      <c r="R258" s="3">
        <f t="shared" si="54"/>
        <v>0</v>
      </c>
      <c r="S258" s="62">
        <f>IF(Inputs!$E$12="Yes",IF(AH258&lt;0,0,AH258),0)</f>
        <v>0</v>
      </c>
      <c r="T258" s="3">
        <f t="shared" si="55"/>
        <v>0</v>
      </c>
      <c r="U258" s="8" t="str">
        <f t="shared" si="56"/>
        <v/>
      </c>
      <c r="W258" s="11"/>
      <c r="X258" s="11"/>
      <c r="Y258" s="11"/>
      <c r="Z258" s="11"/>
      <c r="AA258" s="11"/>
      <c r="AB258" s="11"/>
      <c r="AC258" s="11"/>
      <c r="AD258">
        <f>IF(AND('Loan amortization schedule-old'!K258&gt;$AE$1,K258&gt;$AE$1),1,0)</f>
        <v>1</v>
      </c>
      <c r="AE258" s="2">
        <f>IF(AND('Loan amortization schedule-old'!K258&gt;$AE$1,K258&lt;$AE$1),($AE$1-K258)*Inputs!$B$10,0)</f>
        <v>0</v>
      </c>
      <c r="AF258">
        <f>IF(AND('Loan amortization schedule-old'!K258&lt;$AE$1,K258&lt;$AE$1),('Loan amortization schedule-old'!K258-'Loan amortization schedule-new'!K258)*Inputs!$B$10,0)</f>
        <v>0</v>
      </c>
      <c r="AG258" s="7"/>
      <c r="AH258" s="61" t="e">
        <f>IF(ISERROR(E258),NA(),'Loan amortization schedule-old'!K258-'Loan amortization schedule-new'!K258)+IF(ISERROR(E258),NA(),'Loan amortization schedule-old'!L258-'Loan amortization schedule-new'!L258)-IF(ISERROR(E258),NA(),IF(AD258=1,0,SUM(AE258:AF258)))</f>
        <v>#VALUE!</v>
      </c>
    </row>
    <row r="259" spans="4:34">
      <c r="D259" s="26">
        <f>IF(SUM($D$2:D258)&lt;&gt;0,0,IF(OR(ROUND(U258-L259,2)=0,ROUND(U259,2)=0),E259,0))</f>
        <v>0</v>
      </c>
      <c r="E259" s="3" t="str">
        <f t="shared" si="57"/>
        <v/>
      </c>
      <c r="F259" s="3" t="str">
        <f t="shared" si="49"/>
        <v/>
      </c>
      <c r="G259" s="47">
        <f t="shared" si="59"/>
        <v>8.6499999999999994E-2</v>
      </c>
      <c r="H259" s="37">
        <f t="shared" si="50"/>
        <v>8.6499999999999994E-2</v>
      </c>
      <c r="I259" s="9" t="e">
        <f>IF(Inputs!$B$12="No",IF((K259+L259)&gt;(U258*(1+rate/freq)),IF((U258*(1+rate/freq))&lt;0,0,(U258*(1+rate/freq))),(K259+L259)),IF(E259="",NA(),IF(Inputs!$E$10&gt;(U258*(1+rate/freq)),IF((U258*(1+rate/freq))&lt;0,0,(U258*(1+rate/freq))),PMT(H259/freq,(term),-$B$2))))</f>
        <v>#N/A</v>
      </c>
      <c r="J259" s="8" t="str">
        <f t="shared" si="51"/>
        <v/>
      </c>
      <c r="K259" s="9" t="str">
        <f t="shared" si="52"/>
        <v/>
      </c>
      <c r="L259" s="8" t="str">
        <f>IF(E259="","",IF(Inputs!$B$12="Yes",I259-K259,Inputs!$B$6-K259))</f>
        <v/>
      </c>
      <c r="M259" s="8" t="str">
        <f t="shared" si="58"/>
        <v/>
      </c>
      <c r="N259" s="8">
        <f>N256+3</f>
        <v>256</v>
      </c>
      <c r="O259" s="8"/>
      <c r="P259" s="8"/>
      <c r="Q259" s="8" t="str">
        <f t="shared" si="53"/>
        <v/>
      </c>
      <c r="R259" s="3">
        <f t="shared" si="54"/>
        <v>0</v>
      </c>
      <c r="S259" s="62">
        <f>IF(Inputs!$E$12="Yes",IF(AH259&lt;0,0,AH259),0)</f>
        <v>0</v>
      </c>
      <c r="T259" s="3">
        <f t="shared" si="55"/>
        <v>0</v>
      </c>
      <c r="U259" s="8" t="str">
        <f t="shared" si="56"/>
        <v/>
      </c>
      <c r="W259" s="11"/>
      <c r="X259" s="11"/>
      <c r="Y259" s="11"/>
      <c r="Z259" s="11"/>
      <c r="AA259" s="11"/>
      <c r="AB259" s="11"/>
      <c r="AC259" s="11"/>
      <c r="AD259">
        <f>IF(AND('Loan amortization schedule-old'!K259&gt;$AE$1,K259&gt;$AE$1),1,0)</f>
        <v>1</v>
      </c>
      <c r="AE259" s="2">
        <f>IF(AND('Loan amortization schedule-old'!K259&gt;$AE$1,K259&lt;$AE$1),($AE$1-K259)*Inputs!$B$10,0)</f>
        <v>0</v>
      </c>
      <c r="AF259">
        <f>IF(AND('Loan amortization schedule-old'!K259&lt;$AE$1,K259&lt;$AE$1),('Loan amortization schedule-old'!K259-'Loan amortization schedule-new'!K259)*Inputs!$B$10,0)</f>
        <v>0</v>
      </c>
      <c r="AG259" s="7"/>
      <c r="AH259" s="61" t="e">
        <f>IF(ISERROR(E259),NA(),'Loan amortization schedule-old'!K259-'Loan amortization schedule-new'!K259)+IF(ISERROR(E259),NA(),'Loan amortization schedule-old'!L259-'Loan amortization schedule-new'!L259)-IF(ISERROR(E259),NA(),IF(AD259=1,0,SUM(AE259:AF259)))</f>
        <v>#VALUE!</v>
      </c>
    </row>
    <row r="260" spans="4:34">
      <c r="D260" s="26">
        <f>IF(SUM($D$2:D259)&lt;&gt;0,0,IF(OR(ROUND(U259-L260,2)=0,ROUND(U260,2)=0),E260,0))</f>
        <v>0</v>
      </c>
      <c r="E260" s="3" t="str">
        <f t="shared" si="57"/>
        <v/>
      </c>
      <c r="F260" s="3" t="str">
        <f t="shared" ref="F260:F323" si="60">IF(E260="","",IF(ISERROR(INDEX($A$11:$B$20,MATCH(E260,$A$11:$A$20,0),2)),0,INDEX($A$11:$B$20,MATCH(E260,$A$11:$A$20,0),2)))</f>
        <v/>
      </c>
      <c r="G260" s="47">
        <f t="shared" si="59"/>
        <v>8.6499999999999994E-2</v>
      </c>
      <c r="H260" s="37">
        <f t="shared" ref="H260:H323" si="61">IF($BD$2="fixed",rate,G260)</f>
        <v>8.6499999999999994E-2</v>
      </c>
      <c r="I260" s="9" t="e">
        <f>IF(Inputs!$B$12="No",IF((K260+L260)&gt;(U259*(1+rate/freq)),IF((U259*(1+rate/freq))&lt;0,0,(U259*(1+rate/freq))),(K260+L260)),IF(E260="",NA(),IF(Inputs!$E$10&gt;(U259*(1+rate/freq)),IF((U259*(1+rate/freq))&lt;0,0,(U259*(1+rate/freq))),PMT(H260/freq,(term),-$B$2))))</f>
        <v>#N/A</v>
      </c>
      <c r="J260" s="8" t="str">
        <f t="shared" ref="J260:J323" si="62">IF(E260="","",IF(emi&gt;(U259*(1+rate/freq)),IF((U259*(1+rate/freq))&lt;0,0,(U259*(1+rate/freq))),emi))</f>
        <v/>
      </c>
      <c r="K260" s="9" t="str">
        <f t="shared" ref="K260:K323" si="63">IF(E260="","",IF(U259&lt;0,0,U259)*H260/freq)</f>
        <v/>
      </c>
      <c r="L260" s="8" t="str">
        <f>IF(E260="","",IF(Inputs!$B$12="Yes",I260-K260,Inputs!$B$6-K260))</f>
        <v/>
      </c>
      <c r="M260" s="8" t="str">
        <f t="shared" si="58"/>
        <v/>
      </c>
      <c r="N260" s="8"/>
      <c r="O260" s="8"/>
      <c r="P260" s="8"/>
      <c r="Q260" s="8" t="str">
        <f t="shared" ref="Q260:Q323" si="64">IF($B$23=$M$2,M260,IF($B$23=$N$2,N260,IF($B$23=$O$2,O260,IF($B$23=$P$2,P260,""))))</f>
        <v/>
      </c>
      <c r="R260" s="3">
        <f t="shared" ref="R260:R323" si="65">IF(Q260&lt;&gt;0,regpay,0)</f>
        <v>0</v>
      </c>
      <c r="S260" s="62">
        <f>IF(Inputs!$E$12="Yes",IF(AH260&lt;0,0,AH260),0)</f>
        <v>0</v>
      </c>
      <c r="T260" s="3">
        <f t="shared" ref="T260:T323" si="66">IF(U259=0,0,S260)</f>
        <v>0</v>
      </c>
      <c r="U260" s="8" t="str">
        <f t="shared" ref="U260:U323" si="67">IF(E260="","",IF(U259&lt;=0,0,IF(U259+F260-L260-R260-T260&lt;0,0,U259+F260-L260-R260-T260)))</f>
        <v/>
      </c>
      <c r="W260" s="11"/>
      <c r="X260" s="11"/>
      <c r="Y260" s="11"/>
      <c r="Z260" s="11"/>
      <c r="AA260" s="11"/>
      <c r="AB260" s="11"/>
      <c r="AC260" s="11"/>
      <c r="AD260">
        <f>IF(AND('Loan amortization schedule-old'!K260&gt;$AE$1,K260&gt;$AE$1),1,0)</f>
        <v>1</v>
      </c>
      <c r="AE260" s="2">
        <f>IF(AND('Loan amortization schedule-old'!K260&gt;$AE$1,K260&lt;$AE$1),($AE$1-K260)*Inputs!$B$10,0)</f>
        <v>0</v>
      </c>
      <c r="AF260">
        <f>IF(AND('Loan amortization schedule-old'!K260&lt;$AE$1,K260&lt;$AE$1),('Loan amortization schedule-old'!K260-'Loan amortization schedule-new'!K260)*Inputs!$B$10,0)</f>
        <v>0</v>
      </c>
      <c r="AG260" s="7"/>
      <c r="AH260" s="61" t="e">
        <f>IF(ISERROR(E260),NA(),'Loan amortization schedule-old'!K260-'Loan amortization schedule-new'!K260)+IF(ISERROR(E260),NA(),'Loan amortization schedule-old'!L260-'Loan amortization schedule-new'!L260)-IF(ISERROR(E260),NA(),IF(AD260=1,0,SUM(AE260:AF260)))</f>
        <v>#VALUE!</v>
      </c>
    </row>
    <row r="261" spans="4:34">
      <c r="D261" s="26">
        <f>IF(SUM($D$2:D260)&lt;&gt;0,0,IF(OR(ROUND(U260-L261,2)=0,ROUND(U261,2)=0),E261,0))</f>
        <v>0</v>
      </c>
      <c r="E261" s="3" t="str">
        <f t="shared" ref="E261:E324" si="68">IF(E260&lt;term,E260+1,"")</f>
        <v/>
      </c>
      <c r="F261" s="3" t="str">
        <f t="shared" si="60"/>
        <v/>
      </c>
      <c r="G261" s="47">
        <f t="shared" si="59"/>
        <v>8.6499999999999994E-2</v>
      </c>
      <c r="H261" s="37">
        <f t="shared" si="61"/>
        <v>8.6499999999999994E-2</v>
      </c>
      <c r="I261" s="9" t="e">
        <f>IF(Inputs!$B$12="No",IF((K261+L261)&gt;(U260*(1+rate/freq)),IF((U260*(1+rate/freq))&lt;0,0,(U260*(1+rate/freq))),(K261+L261)),IF(E261="",NA(),IF(Inputs!$E$10&gt;(U260*(1+rate/freq)),IF((U260*(1+rate/freq))&lt;0,0,(U260*(1+rate/freq))),PMT(H261/freq,(term),-$B$2))))</f>
        <v>#N/A</v>
      </c>
      <c r="J261" s="8" t="str">
        <f t="shared" si="62"/>
        <v/>
      </c>
      <c r="K261" s="9" t="str">
        <f t="shared" si="63"/>
        <v/>
      </c>
      <c r="L261" s="8" t="str">
        <f>IF(E261="","",IF(Inputs!$B$12="Yes",I261-K261,Inputs!$B$6-K261))</f>
        <v/>
      </c>
      <c r="M261" s="8" t="str">
        <f t="shared" ref="M261:M324" si="69">E261</f>
        <v/>
      </c>
      <c r="N261" s="8"/>
      <c r="O261" s="8"/>
      <c r="P261" s="8"/>
      <c r="Q261" s="8" t="str">
        <f t="shared" si="64"/>
        <v/>
      </c>
      <c r="R261" s="3">
        <f t="shared" si="65"/>
        <v>0</v>
      </c>
      <c r="S261" s="62">
        <f>IF(Inputs!$E$12="Yes",IF(AH261&lt;0,0,AH261),0)</f>
        <v>0</v>
      </c>
      <c r="T261" s="3">
        <f t="shared" si="66"/>
        <v>0</v>
      </c>
      <c r="U261" s="8" t="str">
        <f t="shared" si="67"/>
        <v/>
      </c>
      <c r="W261" s="11"/>
      <c r="X261" s="11"/>
      <c r="Y261" s="11"/>
      <c r="Z261" s="11"/>
      <c r="AA261" s="11"/>
      <c r="AB261" s="11"/>
      <c r="AC261" s="11"/>
      <c r="AD261">
        <f>IF(AND('Loan amortization schedule-old'!K261&gt;$AE$1,K261&gt;$AE$1),1,0)</f>
        <v>1</v>
      </c>
      <c r="AE261" s="2">
        <f>IF(AND('Loan amortization schedule-old'!K261&gt;$AE$1,K261&lt;$AE$1),($AE$1-K261)*Inputs!$B$10,0)</f>
        <v>0</v>
      </c>
      <c r="AF261">
        <f>IF(AND('Loan amortization schedule-old'!K261&lt;$AE$1,K261&lt;$AE$1),('Loan amortization schedule-old'!K261-'Loan amortization schedule-new'!K261)*Inputs!$B$10,0)</f>
        <v>0</v>
      </c>
      <c r="AG261" s="7"/>
      <c r="AH261" s="61" t="e">
        <f>IF(ISERROR(E261),NA(),'Loan amortization schedule-old'!K261-'Loan amortization schedule-new'!K261)+IF(ISERROR(E261),NA(),'Loan amortization schedule-old'!L261-'Loan amortization schedule-new'!L261)-IF(ISERROR(E261),NA(),IF(AD261=1,0,SUM(AE261:AF261)))</f>
        <v>#VALUE!</v>
      </c>
    </row>
    <row r="262" spans="4:34">
      <c r="D262" s="26">
        <f>IF(SUM($D$2:D261)&lt;&gt;0,0,IF(OR(ROUND(U261-L262,2)=0,ROUND(U262,2)=0),E262,0))</f>
        <v>0</v>
      </c>
      <c r="E262" s="3" t="str">
        <f t="shared" si="68"/>
        <v/>
      </c>
      <c r="F262" s="3" t="str">
        <f t="shared" si="60"/>
        <v/>
      </c>
      <c r="G262" s="47">
        <f t="shared" ref="G262:G325" si="70">G261</f>
        <v>8.6499999999999994E-2</v>
      </c>
      <c r="H262" s="37">
        <f t="shared" si="61"/>
        <v>8.6499999999999994E-2</v>
      </c>
      <c r="I262" s="9" t="e">
        <f>IF(Inputs!$B$12="No",IF((K262+L262)&gt;(U261*(1+rate/freq)),IF((U261*(1+rate/freq))&lt;0,0,(U261*(1+rate/freq))),(K262+L262)),IF(E262="",NA(),IF(Inputs!$E$10&gt;(U261*(1+rate/freq)),IF((U261*(1+rate/freq))&lt;0,0,(U261*(1+rate/freq))),PMT(H262/freq,(term),-$B$2))))</f>
        <v>#N/A</v>
      </c>
      <c r="J262" s="8" t="str">
        <f t="shared" si="62"/>
        <v/>
      </c>
      <c r="K262" s="9" t="str">
        <f t="shared" si="63"/>
        <v/>
      </c>
      <c r="L262" s="8" t="str">
        <f>IF(E262="","",IF(Inputs!$B$12="Yes",I262-K262,Inputs!$B$6-K262))</f>
        <v/>
      </c>
      <c r="M262" s="8" t="str">
        <f t="shared" si="69"/>
        <v/>
      </c>
      <c r="N262" s="8">
        <f>N259+3</f>
        <v>259</v>
      </c>
      <c r="O262" s="8">
        <f>O256+6</f>
        <v>259</v>
      </c>
      <c r="P262" s="8"/>
      <c r="Q262" s="8" t="str">
        <f t="shared" si="64"/>
        <v/>
      </c>
      <c r="R262" s="3">
        <f t="shared" si="65"/>
        <v>0</v>
      </c>
      <c r="S262" s="62">
        <f>IF(Inputs!$E$12="Yes",IF(AH262&lt;0,0,AH262),0)</f>
        <v>0</v>
      </c>
      <c r="T262" s="3">
        <f t="shared" si="66"/>
        <v>0</v>
      </c>
      <c r="U262" s="8" t="str">
        <f t="shared" si="67"/>
        <v/>
      </c>
      <c r="W262" s="11"/>
      <c r="X262" s="11"/>
      <c r="Y262" s="11"/>
      <c r="Z262" s="11"/>
      <c r="AA262" s="11"/>
      <c r="AB262" s="11"/>
      <c r="AC262" s="11"/>
      <c r="AD262">
        <f>IF(AND('Loan amortization schedule-old'!K262&gt;$AE$1,K262&gt;$AE$1),1,0)</f>
        <v>1</v>
      </c>
      <c r="AE262" s="2">
        <f>IF(AND('Loan amortization schedule-old'!K262&gt;$AE$1,K262&lt;$AE$1),($AE$1-K262)*Inputs!$B$10,0)</f>
        <v>0</v>
      </c>
      <c r="AF262">
        <f>IF(AND('Loan amortization schedule-old'!K262&lt;$AE$1,K262&lt;$AE$1),('Loan amortization schedule-old'!K262-'Loan amortization schedule-new'!K262)*Inputs!$B$10,0)</f>
        <v>0</v>
      </c>
      <c r="AG262" s="7"/>
      <c r="AH262" s="61" t="e">
        <f>IF(ISERROR(E262),NA(),'Loan amortization schedule-old'!K262-'Loan amortization schedule-new'!K262)+IF(ISERROR(E262),NA(),'Loan amortization schedule-old'!L262-'Loan amortization schedule-new'!L262)-IF(ISERROR(E262),NA(),IF(AD262=1,0,SUM(AE262:AF262)))</f>
        <v>#VALUE!</v>
      </c>
    </row>
    <row r="263" spans="4:34">
      <c r="D263" s="26">
        <f>IF(SUM($D$2:D262)&lt;&gt;0,0,IF(OR(ROUND(U262-L263,2)=0,ROUND(U263,2)=0),E263,0))</f>
        <v>0</v>
      </c>
      <c r="E263" s="3" t="str">
        <f t="shared" si="68"/>
        <v/>
      </c>
      <c r="F263" s="3" t="str">
        <f t="shared" si="60"/>
        <v/>
      </c>
      <c r="G263" s="47">
        <f t="shared" si="70"/>
        <v>8.6499999999999994E-2</v>
      </c>
      <c r="H263" s="37">
        <f t="shared" si="61"/>
        <v>8.6499999999999994E-2</v>
      </c>
      <c r="I263" s="9" t="e">
        <f>IF(Inputs!$B$12="No",IF((K263+L263)&gt;(U262*(1+rate/freq)),IF((U262*(1+rate/freq))&lt;0,0,(U262*(1+rate/freq))),(K263+L263)),IF(E263="",NA(),IF(Inputs!$E$10&gt;(U262*(1+rate/freq)),IF((U262*(1+rate/freq))&lt;0,0,(U262*(1+rate/freq))),PMT(H263/freq,(term),-$B$2))))</f>
        <v>#N/A</v>
      </c>
      <c r="J263" s="8" t="str">
        <f t="shared" si="62"/>
        <v/>
      </c>
      <c r="K263" s="9" t="str">
        <f t="shared" si="63"/>
        <v/>
      </c>
      <c r="L263" s="8" t="str">
        <f>IF(E263="","",IF(Inputs!$B$12="Yes",I263-K263,Inputs!$B$6-K263))</f>
        <v/>
      </c>
      <c r="M263" s="8" t="str">
        <f t="shared" si="69"/>
        <v/>
      </c>
      <c r="N263" s="8"/>
      <c r="O263" s="8"/>
      <c r="P263" s="8"/>
      <c r="Q263" s="8" t="str">
        <f t="shared" si="64"/>
        <v/>
      </c>
      <c r="R263" s="3">
        <f t="shared" si="65"/>
        <v>0</v>
      </c>
      <c r="S263" s="62">
        <f>IF(Inputs!$E$12="Yes",IF(AH263&lt;0,0,AH263),0)</f>
        <v>0</v>
      </c>
      <c r="T263" s="3">
        <f t="shared" si="66"/>
        <v>0</v>
      </c>
      <c r="U263" s="8" t="str">
        <f t="shared" si="67"/>
        <v/>
      </c>
      <c r="W263" s="11"/>
      <c r="X263" s="11"/>
      <c r="Y263" s="11"/>
      <c r="Z263" s="11"/>
      <c r="AA263" s="11"/>
      <c r="AB263" s="11"/>
      <c r="AC263" s="11"/>
      <c r="AD263">
        <f>IF(AND('Loan amortization schedule-old'!K263&gt;$AE$1,K263&gt;$AE$1),1,0)</f>
        <v>1</v>
      </c>
      <c r="AE263" s="2">
        <f>IF(AND('Loan amortization schedule-old'!K263&gt;$AE$1,K263&lt;$AE$1),($AE$1-K263)*Inputs!$B$10,0)</f>
        <v>0</v>
      </c>
      <c r="AF263">
        <f>IF(AND('Loan amortization schedule-old'!K263&lt;$AE$1,K263&lt;$AE$1),('Loan amortization schedule-old'!K263-'Loan amortization schedule-new'!K263)*Inputs!$B$10,0)</f>
        <v>0</v>
      </c>
      <c r="AG263" s="7"/>
      <c r="AH263" s="61" t="e">
        <f>IF(ISERROR(E263),NA(),'Loan amortization schedule-old'!K263-'Loan amortization schedule-new'!K263)+IF(ISERROR(E263),NA(),'Loan amortization schedule-old'!L263-'Loan amortization schedule-new'!L263)-IF(ISERROR(E263),NA(),IF(AD263=1,0,SUM(AE263:AF263)))</f>
        <v>#VALUE!</v>
      </c>
    </row>
    <row r="264" spans="4:34">
      <c r="D264" s="26">
        <f>IF(SUM($D$2:D263)&lt;&gt;0,0,IF(OR(ROUND(U263-L264,2)=0,ROUND(U264,2)=0),E264,0))</f>
        <v>0</v>
      </c>
      <c r="E264" s="3" t="str">
        <f t="shared" si="68"/>
        <v/>
      </c>
      <c r="F264" s="3" t="str">
        <f t="shared" si="60"/>
        <v/>
      </c>
      <c r="G264" s="47">
        <f t="shared" si="70"/>
        <v>8.6499999999999994E-2</v>
      </c>
      <c r="H264" s="37">
        <f t="shared" si="61"/>
        <v>8.6499999999999994E-2</v>
      </c>
      <c r="I264" s="9" t="e">
        <f>IF(Inputs!$B$12="No",IF((K264+L264)&gt;(U263*(1+rate/freq)),IF((U263*(1+rate/freq))&lt;0,0,(U263*(1+rate/freq))),(K264+L264)),IF(E264="",NA(),IF(Inputs!$E$10&gt;(U263*(1+rate/freq)),IF((U263*(1+rate/freq))&lt;0,0,(U263*(1+rate/freq))),PMT(H264/freq,(term),-$B$2))))</f>
        <v>#N/A</v>
      </c>
      <c r="J264" s="8" t="str">
        <f t="shared" si="62"/>
        <v/>
      </c>
      <c r="K264" s="9" t="str">
        <f t="shared" si="63"/>
        <v/>
      </c>
      <c r="L264" s="8" t="str">
        <f>IF(E264="","",IF(Inputs!$B$12="Yes",I264-K264,Inputs!$B$6-K264))</f>
        <v/>
      </c>
      <c r="M264" s="8" t="str">
        <f t="shared" si="69"/>
        <v/>
      </c>
      <c r="N264" s="8"/>
      <c r="O264" s="8"/>
      <c r="P264" s="8"/>
      <c r="Q264" s="8" t="str">
        <f t="shared" si="64"/>
        <v/>
      </c>
      <c r="R264" s="3">
        <f t="shared" si="65"/>
        <v>0</v>
      </c>
      <c r="S264" s="62">
        <f>IF(Inputs!$E$12="Yes",IF(AH264&lt;0,0,AH264),0)</f>
        <v>0</v>
      </c>
      <c r="T264" s="3">
        <f t="shared" si="66"/>
        <v>0</v>
      </c>
      <c r="U264" s="8" t="str">
        <f t="shared" si="67"/>
        <v/>
      </c>
      <c r="W264" s="11"/>
      <c r="X264" s="11"/>
      <c r="Y264" s="11"/>
      <c r="Z264" s="11"/>
      <c r="AA264" s="11"/>
      <c r="AB264" s="11"/>
      <c r="AC264" s="11"/>
      <c r="AD264">
        <f>IF(AND('Loan amortization schedule-old'!K264&gt;$AE$1,K264&gt;$AE$1),1,0)</f>
        <v>1</v>
      </c>
      <c r="AE264" s="2">
        <f>IF(AND('Loan amortization schedule-old'!K264&gt;$AE$1,K264&lt;$AE$1),($AE$1-K264)*Inputs!$B$10,0)</f>
        <v>0</v>
      </c>
      <c r="AF264">
        <f>IF(AND('Loan amortization schedule-old'!K264&lt;$AE$1,K264&lt;$AE$1),('Loan amortization schedule-old'!K264-'Loan amortization schedule-new'!K264)*Inputs!$B$10,0)</f>
        <v>0</v>
      </c>
      <c r="AG264" s="7"/>
      <c r="AH264" s="61" t="e">
        <f>IF(ISERROR(E264),NA(),'Loan amortization schedule-old'!K264-'Loan amortization schedule-new'!K264)+IF(ISERROR(E264),NA(),'Loan amortization schedule-old'!L264-'Loan amortization schedule-new'!L264)-IF(ISERROR(E264),NA(),IF(AD264=1,0,SUM(AE264:AF264)))</f>
        <v>#VALUE!</v>
      </c>
    </row>
    <row r="265" spans="4:34">
      <c r="D265" s="26">
        <f>IF(SUM($D$2:D264)&lt;&gt;0,0,IF(OR(ROUND(U264-L265,2)=0,ROUND(U265,2)=0),E265,0))</f>
        <v>0</v>
      </c>
      <c r="E265" s="3" t="str">
        <f t="shared" si="68"/>
        <v/>
      </c>
      <c r="F265" s="3" t="str">
        <f t="shared" si="60"/>
        <v/>
      </c>
      <c r="G265" s="47">
        <f t="shared" si="70"/>
        <v>8.6499999999999994E-2</v>
      </c>
      <c r="H265" s="37">
        <f t="shared" si="61"/>
        <v>8.6499999999999994E-2</v>
      </c>
      <c r="I265" s="9" t="e">
        <f>IF(Inputs!$B$12="No",IF((K265+L265)&gt;(U264*(1+rate/freq)),IF((U264*(1+rate/freq))&lt;0,0,(U264*(1+rate/freq))),(K265+L265)),IF(E265="",NA(),IF(Inputs!$E$10&gt;(U264*(1+rate/freq)),IF((U264*(1+rate/freq))&lt;0,0,(U264*(1+rate/freq))),PMT(H265/freq,(term),-$B$2))))</f>
        <v>#N/A</v>
      </c>
      <c r="J265" s="8" t="str">
        <f t="shared" si="62"/>
        <v/>
      </c>
      <c r="K265" s="9" t="str">
        <f t="shared" si="63"/>
        <v/>
      </c>
      <c r="L265" s="8" t="str">
        <f>IF(E265="","",IF(Inputs!$B$12="Yes",I265-K265,Inputs!$B$6-K265))</f>
        <v/>
      </c>
      <c r="M265" s="8" t="str">
        <f t="shared" si="69"/>
        <v/>
      </c>
      <c r="N265" s="8">
        <f>N262+3</f>
        <v>262</v>
      </c>
      <c r="O265" s="8"/>
      <c r="P265" s="8"/>
      <c r="Q265" s="8" t="str">
        <f t="shared" si="64"/>
        <v/>
      </c>
      <c r="R265" s="3">
        <f t="shared" si="65"/>
        <v>0</v>
      </c>
      <c r="S265" s="62">
        <f>IF(Inputs!$E$12="Yes",IF(AH265&lt;0,0,AH265),0)</f>
        <v>0</v>
      </c>
      <c r="T265" s="3">
        <f t="shared" si="66"/>
        <v>0</v>
      </c>
      <c r="U265" s="8" t="str">
        <f t="shared" si="67"/>
        <v/>
      </c>
      <c r="W265" s="11"/>
      <c r="X265" s="11"/>
      <c r="Y265" s="11"/>
      <c r="Z265" s="11"/>
      <c r="AA265" s="11"/>
      <c r="AB265" s="11"/>
      <c r="AC265" s="11"/>
      <c r="AD265">
        <f>IF(AND('Loan amortization schedule-old'!K265&gt;$AE$1,K265&gt;$AE$1),1,0)</f>
        <v>1</v>
      </c>
      <c r="AE265" s="2">
        <f>IF(AND('Loan amortization schedule-old'!K265&gt;$AE$1,K265&lt;$AE$1),($AE$1-K265)*Inputs!$B$10,0)</f>
        <v>0</v>
      </c>
      <c r="AF265">
        <f>IF(AND('Loan amortization schedule-old'!K265&lt;$AE$1,K265&lt;$AE$1),('Loan amortization schedule-old'!K265-'Loan amortization schedule-new'!K265)*Inputs!$B$10,0)</f>
        <v>0</v>
      </c>
      <c r="AG265" s="7"/>
      <c r="AH265" s="61" t="e">
        <f>IF(ISERROR(E265),NA(),'Loan amortization schedule-old'!K265-'Loan amortization schedule-new'!K265)+IF(ISERROR(E265),NA(),'Loan amortization schedule-old'!L265-'Loan amortization schedule-new'!L265)-IF(ISERROR(E265),NA(),IF(AD265=1,0,SUM(AE265:AF265)))</f>
        <v>#VALUE!</v>
      </c>
    </row>
    <row r="266" spans="4:34">
      <c r="D266" s="26">
        <f>IF(SUM($D$2:D265)&lt;&gt;0,0,IF(OR(ROUND(U265-L266,2)=0,ROUND(U266,2)=0),E266,0))</f>
        <v>0</v>
      </c>
      <c r="E266" s="3" t="str">
        <f t="shared" si="68"/>
        <v/>
      </c>
      <c r="F266" s="3" t="str">
        <f t="shared" si="60"/>
        <v/>
      </c>
      <c r="G266" s="47">
        <f t="shared" si="70"/>
        <v>8.6499999999999994E-2</v>
      </c>
      <c r="H266" s="37">
        <f t="shared" si="61"/>
        <v>8.6499999999999994E-2</v>
      </c>
      <c r="I266" s="9" t="e">
        <f>IF(Inputs!$B$12="No",IF((K266+L266)&gt;(U265*(1+rate/freq)),IF((U265*(1+rate/freq))&lt;0,0,(U265*(1+rate/freq))),(K266+L266)),IF(E266="",NA(),IF(Inputs!$E$10&gt;(U265*(1+rate/freq)),IF((U265*(1+rate/freq))&lt;0,0,(U265*(1+rate/freq))),PMT(H266/freq,(term),-$B$2))))</f>
        <v>#N/A</v>
      </c>
      <c r="J266" s="8" t="str">
        <f t="shared" si="62"/>
        <v/>
      </c>
      <c r="K266" s="9" t="str">
        <f t="shared" si="63"/>
        <v/>
      </c>
      <c r="L266" s="8" t="str">
        <f>IF(E266="","",IF(Inputs!$B$12="Yes",I266-K266,Inputs!$B$6-K266))</f>
        <v/>
      </c>
      <c r="M266" s="8" t="str">
        <f t="shared" si="69"/>
        <v/>
      </c>
      <c r="N266" s="8"/>
      <c r="O266" s="8"/>
      <c r="P266" s="8"/>
      <c r="Q266" s="8" t="str">
        <f t="shared" si="64"/>
        <v/>
      </c>
      <c r="R266" s="3">
        <f t="shared" si="65"/>
        <v>0</v>
      </c>
      <c r="S266" s="62">
        <f>IF(Inputs!$E$12="Yes",IF(AH266&lt;0,0,AH266),0)</f>
        <v>0</v>
      </c>
      <c r="T266" s="3">
        <f t="shared" si="66"/>
        <v>0</v>
      </c>
      <c r="U266" s="8" t="str">
        <f t="shared" si="67"/>
        <v/>
      </c>
      <c r="W266" s="11"/>
      <c r="X266" s="11"/>
      <c r="Y266" s="11"/>
      <c r="Z266" s="11"/>
      <c r="AA266" s="11"/>
      <c r="AB266" s="11"/>
      <c r="AC266" s="11"/>
      <c r="AD266">
        <f>IF(AND('Loan amortization schedule-old'!K266&gt;$AE$1,K266&gt;$AE$1),1,0)</f>
        <v>1</v>
      </c>
      <c r="AE266" s="2">
        <f>IF(AND('Loan amortization schedule-old'!K266&gt;$AE$1,K266&lt;$AE$1),($AE$1-K266)*Inputs!$B$10,0)</f>
        <v>0</v>
      </c>
      <c r="AF266">
        <f>IF(AND('Loan amortization schedule-old'!K266&lt;$AE$1,K266&lt;$AE$1),('Loan amortization schedule-old'!K266-'Loan amortization schedule-new'!K266)*Inputs!$B$10,0)</f>
        <v>0</v>
      </c>
      <c r="AG266" s="7"/>
      <c r="AH266" s="61" t="e">
        <f>IF(ISERROR(E266),NA(),'Loan amortization schedule-old'!K266-'Loan amortization schedule-new'!K266)+IF(ISERROR(E266),NA(),'Loan amortization schedule-old'!L266-'Loan amortization schedule-new'!L266)-IF(ISERROR(E266),NA(),IF(AD266=1,0,SUM(AE266:AF266)))</f>
        <v>#VALUE!</v>
      </c>
    </row>
    <row r="267" spans="4:34">
      <c r="D267" s="26">
        <f>IF(SUM($D$2:D266)&lt;&gt;0,0,IF(OR(ROUND(U266-L267,2)=0,ROUND(U267,2)=0),E267,0))</f>
        <v>0</v>
      </c>
      <c r="E267" s="3" t="str">
        <f t="shared" si="68"/>
        <v/>
      </c>
      <c r="F267" s="3" t="str">
        <f t="shared" si="60"/>
        <v/>
      </c>
      <c r="G267" s="47">
        <f t="shared" si="70"/>
        <v>8.6499999999999994E-2</v>
      </c>
      <c r="H267" s="37">
        <f t="shared" si="61"/>
        <v>8.6499999999999994E-2</v>
      </c>
      <c r="I267" s="9" t="e">
        <f>IF(Inputs!$B$12="No",IF((K267+L267)&gt;(U266*(1+rate/freq)),IF((U266*(1+rate/freq))&lt;0,0,(U266*(1+rate/freq))),(K267+L267)),IF(E267="",NA(),IF(Inputs!$E$10&gt;(U266*(1+rate/freq)),IF((U266*(1+rate/freq))&lt;0,0,(U266*(1+rate/freq))),PMT(H267/freq,(term),-$B$2))))</f>
        <v>#N/A</v>
      </c>
      <c r="J267" s="8" t="str">
        <f t="shared" si="62"/>
        <v/>
      </c>
      <c r="K267" s="9" t="str">
        <f t="shared" si="63"/>
        <v/>
      </c>
      <c r="L267" s="8" t="str">
        <f>IF(E267="","",IF(Inputs!$B$12="Yes",I267-K267,Inputs!$B$6-K267))</f>
        <v/>
      </c>
      <c r="M267" s="8" t="str">
        <f t="shared" si="69"/>
        <v/>
      </c>
      <c r="N267" s="8"/>
      <c r="O267" s="8"/>
      <c r="P267" s="8"/>
      <c r="Q267" s="8" t="str">
        <f t="shared" si="64"/>
        <v/>
      </c>
      <c r="R267" s="3">
        <f t="shared" si="65"/>
        <v>0</v>
      </c>
      <c r="S267" s="62">
        <f>IF(Inputs!$E$12="Yes",IF(AH267&lt;0,0,AH267),0)</f>
        <v>0</v>
      </c>
      <c r="T267" s="3">
        <f t="shared" si="66"/>
        <v>0</v>
      </c>
      <c r="U267" s="8" t="str">
        <f t="shared" si="67"/>
        <v/>
      </c>
      <c r="W267" s="11"/>
      <c r="X267" s="11"/>
      <c r="Y267" s="11"/>
      <c r="Z267" s="11"/>
      <c r="AA267" s="11"/>
      <c r="AB267" s="11"/>
      <c r="AC267" s="11"/>
      <c r="AD267">
        <f>IF(AND('Loan amortization schedule-old'!K267&gt;$AE$1,K267&gt;$AE$1),1,0)</f>
        <v>1</v>
      </c>
      <c r="AE267" s="2">
        <f>IF(AND('Loan amortization schedule-old'!K267&gt;$AE$1,K267&lt;$AE$1),($AE$1-K267)*Inputs!$B$10,0)</f>
        <v>0</v>
      </c>
      <c r="AF267">
        <f>IF(AND('Loan amortization schedule-old'!K267&lt;$AE$1,K267&lt;$AE$1),('Loan amortization schedule-old'!K267-'Loan amortization schedule-new'!K267)*Inputs!$B$10,0)</f>
        <v>0</v>
      </c>
      <c r="AG267" s="7"/>
      <c r="AH267" s="61" t="e">
        <f>IF(ISERROR(E267),NA(),'Loan amortization schedule-old'!K267-'Loan amortization schedule-new'!K267)+IF(ISERROR(E267),NA(),'Loan amortization schedule-old'!L267-'Loan amortization schedule-new'!L267)-IF(ISERROR(E267),NA(),IF(AD267=1,0,SUM(AE267:AF267)))</f>
        <v>#VALUE!</v>
      </c>
    </row>
    <row r="268" spans="4:34">
      <c r="D268" s="26">
        <f>IF(SUM($D$2:D267)&lt;&gt;0,0,IF(OR(ROUND(U267-L268,2)=0,ROUND(U268,2)=0),E268,0))</f>
        <v>0</v>
      </c>
      <c r="E268" s="3" t="str">
        <f t="shared" si="68"/>
        <v/>
      </c>
      <c r="F268" s="3" t="str">
        <f t="shared" si="60"/>
        <v/>
      </c>
      <c r="G268" s="47">
        <f t="shared" si="70"/>
        <v>8.6499999999999994E-2</v>
      </c>
      <c r="H268" s="37">
        <f t="shared" si="61"/>
        <v>8.6499999999999994E-2</v>
      </c>
      <c r="I268" s="9" t="e">
        <f>IF(Inputs!$B$12="No",IF((K268+L268)&gt;(U267*(1+rate/freq)),IF((U267*(1+rate/freq))&lt;0,0,(U267*(1+rate/freq))),(K268+L268)),IF(E268="",NA(),IF(Inputs!$E$10&gt;(U267*(1+rate/freq)),IF((U267*(1+rate/freq))&lt;0,0,(U267*(1+rate/freq))),PMT(H268/freq,(term),-$B$2))))</f>
        <v>#N/A</v>
      </c>
      <c r="J268" s="8" t="str">
        <f t="shared" si="62"/>
        <v/>
      </c>
      <c r="K268" s="9" t="str">
        <f t="shared" si="63"/>
        <v/>
      </c>
      <c r="L268" s="8" t="str">
        <f>IF(E268="","",IF(Inputs!$B$12="Yes",I268-K268,Inputs!$B$6-K268))</f>
        <v/>
      </c>
      <c r="M268" s="8" t="str">
        <f t="shared" si="69"/>
        <v/>
      </c>
      <c r="N268" s="8">
        <f>N265+3</f>
        <v>265</v>
      </c>
      <c r="O268" s="8">
        <f>O262+6</f>
        <v>265</v>
      </c>
      <c r="P268" s="8">
        <f>P256+12</f>
        <v>265</v>
      </c>
      <c r="Q268" s="8" t="str">
        <f t="shared" si="64"/>
        <v/>
      </c>
      <c r="R268" s="3">
        <f t="shared" si="65"/>
        <v>0</v>
      </c>
      <c r="S268" s="62">
        <f>IF(Inputs!$E$12="Yes",IF(AH268&lt;0,0,AH268),0)</f>
        <v>0</v>
      </c>
      <c r="T268" s="3">
        <f t="shared" si="66"/>
        <v>0</v>
      </c>
      <c r="U268" s="8" t="str">
        <f t="shared" si="67"/>
        <v/>
      </c>
      <c r="W268" s="11"/>
      <c r="X268" s="11"/>
      <c r="Y268" s="11"/>
      <c r="Z268" s="11"/>
      <c r="AA268" s="11"/>
      <c r="AB268" s="11"/>
      <c r="AC268" s="11"/>
      <c r="AD268">
        <f>IF(AND('Loan amortization schedule-old'!K268&gt;$AE$1,K268&gt;$AE$1),1,0)</f>
        <v>1</v>
      </c>
      <c r="AE268" s="2">
        <f>IF(AND('Loan amortization schedule-old'!K268&gt;$AE$1,K268&lt;$AE$1),($AE$1-K268)*Inputs!$B$10,0)</f>
        <v>0</v>
      </c>
      <c r="AF268">
        <f>IF(AND('Loan amortization schedule-old'!K268&lt;$AE$1,K268&lt;$AE$1),('Loan amortization schedule-old'!K268-'Loan amortization schedule-new'!K268)*Inputs!$B$10,0)</f>
        <v>0</v>
      </c>
      <c r="AG268" s="7"/>
      <c r="AH268" s="61" t="e">
        <f>IF(ISERROR(E268),NA(),'Loan amortization schedule-old'!K268-'Loan amortization schedule-new'!K268)+IF(ISERROR(E268),NA(),'Loan amortization schedule-old'!L268-'Loan amortization schedule-new'!L268)-IF(ISERROR(E268),NA(),IF(AD268=1,0,SUM(AE268:AF268)))</f>
        <v>#VALUE!</v>
      </c>
    </row>
    <row r="269" spans="4:34">
      <c r="D269" s="26">
        <f>IF(SUM($D$2:D268)&lt;&gt;0,0,IF(OR(ROUND(U268-L269,2)=0,ROUND(U269,2)=0),E269,0))</f>
        <v>0</v>
      </c>
      <c r="E269" s="3" t="str">
        <f t="shared" si="68"/>
        <v/>
      </c>
      <c r="F269" s="3" t="str">
        <f t="shared" si="60"/>
        <v/>
      </c>
      <c r="G269" s="47">
        <f t="shared" si="70"/>
        <v>8.6499999999999994E-2</v>
      </c>
      <c r="H269" s="37">
        <f t="shared" si="61"/>
        <v>8.6499999999999994E-2</v>
      </c>
      <c r="I269" s="9" t="e">
        <f>IF(Inputs!$B$12="No",IF((K269+L269)&gt;(U268*(1+rate/freq)),IF((U268*(1+rate/freq))&lt;0,0,(U268*(1+rate/freq))),(K269+L269)),IF(E269="",NA(),IF(Inputs!$E$10&gt;(U268*(1+rate/freq)),IF((U268*(1+rate/freq))&lt;0,0,(U268*(1+rate/freq))),PMT(H269/freq,(term),-$B$2))))</f>
        <v>#N/A</v>
      </c>
      <c r="J269" s="8" t="str">
        <f t="shared" si="62"/>
        <v/>
      </c>
      <c r="K269" s="9" t="str">
        <f t="shared" si="63"/>
        <v/>
      </c>
      <c r="L269" s="8" t="str">
        <f>IF(E269="","",IF(Inputs!$B$12="Yes",I269-K269,Inputs!$B$6-K269))</f>
        <v/>
      </c>
      <c r="M269" s="8" t="str">
        <f t="shared" si="69"/>
        <v/>
      </c>
      <c r="N269" s="8"/>
      <c r="O269" s="8"/>
      <c r="P269" s="8"/>
      <c r="Q269" s="8" t="str">
        <f t="shared" si="64"/>
        <v/>
      </c>
      <c r="R269" s="3">
        <f t="shared" si="65"/>
        <v>0</v>
      </c>
      <c r="S269" s="62">
        <f>IF(Inputs!$E$12="Yes",IF(AH269&lt;0,0,AH269),0)</f>
        <v>0</v>
      </c>
      <c r="T269" s="3">
        <f t="shared" si="66"/>
        <v>0</v>
      </c>
      <c r="U269" s="8" t="str">
        <f t="shared" si="67"/>
        <v/>
      </c>
      <c r="W269" s="11"/>
      <c r="X269" s="11"/>
      <c r="Y269" s="11"/>
      <c r="Z269" s="11"/>
      <c r="AA269" s="11"/>
      <c r="AB269" s="11"/>
      <c r="AC269" s="11"/>
      <c r="AD269">
        <f>IF(AND('Loan amortization schedule-old'!K269&gt;$AE$1,K269&gt;$AE$1),1,0)</f>
        <v>1</v>
      </c>
      <c r="AE269" s="2">
        <f>IF(AND('Loan amortization schedule-old'!K269&gt;$AE$1,K269&lt;$AE$1),($AE$1-K269)*Inputs!$B$10,0)</f>
        <v>0</v>
      </c>
      <c r="AF269">
        <f>IF(AND('Loan amortization schedule-old'!K269&lt;$AE$1,K269&lt;$AE$1),('Loan amortization schedule-old'!K269-'Loan amortization schedule-new'!K269)*Inputs!$B$10,0)</f>
        <v>0</v>
      </c>
      <c r="AG269" s="7"/>
      <c r="AH269" s="61" t="e">
        <f>IF(ISERROR(E269),NA(),'Loan amortization schedule-old'!K269-'Loan amortization schedule-new'!K269)+IF(ISERROR(E269),NA(),'Loan amortization schedule-old'!L269-'Loan amortization schedule-new'!L269)-IF(ISERROR(E269),NA(),IF(AD269=1,0,SUM(AE269:AF269)))</f>
        <v>#VALUE!</v>
      </c>
    </row>
    <row r="270" spans="4:34">
      <c r="D270" s="26">
        <f>IF(SUM($D$2:D269)&lt;&gt;0,0,IF(OR(ROUND(U269-L270,2)=0,ROUND(U270,2)=0),E270,0))</f>
        <v>0</v>
      </c>
      <c r="E270" s="3" t="str">
        <f t="shared" si="68"/>
        <v/>
      </c>
      <c r="F270" s="3" t="str">
        <f t="shared" si="60"/>
        <v/>
      </c>
      <c r="G270" s="47">
        <f t="shared" si="70"/>
        <v>8.6499999999999994E-2</v>
      </c>
      <c r="H270" s="37">
        <f t="shared" si="61"/>
        <v>8.6499999999999994E-2</v>
      </c>
      <c r="I270" s="9" t="e">
        <f>IF(Inputs!$B$12="No",IF((K270+L270)&gt;(U269*(1+rate/freq)),IF((U269*(1+rate/freq))&lt;0,0,(U269*(1+rate/freq))),(K270+L270)),IF(E270="",NA(),IF(Inputs!$E$10&gt;(U269*(1+rate/freq)),IF((U269*(1+rate/freq))&lt;0,0,(U269*(1+rate/freq))),PMT(H270/freq,(term),-$B$2))))</f>
        <v>#N/A</v>
      </c>
      <c r="J270" s="8" t="str">
        <f t="shared" si="62"/>
        <v/>
      </c>
      <c r="K270" s="9" t="str">
        <f t="shared" si="63"/>
        <v/>
      </c>
      <c r="L270" s="8" t="str">
        <f>IF(E270="","",IF(Inputs!$B$12="Yes",I270-K270,Inputs!$B$6-K270))</f>
        <v/>
      </c>
      <c r="M270" s="8" t="str">
        <f t="shared" si="69"/>
        <v/>
      </c>
      <c r="N270" s="8"/>
      <c r="O270" s="8"/>
      <c r="P270" s="8"/>
      <c r="Q270" s="8" t="str">
        <f t="shared" si="64"/>
        <v/>
      </c>
      <c r="R270" s="3">
        <f t="shared" si="65"/>
        <v>0</v>
      </c>
      <c r="S270" s="62">
        <f>IF(Inputs!$E$12="Yes",IF(AH270&lt;0,0,AH270),0)</f>
        <v>0</v>
      </c>
      <c r="T270" s="3">
        <f t="shared" si="66"/>
        <v>0</v>
      </c>
      <c r="U270" s="8" t="str">
        <f t="shared" si="67"/>
        <v/>
      </c>
      <c r="W270" s="11"/>
      <c r="X270" s="11"/>
      <c r="Y270" s="11"/>
      <c r="Z270" s="11"/>
      <c r="AA270" s="11"/>
      <c r="AB270" s="11"/>
      <c r="AC270" s="11"/>
      <c r="AD270">
        <f>IF(AND('Loan amortization schedule-old'!K270&gt;$AE$1,K270&gt;$AE$1),1,0)</f>
        <v>1</v>
      </c>
      <c r="AE270" s="2">
        <f>IF(AND('Loan amortization schedule-old'!K270&gt;$AE$1,K270&lt;$AE$1),($AE$1-K270)*Inputs!$B$10,0)</f>
        <v>0</v>
      </c>
      <c r="AF270">
        <f>IF(AND('Loan amortization schedule-old'!K270&lt;$AE$1,K270&lt;$AE$1),('Loan amortization schedule-old'!K270-'Loan amortization schedule-new'!K270)*Inputs!$B$10,0)</f>
        <v>0</v>
      </c>
      <c r="AG270" s="7"/>
      <c r="AH270" s="61" t="e">
        <f>IF(ISERROR(E270),NA(),'Loan amortization schedule-old'!K270-'Loan amortization schedule-new'!K270)+IF(ISERROR(E270),NA(),'Loan amortization schedule-old'!L270-'Loan amortization schedule-new'!L270)-IF(ISERROR(E270),NA(),IF(AD270=1,0,SUM(AE270:AF270)))</f>
        <v>#VALUE!</v>
      </c>
    </row>
    <row r="271" spans="4:34">
      <c r="D271" s="26">
        <f>IF(SUM($D$2:D270)&lt;&gt;0,0,IF(OR(ROUND(U270-L271,2)=0,ROUND(U271,2)=0),E271,0))</f>
        <v>0</v>
      </c>
      <c r="E271" s="3" t="str">
        <f t="shared" si="68"/>
        <v/>
      </c>
      <c r="F271" s="3" t="str">
        <f t="shared" si="60"/>
        <v/>
      </c>
      <c r="G271" s="47">
        <f t="shared" si="70"/>
        <v>8.6499999999999994E-2</v>
      </c>
      <c r="H271" s="37">
        <f t="shared" si="61"/>
        <v>8.6499999999999994E-2</v>
      </c>
      <c r="I271" s="9" t="e">
        <f>IF(Inputs!$B$12="No",IF((K271+L271)&gt;(U270*(1+rate/freq)),IF((U270*(1+rate/freq))&lt;0,0,(U270*(1+rate/freq))),(K271+L271)),IF(E271="",NA(),IF(Inputs!$E$10&gt;(U270*(1+rate/freq)),IF((U270*(1+rate/freq))&lt;0,0,(U270*(1+rate/freq))),PMT(H271/freq,(term),-$B$2))))</f>
        <v>#N/A</v>
      </c>
      <c r="J271" s="8" t="str">
        <f t="shared" si="62"/>
        <v/>
      </c>
      <c r="K271" s="9" t="str">
        <f t="shared" si="63"/>
        <v/>
      </c>
      <c r="L271" s="8" t="str">
        <f>IF(E271="","",IF(Inputs!$B$12="Yes",I271-K271,Inputs!$B$6-K271))</f>
        <v/>
      </c>
      <c r="M271" s="8" t="str">
        <f t="shared" si="69"/>
        <v/>
      </c>
      <c r="N271" s="8">
        <f>N268+3</f>
        <v>268</v>
      </c>
      <c r="O271" s="8"/>
      <c r="P271" s="8"/>
      <c r="Q271" s="8" t="str">
        <f t="shared" si="64"/>
        <v/>
      </c>
      <c r="R271" s="3">
        <f t="shared" si="65"/>
        <v>0</v>
      </c>
      <c r="S271" s="62">
        <f>IF(Inputs!$E$12="Yes",IF(AH271&lt;0,0,AH271),0)</f>
        <v>0</v>
      </c>
      <c r="T271" s="3">
        <f t="shared" si="66"/>
        <v>0</v>
      </c>
      <c r="U271" s="8" t="str">
        <f t="shared" si="67"/>
        <v/>
      </c>
      <c r="W271" s="11"/>
      <c r="X271" s="11"/>
      <c r="Y271" s="11"/>
      <c r="Z271" s="11"/>
      <c r="AA271" s="11"/>
      <c r="AB271" s="11"/>
      <c r="AC271" s="11"/>
      <c r="AD271">
        <f>IF(AND('Loan amortization schedule-old'!K271&gt;$AE$1,K271&gt;$AE$1),1,0)</f>
        <v>1</v>
      </c>
      <c r="AE271" s="2">
        <f>IF(AND('Loan amortization schedule-old'!K271&gt;$AE$1,K271&lt;$AE$1),($AE$1-K271)*Inputs!$B$10,0)</f>
        <v>0</v>
      </c>
      <c r="AF271">
        <f>IF(AND('Loan amortization schedule-old'!K271&lt;$AE$1,K271&lt;$AE$1),('Loan amortization schedule-old'!K271-'Loan amortization schedule-new'!K271)*Inputs!$B$10,0)</f>
        <v>0</v>
      </c>
      <c r="AG271" s="7"/>
      <c r="AH271" s="61" t="e">
        <f>IF(ISERROR(E271),NA(),'Loan amortization schedule-old'!K271-'Loan amortization schedule-new'!K271)+IF(ISERROR(E271),NA(),'Loan amortization schedule-old'!L271-'Loan amortization schedule-new'!L271)-IF(ISERROR(E271),NA(),IF(AD271=1,0,SUM(AE271:AF271)))</f>
        <v>#VALUE!</v>
      </c>
    </row>
    <row r="272" spans="4:34">
      <c r="D272" s="26">
        <f>IF(SUM($D$2:D271)&lt;&gt;0,0,IF(OR(ROUND(U271-L272,2)=0,ROUND(U272,2)=0),E272,0))</f>
        <v>0</v>
      </c>
      <c r="E272" s="3" t="str">
        <f t="shared" si="68"/>
        <v/>
      </c>
      <c r="F272" s="3" t="str">
        <f t="shared" si="60"/>
        <v/>
      </c>
      <c r="G272" s="47">
        <f t="shared" si="70"/>
        <v>8.6499999999999994E-2</v>
      </c>
      <c r="H272" s="37">
        <f t="shared" si="61"/>
        <v>8.6499999999999994E-2</v>
      </c>
      <c r="I272" s="9" t="e">
        <f>IF(Inputs!$B$12="No",IF((K272+L272)&gt;(U271*(1+rate/freq)),IF((U271*(1+rate/freq))&lt;0,0,(U271*(1+rate/freq))),(K272+L272)),IF(E272="",NA(),IF(Inputs!$E$10&gt;(U271*(1+rate/freq)),IF((U271*(1+rate/freq))&lt;0,0,(U271*(1+rate/freq))),PMT(H272/freq,(term),-$B$2))))</f>
        <v>#N/A</v>
      </c>
      <c r="J272" s="8" t="str">
        <f t="shared" si="62"/>
        <v/>
      </c>
      <c r="K272" s="9" t="str">
        <f t="shared" si="63"/>
        <v/>
      </c>
      <c r="L272" s="8" t="str">
        <f>IF(E272="","",IF(Inputs!$B$12="Yes",I272-K272,Inputs!$B$6-K272))</f>
        <v/>
      </c>
      <c r="M272" s="8" t="str">
        <f t="shared" si="69"/>
        <v/>
      </c>
      <c r="N272" s="8"/>
      <c r="O272" s="8"/>
      <c r="P272" s="8"/>
      <c r="Q272" s="8" t="str">
        <f t="shared" si="64"/>
        <v/>
      </c>
      <c r="R272" s="3">
        <f t="shared" si="65"/>
        <v>0</v>
      </c>
      <c r="S272" s="62">
        <f>IF(Inputs!$E$12="Yes",IF(AH272&lt;0,0,AH272),0)</f>
        <v>0</v>
      </c>
      <c r="T272" s="3">
        <f t="shared" si="66"/>
        <v>0</v>
      </c>
      <c r="U272" s="8" t="str">
        <f t="shared" si="67"/>
        <v/>
      </c>
      <c r="W272" s="11"/>
      <c r="X272" s="11"/>
      <c r="Y272" s="11"/>
      <c r="Z272" s="11"/>
      <c r="AA272" s="11"/>
      <c r="AB272" s="11"/>
      <c r="AC272" s="11"/>
      <c r="AD272">
        <f>IF(AND('Loan amortization schedule-old'!K272&gt;$AE$1,K272&gt;$AE$1),1,0)</f>
        <v>1</v>
      </c>
      <c r="AE272" s="2">
        <f>IF(AND('Loan amortization schedule-old'!K272&gt;$AE$1,K272&lt;$AE$1),($AE$1-K272)*Inputs!$B$10,0)</f>
        <v>0</v>
      </c>
      <c r="AF272">
        <f>IF(AND('Loan amortization schedule-old'!K272&lt;$AE$1,K272&lt;$AE$1),('Loan amortization schedule-old'!K272-'Loan amortization schedule-new'!K272)*Inputs!$B$10,0)</f>
        <v>0</v>
      </c>
      <c r="AG272" s="7"/>
      <c r="AH272" s="61" t="e">
        <f>IF(ISERROR(E272),NA(),'Loan amortization schedule-old'!K272-'Loan amortization schedule-new'!K272)+IF(ISERROR(E272),NA(),'Loan amortization schedule-old'!L272-'Loan amortization schedule-new'!L272)-IF(ISERROR(E272),NA(),IF(AD272=1,0,SUM(AE272:AF272)))</f>
        <v>#VALUE!</v>
      </c>
    </row>
    <row r="273" spans="4:34">
      <c r="D273" s="26">
        <f>IF(SUM($D$2:D272)&lt;&gt;0,0,IF(OR(ROUND(U272-L273,2)=0,ROUND(U273,2)=0),E273,0))</f>
        <v>0</v>
      </c>
      <c r="E273" s="3" t="str">
        <f t="shared" si="68"/>
        <v/>
      </c>
      <c r="F273" s="3" t="str">
        <f t="shared" si="60"/>
        <v/>
      </c>
      <c r="G273" s="47">
        <f t="shared" si="70"/>
        <v>8.6499999999999994E-2</v>
      </c>
      <c r="H273" s="37">
        <f t="shared" si="61"/>
        <v>8.6499999999999994E-2</v>
      </c>
      <c r="I273" s="9" t="e">
        <f>IF(Inputs!$B$12="No",IF((K273+L273)&gt;(U272*(1+rate/freq)),IF((U272*(1+rate/freq))&lt;0,0,(U272*(1+rate/freq))),(K273+L273)),IF(E273="",NA(),IF(Inputs!$E$10&gt;(U272*(1+rate/freq)),IF((U272*(1+rate/freq))&lt;0,0,(U272*(1+rate/freq))),PMT(H273/freq,(term),-$B$2))))</f>
        <v>#N/A</v>
      </c>
      <c r="J273" s="8" t="str">
        <f t="shared" si="62"/>
        <v/>
      </c>
      <c r="K273" s="9" t="str">
        <f t="shared" si="63"/>
        <v/>
      </c>
      <c r="L273" s="8" t="str">
        <f>IF(E273="","",IF(Inputs!$B$12="Yes",I273-K273,Inputs!$B$6-K273))</f>
        <v/>
      </c>
      <c r="M273" s="8" t="str">
        <f t="shared" si="69"/>
        <v/>
      </c>
      <c r="N273" s="8"/>
      <c r="O273" s="8"/>
      <c r="P273" s="8"/>
      <c r="Q273" s="8" t="str">
        <f t="shared" si="64"/>
        <v/>
      </c>
      <c r="R273" s="3">
        <f t="shared" si="65"/>
        <v>0</v>
      </c>
      <c r="S273" s="62">
        <f>IF(Inputs!$E$12="Yes",IF(AH273&lt;0,0,AH273),0)</f>
        <v>0</v>
      </c>
      <c r="T273" s="3">
        <f t="shared" si="66"/>
        <v>0</v>
      </c>
      <c r="U273" s="8" t="str">
        <f t="shared" si="67"/>
        <v/>
      </c>
      <c r="W273" s="11"/>
      <c r="X273" s="11"/>
      <c r="Y273" s="11"/>
      <c r="Z273" s="11"/>
      <c r="AA273" s="11"/>
      <c r="AB273" s="11"/>
      <c r="AC273" s="11"/>
      <c r="AD273">
        <f>IF(AND('Loan amortization schedule-old'!K273&gt;$AE$1,K273&gt;$AE$1),1,0)</f>
        <v>1</v>
      </c>
      <c r="AE273" s="2">
        <f>IF(AND('Loan amortization schedule-old'!K273&gt;$AE$1,K273&lt;$AE$1),($AE$1-K273)*Inputs!$B$10,0)</f>
        <v>0</v>
      </c>
      <c r="AF273">
        <f>IF(AND('Loan amortization schedule-old'!K273&lt;$AE$1,K273&lt;$AE$1),('Loan amortization schedule-old'!K273-'Loan amortization schedule-new'!K273)*Inputs!$B$10,0)</f>
        <v>0</v>
      </c>
      <c r="AG273" s="7"/>
      <c r="AH273" s="61" t="e">
        <f>IF(ISERROR(E273),NA(),'Loan amortization schedule-old'!K273-'Loan amortization schedule-new'!K273)+IF(ISERROR(E273),NA(),'Loan amortization schedule-old'!L273-'Loan amortization schedule-new'!L273)-IF(ISERROR(E273),NA(),IF(AD273=1,0,SUM(AE273:AF273)))</f>
        <v>#VALUE!</v>
      </c>
    </row>
    <row r="274" spans="4:34">
      <c r="D274" s="26">
        <f>IF(SUM($D$2:D273)&lt;&gt;0,0,IF(OR(ROUND(U273-L274,2)=0,ROUND(U274,2)=0),E274,0))</f>
        <v>0</v>
      </c>
      <c r="E274" s="3" t="str">
        <f t="shared" si="68"/>
        <v/>
      </c>
      <c r="F274" s="3" t="str">
        <f t="shared" si="60"/>
        <v/>
      </c>
      <c r="G274" s="47">
        <f t="shared" si="70"/>
        <v>8.6499999999999994E-2</v>
      </c>
      <c r="H274" s="37">
        <f t="shared" si="61"/>
        <v>8.6499999999999994E-2</v>
      </c>
      <c r="I274" s="9" t="e">
        <f>IF(Inputs!$B$12="No",IF((K274+L274)&gt;(U273*(1+rate/freq)),IF((U273*(1+rate/freq))&lt;0,0,(U273*(1+rate/freq))),(K274+L274)),IF(E274="",NA(),IF(Inputs!$E$10&gt;(U273*(1+rate/freq)),IF((U273*(1+rate/freq))&lt;0,0,(U273*(1+rate/freq))),PMT(H274/freq,(term),-$B$2))))</f>
        <v>#N/A</v>
      </c>
      <c r="J274" s="8" t="str">
        <f t="shared" si="62"/>
        <v/>
      </c>
      <c r="K274" s="9" t="str">
        <f t="shared" si="63"/>
        <v/>
      </c>
      <c r="L274" s="8" t="str">
        <f>IF(E274="","",IF(Inputs!$B$12="Yes",I274-K274,Inputs!$B$6-K274))</f>
        <v/>
      </c>
      <c r="M274" s="8" t="str">
        <f t="shared" si="69"/>
        <v/>
      </c>
      <c r="N274" s="8">
        <f>N271+3</f>
        <v>271</v>
      </c>
      <c r="O274" s="8">
        <f>O268+6</f>
        <v>271</v>
      </c>
      <c r="P274" s="8"/>
      <c r="Q274" s="8" t="str">
        <f t="shared" si="64"/>
        <v/>
      </c>
      <c r="R274" s="3">
        <f t="shared" si="65"/>
        <v>0</v>
      </c>
      <c r="S274" s="62">
        <f>IF(Inputs!$E$12="Yes",IF(AH274&lt;0,0,AH274),0)</f>
        <v>0</v>
      </c>
      <c r="T274" s="3">
        <f t="shared" si="66"/>
        <v>0</v>
      </c>
      <c r="U274" s="8" t="str">
        <f t="shared" si="67"/>
        <v/>
      </c>
      <c r="W274" s="11"/>
      <c r="X274" s="11"/>
      <c r="Y274" s="11"/>
      <c r="Z274" s="11"/>
      <c r="AA274" s="11"/>
      <c r="AB274" s="11"/>
      <c r="AC274" s="11"/>
      <c r="AD274">
        <f>IF(AND('Loan amortization schedule-old'!K274&gt;$AE$1,K274&gt;$AE$1),1,0)</f>
        <v>1</v>
      </c>
      <c r="AE274" s="2">
        <f>IF(AND('Loan amortization schedule-old'!K274&gt;$AE$1,K274&lt;$AE$1),($AE$1-K274)*Inputs!$B$10,0)</f>
        <v>0</v>
      </c>
      <c r="AF274">
        <f>IF(AND('Loan amortization schedule-old'!K274&lt;$AE$1,K274&lt;$AE$1),('Loan amortization schedule-old'!K274-'Loan amortization schedule-new'!K274)*Inputs!$B$10,0)</f>
        <v>0</v>
      </c>
      <c r="AG274" s="7"/>
      <c r="AH274" s="61" t="e">
        <f>IF(ISERROR(E274),NA(),'Loan amortization schedule-old'!K274-'Loan amortization schedule-new'!K274)+IF(ISERROR(E274),NA(),'Loan amortization schedule-old'!L274-'Loan amortization schedule-new'!L274)-IF(ISERROR(E274),NA(),IF(AD274=1,0,SUM(AE274:AF274)))</f>
        <v>#VALUE!</v>
      </c>
    </row>
    <row r="275" spans="4:34">
      <c r="D275" s="26">
        <f>IF(SUM($D$2:D274)&lt;&gt;0,0,IF(OR(ROUND(U274-L275,2)=0,ROUND(U275,2)=0),E275,0))</f>
        <v>0</v>
      </c>
      <c r="E275" s="3" t="str">
        <f t="shared" si="68"/>
        <v/>
      </c>
      <c r="F275" s="3" t="str">
        <f t="shared" si="60"/>
        <v/>
      </c>
      <c r="G275" s="47">
        <f t="shared" si="70"/>
        <v>8.6499999999999994E-2</v>
      </c>
      <c r="H275" s="37">
        <f t="shared" si="61"/>
        <v>8.6499999999999994E-2</v>
      </c>
      <c r="I275" s="9" t="e">
        <f>IF(Inputs!$B$12="No",IF((K275+L275)&gt;(U274*(1+rate/freq)),IF((U274*(1+rate/freq))&lt;0,0,(U274*(1+rate/freq))),(K275+L275)),IF(E275="",NA(),IF(Inputs!$E$10&gt;(U274*(1+rate/freq)),IF((U274*(1+rate/freq))&lt;0,0,(U274*(1+rate/freq))),PMT(H275/freq,(term),-$B$2))))</f>
        <v>#N/A</v>
      </c>
      <c r="J275" s="8" t="str">
        <f t="shared" si="62"/>
        <v/>
      </c>
      <c r="K275" s="9" t="str">
        <f t="shared" si="63"/>
        <v/>
      </c>
      <c r="L275" s="8" t="str">
        <f>IF(E275="","",IF(Inputs!$B$12="Yes",I275-K275,Inputs!$B$6-K275))</f>
        <v/>
      </c>
      <c r="M275" s="8" t="str">
        <f t="shared" si="69"/>
        <v/>
      </c>
      <c r="N275" s="8"/>
      <c r="O275" s="8"/>
      <c r="P275" s="8"/>
      <c r="Q275" s="8" t="str">
        <f t="shared" si="64"/>
        <v/>
      </c>
      <c r="R275" s="3">
        <f t="shared" si="65"/>
        <v>0</v>
      </c>
      <c r="S275" s="62">
        <f>IF(Inputs!$E$12="Yes",IF(AH275&lt;0,0,AH275),0)</f>
        <v>0</v>
      </c>
      <c r="T275" s="3">
        <f t="shared" si="66"/>
        <v>0</v>
      </c>
      <c r="U275" s="8" t="str">
        <f t="shared" si="67"/>
        <v/>
      </c>
      <c r="W275" s="11"/>
      <c r="X275" s="11"/>
      <c r="Y275" s="11"/>
      <c r="Z275" s="11"/>
      <c r="AA275" s="11"/>
      <c r="AB275" s="11"/>
      <c r="AC275" s="11"/>
      <c r="AD275">
        <f>IF(AND('Loan amortization schedule-old'!K275&gt;$AE$1,K275&gt;$AE$1),1,0)</f>
        <v>1</v>
      </c>
      <c r="AE275" s="2">
        <f>IF(AND('Loan amortization schedule-old'!K275&gt;$AE$1,K275&lt;$AE$1),($AE$1-K275)*Inputs!$B$10,0)</f>
        <v>0</v>
      </c>
      <c r="AF275">
        <f>IF(AND('Loan amortization schedule-old'!K275&lt;$AE$1,K275&lt;$AE$1),('Loan amortization schedule-old'!K275-'Loan amortization schedule-new'!K275)*Inputs!$B$10,0)</f>
        <v>0</v>
      </c>
      <c r="AG275" s="7"/>
      <c r="AH275" s="61" t="e">
        <f>IF(ISERROR(E275),NA(),'Loan amortization schedule-old'!K275-'Loan amortization schedule-new'!K275)+IF(ISERROR(E275),NA(),'Loan amortization schedule-old'!L275-'Loan amortization schedule-new'!L275)-IF(ISERROR(E275),NA(),IF(AD275=1,0,SUM(AE275:AF275)))</f>
        <v>#VALUE!</v>
      </c>
    </row>
    <row r="276" spans="4:34">
      <c r="D276" s="26">
        <f>IF(SUM($D$2:D275)&lt;&gt;0,0,IF(OR(ROUND(U275-L276,2)=0,ROUND(U276,2)=0),E276,0))</f>
        <v>0</v>
      </c>
      <c r="E276" s="3" t="str">
        <f t="shared" si="68"/>
        <v/>
      </c>
      <c r="F276" s="3" t="str">
        <f t="shared" si="60"/>
        <v/>
      </c>
      <c r="G276" s="47">
        <f t="shared" si="70"/>
        <v>8.6499999999999994E-2</v>
      </c>
      <c r="H276" s="37">
        <f t="shared" si="61"/>
        <v>8.6499999999999994E-2</v>
      </c>
      <c r="I276" s="9" t="e">
        <f>IF(Inputs!$B$12="No",IF((K276+L276)&gt;(U275*(1+rate/freq)),IF((U275*(1+rate/freq))&lt;0,0,(U275*(1+rate/freq))),(K276+L276)),IF(E276="",NA(),IF(Inputs!$E$10&gt;(U275*(1+rate/freq)),IF((U275*(1+rate/freq))&lt;0,0,(U275*(1+rate/freq))),PMT(H276/freq,(term),-$B$2))))</f>
        <v>#N/A</v>
      </c>
      <c r="J276" s="8" t="str">
        <f t="shared" si="62"/>
        <v/>
      </c>
      <c r="K276" s="9" t="str">
        <f t="shared" si="63"/>
        <v/>
      </c>
      <c r="L276" s="8" t="str">
        <f>IF(E276="","",IF(Inputs!$B$12="Yes",I276-K276,Inputs!$B$6-K276))</f>
        <v/>
      </c>
      <c r="M276" s="8" t="str">
        <f t="shared" si="69"/>
        <v/>
      </c>
      <c r="N276" s="8"/>
      <c r="O276" s="8"/>
      <c r="P276" s="8"/>
      <c r="Q276" s="8" t="str">
        <f t="shared" si="64"/>
        <v/>
      </c>
      <c r="R276" s="3">
        <f t="shared" si="65"/>
        <v>0</v>
      </c>
      <c r="S276" s="62">
        <f>IF(Inputs!$E$12="Yes",IF(AH276&lt;0,0,AH276),0)</f>
        <v>0</v>
      </c>
      <c r="T276" s="3">
        <f t="shared" si="66"/>
        <v>0</v>
      </c>
      <c r="U276" s="8" t="str">
        <f t="shared" si="67"/>
        <v/>
      </c>
      <c r="W276" s="11"/>
      <c r="X276" s="11"/>
      <c r="Y276" s="11"/>
      <c r="Z276" s="11"/>
      <c r="AA276" s="11"/>
      <c r="AB276" s="11"/>
      <c r="AC276" s="11"/>
      <c r="AD276">
        <f>IF(AND('Loan amortization schedule-old'!K276&gt;$AE$1,K276&gt;$AE$1),1,0)</f>
        <v>1</v>
      </c>
      <c r="AE276" s="2">
        <f>IF(AND('Loan amortization schedule-old'!K276&gt;$AE$1,K276&lt;$AE$1),($AE$1-K276)*Inputs!$B$10,0)</f>
        <v>0</v>
      </c>
      <c r="AF276">
        <f>IF(AND('Loan amortization schedule-old'!K276&lt;$AE$1,K276&lt;$AE$1),('Loan amortization schedule-old'!K276-'Loan amortization schedule-new'!K276)*Inputs!$B$10,0)</f>
        <v>0</v>
      </c>
      <c r="AG276" s="7"/>
      <c r="AH276" s="61" t="e">
        <f>IF(ISERROR(E276),NA(),'Loan amortization schedule-old'!K276-'Loan amortization schedule-new'!K276)+IF(ISERROR(E276),NA(),'Loan amortization schedule-old'!L276-'Loan amortization schedule-new'!L276)-IF(ISERROR(E276),NA(),IF(AD276=1,0,SUM(AE276:AF276)))</f>
        <v>#VALUE!</v>
      </c>
    </row>
    <row r="277" spans="4:34">
      <c r="D277" s="26">
        <f>IF(SUM($D$2:D276)&lt;&gt;0,0,IF(OR(ROUND(U276-L277,2)=0,ROUND(U277,2)=0),E277,0))</f>
        <v>0</v>
      </c>
      <c r="E277" s="3" t="str">
        <f t="shared" si="68"/>
        <v/>
      </c>
      <c r="F277" s="3" t="str">
        <f t="shared" si="60"/>
        <v/>
      </c>
      <c r="G277" s="47">
        <f t="shared" si="70"/>
        <v>8.6499999999999994E-2</v>
      </c>
      <c r="H277" s="37">
        <f t="shared" si="61"/>
        <v>8.6499999999999994E-2</v>
      </c>
      <c r="I277" s="9" t="e">
        <f>IF(Inputs!$B$12="No",IF((K277+L277)&gt;(U276*(1+rate/freq)),IF((U276*(1+rate/freq))&lt;0,0,(U276*(1+rate/freq))),(K277+L277)),IF(E277="",NA(),IF(Inputs!$E$10&gt;(U276*(1+rate/freq)),IF((U276*(1+rate/freq))&lt;0,0,(U276*(1+rate/freq))),PMT(H277/freq,(term),-$B$2))))</f>
        <v>#N/A</v>
      </c>
      <c r="J277" s="8" t="str">
        <f t="shared" si="62"/>
        <v/>
      </c>
      <c r="K277" s="9" t="str">
        <f t="shared" si="63"/>
        <v/>
      </c>
      <c r="L277" s="8" t="str">
        <f>IF(E277="","",IF(Inputs!$B$12="Yes",I277-K277,Inputs!$B$6-K277))</f>
        <v/>
      </c>
      <c r="M277" s="8" t="str">
        <f t="shared" si="69"/>
        <v/>
      </c>
      <c r="N277" s="8">
        <f>N274+3</f>
        <v>274</v>
      </c>
      <c r="O277" s="8"/>
      <c r="P277" s="8"/>
      <c r="Q277" s="8" t="str">
        <f t="shared" si="64"/>
        <v/>
      </c>
      <c r="R277" s="3">
        <f t="shared" si="65"/>
        <v>0</v>
      </c>
      <c r="S277" s="62">
        <f>IF(Inputs!$E$12="Yes",IF(AH277&lt;0,0,AH277),0)</f>
        <v>0</v>
      </c>
      <c r="T277" s="3">
        <f t="shared" si="66"/>
        <v>0</v>
      </c>
      <c r="U277" s="8" t="str">
        <f t="shared" si="67"/>
        <v/>
      </c>
      <c r="W277" s="11"/>
      <c r="X277" s="11"/>
      <c r="Y277" s="11"/>
      <c r="Z277" s="11"/>
      <c r="AA277" s="11"/>
      <c r="AB277" s="11"/>
      <c r="AC277" s="11"/>
      <c r="AD277">
        <f>IF(AND('Loan amortization schedule-old'!K277&gt;$AE$1,K277&gt;$AE$1),1,0)</f>
        <v>1</v>
      </c>
      <c r="AE277" s="2">
        <f>IF(AND('Loan amortization schedule-old'!K277&gt;$AE$1,K277&lt;$AE$1),($AE$1-K277)*Inputs!$B$10,0)</f>
        <v>0</v>
      </c>
      <c r="AF277">
        <f>IF(AND('Loan amortization schedule-old'!K277&lt;$AE$1,K277&lt;$AE$1),('Loan amortization schedule-old'!K277-'Loan amortization schedule-new'!K277)*Inputs!$B$10,0)</f>
        <v>0</v>
      </c>
      <c r="AG277" s="7"/>
      <c r="AH277" s="61" t="e">
        <f>IF(ISERROR(E277),NA(),'Loan amortization schedule-old'!K277-'Loan amortization schedule-new'!K277)+IF(ISERROR(E277),NA(),'Loan amortization schedule-old'!L277-'Loan amortization schedule-new'!L277)-IF(ISERROR(E277),NA(),IF(AD277=1,0,SUM(AE277:AF277)))</f>
        <v>#VALUE!</v>
      </c>
    </row>
    <row r="278" spans="4:34">
      <c r="D278" s="26">
        <f>IF(SUM($D$2:D277)&lt;&gt;0,0,IF(OR(ROUND(U277-L278,2)=0,ROUND(U278,2)=0),E278,0))</f>
        <v>0</v>
      </c>
      <c r="E278" s="3" t="str">
        <f t="shared" si="68"/>
        <v/>
      </c>
      <c r="F278" s="3" t="str">
        <f t="shared" si="60"/>
        <v/>
      </c>
      <c r="G278" s="47">
        <f t="shared" si="70"/>
        <v>8.6499999999999994E-2</v>
      </c>
      <c r="H278" s="37">
        <f t="shared" si="61"/>
        <v>8.6499999999999994E-2</v>
      </c>
      <c r="I278" s="9" t="e">
        <f>IF(Inputs!$B$12="No",IF((K278+L278)&gt;(U277*(1+rate/freq)),IF((U277*(1+rate/freq))&lt;0,0,(U277*(1+rate/freq))),(K278+L278)),IF(E278="",NA(),IF(Inputs!$E$10&gt;(U277*(1+rate/freq)),IF((U277*(1+rate/freq))&lt;0,0,(U277*(1+rate/freq))),PMT(H278/freq,(term),-$B$2))))</f>
        <v>#N/A</v>
      </c>
      <c r="J278" s="8" t="str">
        <f t="shared" si="62"/>
        <v/>
      </c>
      <c r="K278" s="9" t="str">
        <f t="shared" si="63"/>
        <v/>
      </c>
      <c r="L278" s="8" t="str">
        <f>IF(E278="","",IF(Inputs!$B$12="Yes",I278-K278,Inputs!$B$6-K278))</f>
        <v/>
      </c>
      <c r="M278" s="8" t="str">
        <f t="shared" si="69"/>
        <v/>
      </c>
      <c r="N278" s="8"/>
      <c r="O278" s="8"/>
      <c r="P278" s="8"/>
      <c r="Q278" s="8" t="str">
        <f t="shared" si="64"/>
        <v/>
      </c>
      <c r="R278" s="3">
        <f t="shared" si="65"/>
        <v>0</v>
      </c>
      <c r="S278" s="62">
        <f>IF(Inputs!$E$12="Yes",IF(AH278&lt;0,0,AH278),0)</f>
        <v>0</v>
      </c>
      <c r="T278" s="3">
        <f t="shared" si="66"/>
        <v>0</v>
      </c>
      <c r="U278" s="8" t="str">
        <f t="shared" si="67"/>
        <v/>
      </c>
      <c r="W278" s="11"/>
      <c r="X278" s="11"/>
      <c r="Y278" s="11"/>
      <c r="Z278" s="11"/>
      <c r="AA278" s="11"/>
      <c r="AB278" s="11"/>
      <c r="AC278" s="11"/>
      <c r="AD278">
        <f>IF(AND('Loan amortization schedule-old'!K278&gt;$AE$1,K278&gt;$AE$1),1,0)</f>
        <v>1</v>
      </c>
      <c r="AE278" s="2">
        <f>IF(AND('Loan amortization schedule-old'!K278&gt;$AE$1,K278&lt;$AE$1),($AE$1-K278)*Inputs!$B$10,0)</f>
        <v>0</v>
      </c>
      <c r="AF278">
        <f>IF(AND('Loan amortization schedule-old'!K278&lt;$AE$1,K278&lt;$AE$1),('Loan amortization schedule-old'!K278-'Loan amortization schedule-new'!K278)*Inputs!$B$10,0)</f>
        <v>0</v>
      </c>
      <c r="AG278" s="7"/>
      <c r="AH278" s="61" t="e">
        <f>IF(ISERROR(E278),NA(),'Loan amortization schedule-old'!K278-'Loan amortization schedule-new'!K278)+IF(ISERROR(E278),NA(),'Loan amortization schedule-old'!L278-'Loan amortization schedule-new'!L278)-IF(ISERROR(E278),NA(),IF(AD278=1,0,SUM(AE278:AF278)))</f>
        <v>#VALUE!</v>
      </c>
    </row>
    <row r="279" spans="4:34">
      <c r="D279" s="26">
        <f>IF(SUM($D$2:D278)&lt;&gt;0,0,IF(OR(ROUND(U278-L279,2)=0,ROUND(U279,2)=0),E279,0))</f>
        <v>0</v>
      </c>
      <c r="E279" s="3" t="str">
        <f t="shared" si="68"/>
        <v/>
      </c>
      <c r="F279" s="3" t="str">
        <f t="shared" si="60"/>
        <v/>
      </c>
      <c r="G279" s="47">
        <f t="shared" si="70"/>
        <v>8.6499999999999994E-2</v>
      </c>
      <c r="H279" s="37">
        <f t="shared" si="61"/>
        <v>8.6499999999999994E-2</v>
      </c>
      <c r="I279" s="9" t="e">
        <f>IF(Inputs!$B$12="No",IF((K279+L279)&gt;(U278*(1+rate/freq)),IF((U278*(1+rate/freq))&lt;0,0,(U278*(1+rate/freq))),(K279+L279)),IF(E279="",NA(),IF(Inputs!$E$10&gt;(U278*(1+rate/freq)),IF((U278*(1+rate/freq))&lt;0,0,(U278*(1+rate/freq))),PMT(H279/freq,(term),-$B$2))))</f>
        <v>#N/A</v>
      </c>
      <c r="J279" s="8" t="str">
        <f t="shared" si="62"/>
        <v/>
      </c>
      <c r="K279" s="9" t="str">
        <f t="shared" si="63"/>
        <v/>
      </c>
      <c r="L279" s="8" t="str">
        <f>IF(E279="","",IF(Inputs!$B$12="Yes",I279-K279,Inputs!$B$6-K279))</f>
        <v/>
      </c>
      <c r="M279" s="8" t="str">
        <f t="shared" si="69"/>
        <v/>
      </c>
      <c r="N279" s="8"/>
      <c r="O279" s="8"/>
      <c r="P279" s="8"/>
      <c r="Q279" s="8" t="str">
        <f t="shared" si="64"/>
        <v/>
      </c>
      <c r="R279" s="3">
        <f t="shared" si="65"/>
        <v>0</v>
      </c>
      <c r="S279" s="62">
        <f>IF(Inputs!$E$12="Yes",IF(AH279&lt;0,0,AH279),0)</f>
        <v>0</v>
      </c>
      <c r="T279" s="3">
        <f t="shared" si="66"/>
        <v>0</v>
      </c>
      <c r="U279" s="8" t="str">
        <f t="shared" si="67"/>
        <v/>
      </c>
      <c r="W279" s="11"/>
      <c r="X279" s="11"/>
      <c r="Y279" s="11"/>
      <c r="Z279" s="11"/>
      <c r="AA279" s="11"/>
      <c r="AB279" s="11"/>
      <c r="AC279" s="11"/>
      <c r="AD279">
        <f>IF(AND('Loan amortization schedule-old'!K279&gt;$AE$1,K279&gt;$AE$1),1,0)</f>
        <v>1</v>
      </c>
      <c r="AE279" s="2">
        <f>IF(AND('Loan amortization schedule-old'!K279&gt;$AE$1,K279&lt;$AE$1),($AE$1-K279)*Inputs!$B$10,0)</f>
        <v>0</v>
      </c>
      <c r="AF279">
        <f>IF(AND('Loan amortization schedule-old'!K279&lt;$AE$1,K279&lt;$AE$1),('Loan amortization schedule-old'!K279-'Loan amortization schedule-new'!K279)*Inputs!$B$10,0)</f>
        <v>0</v>
      </c>
      <c r="AG279" s="7"/>
      <c r="AH279" s="61" t="e">
        <f>IF(ISERROR(E279),NA(),'Loan amortization schedule-old'!K279-'Loan amortization schedule-new'!K279)+IF(ISERROR(E279),NA(),'Loan amortization schedule-old'!L279-'Loan amortization schedule-new'!L279)-IF(ISERROR(E279),NA(),IF(AD279=1,0,SUM(AE279:AF279)))</f>
        <v>#VALUE!</v>
      </c>
    </row>
    <row r="280" spans="4:34">
      <c r="D280" s="26">
        <f>IF(SUM($D$2:D279)&lt;&gt;0,0,IF(OR(ROUND(U279-L280,2)=0,ROUND(U280,2)=0),E280,0))</f>
        <v>0</v>
      </c>
      <c r="E280" s="3" t="str">
        <f t="shared" si="68"/>
        <v/>
      </c>
      <c r="F280" s="3" t="str">
        <f t="shared" si="60"/>
        <v/>
      </c>
      <c r="G280" s="47">
        <f t="shared" si="70"/>
        <v>8.6499999999999994E-2</v>
      </c>
      <c r="H280" s="37">
        <f t="shared" si="61"/>
        <v>8.6499999999999994E-2</v>
      </c>
      <c r="I280" s="9" t="e">
        <f>IF(Inputs!$B$12="No",IF((K280+L280)&gt;(U279*(1+rate/freq)),IF((U279*(1+rate/freq))&lt;0,0,(U279*(1+rate/freq))),(K280+L280)),IF(E280="",NA(),IF(Inputs!$E$10&gt;(U279*(1+rate/freq)),IF((U279*(1+rate/freq))&lt;0,0,(U279*(1+rate/freq))),PMT(H280/freq,(term),-$B$2))))</f>
        <v>#N/A</v>
      </c>
      <c r="J280" s="8" t="str">
        <f t="shared" si="62"/>
        <v/>
      </c>
      <c r="K280" s="9" t="str">
        <f t="shared" si="63"/>
        <v/>
      </c>
      <c r="L280" s="8" t="str">
        <f>IF(E280="","",IF(Inputs!$B$12="Yes",I280-K280,Inputs!$B$6-K280))</f>
        <v/>
      </c>
      <c r="M280" s="8" t="str">
        <f t="shared" si="69"/>
        <v/>
      </c>
      <c r="N280" s="8">
        <f>N277+3</f>
        <v>277</v>
      </c>
      <c r="O280" s="8">
        <f>O274+6</f>
        <v>277</v>
      </c>
      <c r="P280" s="8">
        <f>P268+12</f>
        <v>277</v>
      </c>
      <c r="Q280" s="8" t="str">
        <f t="shared" si="64"/>
        <v/>
      </c>
      <c r="R280" s="3">
        <f t="shared" si="65"/>
        <v>0</v>
      </c>
      <c r="S280" s="62">
        <f>IF(Inputs!$E$12="Yes",IF(AH280&lt;0,0,AH280),0)</f>
        <v>0</v>
      </c>
      <c r="T280" s="3">
        <f t="shared" si="66"/>
        <v>0</v>
      </c>
      <c r="U280" s="8" t="str">
        <f t="shared" si="67"/>
        <v/>
      </c>
      <c r="W280" s="11"/>
      <c r="X280" s="11"/>
      <c r="Y280" s="11"/>
      <c r="Z280" s="11"/>
      <c r="AA280" s="11"/>
      <c r="AB280" s="11"/>
      <c r="AC280" s="11"/>
      <c r="AD280">
        <f>IF(AND('Loan amortization schedule-old'!K280&gt;$AE$1,K280&gt;$AE$1),1,0)</f>
        <v>1</v>
      </c>
      <c r="AE280" s="2">
        <f>IF(AND('Loan amortization schedule-old'!K280&gt;$AE$1,K280&lt;$AE$1),($AE$1-K280)*Inputs!$B$10,0)</f>
        <v>0</v>
      </c>
      <c r="AF280">
        <f>IF(AND('Loan amortization schedule-old'!K280&lt;$AE$1,K280&lt;$AE$1),('Loan amortization schedule-old'!K280-'Loan amortization schedule-new'!K280)*Inputs!$B$10,0)</f>
        <v>0</v>
      </c>
      <c r="AG280" s="7"/>
      <c r="AH280" s="61" t="e">
        <f>IF(ISERROR(E280),NA(),'Loan amortization schedule-old'!K280-'Loan amortization schedule-new'!K280)+IF(ISERROR(E280),NA(),'Loan amortization schedule-old'!L280-'Loan amortization schedule-new'!L280)-IF(ISERROR(E280),NA(),IF(AD280=1,0,SUM(AE280:AF280)))</f>
        <v>#VALUE!</v>
      </c>
    </row>
    <row r="281" spans="4:34">
      <c r="D281" s="26">
        <f>IF(SUM($D$2:D280)&lt;&gt;0,0,IF(OR(ROUND(U280-L281,2)=0,ROUND(U281,2)=0),E281,0))</f>
        <v>0</v>
      </c>
      <c r="E281" s="3" t="str">
        <f t="shared" si="68"/>
        <v/>
      </c>
      <c r="F281" s="3" t="str">
        <f t="shared" si="60"/>
        <v/>
      </c>
      <c r="G281" s="47">
        <f t="shared" si="70"/>
        <v>8.6499999999999994E-2</v>
      </c>
      <c r="H281" s="37">
        <f t="shared" si="61"/>
        <v>8.6499999999999994E-2</v>
      </c>
      <c r="I281" s="9" t="e">
        <f>IF(Inputs!$B$12="No",IF((K281+L281)&gt;(U280*(1+rate/freq)),IF((U280*(1+rate/freq))&lt;0,0,(U280*(1+rate/freq))),(K281+L281)),IF(E281="",NA(),IF(Inputs!$E$10&gt;(U280*(1+rate/freq)),IF((U280*(1+rate/freq))&lt;0,0,(U280*(1+rate/freq))),PMT(H281/freq,(term),-$B$2))))</f>
        <v>#N/A</v>
      </c>
      <c r="J281" s="8" t="str">
        <f t="shared" si="62"/>
        <v/>
      </c>
      <c r="K281" s="9" t="str">
        <f t="shared" si="63"/>
        <v/>
      </c>
      <c r="L281" s="8" t="str">
        <f>IF(E281="","",IF(Inputs!$B$12="Yes",I281-K281,Inputs!$B$6-K281))</f>
        <v/>
      </c>
      <c r="M281" s="8" t="str">
        <f t="shared" si="69"/>
        <v/>
      </c>
      <c r="N281" s="8"/>
      <c r="O281" s="8"/>
      <c r="P281" s="8"/>
      <c r="Q281" s="8" t="str">
        <f t="shared" si="64"/>
        <v/>
      </c>
      <c r="R281" s="3">
        <f t="shared" si="65"/>
        <v>0</v>
      </c>
      <c r="S281" s="62">
        <f>IF(Inputs!$E$12="Yes",IF(AH281&lt;0,0,AH281),0)</f>
        <v>0</v>
      </c>
      <c r="T281" s="3">
        <f t="shared" si="66"/>
        <v>0</v>
      </c>
      <c r="U281" s="8" t="str">
        <f t="shared" si="67"/>
        <v/>
      </c>
      <c r="W281" s="11"/>
      <c r="X281" s="11"/>
      <c r="Y281" s="11"/>
      <c r="Z281" s="11"/>
      <c r="AA281" s="11"/>
      <c r="AB281" s="11"/>
      <c r="AC281" s="11"/>
      <c r="AD281">
        <f>IF(AND('Loan amortization schedule-old'!K281&gt;$AE$1,K281&gt;$AE$1),1,0)</f>
        <v>1</v>
      </c>
      <c r="AE281" s="2">
        <f>IF(AND('Loan amortization schedule-old'!K281&gt;$AE$1,K281&lt;$AE$1),($AE$1-K281)*Inputs!$B$10,0)</f>
        <v>0</v>
      </c>
      <c r="AF281">
        <f>IF(AND('Loan amortization schedule-old'!K281&lt;$AE$1,K281&lt;$AE$1),('Loan amortization schedule-old'!K281-'Loan amortization schedule-new'!K281)*Inputs!$B$10,0)</f>
        <v>0</v>
      </c>
      <c r="AG281" s="7"/>
      <c r="AH281" s="61" t="e">
        <f>IF(ISERROR(E281),NA(),'Loan amortization schedule-old'!K281-'Loan amortization schedule-new'!K281)+IF(ISERROR(E281),NA(),'Loan amortization schedule-old'!L281-'Loan amortization schedule-new'!L281)-IF(ISERROR(E281),NA(),IF(AD281=1,0,SUM(AE281:AF281)))</f>
        <v>#VALUE!</v>
      </c>
    </row>
    <row r="282" spans="4:34">
      <c r="D282" s="26">
        <f>IF(SUM($D$2:D281)&lt;&gt;0,0,IF(OR(ROUND(U281-L282,2)=0,ROUND(U282,2)=0),E282,0))</f>
        <v>0</v>
      </c>
      <c r="E282" s="3" t="str">
        <f t="shared" si="68"/>
        <v/>
      </c>
      <c r="F282" s="3" t="str">
        <f t="shared" si="60"/>
        <v/>
      </c>
      <c r="G282" s="47">
        <f t="shared" si="70"/>
        <v>8.6499999999999994E-2</v>
      </c>
      <c r="H282" s="37">
        <f t="shared" si="61"/>
        <v>8.6499999999999994E-2</v>
      </c>
      <c r="I282" s="9" t="e">
        <f>IF(Inputs!$B$12="No",IF((K282+L282)&gt;(U281*(1+rate/freq)),IF((U281*(1+rate/freq))&lt;0,0,(U281*(1+rate/freq))),(K282+L282)),IF(E282="",NA(),IF(Inputs!$E$10&gt;(U281*(1+rate/freq)),IF((U281*(1+rate/freq))&lt;0,0,(U281*(1+rate/freq))),PMT(H282/freq,(term),-$B$2))))</f>
        <v>#N/A</v>
      </c>
      <c r="J282" s="8" t="str">
        <f t="shared" si="62"/>
        <v/>
      </c>
      <c r="K282" s="9" t="str">
        <f t="shared" si="63"/>
        <v/>
      </c>
      <c r="L282" s="8" t="str">
        <f>IF(E282="","",IF(Inputs!$B$12="Yes",I282-K282,Inputs!$B$6-K282))</f>
        <v/>
      </c>
      <c r="M282" s="8" t="str">
        <f t="shared" si="69"/>
        <v/>
      </c>
      <c r="N282" s="8"/>
      <c r="O282" s="8"/>
      <c r="P282" s="8"/>
      <c r="Q282" s="8" t="str">
        <f t="shared" si="64"/>
        <v/>
      </c>
      <c r="R282" s="3">
        <f t="shared" si="65"/>
        <v>0</v>
      </c>
      <c r="S282" s="62">
        <f>IF(Inputs!$E$12="Yes",IF(AH282&lt;0,0,AH282),0)</f>
        <v>0</v>
      </c>
      <c r="T282" s="3">
        <f t="shared" si="66"/>
        <v>0</v>
      </c>
      <c r="U282" s="8" t="str">
        <f t="shared" si="67"/>
        <v/>
      </c>
      <c r="W282" s="11"/>
      <c r="X282" s="11"/>
      <c r="Y282" s="11"/>
      <c r="Z282" s="11"/>
      <c r="AA282" s="11"/>
      <c r="AB282" s="11"/>
      <c r="AC282" s="11"/>
      <c r="AD282">
        <f>IF(AND('Loan amortization schedule-old'!K282&gt;$AE$1,K282&gt;$AE$1),1,0)</f>
        <v>1</v>
      </c>
      <c r="AE282" s="2">
        <f>IF(AND('Loan amortization schedule-old'!K282&gt;$AE$1,K282&lt;$AE$1),($AE$1-K282)*Inputs!$B$10,0)</f>
        <v>0</v>
      </c>
      <c r="AF282">
        <f>IF(AND('Loan amortization schedule-old'!K282&lt;$AE$1,K282&lt;$AE$1),('Loan amortization schedule-old'!K282-'Loan amortization schedule-new'!K282)*Inputs!$B$10,0)</f>
        <v>0</v>
      </c>
      <c r="AG282" s="7"/>
      <c r="AH282" s="61" t="e">
        <f>IF(ISERROR(E282),NA(),'Loan amortization schedule-old'!K282-'Loan amortization schedule-new'!K282)+IF(ISERROR(E282),NA(),'Loan amortization schedule-old'!L282-'Loan amortization schedule-new'!L282)-IF(ISERROR(E282),NA(),IF(AD282=1,0,SUM(AE282:AF282)))</f>
        <v>#VALUE!</v>
      </c>
    </row>
    <row r="283" spans="4:34">
      <c r="D283" s="26">
        <f>IF(SUM($D$2:D282)&lt;&gt;0,0,IF(OR(ROUND(U282-L283,2)=0,ROUND(U283,2)=0),E283,0))</f>
        <v>0</v>
      </c>
      <c r="E283" s="3" t="str">
        <f t="shared" si="68"/>
        <v/>
      </c>
      <c r="F283" s="3" t="str">
        <f t="shared" si="60"/>
        <v/>
      </c>
      <c r="G283" s="47">
        <f t="shared" si="70"/>
        <v>8.6499999999999994E-2</v>
      </c>
      <c r="H283" s="37">
        <f t="shared" si="61"/>
        <v>8.6499999999999994E-2</v>
      </c>
      <c r="I283" s="9" t="e">
        <f>IF(Inputs!$B$12="No",IF((K283+L283)&gt;(U282*(1+rate/freq)),IF((U282*(1+rate/freq))&lt;0,0,(U282*(1+rate/freq))),(K283+L283)),IF(E283="",NA(),IF(Inputs!$E$10&gt;(U282*(1+rate/freq)),IF((U282*(1+rate/freq))&lt;0,0,(U282*(1+rate/freq))),PMT(H283/freq,(term),-$B$2))))</f>
        <v>#N/A</v>
      </c>
      <c r="J283" s="8" t="str">
        <f t="shared" si="62"/>
        <v/>
      </c>
      <c r="K283" s="9" t="str">
        <f t="shared" si="63"/>
        <v/>
      </c>
      <c r="L283" s="8" t="str">
        <f>IF(E283="","",IF(Inputs!$B$12="Yes",I283-K283,Inputs!$B$6-K283))</f>
        <v/>
      </c>
      <c r="M283" s="8" t="str">
        <f t="shared" si="69"/>
        <v/>
      </c>
      <c r="N283" s="8">
        <f>N280+3</f>
        <v>280</v>
      </c>
      <c r="O283" s="8"/>
      <c r="P283" s="8"/>
      <c r="Q283" s="8" t="str">
        <f t="shared" si="64"/>
        <v/>
      </c>
      <c r="R283" s="3">
        <f t="shared" si="65"/>
        <v>0</v>
      </c>
      <c r="S283" s="62">
        <f>IF(Inputs!$E$12="Yes",IF(AH283&lt;0,0,AH283),0)</f>
        <v>0</v>
      </c>
      <c r="T283" s="3">
        <f t="shared" si="66"/>
        <v>0</v>
      </c>
      <c r="U283" s="8" t="str">
        <f t="shared" si="67"/>
        <v/>
      </c>
      <c r="W283" s="11"/>
      <c r="X283" s="11"/>
      <c r="Y283" s="11"/>
      <c r="Z283" s="11"/>
      <c r="AA283" s="11"/>
      <c r="AB283" s="11"/>
      <c r="AC283" s="11"/>
      <c r="AD283">
        <f>IF(AND('Loan amortization schedule-old'!K283&gt;$AE$1,K283&gt;$AE$1),1,0)</f>
        <v>1</v>
      </c>
      <c r="AE283" s="2">
        <f>IF(AND('Loan amortization schedule-old'!K283&gt;$AE$1,K283&lt;$AE$1),($AE$1-K283)*Inputs!$B$10,0)</f>
        <v>0</v>
      </c>
      <c r="AF283">
        <f>IF(AND('Loan amortization schedule-old'!K283&lt;$AE$1,K283&lt;$AE$1),('Loan amortization schedule-old'!K283-'Loan amortization schedule-new'!K283)*Inputs!$B$10,0)</f>
        <v>0</v>
      </c>
      <c r="AG283" s="7"/>
      <c r="AH283" s="61" t="e">
        <f>IF(ISERROR(E283),NA(),'Loan amortization schedule-old'!K283-'Loan amortization schedule-new'!K283)+IF(ISERROR(E283),NA(),'Loan amortization schedule-old'!L283-'Loan amortization schedule-new'!L283)-IF(ISERROR(E283),NA(),IF(AD283=1,0,SUM(AE283:AF283)))</f>
        <v>#VALUE!</v>
      </c>
    </row>
    <row r="284" spans="4:34">
      <c r="D284" s="26">
        <f>IF(SUM($D$2:D283)&lt;&gt;0,0,IF(OR(ROUND(U283-L284,2)=0,ROUND(U284,2)=0),E284,0))</f>
        <v>0</v>
      </c>
      <c r="E284" s="3" t="str">
        <f t="shared" si="68"/>
        <v/>
      </c>
      <c r="F284" s="3" t="str">
        <f t="shared" si="60"/>
        <v/>
      </c>
      <c r="G284" s="47">
        <f t="shared" si="70"/>
        <v>8.6499999999999994E-2</v>
      </c>
      <c r="H284" s="37">
        <f t="shared" si="61"/>
        <v>8.6499999999999994E-2</v>
      </c>
      <c r="I284" s="9" t="e">
        <f>IF(Inputs!$B$12="No",IF((K284+L284)&gt;(U283*(1+rate/freq)),IF((U283*(1+rate/freq))&lt;0,0,(U283*(1+rate/freq))),(K284+L284)),IF(E284="",NA(),IF(Inputs!$E$10&gt;(U283*(1+rate/freq)),IF((U283*(1+rate/freq))&lt;0,0,(U283*(1+rate/freq))),PMT(H284/freq,(term),-$B$2))))</f>
        <v>#N/A</v>
      </c>
      <c r="J284" s="8" t="str">
        <f t="shared" si="62"/>
        <v/>
      </c>
      <c r="K284" s="9" t="str">
        <f t="shared" si="63"/>
        <v/>
      </c>
      <c r="L284" s="8" t="str">
        <f>IF(E284="","",IF(Inputs!$B$12="Yes",I284-K284,Inputs!$B$6-K284))</f>
        <v/>
      </c>
      <c r="M284" s="8" t="str">
        <f t="shared" si="69"/>
        <v/>
      </c>
      <c r="N284" s="8"/>
      <c r="O284" s="8"/>
      <c r="P284" s="8"/>
      <c r="Q284" s="8" t="str">
        <f t="shared" si="64"/>
        <v/>
      </c>
      <c r="R284" s="3">
        <f t="shared" si="65"/>
        <v>0</v>
      </c>
      <c r="S284" s="62">
        <f>IF(Inputs!$E$12="Yes",IF(AH284&lt;0,0,AH284),0)</f>
        <v>0</v>
      </c>
      <c r="T284" s="3">
        <f t="shared" si="66"/>
        <v>0</v>
      </c>
      <c r="U284" s="8" t="str">
        <f t="shared" si="67"/>
        <v/>
      </c>
      <c r="W284" s="11"/>
      <c r="X284" s="11"/>
      <c r="Y284" s="11"/>
      <c r="Z284" s="11"/>
      <c r="AA284" s="11"/>
      <c r="AB284" s="11"/>
      <c r="AC284" s="11"/>
      <c r="AD284">
        <f>IF(AND('Loan amortization schedule-old'!K284&gt;$AE$1,K284&gt;$AE$1),1,0)</f>
        <v>1</v>
      </c>
      <c r="AE284" s="2">
        <f>IF(AND('Loan amortization schedule-old'!K284&gt;$AE$1,K284&lt;$AE$1),($AE$1-K284)*Inputs!$B$10,0)</f>
        <v>0</v>
      </c>
      <c r="AF284">
        <f>IF(AND('Loan amortization schedule-old'!K284&lt;$AE$1,K284&lt;$AE$1),('Loan amortization schedule-old'!K284-'Loan amortization schedule-new'!K284)*Inputs!$B$10,0)</f>
        <v>0</v>
      </c>
      <c r="AG284" s="7"/>
      <c r="AH284" s="61" t="e">
        <f>IF(ISERROR(E284),NA(),'Loan amortization schedule-old'!K284-'Loan amortization schedule-new'!K284)+IF(ISERROR(E284),NA(),'Loan amortization schedule-old'!L284-'Loan amortization schedule-new'!L284)-IF(ISERROR(E284),NA(),IF(AD284=1,0,SUM(AE284:AF284)))</f>
        <v>#VALUE!</v>
      </c>
    </row>
    <row r="285" spans="4:34">
      <c r="D285" s="26">
        <f>IF(SUM($D$2:D284)&lt;&gt;0,0,IF(OR(ROUND(U284-L285,2)=0,ROUND(U285,2)=0),E285,0))</f>
        <v>0</v>
      </c>
      <c r="E285" s="3" t="str">
        <f t="shared" si="68"/>
        <v/>
      </c>
      <c r="F285" s="3" t="str">
        <f t="shared" si="60"/>
        <v/>
      </c>
      <c r="G285" s="47">
        <f t="shared" si="70"/>
        <v>8.6499999999999994E-2</v>
      </c>
      <c r="H285" s="37">
        <f t="shared" si="61"/>
        <v>8.6499999999999994E-2</v>
      </c>
      <c r="I285" s="9" t="e">
        <f>IF(Inputs!$B$12="No",IF((K285+L285)&gt;(U284*(1+rate/freq)),IF((U284*(1+rate/freq))&lt;0,0,(U284*(1+rate/freq))),(K285+L285)),IF(E285="",NA(),IF(Inputs!$E$10&gt;(U284*(1+rate/freq)),IF((U284*(1+rate/freq))&lt;0,0,(U284*(1+rate/freq))),PMT(H285/freq,(term),-$B$2))))</f>
        <v>#N/A</v>
      </c>
      <c r="J285" s="8" t="str">
        <f t="shared" si="62"/>
        <v/>
      </c>
      <c r="K285" s="9" t="str">
        <f t="shared" si="63"/>
        <v/>
      </c>
      <c r="L285" s="8" t="str">
        <f>IF(E285="","",IF(Inputs!$B$12="Yes",I285-K285,Inputs!$B$6-K285))</f>
        <v/>
      </c>
      <c r="M285" s="8" t="str">
        <f t="shared" si="69"/>
        <v/>
      </c>
      <c r="N285" s="8"/>
      <c r="O285" s="8"/>
      <c r="P285" s="8"/>
      <c r="Q285" s="8" t="str">
        <f t="shared" si="64"/>
        <v/>
      </c>
      <c r="R285" s="3">
        <f t="shared" si="65"/>
        <v>0</v>
      </c>
      <c r="S285" s="62">
        <f>IF(Inputs!$E$12="Yes",IF(AH285&lt;0,0,AH285),0)</f>
        <v>0</v>
      </c>
      <c r="T285" s="3">
        <f t="shared" si="66"/>
        <v>0</v>
      </c>
      <c r="U285" s="8" t="str">
        <f t="shared" si="67"/>
        <v/>
      </c>
      <c r="W285" s="11"/>
      <c r="X285" s="11"/>
      <c r="Y285" s="11"/>
      <c r="Z285" s="11"/>
      <c r="AA285" s="11"/>
      <c r="AB285" s="11"/>
      <c r="AC285" s="11"/>
      <c r="AD285">
        <f>IF(AND('Loan amortization schedule-old'!K285&gt;$AE$1,K285&gt;$AE$1),1,0)</f>
        <v>1</v>
      </c>
      <c r="AE285" s="2">
        <f>IF(AND('Loan amortization schedule-old'!K285&gt;$AE$1,K285&lt;$AE$1),($AE$1-K285)*Inputs!$B$10,0)</f>
        <v>0</v>
      </c>
      <c r="AF285">
        <f>IF(AND('Loan amortization schedule-old'!K285&lt;$AE$1,K285&lt;$AE$1),('Loan amortization schedule-old'!K285-'Loan amortization schedule-new'!K285)*Inputs!$B$10,0)</f>
        <v>0</v>
      </c>
      <c r="AG285" s="7"/>
      <c r="AH285" s="61" t="e">
        <f>IF(ISERROR(E285),NA(),'Loan amortization schedule-old'!K285-'Loan amortization schedule-new'!K285)+IF(ISERROR(E285),NA(),'Loan amortization schedule-old'!L285-'Loan amortization schedule-new'!L285)-IF(ISERROR(E285),NA(),IF(AD285=1,0,SUM(AE285:AF285)))</f>
        <v>#VALUE!</v>
      </c>
    </row>
    <row r="286" spans="4:34">
      <c r="D286" s="26">
        <f>IF(SUM($D$2:D285)&lt;&gt;0,0,IF(OR(ROUND(U285-L286,2)=0,ROUND(U286,2)=0),E286,0))</f>
        <v>0</v>
      </c>
      <c r="E286" s="3" t="str">
        <f t="shared" si="68"/>
        <v/>
      </c>
      <c r="F286" s="3" t="str">
        <f t="shared" si="60"/>
        <v/>
      </c>
      <c r="G286" s="47">
        <f t="shared" si="70"/>
        <v>8.6499999999999994E-2</v>
      </c>
      <c r="H286" s="37">
        <f t="shared" si="61"/>
        <v>8.6499999999999994E-2</v>
      </c>
      <c r="I286" s="9" t="e">
        <f>IF(Inputs!$B$12="No",IF((K286+L286)&gt;(U285*(1+rate/freq)),IF((U285*(1+rate/freq))&lt;0,0,(U285*(1+rate/freq))),(K286+L286)),IF(E286="",NA(),IF(Inputs!$E$10&gt;(U285*(1+rate/freq)),IF((U285*(1+rate/freq))&lt;0,0,(U285*(1+rate/freq))),PMT(H286/freq,(term),-$B$2))))</f>
        <v>#N/A</v>
      </c>
      <c r="J286" s="8" t="str">
        <f t="shared" si="62"/>
        <v/>
      </c>
      <c r="K286" s="9" t="str">
        <f t="shared" si="63"/>
        <v/>
      </c>
      <c r="L286" s="8" t="str">
        <f>IF(E286="","",IF(Inputs!$B$12="Yes",I286-K286,Inputs!$B$6-K286))</f>
        <v/>
      </c>
      <c r="M286" s="8" t="str">
        <f t="shared" si="69"/>
        <v/>
      </c>
      <c r="N286" s="8">
        <f>N283+3</f>
        <v>283</v>
      </c>
      <c r="O286" s="8">
        <f>O280+6</f>
        <v>283</v>
      </c>
      <c r="P286" s="8"/>
      <c r="Q286" s="8" t="str">
        <f t="shared" si="64"/>
        <v/>
      </c>
      <c r="R286" s="3">
        <f t="shared" si="65"/>
        <v>0</v>
      </c>
      <c r="S286" s="62">
        <f>IF(Inputs!$E$12="Yes",IF(AH286&lt;0,0,AH286),0)</f>
        <v>0</v>
      </c>
      <c r="T286" s="3">
        <f t="shared" si="66"/>
        <v>0</v>
      </c>
      <c r="U286" s="8" t="str">
        <f t="shared" si="67"/>
        <v/>
      </c>
      <c r="W286" s="11"/>
      <c r="X286" s="11"/>
      <c r="Y286" s="11"/>
      <c r="Z286" s="11"/>
      <c r="AA286" s="11"/>
      <c r="AB286" s="11"/>
      <c r="AC286" s="11"/>
      <c r="AD286">
        <f>IF(AND('Loan amortization schedule-old'!K286&gt;$AE$1,K286&gt;$AE$1),1,0)</f>
        <v>1</v>
      </c>
      <c r="AE286" s="2">
        <f>IF(AND('Loan amortization schedule-old'!K286&gt;$AE$1,K286&lt;$AE$1),($AE$1-K286)*Inputs!$B$10,0)</f>
        <v>0</v>
      </c>
      <c r="AF286">
        <f>IF(AND('Loan amortization schedule-old'!K286&lt;$AE$1,K286&lt;$AE$1),('Loan amortization schedule-old'!K286-'Loan amortization schedule-new'!K286)*Inputs!$B$10,0)</f>
        <v>0</v>
      </c>
      <c r="AG286" s="7"/>
      <c r="AH286" s="61" t="e">
        <f>IF(ISERROR(E286),NA(),'Loan amortization schedule-old'!K286-'Loan amortization schedule-new'!K286)+IF(ISERROR(E286),NA(),'Loan amortization schedule-old'!L286-'Loan amortization schedule-new'!L286)-IF(ISERROR(E286),NA(),IF(AD286=1,0,SUM(AE286:AF286)))</f>
        <v>#VALUE!</v>
      </c>
    </row>
    <row r="287" spans="4:34">
      <c r="D287" s="26">
        <f>IF(SUM($D$2:D286)&lt;&gt;0,0,IF(OR(ROUND(U286-L287,2)=0,ROUND(U287,2)=0),E287,0))</f>
        <v>0</v>
      </c>
      <c r="E287" s="3" t="str">
        <f t="shared" si="68"/>
        <v/>
      </c>
      <c r="F287" s="3" t="str">
        <f t="shared" si="60"/>
        <v/>
      </c>
      <c r="G287" s="47">
        <f t="shared" si="70"/>
        <v>8.6499999999999994E-2</v>
      </c>
      <c r="H287" s="37">
        <f t="shared" si="61"/>
        <v>8.6499999999999994E-2</v>
      </c>
      <c r="I287" s="9" t="e">
        <f>IF(Inputs!$B$12="No",IF((K287+L287)&gt;(U286*(1+rate/freq)),IF((U286*(1+rate/freq))&lt;0,0,(U286*(1+rate/freq))),(K287+L287)),IF(E287="",NA(),IF(Inputs!$E$10&gt;(U286*(1+rate/freq)),IF((U286*(1+rate/freq))&lt;0,0,(U286*(1+rate/freq))),PMT(H287/freq,(term),-$B$2))))</f>
        <v>#N/A</v>
      </c>
      <c r="J287" s="8" t="str">
        <f t="shared" si="62"/>
        <v/>
      </c>
      <c r="K287" s="9" t="str">
        <f t="shared" si="63"/>
        <v/>
      </c>
      <c r="L287" s="8" t="str">
        <f>IF(E287="","",IF(Inputs!$B$12="Yes",I287-K287,Inputs!$B$6-K287))</f>
        <v/>
      </c>
      <c r="M287" s="8" t="str">
        <f t="shared" si="69"/>
        <v/>
      </c>
      <c r="N287" s="8"/>
      <c r="O287" s="8"/>
      <c r="P287" s="8"/>
      <c r="Q287" s="8" t="str">
        <f t="shared" si="64"/>
        <v/>
      </c>
      <c r="R287" s="3">
        <f t="shared" si="65"/>
        <v>0</v>
      </c>
      <c r="S287" s="62">
        <f>IF(Inputs!$E$12="Yes",IF(AH287&lt;0,0,AH287),0)</f>
        <v>0</v>
      </c>
      <c r="T287" s="3">
        <f t="shared" si="66"/>
        <v>0</v>
      </c>
      <c r="U287" s="8" t="str">
        <f t="shared" si="67"/>
        <v/>
      </c>
      <c r="W287" s="11"/>
      <c r="X287" s="11"/>
      <c r="Y287" s="11"/>
      <c r="Z287" s="11"/>
      <c r="AA287" s="11"/>
      <c r="AB287" s="11"/>
      <c r="AC287" s="11"/>
      <c r="AD287">
        <f>IF(AND('Loan amortization schedule-old'!K287&gt;$AE$1,K287&gt;$AE$1),1,0)</f>
        <v>1</v>
      </c>
      <c r="AE287" s="2">
        <f>IF(AND('Loan amortization schedule-old'!K287&gt;$AE$1,K287&lt;$AE$1),($AE$1-K287)*Inputs!$B$10,0)</f>
        <v>0</v>
      </c>
      <c r="AF287">
        <f>IF(AND('Loan amortization schedule-old'!K287&lt;$AE$1,K287&lt;$AE$1),('Loan amortization schedule-old'!K287-'Loan amortization schedule-new'!K287)*Inputs!$B$10,0)</f>
        <v>0</v>
      </c>
      <c r="AG287" s="7"/>
      <c r="AH287" s="61" t="e">
        <f>IF(ISERROR(E287),NA(),'Loan amortization schedule-old'!K287-'Loan amortization schedule-new'!K287)+IF(ISERROR(E287),NA(),'Loan amortization schedule-old'!L287-'Loan amortization schedule-new'!L287)-IF(ISERROR(E287),NA(),IF(AD287=1,0,SUM(AE287:AF287)))</f>
        <v>#VALUE!</v>
      </c>
    </row>
    <row r="288" spans="4:34">
      <c r="D288" s="26">
        <f>IF(SUM($D$2:D287)&lt;&gt;0,0,IF(OR(ROUND(U287-L288,2)=0,ROUND(U288,2)=0),E288,0))</f>
        <v>0</v>
      </c>
      <c r="E288" s="3" t="str">
        <f t="shared" si="68"/>
        <v/>
      </c>
      <c r="F288" s="3" t="str">
        <f t="shared" si="60"/>
        <v/>
      </c>
      <c r="G288" s="47">
        <f t="shared" si="70"/>
        <v>8.6499999999999994E-2</v>
      </c>
      <c r="H288" s="37">
        <f t="shared" si="61"/>
        <v>8.6499999999999994E-2</v>
      </c>
      <c r="I288" s="9" t="e">
        <f>IF(Inputs!$B$12="No",IF((K288+L288)&gt;(U287*(1+rate/freq)),IF((U287*(1+rate/freq))&lt;0,0,(U287*(1+rate/freq))),(K288+L288)),IF(E288="",NA(),IF(Inputs!$E$10&gt;(U287*(1+rate/freq)),IF((U287*(1+rate/freq))&lt;0,0,(U287*(1+rate/freq))),PMT(H288/freq,(term),-$B$2))))</f>
        <v>#N/A</v>
      </c>
      <c r="J288" s="8" t="str">
        <f t="shared" si="62"/>
        <v/>
      </c>
      <c r="K288" s="9" t="str">
        <f t="shared" si="63"/>
        <v/>
      </c>
      <c r="L288" s="8" t="str">
        <f>IF(E288="","",IF(Inputs!$B$12="Yes",I288-K288,Inputs!$B$6-K288))</f>
        <v/>
      </c>
      <c r="M288" s="8" t="str">
        <f t="shared" si="69"/>
        <v/>
      </c>
      <c r="N288" s="8"/>
      <c r="O288" s="8"/>
      <c r="P288" s="8"/>
      <c r="Q288" s="8" t="str">
        <f t="shared" si="64"/>
        <v/>
      </c>
      <c r="R288" s="3">
        <f t="shared" si="65"/>
        <v>0</v>
      </c>
      <c r="S288" s="62">
        <f>IF(Inputs!$E$12="Yes",IF(AH288&lt;0,0,AH288),0)</f>
        <v>0</v>
      </c>
      <c r="T288" s="3">
        <f t="shared" si="66"/>
        <v>0</v>
      </c>
      <c r="U288" s="8" t="str">
        <f t="shared" si="67"/>
        <v/>
      </c>
      <c r="W288" s="11"/>
      <c r="X288" s="11"/>
      <c r="Y288" s="11"/>
      <c r="Z288" s="11"/>
      <c r="AA288" s="11"/>
      <c r="AB288" s="11"/>
      <c r="AC288" s="11"/>
      <c r="AD288">
        <f>IF(AND('Loan amortization schedule-old'!K288&gt;$AE$1,K288&gt;$AE$1),1,0)</f>
        <v>1</v>
      </c>
      <c r="AE288" s="2">
        <f>IF(AND('Loan amortization schedule-old'!K288&gt;$AE$1,K288&lt;$AE$1),($AE$1-K288)*Inputs!$B$10,0)</f>
        <v>0</v>
      </c>
      <c r="AF288">
        <f>IF(AND('Loan amortization schedule-old'!K288&lt;$AE$1,K288&lt;$AE$1),('Loan amortization schedule-old'!K288-'Loan amortization schedule-new'!K288)*Inputs!$B$10,0)</f>
        <v>0</v>
      </c>
      <c r="AG288" s="7"/>
      <c r="AH288" s="61" t="e">
        <f>IF(ISERROR(E288),NA(),'Loan amortization schedule-old'!K288-'Loan amortization schedule-new'!K288)+IF(ISERROR(E288),NA(),'Loan amortization schedule-old'!L288-'Loan amortization schedule-new'!L288)-IF(ISERROR(E288),NA(),IF(AD288=1,0,SUM(AE288:AF288)))</f>
        <v>#VALUE!</v>
      </c>
    </row>
    <row r="289" spans="4:34">
      <c r="D289" s="26">
        <f>IF(SUM($D$2:D288)&lt;&gt;0,0,IF(OR(ROUND(U288-L289,2)=0,ROUND(U289,2)=0),E289,0))</f>
        <v>0</v>
      </c>
      <c r="E289" s="3" t="str">
        <f t="shared" si="68"/>
        <v/>
      </c>
      <c r="F289" s="3" t="str">
        <f t="shared" si="60"/>
        <v/>
      </c>
      <c r="G289" s="47">
        <f t="shared" si="70"/>
        <v>8.6499999999999994E-2</v>
      </c>
      <c r="H289" s="37">
        <f t="shared" si="61"/>
        <v>8.6499999999999994E-2</v>
      </c>
      <c r="I289" s="9" t="e">
        <f>IF(Inputs!$B$12="No",IF((K289+L289)&gt;(U288*(1+rate/freq)),IF((U288*(1+rate/freq))&lt;0,0,(U288*(1+rate/freq))),(K289+L289)),IF(E289="",NA(),IF(Inputs!$E$10&gt;(U288*(1+rate/freq)),IF((U288*(1+rate/freq))&lt;0,0,(U288*(1+rate/freq))),PMT(H289/freq,(term),-$B$2))))</f>
        <v>#N/A</v>
      </c>
      <c r="J289" s="8" t="str">
        <f t="shared" si="62"/>
        <v/>
      </c>
      <c r="K289" s="9" t="str">
        <f t="shared" si="63"/>
        <v/>
      </c>
      <c r="L289" s="8" t="str">
        <f>IF(E289="","",IF(Inputs!$B$12="Yes",I289-K289,Inputs!$B$6-K289))</f>
        <v/>
      </c>
      <c r="M289" s="8" t="str">
        <f t="shared" si="69"/>
        <v/>
      </c>
      <c r="N289" s="8">
        <f>N286+3</f>
        <v>286</v>
      </c>
      <c r="O289" s="8"/>
      <c r="P289" s="8"/>
      <c r="Q289" s="8" t="str">
        <f t="shared" si="64"/>
        <v/>
      </c>
      <c r="R289" s="3">
        <f t="shared" si="65"/>
        <v>0</v>
      </c>
      <c r="S289" s="62">
        <f>IF(Inputs!$E$12="Yes",IF(AH289&lt;0,0,AH289),0)</f>
        <v>0</v>
      </c>
      <c r="T289" s="3">
        <f t="shared" si="66"/>
        <v>0</v>
      </c>
      <c r="U289" s="8" t="str">
        <f t="shared" si="67"/>
        <v/>
      </c>
      <c r="W289" s="11"/>
      <c r="X289" s="11"/>
      <c r="Y289" s="11"/>
      <c r="Z289" s="11"/>
      <c r="AA289" s="11"/>
      <c r="AB289" s="11"/>
      <c r="AC289" s="11"/>
      <c r="AD289">
        <f>IF(AND('Loan amortization schedule-old'!K289&gt;$AE$1,K289&gt;$AE$1),1,0)</f>
        <v>1</v>
      </c>
      <c r="AE289" s="2">
        <f>IF(AND('Loan amortization schedule-old'!K289&gt;$AE$1,K289&lt;$AE$1),($AE$1-K289)*Inputs!$B$10,0)</f>
        <v>0</v>
      </c>
      <c r="AF289">
        <f>IF(AND('Loan amortization schedule-old'!K289&lt;$AE$1,K289&lt;$AE$1),('Loan amortization schedule-old'!K289-'Loan amortization schedule-new'!K289)*Inputs!$B$10,0)</f>
        <v>0</v>
      </c>
      <c r="AG289" s="7"/>
      <c r="AH289" s="61" t="e">
        <f>IF(ISERROR(E289),NA(),'Loan amortization schedule-old'!K289-'Loan amortization schedule-new'!K289)+IF(ISERROR(E289),NA(),'Loan amortization schedule-old'!L289-'Loan amortization schedule-new'!L289)-IF(ISERROR(E289),NA(),IF(AD289=1,0,SUM(AE289:AF289)))</f>
        <v>#VALUE!</v>
      </c>
    </row>
    <row r="290" spans="4:34">
      <c r="D290" s="26">
        <f>IF(SUM($D$2:D289)&lt;&gt;0,0,IF(OR(ROUND(U289-L290,2)=0,ROUND(U290,2)=0),E290,0))</f>
        <v>0</v>
      </c>
      <c r="E290" s="3" t="str">
        <f t="shared" si="68"/>
        <v/>
      </c>
      <c r="F290" s="3" t="str">
        <f t="shared" si="60"/>
        <v/>
      </c>
      <c r="G290" s="47">
        <f t="shared" si="70"/>
        <v>8.6499999999999994E-2</v>
      </c>
      <c r="H290" s="37">
        <f t="shared" si="61"/>
        <v>8.6499999999999994E-2</v>
      </c>
      <c r="I290" s="9" t="e">
        <f>IF(Inputs!$B$12="No",IF((K290+L290)&gt;(U289*(1+rate/freq)),IF((U289*(1+rate/freq))&lt;0,0,(U289*(1+rate/freq))),(K290+L290)),IF(E290="",NA(),IF(Inputs!$E$10&gt;(U289*(1+rate/freq)),IF((U289*(1+rate/freq))&lt;0,0,(U289*(1+rate/freq))),PMT(H290/freq,(term),-$B$2))))</f>
        <v>#N/A</v>
      </c>
      <c r="J290" s="8" t="str">
        <f t="shared" si="62"/>
        <v/>
      </c>
      <c r="K290" s="9" t="str">
        <f t="shared" si="63"/>
        <v/>
      </c>
      <c r="L290" s="8" t="str">
        <f>IF(E290="","",IF(Inputs!$B$12="Yes",I290-K290,Inputs!$B$6-K290))</f>
        <v/>
      </c>
      <c r="M290" s="8" t="str">
        <f t="shared" si="69"/>
        <v/>
      </c>
      <c r="N290" s="8"/>
      <c r="O290" s="8"/>
      <c r="P290" s="8"/>
      <c r="Q290" s="8" t="str">
        <f t="shared" si="64"/>
        <v/>
      </c>
      <c r="R290" s="3">
        <f t="shared" si="65"/>
        <v>0</v>
      </c>
      <c r="S290" s="62">
        <f>IF(Inputs!$E$12="Yes",IF(AH290&lt;0,0,AH290),0)</f>
        <v>0</v>
      </c>
      <c r="T290" s="3">
        <f t="shared" si="66"/>
        <v>0</v>
      </c>
      <c r="U290" s="8" t="str">
        <f t="shared" si="67"/>
        <v/>
      </c>
      <c r="W290" s="11"/>
      <c r="X290" s="11"/>
      <c r="Y290" s="11"/>
      <c r="Z290" s="11"/>
      <c r="AA290" s="11"/>
      <c r="AB290" s="11"/>
      <c r="AC290" s="11"/>
      <c r="AD290">
        <f>IF(AND('Loan amortization schedule-old'!K290&gt;$AE$1,K290&gt;$AE$1),1,0)</f>
        <v>1</v>
      </c>
      <c r="AE290" s="2">
        <f>IF(AND('Loan amortization schedule-old'!K290&gt;$AE$1,K290&lt;$AE$1),($AE$1-K290)*Inputs!$B$10,0)</f>
        <v>0</v>
      </c>
      <c r="AF290">
        <f>IF(AND('Loan amortization schedule-old'!K290&lt;$AE$1,K290&lt;$AE$1),('Loan amortization schedule-old'!K290-'Loan amortization schedule-new'!K290)*Inputs!$B$10,0)</f>
        <v>0</v>
      </c>
      <c r="AG290" s="7"/>
      <c r="AH290" s="61" t="e">
        <f>IF(ISERROR(E290),NA(),'Loan amortization schedule-old'!K290-'Loan amortization schedule-new'!K290)+IF(ISERROR(E290),NA(),'Loan amortization schedule-old'!L290-'Loan amortization schedule-new'!L290)-IF(ISERROR(E290),NA(),IF(AD290=1,0,SUM(AE290:AF290)))</f>
        <v>#VALUE!</v>
      </c>
    </row>
    <row r="291" spans="4:34">
      <c r="D291" s="26">
        <f>IF(SUM($D$2:D290)&lt;&gt;0,0,IF(OR(ROUND(U290-L291,2)=0,ROUND(U291,2)=0),E291,0))</f>
        <v>0</v>
      </c>
      <c r="E291" s="3" t="str">
        <f t="shared" si="68"/>
        <v/>
      </c>
      <c r="F291" s="3" t="str">
        <f t="shared" si="60"/>
        <v/>
      </c>
      <c r="G291" s="47">
        <f t="shared" si="70"/>
        <v>8.6499999999999994E-2</v>
      </c>
      <c r="H291" s="37">
        <f t="shared" si="61"/>
        <v>8.6499999999999994E-2</v>
      </c>
      <c r="I291" s="9" t="e">
        <f>IF(Inputs!$B$12="No",IF((K291+L291)&gt;(U290*(1+rate/freq)),IF((U290*(1+rate/freq))&lt;0,0,(U290*(1+rate/freq))),(K291+L291)),IF(E291="",NA(),IF(Inputs!$E$10&gt;(U290*(1+rate/freq)),IF((U290*(1+rate/freq))&lt;0,0,(U290*(1+rate/freq))),PMT(H291/freq,(term),-$B$2))))</f>
        <v>#N/A</v>
      </c>
      <c r="J291" s="8" t="str">
        <f t="shared" si="62"/>
        <v/>
      </c>
      <c r="K291" s="9" t="str">
        <f t="shared" si="63"/>
        <v/>
      </c>
      <c r="L291" s="8" t="str">
        <f>IF(E291="","",IF(Inputs!$B$12="Yes",I291-K291,Inputs!$B$6-K291))</f>
        <v/>
      </c>
      <c r="M291" s="8" t="str">
        <f t="shared" si="69"/>
        <v/>
      </c>
      <c r="N291" s="8"/>
      <c r="O291" s="8"/>
      <c r="P291" s="8"/>
      <c r="Q291" s="8" t="str">
        <f t="shared" si="64"/>
        <v/>
      </c>
      <c r="R291" s="3">
        <f t="shared" si="65"/>
        <v>0</v>
      </c>
      <c r="S291" s="62">
        <f>IF(Inputs!$E$12="Yes",IF(AH291&lt;0,0,AH291),0)</f>
        <v>0</v>
      </c>
      <c r="T291" s="3">
        <f t="shared" si="66"/>
        <v>0</v>
      </c>
      <c r="U291" s="8" t="str">
        <f t="shared" si="67"/>
        <v/>
      </c>
      <c r="W291" s="11"/>
      <c r="X291" s="11"/>
      <c r="Y291" s="11"/>
      <c r="Z291" s="11"/>
      <c r="AA291" s="11"/>
      <c r="AB291" s="11"/>
      <c r="AC291" s="11"/>
      <c r="AD291">
        <f>IF(AND('Loan amortization schedule-old'!K291&gt;$AE$1,K291&gt;$AE$1),1,0)</f>
        <v>1</v>
      </c>
      <c r="AE291" s="2">
        <f>IF(AND('Loan amortization schedule-old'!K291&gt;$AE$1,K291&lt;$AE$1),($AE$1-K291)*Inputs!$B$10,0)</f>
        <v>0</v>
      </c>
      <c r="AF291">
        <f>IF(AND('Loan amortization schedule-old'!K291&lt;$AE$1,K291&lt;$AE$1),('Loan amortization schedule-old'!K291-'Loan amortization schedule-new'!K291)*Inputs!$B$10,0)</f>
        <v>0</v>
      </c>
      <c r="AG291" s="7"/>
      <c r="AH291" s="61" t="e">
        <f>IF(ISERROR(E291),NA(),'Loan amortization schedule-old'!K291-'Loan amortization schedule-new'!K291)+IF(ISERROR(E291),NA(),'Loan amortization schedule-old'!L291-'Loan amortization schedule-new'!L291)-IF(ISERROR(E291),NA(),IF(AD291=1,0,SUM(AE291:AF291)))</f>
        <v>#VALUE!</v>
      </c>
    </row>
    <row r="292" spans="4:34">
      <c r="D292" s="26">
        <f>IF(SUM($D$2:D291)&lt;&gt;0,0,IF(OR(ROUND(U291-L292,2)=0,ROUND(U292,2)=0),E292,0))</f>
        <v>0</v>
      </c>
      <c r="E292" s="3" t="str">
        <f t="shared" si="68"/>
        <v/>
      </c>
      <c r="F292" s="3" t="str">
        <f t="shared" si="60"/>
        <v/>
      </c>
      <c r="G292" s="47">
        <f t="shared" si="70"/>
        <v>8.6499999999999994E-2</v>
      </c>
      <c r="H292" s="37">
        <f t="shared" si="61"/>
        <v>8.6499999999999994E-2</v>
      </c>
      <c r="I292" s="9" t="e">
        <f>IF(Inputs!$B$12="No",IF((K292+L292)&gt;(U291*(1+rate/freq)),IF((U291*(1+rate/freq))&lt;0,0,(U291*(1+rate/freq))),(K292+L292)),IF(E292="",NA(),IF(Inputs!$E$10&gt;(U291*(1+rate/freq)),IF((U291*(1+rate/freq))&lt;0,0,(U291*(1+rate/freq))),PMT(H292/freq,(term),-$B$2))))</f>
        <v>#N/A</v>
      </c>
      <c r="J292" s="8" t="str">
        <f t="shared" si="62"/>
        <v/>
      </c>
      <c r="K292" s="9" t="str">
        <f t="shared" si="63"/>
        <v/>
      </c>
      <c r="L292" s="8" t="str">
        <f>IF(E292="","",IF(Inputs!$B$12="Yes",I292-K292,Inputs!$B$6-K292))</f>
        <v/>
      </c>
      <c r="M292" s="8" t="str">
        <f t="shared" si="69"/>
        <v/>
      </c>
      <c r="N292" s="8">
        <f>N289+3</f>
        <v>289</v>
      </c>
      <c r="O292" s="8">
        <f>O286+6</f>
        <v>289</v>
      </c>
      <c r="P292" s="8">
        <f>P280+12</f>
        <v>289</v>
      </c>
      <c r="Q292" s="8" t="str">
        <f t="shared" si="64"/>
        <v/>
      </c>
      <c r="R292" s="3">
        <f t="shared" si="65"/>
        <v>0</v>
      </c>
      <c r="S292" s="62">
        <f>IF(Inputs!$E$12="Yes",IF(AH292&lt;0,0,AH292),0)</f>
        <v>0</v>
      </c>
      <c r="T292" s="3">
        <f t="shared" si="66"/>
        <v>0</v>
      </c>
      <c r="U292" s="8" t="str">
        <f t="shared" si="67"/>
        <v/>
      </c>
      <c r="W292" s="11"/>
      <c r="X292" s="11"/>
      <c r="Y292" s="11"/>
      <c r="Z292" s="11"/>
      <c r="AA292" s="11"/>
      <c r="AB292" s="11"/>
      <c r="AC292" s="11"/>
      <c r="AD292">
        <f>IF(AND('Loan amortization schedule-old'!K292&gt;$AE$1,K292&gt;$AE$1),1,0)</f>
        <v>1</v>
      </c>
      <c r="AE292" s="2">
        <f>IF(AND('Loan amortization schedule-old'!K292&gt;$AE$1,K292&lt;$AE$1),($AE$1-K292)*Inputs!$B$10,0)</f>
        <v>0</v>
      </c>
      <c r="AF292">
        <f>IF(AND('Loan amortization schedule-old'!K292&lt;$AE$1,K292&lt;$AE$1),('Loan amortization schedule-old'!K292-'Loan amortization schedule-new'!K292)*Inputs!$B$10,0)</f>
        <v>0</v>
      </c>
      <c r="AG292" s="7"/>
      <c r="AH292" s="61" t="e">
        <f>IF(ISERROR(E292),NA(),'Loan amortization schedule-old'!K292-'Loan amortization schedule-new'!K292)+IF(ISERROR(E292),NA(),'Loan amortization schedule-old'!L292-'Loan amortization schedule-new'!L292)-IF(ISERROR(E292),NA(),IF(AD292=1,0,SUM(AE292:AF292)))</f>
        <v>#VALUE!</v>
      </c>
    </row>
    <row r="293" spans="4:34">
      <c r="D293" s="26">
        <f>IF(SUM($D$2:D292)&lt;&gt;0,0,IF(OR(ROUND(U292-L293,2)=0,ROUND(U293,2)=0),E293,0))</f>
        <v>0</v>
      </c>
      <c r="E293" s="3" t="str">
        <f t="shared" si="68"/>
        <v/>
      </c>
      <c r="F293" s="3" t="str">
        <f t="shared" si="60"/>
        <v/>
      </c>
      <c r="G293" s="47">
        <f t="shared" si="70"/>
        <v>8.6499999999999994E-2</v>
      </c>
      <c r="H293" s="37">
        <f t="shared" si="61"/>
        <v>8.6499999999999994E-2</v>
      </c>
      <c r="I293" s="9" t="e">
        <f>IF(Inputs!$B$12="No",IF((K293+L293)&gt;(U292*(1+rate/freq)),IF((U292*(1+rate/freq))&lt;0,0,(U292*(1+rate/freq))),(K293+L293)),IF(E293="",NA(),IF(Inputs!$E$10&gt;(U292*(1+rate/freq)),IF((U292*(1+rate/freq))&lt;0,0,(U292*(1+rate/freq))),PMT(H293/freq,(term),-$B$2))))</f>
        <v>#N/A</v>
      </c>
      <c r="J293" s="8" t="str">
        <f t="shared" si="62"/>
        <v/>
      </c>
      <c r="K293" s="9" t="str">
        <f t="shared" si="63"/>
        <v/>
      </c>
      <c r="L293" s="8" t="str">
        <f>IF(E293="","",IF(Inputs!$B$12="Yes",I293-K293,Inputs!$B$6-K293))</f>
        <v/>
      </c>
      <c r="M293" s="8" t="str">
        <f t="shared" si="69"/>
        <v/>
      </c>
      <c r="N293" s="8"/>
      <c r="O293" s="8"/>
      <c r="P293" s="8"/>
      <c r="Q293" s="8" t="str">
        <f t="shared" si="64"/>
        <v/>
      </c>
      <c r="R293" s="3">
        <f t="shared" si="65"/>
        <v>0</v>
      </c>
      <c r="S293" s="62">
        <f>IF(Inputs!$E$12="Yes",IF(AH293&lt;0,0,AH293),0)</f>
        <v>0</v>
      </c>
      <c r="T293" s="3">
        <f t="shared" si="66"/>
        <v>0</v>
      </c>
      <c r="U293" s="8" t="str">
        <f t="shared" si="67"/>
        <v/>
      </c>
      <c r="W293" s="11"/>
      <c r="X293" s="11"/>
      <c r="Y293" s="11"/>
      <c r="Z293" s="11"/>
      <c r="AA293" s="11"/>
      <c r="AB293" s="11"/>
      <c r="AC293" s="11"/>
      <c r="AD293">
        <f>IF(AND('Loan amortization schedule-old'!K293&gt;$AE$1,K293&gt;$AE$1),1,0)</f>
        <v>1</v>
      </c>
      <c r="AE293" s="2">
        <f>IF(AND('Loan amortization schedule-old'!K293&gt;$AE$1,K293&lt;$AE$1),($AE$1-K293)*Inputs!$B$10,0)</f>
        <v>0</v>
      </c>
      <c r="AF293">
        <f>IF(AND('Loan amortization schedule-old'!K293&lt;$AE$1,K293&lt;$AE$1),('Loan amortization schedule-old'!K293-'Loan amortization schedule-new'!K293)*Inputs!$B$10,0)</f>
        <v>0</v>
      </c>
      <c r="AG293" s="7"/>
      <c r="AH293" s="61" t="e">
        <f>IF(ISERROR(E293),NA(),'Loan amortization schedule-old'!K293-'Loan amortization schedule-new'!K293)+IF(ISERROR(E293),NA(),'Loan amortization schedule-old'!L293-'Loan amortization schedule-new'!L293)-IF(ISERROR(E293),NA(),IF(AD293=1,0,SUM(AE293:AF293)))</f>
        <v>#VALUE!</v>
      </c>
    </row>
    <row r="294" spans="4:34">
      <c r="D294" s="26">
        <f>IF(SUM($D$2:D293)&lt;&gt;0,0,IF(OR(ROUND(U293-L294,2)=0,ROUND(U294,2)=0),E294,0))</f>
        <v>0</v>
      </c>
      <c r="E294" s="3" t="str">
        <f t="shared" si="68"/>
        <v/>
      </c>
      <c r="F294" s="3" t="str">
        <f t="shared" si="60"/>
        <v/>
      </c>
      <c r="G294" s="47">
        <f t="shared" si="70"/>
        <v>8.6499999999999994E-2</v>
      </c>
      <c r="H294" s="37">
        <f t="shared" si="61"/>
        <v>8.6499999999999994E-2</v>
      </c>
      <c r="I294" s="9" t="e">
        <f>IF(Inputs!$B$12="No",IF((K294+L294)&gt;(U293*(1+rate/freq)),IF((U293*(1+rate/freq))&lt;0,0,(U293*(1+rate/freq))),(K294+L294)),IF(E294="",NA(),IF(Inputs!$E$10&gt;(U293*(1+rate/freq)),IF((U293*(1+rate/freq))&lt;0,0,(U293*(1+rate/freq))),PMT(H294/freq,(term),-$B$2))))</f>
        <v>#N/A</v>
      </c>
      <c r="J294" s="8" t="str">
        <f t="shared" si="62"/>
        <v/>
      </c>
      <c r="K294" s="9" t="str">
        <f t="shared" si="63"/>
        <v/>
      </c>
      <c r="L294" s="8" t="str">
        <f>IF(E294="","",IF(Inputs!$B$12="Yes",I294-K294,Inputs!$B$6-K294))</f>
        <v/>
      </c>
      <c r="M294" s="8" t="str">
        <f t="shared" si="69"/>
        <v/>
      </c>
      <c r="N294" s="8"/>
      <c r="O294" s="8"/>
      <c r="P294" s="8"/>
      <c r="Q294" s="8" t="str">
        <f t="shared" si="64"/>
        <v/>
      </c>
      <c r="R294" s="3">
        <f t="shared" si="65"/>
        <v>0</v>
      </c>
      <c r="S294" s="62">
        <f>IF(Inputs!$E$12="Yes",IF(AH294&lt;0,0,AH294),0)</f>
        <v>0</v>
      </c>
      <c r="T294" s="3">
        <f t="shared" si="66"/>
        <v>0</v>
      </c>
      <c r="U294" s="8" t="str">
        <f t="shared" si="67"/>
        <v/>
      </c>
      <c r="W294" s="11"/>
      <c r="X294" s="11"/>
      <c r="Y294" s="11"/>
      <c r="Z294" s="11"/>
      <c r="AA294" s="11"/>
      <c r="AB294" s="11"/>
      <c r="AC294" s="11"/>
      <c r="AD294">
        <f>IF(AND('Loan amortization schedule-old'!K294&gt;$AE$1,K294&gt;$AE$1),1,0)</f>
        <v>1</v>
      </c>
      <c r="AE294" s="2">
        <f>IF(AND('Loan amortization schedule-old'!K294&gt;$AE$1,K294&lt;$AE$1),($AE$1-K294)*Inputs!$B$10,0)</f>
        <v>0</v>
      </c>
      <c r="AF294">
        <f>IF(AND('Loan amortization schedule-old'!K294&lt;$AE$1,K294&lt;$AE$1),('Loan amortization schedule-old'!K294-'Loan amortization schedule-new'!K294)*Inputs!$B$10,0)</f>
        <v>0</v>
      </c>
      <c r="AG294" s="7"/>
      <c r="AH294" s="61" t="e">
        <f>IF(ISERROR(E294),NA(),'Loan amortization schedule-old'!K294-'Loan amortization schedule-new'!K294)+IF(ISERROR(E294),NA(),'Loan amortization schedule-old'!L294-'Loan amortization schedule-new'!L294)-IF(ISERROR(E294),NA(),IF(AD294=1,0,SUM(AE294:AF294)))</f>
        <v>#VALUE!</v>
      </c>
    </row>
    <row r="295" spans="4:34">
      <c r="D295" s="26">
        <f>IF(SUM($D$2:D294)&lt;&gt;0,0,IF(OR(ROUND(U294-L295,2)=0,ROUND(U295,2)=0),E295,0))</f>
        <v>0</v>
      </c>
      <c r="E295" s="3" t="str">
        <f t="shared" si="68"/>
        <v/>
      </c>
      <c r="F295" s="3" t="str">
        <f t="shared" si="60"/>
        <v/>
      </c>
      <c r="G295" s="47">
        <f t="shared" si="70"/>
        <v>8.6499999999999994E-2</v>
      </c>
      <c r="H295" s="37">
        <f t="shared" si="61"/>
        <v>8.6499999999999994E-2</v>
      </c>
      <c r="I295" s="9" t="e">
        <f>IF(Inputs!$B$12="No",IF((K295+L295)&gt;(U294*(1+rate/freq)),IF((U294*(1+rate/freq))&lt;0,0,(U294*(1+rate/freq))),(K295+L295)),IF(E295="",NA(),IF(Inputs!$E$10&gt;(U294*(1+rate/freq)),IF((U294*(1+rate/freq))&lt;0,0,(U294*(1+rate/freq))),PMT(H295/freq,(term),-$B$2))))</f>
        <v>#N/A</v>
      </c>
      <c r="J295" s="8" t="str">
        <f t="shared" si="62"/>
        <v/>
      </c>
      <c r="K295" s="9" t="str">
        <f t="shared" si="63"/>
        <v/>
      </c>
      <c r="L295" s="8" t="str">
        <f>IF(E295="","",IF(Inputs!$B$12="Yes",I295-K295,Inputs!$B$6-K295))</f>
        <v/>
      </c>
      <c r="M295" s="8" t="str">
        <f t="shared" si="69"/>
        <v/>
      </c>
      <c r="N295" s="8">
        <f>N292+3</f>
        <v>292</v>
      </c>
      <c r="O295" s="8"/>
      <c r="P295" s="8"/>
      <c r="Q295" s="8" t="str">
        <f t="shared" si="64"/>
        <v/>
      </c>
      <c r="R295" s="3">
        <f t="shared" si="65"/>
        <v>0</v>
      </c>
      <c r="S295" s="62">
        <f>IF(Inputs!$E$12="Yes",IF(AH295&lt;0,0,AH295),0)</f>
        <v>0</v>
      </c>
      <c r="T295" s="3">
        <f t="shared" si="66"/>
        <v>0</v>
      </c>
      <c r="U295" s="8" t="str">
        <f t="shared" si="67"/>
        <v/>
      </c>
      <c r="W295" s="11"/>
      <c r="X295" s="11"/>
      <c r="Y295" s="11"/>
      <c r="Z295" s="11"/>
      <c r="AA295" s="11"/>
      <c r="AB295" s="11"/>
      <c r="AC295" s="11"/>
      <c r="AD295">
        <f>IF(AND('Loan amortization schedule-old'!K295&gt;$AE$1,K295&gt;$AE$1),1,0)</f>
        <v>1</v>
      </c>
      <c r="AE295" s="2">
        <f>IF(AND('Loan amortization schedule-old'!K295&gt;$AE$1,K295&lt;$AE$1),($AE$1-K295)*Inputs!$B$10,0)</f>
        <v>0</v>
      </c>
      <c r="AF295">
        <f>IF(AND('Loan amortization schedule-old'!K295&lt;$AE$1,K295&lt;$AE$1),('Loan amortization schedule-old'!K295-'Loan amortization schedule-new'!K295)*Inputs!$B$10,0)</f>
        <v>0</v>
      </c>
      <c r="AG295" s="7"/>
      <c r="AH295" s="61" t="e">
        <f>IF(ISERROR(E295),NA(),'Loan amortization schedule-old'!K295-'Loan amortization schedule-new'!K295)+IF(ISERROR(E295),NA(),'Loan amortization schedule-old'!L295-'Loan amortization schedule-new'!L295)-IF(ISERROR(E295),NA(),IF(AD295=1,0,SUM(AE295:AF295)))</f>
        <v>#VALUE!</v>
      </c>
    </row>
    <row r="296" spans="4:34">
      <c r="D296" s="26">
        <f>IF(SUM($D$2:D295)&lt;&gt;0,0,IF(OR(ROUND(U295-L296,2)=0,ROUND(U296,2)=0),E296,0))</f>
        <v>0</v>
      </c>
      <c r="E296" s="3" t="str">
        <f t="shared" si="68"/>
        <v/>
      </c>
      <c r="F296" s="3" t="str">
        <f t="shared" si="60"/>
        <v/>
      </c>
      <c r="G296" s="47">
        <f t="shared" si="70"/>
        <v>8.6499999999999994E-2</v>
      </c>
      <c r="H296" s="37">
        <f t="shared" si="61"/>
        <v>8.6499999999999994E-2</v>
      </c>
      <c r="I296" s="9" t="e">
        <f>IF(Inputs!$B$12="No",IF((K296+L296)&gt;(U295*(1+rate/freq)),IF((U295*(1+rate/freq))&lt;0,0,(U295*(1+rate/freq))),(K296+L296)),IF(E296="",NA(),IF(Inputs!$E$10&gt;(U295*(1+rate/freq)),IF((U295*(1+rate/freq))&lt;0,0,(U295*(1+rate/freq))),PMT(H296/freq,(term),-$B$2))))</f>
        <v>#N/A</v>
      </c>
      <c r="J296" s="8" t="str">
        <f t="shared" si="62"/>
        <v/>
      </c>
      <c r="K296" s="9" t="str">
        <f t="shared" si="63"/>
        <v/>
      </c>
      <c r="L296" s="8" t="str">
        <f>IF(E296="","",IF(Inputs!$B$12="Yes",I296-K296,Inputs!$B$6-K296))</f>
        <v/>
      </c>
      <c r="M296" s="8" t="str">
        <f t="shared" si="69"/>
        <v/>
      </c>
      <c r="N296" s="8"/>
      <c r="O296" s="8"/>
      <c r="P296" s="8"/>
      <c r="Q296" s="8" t="str">
        <f t="shared" si="64"/>
        <v/>
      </c>
      <c r="R296" s="3">
        <f t="shared" si="65"/>
        <v>0</v>
      </c>
      <c r="S296" s="62">
        <f>IF(Inputs!$E$12="Yes",IF(AH296&lt;0,0,AH296),0)</f>
        <v>0</v>
      </c>
      <c r="T296" s="3">
        <f t="shared" si="66"/>
        <v>0</v>
      </c>
      <c r="U296" s="8" t="str">
        <f t="shared" si="67"/>
        <v/>
      </c>
      <c r="W296" s="11"/>
      <c r="X296" s="11"/>
      <c r="Y296" s="11"/>
      <c r="Z296" s="11"/>
      <c r="AA296" s="11"/>
      <c r="AB296" s="11"/>
      <c r="AC296" s="11"/>
      <c r="AD296">
        <f>IF(AND('Loan amortization schedule-old'!K296&gt;$AE$1,K296&gt;$AE$1),1,0)</f>
        <v>1</v>
      </c>
      <c r="AE296" s="2">
        <f>IF(AND('Loan amortization schedule-old'!K296&gt;$AE$1,K296&lt;$AE$1),($AE$1-K296)*Inputs!$B$10,0)</f>
        <v>0</v>
      </c>
      <c r="AF296">
        <f>IF(AND('Loan amortization schedule-old'!K296&lt;$AE$1,K296&lt;$AE$1),('Loan amortization schedule-old'!K296-'Loan amortization schedule-new'!K296)*Inputs!$B$10,0)</f>
        <v>0</v>
      </c>
      <c r="AG296" s="7"/>
      <c r="AH296" s="61" t="e">
        <f>IF(ISERROR(E296),NA(),'Loan amortization schedule-old'!K296-'Loan amortization schedule-new'!K296)+IF(ISERROR(E296),NA(),'Loan amortization schedule-old'!L296-'Loan amortization schedule-new'!L296)-IF(ISERROR(E296),NA(),IF(AD296=1,0,SUM(AE296:AF296)))</f>
        <v>#VALUE!</v>
      </c>
    </row>
    <row r="297" spans="4:34">
      <c r="D297" s="26">
        <f>IF(SUM($D$2:D296)&lt;&gt;0,0,IF(OR(ROUND(U296-L297,2)=0,ROUND(U297,2)=0),E297,0))</f>
        <v>0</v>
      </c>
      <c r="E297" s="3" t="str">
        <f t="shared" si="68"/>
        <v/>
      </c>
      <c r="F297" s="3" t="str">
        <f t="shared" si="60"/>
        <v/>
      </c>
      <c r="G297" s="47">
        <f t="shared" si="70"/>
        <v>8.6499999999999994E-2</v>
      </c>
      <c r="H297" s="37">
        <f t="shared" si="61"/>
        <v>8.6499999999999994E-2</v>
      </c>
      <c r="I297" s="9" t="e">
        <f>IF(Inputs!$B$12="No",IF((K297+L297)&gt;(U296*(1+rate/freq)),IF((U296*(1+rate/freq))&lt;0,0,(U296*(1+rate/freq))),(K297+L297)),IF(E297="",NA(),IF(Inputs!$E$10&gt;(U296*(1+rate/freq)),IF((U296*(1+rate/freq))&lt;0,0,(U296*(1+rate/freq))),PMT(H297/freq,(term),-$B$2))))</f>
        <v>#N/A</v>
      </c>
      <c r="J297" s="8" t="str">
        <f t="shared" si="62"/>
        <v/>
      </c>
      <c r="K297" s="9" t="str">
        <f t="shared" si="63"/>
        <v/>
      </c>
      <c r="L297" s="8" t="str">
        <f>IF(E297="","",IF(Inputs!$B$12="Yes",I297-K297,Inputs!$B$6-K297))</f>
        <v/>
      </c>
      <c r="M297" s="8" t="str">
        <f t="shared" si="69"/>
        <v/>
      </c>
      <c r="N297" s="8"/>
      <c r="O297" s="8"/>
      <c r="P297" s="8"/>
      <c r="Q297" s="8" t="str">
        <f t="shared" si="64"/>
        <v/>
      </c>
      <c r="R297" s="3">
        <f t="shared" si="65"/>
        <v>0</v>
      </c>
      <c r="S297" s="62">
        <f>IF(Inputs!$E$12="Yes",IF(AH297&lt;0,0,AH297),0)</f>
        <v>0</v>
      </c>
      <c r="T297" s="3">
        <f t="shared" si="66"/>
        <v>0</v>
      </c>
      <c r="U297" s="8" t="str">
        <f t="shared" si="67"/>
        <v/>
      </c>
      <c r="W297" s="11"/>
      <c r="X297" s="11"/>
      <c r="Y297" s="11"/>
      <c r="Z297" s="11"/>
      <c r="AA297" s="11"/>
      <c r="AB297" s="11"/>
      <c r="AC297" s="11"/>
      <c r="AD297">
        <f>IF(AND('Loan amortization schedule-old'!K297&gt;$AE$1,K297&gt;$AE$1),1,0)</f>
        <v>1</v>
      </c>
      <c r="AE297" s="2">
        <f>IF(AND('Loan amortization schedule-old'!K297&gt;$AE$1,K297&lt;$AE$1),($AE$1-K297)*Inputs!$B$10,0)</f>
        <v>0</v>
      </c>
      <c r="AF297">
        <f>IF(AND('Loan amortization schedule-old'!K297&lt;$AE$1,K297&lt;$AE$1),('Loan amortization schedule-old'!K297-'Loan amortization schedule-new'!K297)*Inputs!$B$10,0)</f>
        <v>0</v>
      </c>
      <c r="AG297" s="7"/>
      <c r="AH297" s="61" t="e">
        <f>IF(ISERROR(E297),NA(),'Loan amortization schedule-old'!K297-'Loan amortization schedule-new'!K297)+IF(ISERROR(E297),NA(),'Loan amortization schedule-old'!L297-'Loan amortization schedule-new'!L297)-IF(ISERROR(E297),NA(),IF(AD297=1,0,SUM(AE297:AF297)))</f>
        <v>#VALUE!</v>
      </c>
    </row>
    <row r="298" spans="4:34">
      <c r="D298" s="26">
        <f>IF(SUM($D$2:D297)&lt;&gt;0,0,IF(OR(ROUND(U297-L298,2)=0,ROUND(U298,2)=0),E298,0))</f>
        <v>0</v>
      </c>
      <c r="E298" s="3" t="str">
        <f t="shared" si="68"/>
        <v/>
      </c>
      <c r="F298" s="3" t="str">
        <f t="shared" si="60"/>
        <v/>
      </c>
      <c r="G298" s="47">
        <f t="shared" si="70"/>
        <v>8.6499999999999994E-2</v>
      </c>
      <c r="H298" s="37">
        <f t="shared" si="61"/>
        <v>8.6499999999999994E-2</v>
      </c>
      <c r="I298" s="9" t="e">
        <f>IF(Inputs!$B$12="No",IF((K298+L298)&gt;(U297*(1+rate/freq)),IF((U297*(1+rate/freq))&lt;0,0,(U297*(1+rate/freq))),(K298+L298)),IF(E298="",NA(),IF(Inputs!$E$10&gt;(U297*(1+rate/freq)),IF((U297*(1+rate/freq))&lt;0,0,(U297*(1+rate/freq))),PMT(H298/freq,(term),-$B$2))))</f>
        <v>#N/A</v>
      </c>
      <c r="J298" s="8" t="str">
        <f t="shared" si="62"/>
        <v/>
      </c>
      <c r="K298" s="9" t="str">
        <f t="shared" si="63"/>
        <v/>
      </c>
      <c r="L298" s="8" t="str">
        <f>IF(E298="","",IF(Inputs!$B$12="Yes",I298-K298,Inputs!$B$6-K298))</f>
        <v/>
      </c>
      <c r="M298" s="8" t="str">
        <f t="shared" si="69"/>
        <v/>
      </c>
      <c r="N298" s="8">
        <f>N295+3</f>
        <v>295</v>
      </c>
      <c r="O298" s="8">
        <f>O292+6</f>
        <v>295</v>
      </c>
      <c r="P298" s="8"/>
      <c r="Q298" s="8" t="str">
        <f t="shared" si="64"/>
        <v/>
      </c>
      <c r="R298" s="3">
        <f t="shared" si="65"/>
        <v>0</v>
      </c>
      <c r="S298" s="62">
        <f>IF(Inputs!$E$12="Yes",IF(AH298&lt;0,0,AH298),0)</f>
        <v>0</v>
      </c>
      <c r="T298" s="3">
        <f t="shared" si="66"/>
        <v>0</v>
      </c>
      <c r="U298" s="8" t="str">
        <f t="shared" si="67"/>
        <v/>
      </c>
      <c r="W298" s="11"/>
      <c r="X298" s="11"/>
      <c r="Y298" s="11"/>
      <c r="Z298" s="11"/>
      <c r="AA298" s="11"/>
      <c r="AB298" s="11"/>
      <c r="AC298" s="11"/>
      <c r="AD298">
        <f>IF(AND('Loan amortization schedule-old'!K298&gt;$AE$1,K298&gt;$AE$1),1,0)</f>
        <v>1</v>
      </c>
      <c r="AE298" s="2">
        <f>IF(AND('Loan amortization schedule-old'!K298&gt;$AE$1,K298&lt;$AE$1),($AE$1-K298)*Inputs!$B$10,0)</f>
        <v>0</v>
      </c>
      <c r="AF298">
        <f>IF(AND('Loan amortization schedule-old'!K298&lt;$AE$1,K298&lt;$AE$1),('Loan amortization schedule-old'!K298-'Loan amortization schedule-new'!K298)*Inputs!$B$10,0)</f>
        <v>0</v>
      </c>
      <c r="AG298" s="7"/>
      <c r="AH298" s="61" t="e">
        <f>IF(ISERROR(E298),NA(),'Loan amortization schedule-old'!K298-'Loan amortization schedule-new'!K298)+IF(ISERROR(E298),NA(),'Loan amortization schedule-old'!L298-'Loan amortization schedule-new'!L298)-IF(ISERROR(E298),NA(),IF(AD298=1,0,SUM(AE298:AF298)))</f>
        <v>#VALUE!</v>
      </c>
    </row>
    <row r="299" spans="4:34">
      <c r="D299" s="26">
        <f>IF(SUM($D$2:D298)&lt;&gt;0,0,IF(OR(ROUND(U298-L299,2)=0,ROUND(U299,2)=0),E299,0))</f>
        <v>0</v>
      </c>
      <c r="E299" s="3" t="str">
        <f t="shared" si="68"/>
        <v/>
      </c>
      <c r="F299" s="3" t="str">
        <f t="shared" si="60"/>
        <v/>
      </c>
      <c r="G299" s="47">
        <f t="shared" si="70"/>
        <v>8.6499999999999994E-2</v>
      </c>
      <c r="H299" s="37">
        <f t="shared" si="61"/>
        <v>8.6499999999999994E-2</v>
      </c>
      <c r="I299" s="9" t="e">
        <f>IF(Inputs!$B$12="No",IF((K299+L299)&gt;(U298*(1+rate/freq)),IF((U298*(1+rate/freq))&lt;0,0,(U298*(1+rate/freq))),(K299+L299)),IF(E299="",NA(),IF(Inputs!$E$10&gt;(U298*(1+rate/freq)),IF((U298*(1+rate/freq))&lt;0,0,(U298*(1+rate/freq))),PMT(H299/freq,(term),-$B$2))))</f>
        <v>#N/A</v>
      </c>
      <c r="J299" s="8" t="str">
        <f t="shared" si="62"/>
        <v/>
      </c>
      <c r="K299" s="9" t="str">
        <f t="shared" si="63"/>
        <v/>
      </c>
      <c r="L299" s="8" t="str">
        <f>IF(E299="","",IF(Inputs!$B$12="Yes",I299-K299,Inputs!$B$6-K299))</f>
        <v/>
      </c>
      <c r="M299" s="8" t="str">
        <f t="shared" si="69"/>
        <v/>
      </c>
      <c r="N299" s="8"/>
      <c r="O299" s="8"/>
      <c r="P299" s="8"/>
      <c r="Q299" s="8" t="str">
        <f t="shared" si="64"/>
        <v/>
      </c>
      <c r="R299" s="3">
        <f t="shared" si="65"/>
        <v>0</v>
      </c>
      <c r="S299" s="62">
        <f>IF(Inputs!$E$12="Yes",IF(AH299&lt;0,0,AH299),0)</f>
        <v>0</v>
      </c>
      <c r="T299" s="3">
        <f t="shared" si="66"/>
        <v>0</v>
      </c>
      <c r="U299" s="8" t="str">
        <f t="shared" si="67"/>
        <v/>
      </c>
      <c r="W299" s="11"/>
      <c r="X299" s="11"/>
      <c r="Y299" s="11"/>
      <c r="Z299" s="11"/>
      <c r="AA299" s="11"/>
      <c r="AB299" s="11"/>
      <c r="AC299" s="11"/>
      <c r="AD299">
        <f>IF(AND('Loan amortization schedule-old'!K299&gt;$AE$1,K299&gt;$AE$1),1,0)</f>
        <v>1</v>
      </c>
      <c r="AE299" s="2">
        <f>IF(AND('Loan amortization schedule-old'!K299&gt;$AE$1,K299&lt;$AE$1),($AE$1-K299)*Inputs!$B$10,0)</f>
        <v>0</v>
      </c>
      <c r="AF299">
        <f>IF(AND('Loan amortization schedule-old'!K299&lt;$AE$1,K299&lt;$AE$1),('Loan amortization schedule-old'!K299-'Loan amortization schedule-new'!K299)*Inputs!$B$10,0)</f>
        <v>0</v>
      </c>
      <c r="AG299" s="7"/>
      <c r="AH299" s="61" t="e">
        <f>IF(ISERROR(E299),NA(),'Loan amortization schedule-old'!K299-'Loan amortization schedule-new'!K299)+IF(ISERROR(E299),NA(),'Loan amortization schedule-old'!L299-'Loan amortization schedule-new'!L299)-IF(ISERROR(E299),NA(),IF(AD299=1,0,SUM(AE299:AF299)))</f>
        <v>#VALUE!</v>
      </c>
    </row>
    <row r="300" spans="4:34">
      <c r="D300" s="26">
        <f>IF(SUM($D$2:D299)&lt;&gt;0,0,IF(OR(ROUND(U299-L300,2)=0,ROUND(U300,2)=0),E300,0))</f>
        <v>0</v>
      </c>
      <c r="E300" s="3" t="str">
        <f t="shared" si="68"/>
        <v/>
      </c>
      <c r="F300" s="3" t="str">
        <f t="shared" si="60"/>
        <v/>
      </c>
      <c r="G300" s="47">
        <f t="shared" si="70"/>
        <v>8.6499999999999994E-2</v>
      </c>
      <c r="H300" s="37">
        <f t="shared" si="61"/>
        <v>8.6499999999999994E-2</v>
      </c>
      <c r="I300" s="9" t="e">
        <f>IF(Inputs!$B$12="No",IF((K300+L300)&gt;(U299*(1+rate/freq)),IF((U299*(1+rate/freq))&lt;0,0,(U299*(1+rate/freq))),(K300+L300)),IF(E300="",NA(),IF(Inputs!$E$10&gt;(U299*(1+rate/freq)),IF((U299*(1+rate/freq))&lt;0,0,(U299*(1+rate/freq))),PMT(H300/freq,(term),-$B$2))))</f>
        <v>#N/A</v>
      </c>
      <c r="J300" s="8" t="str">
        <f t="shared" si="62"/>
        <v/>
      </c>
      <c r="K300" s="9" t="str">
        <f t="shared" si="63"/>
        <v/>
      </c>
      <c r="L300" s="8" t="str">
        <f>IF(E300="","",IF(Inputs!$B$12="Yes",I300-K300,Inputs!$B$6-K300))</f>
        <v/>
      </c>
      <c r="M300" s="8" t="str">
        <f t="shared" si="69"/>
        <v/>
      </c>
      <c r="N300" s="8"/>
      <c r="O300" s="8"/>
      <c r="P300" s="8"/>
      <c r="Q300" s="8" t="str">
        <f t="shared" si="64"/>
        <v/>
      </c>
      <c r="R300" s="3">
        <f t="shared" si="65"/>
        <v>0</v>
      </c>
      <c r="S300" s="62">
        <f>IF(Inputs!$E$12="Yes",IF(AH300&lt;0,0,AH300),0)</f>
        <v>0</v>
      </c>
      <c r="T300" s="3">
        <f t="shared" si="66"/>
        <v>0</v>
      </c>
      <c r="U300" s="8" t="str">
        <f t="shared" si="67"/>
        <v/>
      </c>
      <c r="W300" s="11"/>
      <c r="X300" s="11"/>
      <c r="Y300" s="11"/>
      <c r="Z300" s="11"/>
      <c r="AA300" s="11"/>
      <c r="AB300" s="11"/>
      <c r="AC300" s="11"/>
      <c r="AD300">
        <f>IF(AND('Loan amortization schedule-old'!K300&gt;$AE$1,K300&gt;$AE$1),1,0)</f>
        <v>1</v>
      </c>
      <c r="AE300" s="2">
        <f>IF(AND('Loan amortization schedule-old'!K300&gt;$AE$1,K300&lt;$AE$1),($AE$1-K300)*Inputs!$B$10,0)</f>
        <v>0</v>
      </c>
      <c r="AF300">
        <f>IF(AND('Loan amortization schedule-old'!K300&lt;$AE$1,K300&lt;$AE$1),('Loan amortization schedule-old'!K300-'Loan amortization schedule-new'!K300)*Inputs!$B$10,0)</f>
        <v>0</v>
      </c>
      <c r="AG300" s="7"/>
      <c r="AH300" s="61" t="e">
        <f>IF(ISERROR(E300),NA(),'Loan amortization schedule-old'!K300-'Loan amortization schedule-new'!K300)+IF(ISERROR(E300),NA(),'Loan amortization schedule-old'!L300-'Loan amortization schedule-new'!L300)-IF(ISERROR(E300),NA(),IF(AD300=1,0,SUM(AE300:AF300)))</f>
        <v>#VALUE!</v>
      </c>
    </row>
    <row r="301" spans="4:34">
      <c r="D301" s="26">
        <f>IF(SUM($D$2:D300)&lt;&gt;0,0,IF(OR(ROUND(U300-L301,2)=0,ROUND(U301,2)=0),E301,0))</f>
        <v>0</v>
      </c>
      <c r="E301" s="3" t="str">
        <f t="shared" si="68"/>
        <v/>
      </c>
      <c r="F301" s="3" t="str">
        <f t="shared" si="60"/>
        <v/>
      </c>
      <c r="G301" s="47">
        <f t="shared" si="70"/>
        <v>8.6499999999999994E-2</v>
      </c>
      <c r="H301" s="37">
        <f t="shared" si="61"/>
        <v>8.6499999999999994E-2</v>
      </c>
      <c r="I301" s="9" t="e">
        <f>IF(Inputs!$B$12="No",IF((K301+L301)&gt;(U300*(1+rate/freq)),IF((U300*(1+rate/freq))&lt;0,0,(U300*(1+rate/freq))),(K301+L301)),IF(E301="",NA(),IF(Inputs!$E$10&gt;(U300*(1+rate/freq)),IF((U300*(1+rate/freq))&lt;0,0,(U300*(1+rate/freq))),PMT(H301/freq,(term),-$B$2))))</f>
        <v>#N/A</v>
      </c>
      <c r="J301" s="8" t="str">
        <f t="shared" si="62"/>
        <v/>
      </c>
      <c r="K301" s="9" t="str">
        <f t="shared" si="63"/>
        <v/>
      </c>
      <c r="L301" s="8" t="str">
        <f>IF(E301="","",IF(Inputs!$B$12="Yes",I301-K301,Inputs!$B$6-K301))</f>
        <v/>
      </c>
      <c r="M301" s="8" t="str">
        <f t="shared" si="69"/>
        <v/>
      </c>
      <c r="N301" s="8">
        <f>N298+3</f>
        <v>298</v>
      </c>
      <c r="O301" s="8"/>
      <c r="P301" s="8"/>
      <c r="Q301" s="8" t="str">
        <f t="shared" si="64"/>
        <v/>
      </c>
      <c r="R301" s="3">
        <f t="shared" si="65"/>
        <v>0</v>
      </c>
      <c r="S301" s="62">
        <f>IF(Inputs!$E$12="Yes",IF(AH301&lt;0,0,AH301),0)</f>
        <v>0</v>
      </c>
      <c r="T301" s="3">
        <f t="shared" si="66"/>
        <v>0</v>
      </c>
      <c r="U301" s="8" t="str">
        <f t="shared" si="67"/>
        <v/>
      </c>
      <c r="W301" s="11"/>
      <c r="X301" s="11"/>
      <c r="Y301" s="11"/>
      <c r="Z301" s="11"/>
      <c r="AA301" s="11"/>
      <c r="AB301" s="11"/>
      <c r="AC301" s="11"/>
      <c r="AD301">
        <f>IF(AND('Loan amortization schedule-old'!K301&gt;$AE$1,K301&gt;$AE$1),1,0)</f>
        <v>1</v>
      </c>
      <c r="AE301" s="2">
        <f>IF(AND('Loan amortization schedule-old'!K301&gt;$AE$1,K301&lt;$AE$1),($AE$1-K301)*Inputs!$B$10,0)</f>
        <v>0</v>
      </c>
      <c r="AF301">
        <f>IF(AND('Loan amortization schedule-old'!K301&lt;$AE$1,K301&lt;$AE$1),('Loan amortization schedule-old'!K301-'Loan amortization schedule-new'!K301)*Inputs!$B$10,0)</f>
        <v>0</v>
      </c>
      <c r="AG301" s="7"/>
      <c r="AH301" s="61" t="e">
        <f>IF(ISERROR(E301),NA(),'Loan amortization schedule-old'!K301-'Loan amortization schedule-new'!K301)+IF(ISERROR(E301),NA(),'Loan amortization schedule-old'!L301-'Loan amortization schedule-new'!L301)-IF(ISERROR(E301),NA(),IF(AD301=1,0,SUM(AE301:AF301)))</f>
        <v>#VALUE!</v>
      </c>
    </row>
    <row r="302" spans="4:34">
      <c r="D302" s="26">
        <f>IF(SUM($D$2:D301)&lt;&gt;0,0,IF(OR(ROUND(U301-L302,2)=0,ROUND(U302,2)=0),E302,0))</f>
        <v>0</v>
      </c>
      <c r="E302" s="3" t="str">
        <f t="shared" si="68"/>
        <v/>
      </c>
      <c r="F302" s="3" t="str">
        <f t="shared" si="60"/>
        <v/>
      </c>
      <c r="G302" s="47">
        <f t="shared" si="70"/>
        <v>8.6499999999999994E-2</v>
      </c>
      <c r="H302" s="37">
        <f t="shared" si="61"/>
        <v>8.6499999999999994E-2</v>
      </c>
      <c r="I302" s="9" t="e">
        <f>IF(Inputs!$B$12="No",IF((K302+L302)&gt;(U301*(1+rate/freq)),IF((U301*(1+rate/freq))&lt;0,0,(U301*(1+rate/freq))),(K302+L302)),IF(E302="",NA(),IF(Inputs!$E$10&gt;(U301*(1+rate/freq)),IF((U301*(1+rate/freq))&lt;0,0,(U301*(1+rate/freq))),PMT(H302/freq,(term),-$B$2))))</f>
        <v>#N/A</v>
      </c>
      <c r="J302" s="8" t="str">
        <f t="shared" si="62"/>
        <v/>
      </c>
      <c r="K302" s="9" t="str">
        <f t="shared" si="63"/>
        <v/>
      </c>
      <c r="L302" s="8" t="str">
        <f>IF(E302="","",IF(Inputs!$B$12="Yes",I302-K302,Inputs!$B$6-K302))</f>
        <v/>
      </c>
      <c r="M302" s="8" t="str">
        <f t="shared" si="69"/>
        <v/>
      </c>
      <c r="N302" s="8"/>
      <c r="O302" s="8"/>
      <c r="P302" s="8"/>
      <c r="Q302" s="8" t="str">
        <f t="shared" si="64"/>
        <v/>
      </c>
      <c r="R302" s="3">
        <f t="shared" si="65"/>
        <v>0</v>
      </c>
      <c r="S302" s="62">
        <f>IF(Inputs!$E$12="Yes",IF(AH302&lt;0,0,AH302),0)</f>
        <v>0</v>
      </c>
      <c r="T302" s="3">
        <f t="shared" si="66"/>
        <v>0</v>
      </c>
      <c r="U302" s="8" t="str">
        <f t="shared" si="67"/>
        <v/>
      </c>
      <c r="W302" s="11"/>
      <c r="X302" s="11"/>
      <c r="Y302" s="11"/>
      <c r="Z302" s="11"/>
      <c r="AA302" s="11"/>
      <c r="AB302" s="11"/>
      <c r="AC302" s="11"/>
      <c r="AD302">
        <f>IF(AND('Loan amortization schedule-old'!K302&gt;$AE$1,K302&gt;$AE$1),1,0)</f>
        <v>1</v>
      </c>
      <c r="AE302" s="2">
        <f>IF(AND('Loan amortization schedule-old'!K302&gt;$AE$1,K302&lt;$AE$1),($AE$1-K302)*Inputs!$B$10,0)</f>
        <v>0</v>
      </c>
      <c r="AF302">
        <f>IF(AND('Loan amortization schedule-old'!K302&lt;$AE$1,K302&lt;$AE$1),('Loan amortization schedule-old'!K302-'Loan amortization schedule-new'!K302)*Inputs!$B$10,0)</f>
        <v>0</v>
      </c>
      <c r="AG302" s="7"/>
      <c r="AH302" s="61" t="e">
        <f>IF(ISERROR(E302),NA(),'Loan amortization schedule-old'!K302-'Loan amortization schedule-new'!K302)+IF(ISERROR(E302),NA(),'Loan amortization schedule-old'!L302-'Loan amortization schedule-new'!L302)-IF(ISERROR(E302),NA(),IF(AD302=1,0,SUM(AE302:AF302)))</f>
        <v>#VALUE!</v>
      </c>
    </row>
    <row r="303" spans="4:34">
      <c r="D303" s="26">
        <f>IF(SUM($D$2:D302)&lt;&gt;0,0,IF(OR(ROUND(U302-L303,2)=0,ROUND(U303,2)=0),E303,0))</f>
        <v>0</v>
      </c>
      <c r="E303" s="3" t="str">
        <f t="shared" si="68"/>
        <v/>
      </c>
      <c r="F303" s="3" t="str">
        <f t="shared" si="60"/>
        <v/>
      </c>
      <c r="G303" s="47">
        <f t="shared" si="70"/>
        <v>8.6499999999999994E-2</v>
      </c>
      <c r="H303" s="37">
        <f t="shared" si="61"/>
        <v>8.6499999999999994E-2</v>
      </c>
      <c r="I303" s="9" t="e">
        <f>IF(Inputs!$B$12="No",IF((K303+L303)&gt;(U302*(1+rate/freq)),IF((U302*(1+rate/freq))&lt;0,0,(U302*(1+rate/freq))),(K303+L303)),IF(E303="",NA(),IF(Inputs!$E$10&gt;(U302*(1+rate/freq)),IF((U302*(1+rate/freq))&lt;0,0,(U302*(1+rate/freq))),PMT(H303/freq,(term),-$B$2))))</f>
        <v>#N/A</v>
      </c>
      <c r="J303" s="8" t="str">
        <f t="shared" si="62"/>
        <v/>
      </c>
      <c r="K303" s="9" t="str">
        <f t="shared" si="63"/>
        <v/>
      </c>
      <c r="L303" s="8" t="str">
        <f>IF(E303="","",IF(Inputs!$B$12="Yes",I303-K303,Inputs!$B$6-K303))</f>
        <v/>
      </c>
      <c r="M303" s="8" t="str">
        <f t="shared" si="69"/>
        <v/>
      </c>
      <c r="N303" s="8"/>
      <c r="O303" s="8"/>
      <c r="P303" s="8"/>
      <c r="Q303" s="8" t="str">
        <f t="shared" si="64"/>
        <v/>
      </c>
      <c r="R303" s="3">
        <f t="shared" si="65"/>
        <v>0</v>
      </c>
      <c r="S303" s="62">
        <f>IF(Inputs!$E$12="Yes",IF(AH303&lt;0,0,AH303),0)</f>
        <v>0</v>
      </c>
      <c r="T303" s="3">
        <f t="shared" si="66"/>
        <v>0</v>
      </c>
      <c r="U303" s="8" t="str">
        <f t="shared" si="67"/>
        <v/>
      </c>
      <c r="W303" s="11"/>
      <c r="X303" s="11"/>
      <c r="Y303" s="11"/>
      <c r="Z303" s="11"/>
      <c r="AA303" s="11"/>
      <c r="AB303" s="11"/>
      <c r="AC303" s="11"/>
      <c r="AD303">
        <f>IF(AND('Loan amortization schedule-old'!K303&gt;$AE$1,K303&gt;$AE$1),1,0)</f>
        <v>1</v>
      </c>
      <c r="AE303" s="2">
        <f>IF(AND('Loan amortization schedule-old'!K303&gt;$AE$1,K303&lt;$AE$1),($AE$1-K303)*Inputs!$B$10,0)</f>
        <v>0</v>
      </c>
      <c r="AF303">
        <f>IF(AND('Loan amortization schedule-old'!K303&lt;$AE$1,K303&lt;$AE$1),('Loan amortization schedule-old'!K303-'Loan amortization schedule-new'!K303)*Inputs!$B$10,0)</f>
        <v>0</v>
      </c>
      <c r="AG303" s="7"/>
      <c r="AH303" s="61" t="e">
        <f>IF(ISERROR(E303),NA(),'Loan amortization schedule-old'!K303-'Loan amortization schedule-new'!K303)+IF(ISERROR(E303),NA(),'Loan amortization schedule-old'!L303-'Loan amortization schedule-new'!L303)-IF(ISERROR(E303),NA(),IF(AD303=1,0,SUM(AE303:AF303)))</f>
        <v>#VALUE!</v>
      </c>
    </row>
    <row r="304" spans="4:34">
      <c r="D304" s="26">
        <f>IF(SUM($D$2:D303)&lt;&gt;0,0,IF(OR(ROUND(U303-L304,2)=0,ROUND(U304,2)=0),E304,0))</f>
        <v>0</v>
      </c>
      <c r="E304" s="3" t="str">
        <f t="shared" si="68"/>
        <v/>
      </c>
      <c r="F304" s="3" t="str">
        <f t="shared" si="60"/>
        <v/>
      </c>
      <c r="G304" s="47">
        <f t="shared" si="70"/>
        <v>8.6499999999999994E-2</v>
      </c>
      <c r="H304" s="37">
        <f t="shared" si="61"/>
        <v>8.6499999999999994E-2</v>
      </c>
      <c r="I304" s="9" t="e">
        <f>IF(Inputs!$B$12="No",IF((K304+L304)&gt;(U303*(1+rate/freq)),IF((U303*(1+rate/freq))&lt;0,0,(U303*(1+rate/freq))),(K304+L304)),IF(E304="",NA(),IF(Inputs!$E$10&gt;(U303*(1+rate/freq)),IF((U303*(1+rate/freq))&lt;0,0,(U303*(1+rate/freq))),PMT(H304/freq,(term),-$B$2))))</f>
        <v>#N/A</v>
      </c>
      <c r="J304" s="8" t="str">
        <f t="shared" si="62"/>
        <v/>
      </c>
      <c r="K304" s="9" t="str">
        <f t="shared" si="63"/>
        <v/>
      </c>
      <c r="L304" s="8" t="str">
        <f>IF(E304="","",IF(Inputs!$B$12="Yes",I304-K304,Inputs!$B$6-K304))</f>
        <v/>
      </c>
      <c r="M304" s="8" t="str">
        <f t="shared" si="69"/>
        <v/>
      </c>
      <c r="N304" s="8">
        <f>N301+3</f>
        <v>301</v>
      </c>
      <c r="O304" s="8">
        <f>O298+6</f>
        <v>301</v>
      </c>
      <c r="P304" s="8">
        <f>P292+12</f>
        <v>301</v>
      </c>
      <c r="Q304" s="8" t="str">
        <f t="shared" si="64"/>
        <v/>
      </c>
      <c r="R304" s="3">
        <f t="shared" si="65"/>
        <v>0</v>
      </c>
      <c r="S304" s="62">
        <f>IF(Inputs!$E$12="Yes",IF(AH304&lt;0,0,AH304),0)</f>
        <v>0</v>
      </c>
      <c r="T304" s="3">
        <f t="shared" si="66"/>
        <v>0</v>
      </c>
      <c r="U304" s="8" t="str">
        <f t="shared" si="67"/>
        <v/>
      </c>
      <c r="W304" s="11"/>
      <c r="X304" s="11"/>
      <c r="Y304" s="11"/>
      <c r="Z304" s="11"/>
      <c r="AA304" s="11"/>
      <c r="AB304" s="11"/>
      <c r="AC304" s="11"/>
      <c r="AD304">
        <f>IF(AND('Loan amortization schedule-old'!K304&gt;$AE$1,K304&gt;$AE$1),1,0)</f>
        <v>1</v>
      </c>
      <c r="AE304" s="2">
        <f>IF(AND('Loan amortization schedule-old'!K304&gt;$AE$1,K304&lt;$AE$1),($AE$1-K304)*Inputs!$B$10,0)</f>
        <v>0</v>
      </c>
      <c r="AF304">
        <f>IF(AND('Loan amortization schedule-old'!K304&lt;$AE$1,K304&lt;$AE$1),('Loan amortization schedule-old'!K304-'Loan amortization schedule-new'!K304)*Inputs!$B$10,0)</f>
        <v>0</v>
      </c>
      <c r="AG304" s="7"/>
      <c r="AH304" s="61" t="e">
        <f>IF(ISERROR(E304),NA(),'Loan amortization schedule-old'!K304-'Loan amortization schedule-new'!K304)+IF(ISERROR(E304),NA(),'Loan amortization schedule-old'!L304-'Loan amortization schedule-new'!L304)-IF(ISERROR(E304),NA(),IF(AD304=1,0,SUM(AE304:AF304)))</f>
        <v>#VALUE!</v>
      </c>
    </row>
    <row r="305" spans="4:34">
      <c r="D305" s="26">
        <f>IF(SUM($D$2:D304)&lt;&gt;0,0,IF(OR(ROUND(U304-L305,2)=0,ROUND(U305,2)=0),E305,0))</f>
        <v>0</v>
      </c>
      <c r="E305" s="3" t="str">
        <f t="shared" si="68"/>
        <v/>
      </c>
      <c r="F305" s="3" t="str">
        <f t="shared" si="60"/>
        <v/>
      </c>
      <c r="G305" s="47">
        <f t="shared" si="70"/>
        <v>8.6499999999999994E-2</v>
      </c>
      <c r="H305" s="37">
        <f t="shared" si="61"/>
        <v>8.6499999999999994E-2</v>
      </c>
      <c r="I305" s="9" t="e">
        <f>IF(Inputs!$B$12="No",IF((K305+L305)&gt;(U304*(1+rate/freq)),IF((U304*(1+rate/freq))&lt;0,0,(U304*(1+rate/freq))),(K305+L305)),IF(E305="",NA(),IF(Inputs!$E$10&gt;(U304*(1+rate/freq)),IF((U304*(1+rate/freq))&lt;0,0,(U304*(1+rate/freq))),PMT(H305/freq,(term),-$B$2))))</f>
        <v>#N/A</v>
      </c>
      <c r="J305" s="8" t="str">
        <f t="shared" si="62"/>
        <v/>
      </c>
      <c r="K305" s="9" t="str">
        <f t="shared" si="63"/>
        <v/>
      </c>
      <c r="L305" s="8" t="str">
        <f>IF(E305="","",IF(Inputs!$B$12="Yes",I305-K305,Inputs!$B$6-K305))</f>
        <v/>
      </c>
      <c r="M305" s="8" t="str">
        <f t="shared" si="69"/>
        <v/>
      </c>
      <c r="N305" s="8"/>
      <c r="O305" s="8"/>
      <c r="P305" s="8"/>
      <c r="Q305" s="8" t="str">
        <f t="shared" si="64"/>
        <v/>
      </c>
      <c r="R305" s="3">
        <f t="shared" si="65"/>
        <v>0</v>
      </c>
      <c r="S305" s="62">
        <f>IF(Inputs!$E$12="Yes",IF(AH305&lt;0,0,AH305),0)</f>
        <v>0</v>
      </c>
      <c r="T305" s="3">
        <f t="shared" si="66"/>
        <v>0</v>
      </c>
      <c r="U305" s="8" t="str">
        <f t="shared" si="67"/>
        <v/>
      </c>
      <c r="W305" s="11"/>
      <c r="X305" s="11"/>
      <c r="Y305" s="11"/>
      <c r="Z305" s="11"/>
      <c r="AA305" s="11"/>
      <c r="AB305" s="11"/>
      <c r="AC305" s="11"/>
      <c r="AD305">
        <f>IF(AND('Loan amortization schedule-old'!K305&gt;$AE$1,K305&gt;$AE$1),1,0)</f>
        <v>1</v>
      </c>
      <c r="AE305" s="2">
        <f>IF(AND('Loan amortization schedule-old'!K305&gt;$AE$1,K305&lt;$AE$1),($AE$1-K305)*Inputs!$B$10,0)</f>
        <v>0</v>
      </c>
      <c r="AF305">
        <f>IF(AND('Loan amortization schedule-old'!K305&lt;$AE$1,K305&lt;$AE$1),('Loan amortization schedule-old'!K305-'Loan amortization schedule-new'!K305)*Inputs!$B$10,0)</f>
        <v>0</v>
      </c>
      <c r="AG305" s="7"/>
      <c r="AH305" s="61" t="e">
        <f>IF(ISERROR(E305),NA(),'Loan amortization schedule-old'!K305-'Loan amortization schedule-new'!K305)+IF(ISERROR(E305),NA(),'Loan amortization schedule-old'!L305-'Loan amortization schedule-new'!L305)-IF(ISERROR(E305),NA(),IF(AD305=1,0,SUM(AE305:AF305)))</f>
        <v>#VALUE!</v>
      </c>
    </row>
    <row r="306" spans="4:34">
      <c r="D306" s="26">
        <f>IF(SUM($D$2:D305)&lt;&gt;0,0,IF(OR(ROUND(U305-L306,2)=0,ROUND(U306,2)=0),E306,0))</f>
        <v>0</v>
      </c>
      <c r="E306" s="3" t="str">
        <f t="shared" si="68"/>
        <v/>
      </c>
      <c r="F306" s="3" t="str">
        <f t="shared" si="60"/>
        <v/>
      </c>
      <c r="G306" s="47">
        <f t="shared" si="70"/>
        <v>8.6499999999999994E-2</v>
      </c>
      <c r="H306" s="37">
        <f t="shared" si="61"/>
        <v>8.6499999999999994E-2</v>
      </c>
      <c r="I306" s="9" t="e">
        <f>IF(Inputs!$B$12="No",IF((K306+L306)&gt;(U305*(1+rate/freq)),IF((U305*(1+rate/freq))&lt;0,0,(U305*(1+rate/freq))),(K306+L306)),IF(E306="",NA(),IF(Inputs!$E$10&gt;(U305*(1+rate/freq)),IF((U305*(1+rate/freq))&lt;0,0,(U305*(1+rate/freq))),PMT(H306/freq,(term),-$B$2))))</f>
        <v>#N/A</v>
      </c>
      <c r="J306" s="8" t="str">
        <f t="shared" si="62"/>
        <v/>
      </c>
      <c r="K306" s="9" t="str">
        <f t="shared" si="63"/>
        <v/>
      </c>
      <c r="L306" s="8" t="str">
        <f>IF(E306="","",IF(Inputs!$B$12="Yes",I306-K306,Inputs!$B$6-K306))</f>
        <v/>
      </c>
      <c r="M306" s="8" t="str">
        <f t="shared" si="69"/>
        <v/>
      </c>
      <c r="N306" s="8"/>
      <c r="O306" s="8"/>
      <c r="P306" s="8"/>
      <c r="Q306" s="8" t="str">
        <f t="shared" si="64"/>
        <v/>
      </c>
      <c r="R306" s="3">
        <f t="shared" si="65"/>
        <v>0</v>
      </c>
      <c r="S306" s="62">
        <f>IF(Inputs!$E$12="Yes",IF(AH306&lt;0,0,AH306),0)</f>
        <v>0</v>
      </c>
      <c r="T306" s="3">
        <f t="shared" si="66"/>
        <v>0</v>
      </c>
      <c r="U306" s="8" t="str">
        <f t="shared" si="67"/>
        <v/>
      </c>
      <c r="W306" s="11"/>
      <c r="X306" s="11"/>
      <c r="Y306" s="11"/>
      <c r="Z306" s="11"/>
      <c r="AA306" s="11"/>
      <c r="AB306" s="11"/>
      <c r="AC306" s="11"/>
      <c r="AD306">
        <f>IF(AND('Loan amortization schedule-old'!K306&gt;$AE$1,K306&gt;$AE$1),1,0)</f>
        <v>1</v>
      </c>
      <c r="AE306" s="2">
        <f>IF(AND('Loan amortization schedule-old'!K306&gt;$AE$1,K306&lt;$AE$1),($AE$1-K306)*Inputs!$B$10,0)</f>
        <v>0</v>
      </c>
      <c r="AF306">
        <f>IF(AND('Loan amortization schedule-old'!K306&lt;$AE$1,K306&lt;$AE$1),('Loan amortization schedule-old'!K306-'Loan amortization schedule-new'!K306)*Inputs!$B$10,0)</f>
        <v>0</v>
      </c>
      <c r="AG306" s="7"/>
      <c r="AH306" s="61" t="e">
        <f>IF(ISERROR(E306),NA(),'Loan amortization schedule-old'!K306-'Loan amortization schedule-new'!K306)+IF(ISERROR(E306),NA(),'Loan amortization schedule-old'!L306-'Loan amortization schedule-new'!L306)-IF(ISERROR(E306),NA(),IF(AD306=1,0,SUM(AE306:AF306)))</f>
        <v>#VALUE!</v>
      </c>
    </row>
    <row r="307" spans="4:34">
      <c r="D307" s="26">
        <f>IF(SUM($D$2:D306)&lt;&gt;0,0,IF(OR(ROUND(U306-L307,2)=0,ROUND(U307,2)=0),E307,0))</f>
        <v>0</v>
      </c>
      <c r="E307" s="3" t="str">
        <f t="shared" si="68"/>
        <v/>
      </c>
      <c r="F307" s="3" t="str">
        <f t="shared" si="60"/>
        <v/>
      </c>
      <c r="G307" s="47">
        <f t="shared" si="70"/>
        <v>8.6499999999999994E-2</v>
      </c>
      <c r="H307" s="37">
        <f t="shared" si="61"/>
        <v>8.6499999999999994E-2</v>
      </c>
      <c r="I307" s="9" t="e">
        <f>IF(Inputs!$B$12="No",IF((K307+L307)&gt;(U306*(1+rate/freq)),IF((U306*(1+rate/freq))&lt;0,0,(U306*(1+rate/freq))),(K307+L307)),IF(E307="",NA(),IF(Inputs!$E$10&gt;(U306*(1+rate/freq)),IF((U306*(1+rate/freq))&lt;0,0,(U306*(1+rate/freq))),PMT(H307/freq,(term),-$B$2))))</f>
        <v>#N/A</v>
      </c>
      <c r="J307" s="8" t="str">
        <f t="shared" si="62"/>
        <v/>
      </c>
      <c r="K307" s="9" t="str">
        <f t="shared" si="63"/>
        <v/>
      </c>
      <c r="L307" s="8" t="str">
        <f>IF(E307="","",IF(Inputs!$B$12="Yes",I307-K307,Inputs!$B$6-K307))</f>
        <v/>
      </c>
      <c r="M307" s="8" t="str">
        <f t="shared" si="69"/>
        <v/>
      </c>
      <c r="N307" s="8">
        <f>N304+3</f>
        <v>304</v>
      </c>
      <c r="O307" s="8"/>
      <c r="P307" s="8"/>
      <c r="Q307" s="8" t="str">
        <f t="shared" si="64"/>
        <v/>
      </c>
      <c r="R307" s="3">
        <f t="shared" si="65"/>
        <v>0</v>
      </c>
      <c r="S307" s="62">
        <f>IF(Inputs!$E$12="Yes",IF(AH307&lt;0,0,AH307),0)</f>
        <v>0</v>
      </c>
      <c r="T307" s="3">
        <f t="shared" si="66"/>
        <v>0</v>
      </c>
      <c r="U307" s="8" t="str">
        <f t="shared" si="67"/>
        <v/>
      </c>
      <c r="W307" s="11"/>
      <c r="X307" s="11"/>
      <c r="Y307" s="11"/>
      <c r="Z307" s="11"/>
      <c r="AA307" s="11"/>
      <c r="AB307" s="11"/>
      <c r="AC307" s="11"/>
      <c r="AD307">
        <f>IF(AND('Loan amortization schedule-old'!K307&gt;$AE$1,K307&gt;$AE$1),1,0)</f>
        <v>1</v>
      </c>
      <c r="AE307" s="2">
        <f>IF(AND('Loan amortization schedule-old'!K307&gt;$AE$1,K307&lt;$AE$1),($AE$1-K307)*Inputs!$B$10,0)</f>
        <v>0</v>
      </c>
      <c r="AF307">
        <f>IF(AND('Loan amortization schedule-old'!K307&lt;$AE$1,K307&lt;$AE$1),('Loan amortization schedule-old'!K307-'Loan amortization schedule-new'!K307)*Inputs!$B$10,0)</f>
        <v>0</v>
      </c>
      <c r="AG307" s="7"/>
      <c r="AH307" s="61" t="e">
        <f>IF(ISERROR(E307),NA(),'Loan amortization schedule-old'!K307-'Loan amortization schedule-new'!K307)+IF(ISERROR(E307),NA(),'Loan amortization schedule-old'!L307-'Loan amortization schedule-new'!L307)-IF(ISERROR(E307),NA(),IF(AD307=1,0,SUM(AE307:AF307)))</f>
        <v>#VALUE!</v>
      </c>
    </row>
    <row r="308" spans="4:34">
      <c r="D308" s="26">
        <f>IF(SUM($D$2:D307)&lt;&gt;0,0,IF(OR(ROUND(U307-L308,2)=0,ROUND(U308,2)=0),E308,0))</f>
        <v>0</v>
      </c>
      <c r="E308" s="3" t="str">
        <f t="shared" si="68"/>
        <v/>
      </c>
      <c r="F308" s="3" t="str">
        <f t="shared" si="60"/>
        <v/>
      </c>
      <c r="G308" s="47">
        <f t="shared" si="70"/>
        <v>8.6499999999999994E-2</v>
      </c>
      <c r="H308" s="37">
        <f t="shared" si="61"/>
        <v>8.6499999999999994E-2</v>
      </c>
      <c r="I308" s="9" t="e">
        <f>IF(Inputs!$B$12="No",IF((K308+L308)&gt;(U307*(1+rate/freq)),IF((U307*(1+rate/freq))&lt;0,0,(U307*(1+rate/freq))),(K308+L308)),IF(E308="",NA(),IF(Inputs!$E$10&gt;(U307*(1+rate/freq)),IF((U307*(1+rate/freq))&lt;0,0,(U307*(1+rate/freq))),PMT(H308/freq,(term),-$B$2))))</f>
        <v>#N/A</v>
      </c>
      <c r="J308" s="8" t="str">
        <f t="shared" si="62"/>
        <v/>
      </c>
      <c r="K308" s="9" t="str">
        <f t="shared" si="63"/>
        <v/>
      </c>
      <c r="L308" s="8" t="str">
        <f>IF(E308="","",IF(Inputs!$B$12="Yes",I308-K308,Inputs!$B$6-K308))</f>
        <v/>
      </c>
      <c r="M308" s="8" t="str">
        <f t="shared" si="69"/>
        <v/>
      </c>
      <c r="N308" s="8"/>
      <c r="O308" s="8"/>
      <c r="P308" s="8"/>
      <c r="Q308" s="8" t="str">
        <f t="shared" si="64"/>
        <v/>
      </c>
      <c r="R308" s="3">
        <f t="shared" si="65"/>
        <v>0</v>
      </c>
      <c r="S308" s="62">
        <f>IF(Inputs!$E$12="Yes",IF(AH308&lt;0,0,AH308),0)</f>
        <v>0</v>
      </c>
      <c r="T308" s="3">
        <f t="shared" si="66"/>
        <v>0</v>
      </c>
      <c r="U308" s="8" t="str">
        <f t="shared" si="67"/>
        <v/>
      </c>
      <c r="W308" s="11"/>
      <c r="X308" s="11"/>
      <c r="Y308" s="11"/>
      <c r="Z308" s="11"/>
      <c r="AA308" s="11"/>
      <c r="AB308" s="11"/>
      <c r="AC308" s="11"/>
      <c r="AD308">
        <f>IF(AND('Loan amortization schedule-old'!K308&gt;$AE$1,K308&gt;$AE$1),1,0)</f>
        <v>1</v>
      </c>
      <c r="AE308" s="2">
        <f>IF(AND('Loan amortization schedule-old'!K308&gt;$AE$1,K308&lt;$AE$1),($AE$1-K308)*Inputs!$B$10,0)</f>
        <v>0</v>
      </c>
      <c r="AF308">
        <f>IF(AND('Loan amortization schedule-old'!K308&lt;$AE$1,K308&lt;$AE$1),('Loan amortization schedule-old'!K308-'Loan amortization schedule-new'!K308)*Inputs!$B$10,0)</f>
        <v>0</v>
      </c>
      <c r="AG308" s="7"/>
      <c r="AH308" s="61" t="e">
        <f>IF(ISERROR(E308),NA(),'Loan amortization schedule-old'!K308-'Loan amortization schedule-new'!K308)+IF(ISERROR(E308),NA(),'Loan amortization schedule-old'!L308-'Loan amortization schedule-new'!L308)-IF(ISERROR(E308),NA(),IF(AD308=1,0,SUM(AE308:AF308)))</f>
        <v>#VALUE!</v>
      </c>
    </row>
    <row r="309" spans="4:34">
      <c r="D309" s="26">
        <f>IF(SUM($D$2:D308)&lt;&gt;0,0,IF(OR(ROUND(U308-L309,2)=0,ROUND(U309,2)=0),E309,0))</f>
        <v>0</v>
      </c>
      <c r="E309" s="3" t="str">
        <f t="shared" si="68"/>
        <v/>
      </c>
      <c r="F309" s="3" t="str">
        <f t="shared" si="60"/>
        <v/>
      </c>
      <c r="G309" s="47">
        <f t="shared" si="70"/>
        <v>8.6499999999999994E-2</v>
      </c>
      <c r="H309" s="37">
        <f t="shared" si="61"/>
        <v>8.6499999999999994E-2</v>
      </c>
      <c r="I309" s="9" t="e">
        <f>IF(Inputs!$B$12="No",IF((K309+L309)&gt;(U308*(1+rate/freq)),IF((U308*(1+rate/freq))&lt;0,0,(U308*(1+rate/freq))),(K309+L309)),IF(E309="",NA(),IF(Inputs!$E$10&gt;(U308*(1+rate/freq)),IF((U308*(1+rate/freq))&lt;0,0,(U308*(1+rate/freq))),PMT(H309/freq,(term),-$B$2))))</f>
        <v>#N/A</v>
      </c>
      <c r="J309" s="8" t="str">
        <f t="shared" si="62"/>
        <v/>
      </c>
      <c r="K309" s="9" t="str">
        <f t="shared" si="63"/>
        <v/>
      </c>
      <c r="L309" s="8" t="str">
        <f>IF(E309="","",IF(Inputs!$B$12="Yes",I309-K309,Inputs!$B$6-K309))</f>
        <v/>
      </c>
      <c r="M309" s="8" t="str">
        <f t="shared" si="69"/>
        <v/>
      </c>
      <c r="N309" s="8"/>
      <c r="O309" s="8"/>
      <c r="P309" s="8"/>
      <c r="Q309" s="8" t="str">
        <f t="shared" si="64"/>
        <v/>
      </c>
      <c r="R309" s="3">
        <f t="shared" si="65"/>
        <v>0</v>
      </c>
      <c r="S309" s="62">
        <f>IF(Inputs!$E$12="Yes",IF(AH309&lt;0,0,AH309),0)</f>
        <v>0</v>
      </c>
      <c r="T309" s="3">
        <f t="shared" si="66"/>
        <v>0</v>
      </c>
      <c r="U309" s="8" t="str">
        <f t="shared" si="67"/>
        <v/>
      </c>
      <c r="W309" s="11"/>
      <c r="X309" s="11"/>
      <c r="Y309" s="11"/>
      <c r="Z309" s="11"/>
      <c r="AA309" s="11"/>
      <c r="AB309" s="11"/>
      <c r="AC309" s="11"/>
      <c r="AD309">
        <f>IF(AND('Loan amortization schedule-old'!K309&gt;$AE$1,K309&gt;$AE$1),1,0)</f>
        <v>1</v>
      </c>
      <c r="AE309" s="2">
        <f>IF(AND('Loan amortization schedule-old'!K309&gt;$AE$1,K309&lt;$AE$1),($AE$1-K309)*Inputs!$B$10,0)</f>
        <v>0</v>
      </c>
      <c r="AF309">
        <f>IF(AND('Loan amortization schedule-old'!K309&lt;$AE$1,K309&lt;$AE$1),('Loan amortization schedule-old'!K309-'Loan amortization schedule-new'!K309)*Inputs!$B$10,0)</f>
        <v>0</v>
      </c>
      <c r="AG309" s="7"/>
      <c r="AH309" s="61" t="e">
        <f>IF(ISERROR(E309),NA(),'Loan amortization schedule-old'!K309-'Loan amortization schedule-new'!K309)+IF(ISERROR(E309),NA(),'Loan amortization schedule-old'!L309-'Loan amortization schedule-new'!L309)-IF(ISERROR(E309),NA(),IF(AD309=1,0,SUM(AE309:AF309)))</f>
        <v>#VALUE!</v>
      </c>
    </row>
    <row r="310" spans="4:34">
      <c r="D310" s="26">
        <f>IF(SUM($D$2:D309)&lt;&gt;0,0,IF(OR(ROUND(U309-L310,2)=0,ROUND(U310,2)=0),E310,0))</f>
        <v>0</v>
      </c>
      <c r="E310" s="3" t="str">
        <f t="shared" si="68"/>
        <v/>
      </c>
      <c r="F310" s="3" t="str">
        <f t="shared" si="60"/>
        <v/>
      </c>
      <c r="G310" s="47">
        <f t="shared" si="70"/>
        <v>8.6499999999999994E-2</v>
      </c>
      <c r="H310" s="37">
        <f t="shared" si="61"/>
        <v>8.6499999999999994E-2</v>
      </c>
      <c r="I310" s="9" t="e">
        <f>IF(Inputs!$B$12="No",IF((K310+L310)&gt;(U309*(1+rate/freq)),IF((U309*(1+rate/freq))&lt;0,0,(U309*(1+rate/freq))),(K310+L310)),IF(E310="",NA(),IF(Inputs!$E$10&gt;(U309*(1+rate/freq)),IF((U309*(1+rate/freq))&lt;0,0,(U309*(1+rate/freq))),PMT(H310/freq,(term),-$B$2))))</f>
        <v>#N/A</v>
      </c>
      <c r="J310" s="8" t="str">
        <f t="shared" si="62"/>
        <v/>
      </c>
      <c r="K310" s="9" t="str">
        <f t="shared" si="63"/>
        <v/>
      </c>
      <c r="L310" s="8" t="str">
        <f>IF(E310="","",IF(Inputs!$B$12="Yes",I310-K310,Inputs!$B$6-K310))</f>
        <v/>
      </c>
      <c r="M310" s="8" t="str">
        <f t="shared" si="69"/>
        <v/>
      </c>
      <c r="N310" s="8">
        <f>N307+3</f>
        <v>307</v>
      </c>
      <c r="O310" s="8">
        <f>O304+6</f>
        <v>307</v>
      </c>
      <c r="P310" s="8"/>
      <c r="Q310" s="8" t="str">
        <f t="shared" si="64"/>
        <v/>
      </c>
      <c r="R310" s="3">
        <f t="shared" si="65"/>
        <v>0</v>
      </c>
      <c r="S310" s="62">
        <f>IF(Inputs!$E$12="Yes",IF(AH310&lt;0,0,AH310),0)</f>
        <v>0</v>
      </c>
      <c r="T310" s="3">
        <f t="shared" si="66"/>
        <v>0</v>
      </c>
      <c r="U310" s="8" t="str">
        <f t="shared" si="67"/>
        <v/>
      </c>
      <c r="W310" s="11"/>
      <c r="X310" s="11"/>
      <c r="Y310" s="11"/>
      <c r="Z310" s="11"/>
      <c r="AA310" s="11"/>
      <c r="AB310" s="11"/>
      <c r="AC310" s="11"/>
      <c r="AD310">
        <f>IF(AND('Loan amortization schedule-old'!K310&gt;$AE$1,K310&gt;$AE$1),1,0)</f>
        <v>1</v>
      </c>
      <c r="AE310" s="2">
        <f>IF(AND('Loan amortization schedule-old'!K310&gt;$AE$1,K310&lt;$AE$1),($AE$1-K310)*Inputs!$B$10,0)</f>
        <v>0</v>
      </c>
      <c r="AF310">
        <f>IF(AND('Loan amortization schedule-old'!K310&lt;$AE$1,K310&lt;$AE$1),('Loan amortization schedule-old'!K310-'Loan amortization schedule-new'!K310)*Inputs!$B$10,0)</f>
        <v>0</v>
      </c>
      <c r="AG310" s="7"/>
      <c r="AH310" s="61" t="e">
        <f>IF(ISERROR(E310),NA(),'Loan amortization schedule-old'!K310-'Loan amortization schedule-new'!K310)+IF(ISERROR(E310),NA(),'Loan amortization schedule-old'!L310-'Loan amortization schedule-new'!L310)-IF(ISERROR(E310),NA(),IF(AD310=1,0,SUM(AE310:AF310)))</f>
        <v>#VALUE!</v>
      </c>
    </row>
    <row r="311" spans="4:34">
      <c r="D311" s="26">
        <f>IF(SUM($D$2:D310)&lt;&gt;0,0,IF(OR(ROUND(U310-L311,2)=0,ROUND(U311,2)=0),E311,0))</f>
        <v>0</v>
      </c>
      <c r="E311" s="3" t="str">
        <f t="shared" si="68"/>
        <v/>
      </c>
      <c r="F311" s="3" t="str">
        <f t="shared" si="60"/>
        <v/>
      </c>
      <c r="G311" s="47">
        <f t="shared" si="70"/>
        <v>8.6499999999999994E-2</v>
      </c>
      <c r="H311" s="37">
        <f t="shared" si="61"/>
        <v>8.6499999999999994E-2</v>
      </c>
      <c r="I311" s="9" t="e">
        <f>IF(Inputs!$B$12="No",IF((K311+L311)&gt;(U310*(1+rate/freq)),IF((U310*(1+rate/freq))&lt;0,0,(U310*(1+rate/freq))),(K311+L311)),IF(E311="",NA(),IF(Inputs!$E$10&gt;(U310*(1+rate/freq)),IF((U310*(1+rate/freq))&lt;0,0,(U310*(1+rate/freq))),PMT(H311/freq,(term),-$B$2))))</f>
        <v>#N/A</v>
      </c>
      <c r="J311" s="8" t="str">
        <f t="shared" si="62"/>
        <v/>
      </c>
      <c r="K311" s="9" t="str">
        <f t="shared" si="63"/>
        <v/>
      </c>
      <c r="L311" s="8" t="str">
        <f>IF(E311="","",IF(Inputs!$B$12="Yes",I311-K311,Inputs!$B$6-K311))</f>
        <v/>
      </c>
      <c r="M311" s="8" t="str">
        <f t="shared" si="69"/>
        <v/>
      </c>
      <c r="N311" s="8"/>
      <c r="O311" s="8"/>
      <c r="P311" s="8"/>
      <c r="Q311" s="8" t="str">
        <f t="shared" si="64"/>
        <v/>
      </c>
      <c r="R311" s="3">
        <f t="shared" si="65"/>
        <v>0</v>
      </c>
      <c r="S311" s="62">
        <f>IF(Inputs!$E$12="Yes",IF(AH311&lt;0,0,AH311),0)</f>
        <v>0</v>
      </c>
      <c r="T311" s="3">
        <f t="shared" si="66"/>
        <v>0</v>
      </c>
      <c r="U311" s="8" t="str">
        <f t="shared" si="67"/>
        <v/>
      </c>
      <c r="W311" s="11"/>
      <c r="X311" s="11"/>
      <c r="Y311" s="11"/>
      <c r="Z311" s="11"/>
      <c r="AA311" s="11"/>
      <c r="AB311" s="11"/>
      <c r="AC311" s="11"/>
      <c r="AD311">
        <f>IF(AND('Loan amortization schedule-old'!K311&gt;$AE$1,K311&gt;$AE$1),1,0)</f>
        <v>1</v>
      </c>
      <c r="AE311" s="2">
        <f>IF(AND('Loan amortization schedule-old'!K311&gt;$AE$1,K311&lt;$AE$1),($AE$1-K311)*Inputs!$B$10,0)</f>
        <v>0</v>
      </c>
      <c r="AF311">
        <f>IF(AND('Loan amortization schedule-old'!K311&lt;$AE$1,K311&lt;$AE$1),('Loan amortization schedule-old'!K311-'Loan amortization schedule-new'!K311)*Inputs!$B$10,0)</f>
        <v>0</v>
      </c>
      <c r="AG311" s="7"/>
      <c r="AH311" s="61" t="e">
        <f>IF(ISERROR(E311),NA(),'Loan amortization schedule-old'!K311-'Loan amortization schedule-new'!K311)+IF(ISERROR(E311),NA(),'Loan amortization schedule-old'!L311-'Loan amortization schedule-new'!L311)-IF(ISERROR(E311),NA(),IF(AD311=1,0,SUM(AE311:AF311)))</f>
        <v>#VALUE!</v>
      </c>
    </row>
    <row r="312" spans="4:34">
      <c r="D312" s="26">
        <f>IF(SUM($D$2:D311)&lt;&gt;0,0,IF(OR(ROUND(U311-L312,2)=0,ROUND(U312,2)=0),E312,0))</f>
        <v>0</v>
      </c>
      <c r="E312" s="3" t="str">
        <f t="shared" si="68"/>
        <v/>
      </c>
      <c r="F312" s="3" t="str">
        <f t="shared" si="60"/>
        <v/>
      </c>
      <c r="G312" s="47">
        <f t="shared" si="70"/>
        <v>8.6499999999999994E-2</v>
      </c>
      <c r="H312" s="37">
        <f t="shared" si="61"/>
        <v>8.6499999999999994E-2</v>
      </c>
      <c r="I312" s="9" t="e">
        <f>IF(Inputs!$B$12="No",IF((K312+L312)&gt;(U311*(1+rate/freq)),IF((U311*(1+rate/freq))&lt;0,0,(U311*(1+rate/freq))),(K312+L312)),IF(E312="",NA(),IF(Inputs!$E$10&gt;(U311*(1+rate/freq)),IF((U311*(1+rate/freq))&lt;0,0,(U311*(1+rate/freq))),PMT(H312/freq,(term),-$B$2))))</f>
        <v>#N/A</v>
      </c>
      <c r="J312" s="8" t="str">
        <f t="shared" si="62"/>
        <v/>
      </c>
      <c r="K312" s="9" t="str">
        <f t="shared" si="63"/>
        <v/>
      </c>
      <c r="L312" s="8" t="str">
        <f>IF(E312="","",IF(Inputs!$B$12="Yes",I312-K312,Inputs!$B$6-K312))</f>
        <v/>
      </c>
      <c r="M312" s="8" t="str">
        <f t="shared" si="69"/>
        <v/>
      </c>
      <c r="N312" s="8"/>
      <c r="O312" s="8"/>
      <c r="P312" s="8"/>
      <c r="Q312" s="8" t="str">
        <f t="shared" si="64"/>
        <v/>
      </c>
      <c r="R312" s="3">
        <f t="shared" si="65"/>
        <v>0</v>
      </c>
      <c r="S312" s="62">
        <f>IF(Inputs!$E$12="Yes",IF(AH312&lt;0,0,AH312),0)</f>
        <v>0</v>
      </c>
      <c r="T312" s="3">
        <f t="shared" si="66"/>
        <v>0</v>
      </c>
      <c r="U312" s="8" t="str">
        <f t="shared" si="67"/>
        <v/>
      </c>
      <c r="W312" s="11"/>
      <c r="X312" s="11"/>
      <c r="Y312" s="11"/>
      <c r="Z312" s="11"/>
      <c r="AA312" s="11"/>
      <c r="AB312" s="11"/>
      <c r="AC312" s="11"/>
      <c r="AD312">
        <f>IF(AND('Loan amortization schedule-old'!K312&gt;$AE$1,K312&gt;$AE$1),1,0)</f>
        <v>1</v>
      </c>
      <c r="AE312" s="2">
        <f>IF(AND('Loan amortization schedule-old'!K312&gt;$AE$1,K312&lt;$AE$1),($AE$1-K312)*Inputs!$B$10,0)</f>
        <v>0</v>
      </c>
      <c r="AF312">
        <f>IF(AND('Loan amortization schedule-old'!K312&lt;$AE$1,K312&lt;$AE$1),('Loan amortization schedule-old'!K312-'Loan amortization schedule-new'!K312)*Inputs!$B$10,0)</f>
        <v>0</v>
      </c>
      <c r="AG312" s="7"/>
      <c r="AH312" s="61" t="e">
        <f>IF(ISERROR(E312),NA(),'Loan amortization schedule-old'!K312-'Loan amortization schedule-new'!K312)+IF(ISERROR(E312),NA(),'Loan amortization schedule-old'!L312-'Loan amortization schedule-new'!L312)-IF(ISERROR(E312),NA(),IF(AD312=1,0,SUM(AE312:AF312)))</f>
        <v>#VALUE!</v>
      </c>
    </row>
    <row r="313" spans="4:34">
      <c r="D313" s="26">
        <f>IF(SUM($D$2:D312)&lt;&gt;0,0,IF(OR(ROUND(U312-L313,2)=0,ROUND(U313,2)=0),E313,0))</f>
        <v>0</v>
      </c>
      <c r="E313" s="3" t="str">
        <f t="shared" si="68"/>
        <v/>
      </c>
      <c r="F313" s="3" t="str">
        <f t="shared" si="60"/>
        <v/>
      </c>
      <c r="G313" s="47">
        <f t="shared" si="70"/>
        <v>8.6499999999999994E-2</v>
      </c>
      <c r="H313" s="37">
        <f t="shared" si="61"/>
        <v>8.6499999999999994E-2</v>
      </c>
      <c r="I313" s="9" t="e">
        <f>IF(Inputs!$B$12="No",IF((K313+L313)&gt;(U312*(1+rate/freq)),IF((U312*(1+rate/freq))&lt;0,0,(U312*(1+rate/freq))),(K313+L313)),IF(E313="",NA(),IF(Inputs!$E$10&gt;(U312*(1+rate/freq)),IF((U312*(1+rate/freq))&lt;0,0,(U312*(1+rate/freq))),PMT(H313/freq,(term),-$B$2))))</f>
        <v>#N/A</v>
      </c>
      <c r="J313" s="8" t="str">
        <f t="shared" si="62"/>
        <v/>
      </c>
      <c r="K313" s="9" t="str">
        <f t="shared" si="63"/>
        <v/>
      </c>
      <c r="L313" s="8" t="str">
        <f>IF(E313="","",IF(Inputs!$B$12="Yes",I313-K313,Inputs!$B$6-K313))</f>
        <v/>
      </c>
      <c r="M313" s="8" t="str">
        <f t="shared" si="69"/>
        <v/>
      </c>
      <c r="N313" s="8">
        <f>N310+3</f>
        <v>310</v>
      </c>
      <c r="O313" s="8"/>
      <c r="P313" s="8"/>
      <c r="Q313" s="8" t="str">
        <f t="shared" si="64"/>
        <v/>
      </c>
      <c r="R313" s="3">
        <f t="shared" si="65"/>
        <v>0</v>
      </c>
      <c r="S313" s="62">
        <f>IF(Inputs!$E$12="Yes",IF(AH313&lt;0,0,AH313),0)</f>
        <v>0</v>
      </c>
      <c r="T313" s="3">
        <f t="shared" si="66"/>
        <v>0</v>
      </c>
      <c r="U313" s="8" t="str">
        <f t="shared" si="67"/>
        <v/>
      </c>
      <c r="W313" s="11"/>
      <c r="X313" s="11"/>
      <c r="Y313" s="11"/>
      <c r="Z313" s="11"/>
      <c r="AA313" s="11"/>
      <c r="AB313" s="11"/>
      <c r="AC313" s="11"/>
      <c r="AD313">
        <f>IF(AND('Loan amortization schedule-old'!K313&gt;$AE$1,K313&gt;$AE$1),1,0)</f>
        <v>1</v>
      </c>
      <c r="AE313" s="2">
        <f>IF(AND('Loan amortization schedule-old'!K313&gt;$AE$1,K313&lt;$AE$1),($AE$1-K313)*Inputs!$B$10,0)</f>
        <v>0</v>
      </c>
      <c r="AF313">
        <f>IF(AND('Loan amortization schedule-old'!K313&lt;$AE$1,K313&lt;$AE$1),('Loan amortization schedule-old'!K313-'Loan amortization schedule-new'!K313)*Inputs!$B$10,0)</f>
        <v>0</v>
      </c>
      <c r="AG313" s="7"/>
      <c r="AH313" s="61" t="e">
        <f>IF(ISERROR(E313),NA(),'Loan amortization schedule-old'!K313-'Loan amortization schedule-new'!K313)+IF(ISERROR(E313),NA(),'Loan amortization schedule-old'!L313-'Loan amortization schedule-new'!L313)-IF(ISERROR(E313),NA(),IF(AD313=1,0,SUM(AE313:AF313)))</f>
        <v>#VALUE!</v>
      </c>
    </row>
    <row r="314" spans="4:34">
      <c r="D314" s="26">
        <f>IF(SUM($D$2:D313)&lt;&gt;0,0,IF(OR(ROUND(U313-L314,2)=0,ROUND(U314,2)=0),E314,0))</f>
        <v>0</v>
      </c>
      <c r="E314" s="3" t="str">
        <f t="shared" si="68"/>
        <v/>
      </c>
      <c r="F314" s="3" t="str">
        <f t="shared" si="60"/>
        <v/>
      </c>
      <c r="G314" s="47">
        <f t="shared" si="70"/>
        <v>8.6499999999999994E-2</v>
      </c>
      <c r="H314" s="37">
        <f t="shared" si="61"/>
        <v>8.6499999999999994E-2</v>
      </c>
      <c r="I314" s="9" t="e">
        <f>IF(Inputs!$B$12="No",IF((K314+L314)&gt;(U313*(1+rate/freq)),IF((U313*(1+rate/freq))&lt;0,0,(U313*(1+rate/freq))),(K314+L314)),IF(E314="",NA(),IF(Inputs!$E$10&gt;(U313*(1+rate/freq)),IF((U313*(1+rate/freq))&lt;0,0,(U313*(1+rate/freq))),PMT(H314/freq,(term),-$B$2))))</f>
        <v>#N/A</v>
      </c>
      <c r="J314" s="8" t="str">
        <f t="shared" si="62"/>
        <v/>
      </c>
      <c r="K314" s="9" t="str">
        <f t="shared" si="63"/>
        <v/>
      </c>
      <c r="L314" s="8" t="str">
        <f>IF(E314="","",IF(Inputs!$B$12="Yes",I314-K314,Inputs!$B$6-K314))</f>
        <v/>
      </c>
      <c r="M314" s="8" t="str">
        <f t="shared" si="69"/>
        <v/>
      </c>
      <c r="N314" s="8"/>
      <c r="O314" s="8"/>
      <c r="P314" s="8"/>
      <c r="Q314" s="8" t="str">
        <f t="shared" si="64"/>
        <v/>
      </c>
      <c r="R314" s="3">
        <f t="shared" si="65"/>
        <v>0</v>
      </c>
      <c r="S314" s="62">
        <f>IF(Inputs!$E$12="Yes",IF(AH314&lt;0,0,AH314),0)</f>
        <v>0</v>
      </c>
      <c r="T314" s="3">
        <f t="shared" si="66"/>
        <v>0</v>
      </c>
      <c r="U314" s="8" t="str">
        <f t="shared" si="67"/>
        <v/>
      </c>
      <c r="W314" s="11"/>
      <c r="X314" s="11"/>
      <c r="Y314" s="11"/>
      <c r="Z314" s="11"/>
      <c r="AA314" s="11"/>
      <c r="AB314" s="11"/>
      <c r="AC314" s="11"/>
      <c r="AD314">
        <f>IF(AND('Loan amortization schedule-old'!K314&gt;$AE$1,K314&gt;$AE$1),1,0)</f>
        <v>1</v>
      </c>
      <c r="AE314" s="2">
        <f>IF(AND('Loan amortization schedule-old'!K314&gt;$AE$1,K314&lt;$AE$1),($AE$1-K314)*Inputs!$B$10,0)</f>
        <v>0</v>
      </c>
      <c r="AF314">
        <f>IF(AND('Loan amortization schedule-old'!K314&lt;$AE$1,K314&lt;$AE$1),('Loan amortization schedule-old'!K314-'Loan amortization schedule-new'!K314)*Inputs!$B$10,0)</f>
        <v>0</v>
      </c>
      <c r="AG314" s="7"/>
      <c r="AH314" s="61" t="e">
        <f>IF(ISERROR(E314),NA(),'Loan amortization schedule-old'!K314-'Loan amortization schedule-new'!K314)+IF(ISERROR(E314),NA(),'Loan amortization schedule-old'!L314-'Loan amortization schedule-new'!L314)-IF(ISERROR(E314),NA(),IF(AD314=1,0,SUM(AE314:AF314)))</f>
        <v>#VALUE!</v>
      </c>
    </row>
    <row r="315" spans="4:34">
      <c r="D315" s="26">
        <f>IF(SUM($D$2:D314)&lt;&gt;0,0,IF(OR(ROUND(U314-L315,2)=0,ROUND(U315,2)=0),E315,0))</f>
        <v>0</v>
      </c>
      <c r="E315" s="3" t="str">
        <f t="shared" si="68"/>
        <v/>
      </c>
      <c r="F315" s="3" t="str">
        <f t="shared" si="60"/>
        <v/>
      </c>
      <c r="G315" s="47">
        <f t="shared" si="70"/>
        <v>8.6499999999999994E-2</v>
      </c>
      <c r="H315" s="37">
        <f t="shared" si="61"/>
        <v>8.6499999999999994E-2</v>
      </c>
      <c r="I315" s="9" t="e">
        <f>IF(Inputs!$B$12="No",IF((K315+L315)&gt;(U314*(1+rate/freq)),IF((U314*(1+rate/freq))&lt;0,0,(U314*(1+rate/freq))),(K315+L315)),IF(E315="",NA(),IF(Inputs!$E$10&gt;(U314*(1+rate/freq)),IF((U314*(1+rate/freq))&lt;0,0,(U314*(1+rate/freq))),PMT(H315/freq,(term),-$B$2))))</f>
        <v>#N/A</v>
      </c>
      <c r="J315" s="8" t="str">
        <f t="shared" si="62"/>
        <v/>
      </c>
      <c r="K315" s="9" t="str">
        <f t="shared" si="63"/>
        <v/>
      </c>
      <c r="L315" s="8" t="str">
        <f>IF(E315="","",IF(Inputs!$B$12="Yes",I315-K315,Inputs!$B$6-K315))</f>
        <v/>
      </c>
      <c r="M315" s="8" t="str">
        <f t="shared" si="69"/>
        <v/>
      </c>
      <c r="N315" s="8"/>
      <c r="O315" s="8"/>
      <c r="P315" s="8"/>
      <c r="Q315" s="8" t="str">
        <f t="shared" si="64"/>
        <v/>
      </c>
      <c r="R315" s="3">
        <f t="shared" si="65"/>
        <v>0</v>
      </c>
      <c r="S315" s="62">
        <f>IF(Inputs!$E$12="Yes",IF(AH315&lt;0,0,AH315),0)</f>
        <v>0</v>
      </c>
      <c r="T315" s="3">
        <f t="shared" si="66"/>
        <v>0</v>
      </c>
      <c r="U315" s="8" t="str">
        <f t="shared" si="67"/>
        <v/>
      </c>
      <c r="W315" s="11"/>
      <c r="X315" s="11"/>
      <c r="Y315" s="11"/>
      <c r="Z315" s="11"/>
      <c r="AA315" s="11"/>
      <c r="AB315" s="11"/>
      <c r="AC315" s="11"/>
      <c r="AD315">
        <f>IF(AND('Loan amortization schedule-old'!K315&gt;$AE$1,K315&gt;$AE$1),1,0)</f>
        <v>1</v>
      </c>
      <c r="AE315" s="2">
        <f>IF(AND('Loan amortization schedule-old'!K315&gt;$AE$1,K315&lt;$AE$1),($AE$1-K315)*Inputs!$B$10,0)</f>
        <v>0</v>
      </c>
      <c r="AF315">
        <f>IF(AND('Loan amortization schedule-old'!K315&lt;$AE$1,K315&lt;$AE$1),('Loan amortization schedule-old'!K315-'Loan amortization schedule-new'!K315)*Inputs!$B$10,0)</f>
        <v>0</v>
      </c>
      <c r="AG315" s="7"/>
      <c r="AH315" s="61" t="e">
        <f>IF(ISERROR(E315),NA(),'Loan amortization schedule-old'!K315-'Loan amortization schedule-new'!K315)+IF(ISERROR(E315),NA(),'Loan amortization schedule-old'!L315-'Loan amortization schedule-new'!L315)-IF(ISERROR(E315),NA(),IF(AD315=1,0,SUM(AE315:AF315)))</f>
        <v>#VALUE!</v>
      </c>
    </row>
    <row r="316" spans="4:34">
      <c r="D316" s="26">
        <f>IF(SUM($D$2:D315)&lt;&gt;0,0,IF(OR(ROUND(U315-L316,2)=0,ROUND(U316,2)=0),E316,0))</f>
        <v>0</v>
      </c>
      <c r="E316" s="3" t="str">
        <f t="shared" si="68"/>
        <v/>
      </c>
      <c r="F316" s="3" t="str">
        <f t="shared" si="60"/>
        <v/>
      </c>
      <c r="G316" s="47">
        <f t="shared" si="70"/>
        <v>8.6499999999999994E-2</v>
      </c>
      <c r="H316" s="37">
        <f t="shared" si="61"/>
        <v>8.6499999999999994E-2</v>
      </c>
      <c r="I316" s="9" t="e">
        <f>IF(Inputs!$B$12="No",IF((K316+L316)&gt;(U315*(1+rate/freq)),IF((U315*(1+rate/freq))&lt;0,0,(U315*(1+rate/freq))),(K316+L316)),IF(E316="",NA(),IF(Inputs!$E$10&gt;(U315*(1+rate/freq)),IF((U315*(1+rate/freq))&lt;0,0,(U315*(1+rate/freq))),PMT(H316/freq,(term),-$B$2))))</f>
        <v>#N/A</v>
      </c>
      <c r="J316" s="8" t="str">
        <f t="shared" si="62"/>
        <v/>
      </c>
      <c r="K316" s="9" t="str">
        <f t="shared" si="63"/>
        <v/>
      </c>
      <c r="L316" s="8" t="str">
        <f>IF(E316="","",IF(Inputs!$B$12="Yes",I316-K316,Inputs!$B$6-K316))</f>
        <v/>
      </c>
      <c r="M316" s="8" t="str">
        <f t="shared" si="69"/>
        <v/>
      </c>
      <c r="N316" s="8">
        <f>N313+3</f>
        <v>313</v>
      </c>
      <c r="O316" s="8">
        <f>O310+6</f>
        <v>313</v>
      </c>
      <c r="P316" s="8">
        <f>P304+12</f>
        <v>313</v>
      </c>
      <c r="Q316" s="8" t="str">
        <f t="shared" si="64"/>
        <v/>
      </c>
      <c r="R316" s="3">
        <f t="shared" si="65"/>
        <v>0</v>
      </c>
      <c r="S316" s="62">
        <f>IF(Inputs!$E$12="Yes",IF(AH316&lt;0,0,AH316),0)</f>
        <v>0</v>
      </c>
      <c r="T316" s="3">
        <f t="shared" si="66"/>
        <v>0</v>
      </c>
      <c r="U316" s="8" t="str">
        <f t="shared" si="67"/>
        <v/>
      </c>
      <c r="W316" s="11"/>
      <c r="X316" s="11"/>
      <c r="Y316" s="11"/>
      <c r="Z316" s="11"/>
      <c r="AA316" s="11"/>
      <c r="AB316" s="11"/>
      <c r="AC316" s="11"/>
      <c r="AD316">
        <f>IF(AND('Loan amortization schedule-old'!K316&gt;$AE$1,K316&gt;$AE$1),1,0)</f>
        <v>1</v>
      </c>
      <c r="AE316" s="2">
        <f>IF(AND('Loan amortization schedule-old'!K316&gt;$AE$1,K316&lt;$AE$1),($AE$1-K316)*Inputs!$B$10,0)</f>
        <v>0</v>
      </c>
      <c r="AF316">
        <f>IF(AND('Loan amortization schedule-old'!K316&lt;$AE$1,K316&lt;$AE$1),('Loan amortization schedule-old'!K316-'Loan amortization schedule-new'!K316)*Inputs!$B$10,0)</f>
        <v>0</v>
      </c>
      <c r="AG316" s="7"/>
      <c r="AH316" s="61" t="e">
        <f>IF(ISERROR(E316),NA(),'Loan amortization schedule-old'!K316-'Loan amortization schedule-new'!K316)+IF(ISERROR(E316),NA(),'Loan amortization schedule-old'!L316-'Loan amortization schedule-new'!L316)-IF(ISERROR(E316),NA(),IF(AD316=1,0,SUM(AE316:AF316)))</f>
        <v>#VALUE!</v>
      </c>
    </row>
    <row r="317" spans="4:34">
      <c r="D317" s="26">
        <f>IF(SUM($D$2:D316)&lt;&gt;0,0,IF(OR(ROUND(U316-L317,2)=0,ROUND(U317,2)=0),E317,0))</f>
        <v>0</v>
      </c>
      <c r="E317" s="3" t="str">
        <f t="shared" si="68"/>
        <v/>
      </c>
      <c r="F317" s="3" t="str">
        <f t="shared" si="60"/>
        <v/>
      </c>
      <c r="G317" s="47">
        <f t="shared" si="70"/>
        <v>8.6499999999999994E-2</v>
      </c>
      <c r="H317" s="37">
        <f t="shared" si="61"/>
        <v>8.6499999999999994E-2</v>
      </c>
      <c r="I317" s="9" t="e">
        <f>IF(Inputs!$B$12="No",IF((K317+L317)&gt;(U316*(1+rate/freq)),IF((U316*(1+rate/freq))&lt;0,0,(U316*(1+rate/freq))),(K317+L317)),IF(E317="",NA(),IF(Inputs!$E$10&gt;(U316*(1+rate/freq)),IF((U316*(1+rate/freq))&lt;0,0,(U316*(1+rate/freq))),PMT(H317/freq,(term),-$B$2))))</f>
        <v>#N/A</v>
      </c>
      <c r="J317" s="8" t="str">
        <f t="shared" si="62"/>
        <v/>
      </c>
      <c r="K317" s="9" t="str">
        <f t="shared" si="63"/>
        <v/>
      </c>
      <c r="L317" s="8" t="str">
        <f>IF(E317="","",IF(Inputs!$B$12="Yes",I317-K317,Inputs!$B$6-K317))</f>
        <v/>
      </c>
      <c r="M317" s="8" t="str">
        <f t="shared" si="69"/>
        <v/>
      </c>
      <c r="N317" s="8"/>
      <c r="O317" s="8"/>
      <c r="P317" s="8"/>
      <c r="Q317" s="8" t="str">
        <f t="shared" si="64"/>
        <v/>
      </c>
      <c r="R317" s="3">
        <f t="shared" si="65"/>
        <v>0</v>
      </c>
      <c r="S317" s="62">
        <f>IF(Inputs!$E$12="Yes",IF(AH317&lt;0,0,AH317),0)</f>
        <v>0</v>
      </c>
      <c r="T317" s="3">
        <f t="shared" si="66"/>
        <v>0</v>
      </c>
      <c r="U317" s="8" t="str">
        <f t="shared" si="67"/>
        <v/>
      </c>
      <c r="W317" s="11"/>
      <c r="X317" s="11"/>
      <c r="Y317" s="11"/>
      <c r="Z317" s="11"/>
      <c r="AA317" s="11"/>
      <c r="AB317" s="11"/>
      <c r="AC317" s="11"/>
      <c r="AD317">
        <f>IF(AND('Loan amortization schedule-old'!K317&gt;$AE$1,K317&gt;$AE$1),1,0)</f>
        <v>1</v>
      </c>
      <c r="AE317" s="2">
        <f>IF(AND('Loan amortization schedule-old'!K317&gt;$AE$1,K317&lt;$AE$1),($AE$1-K317)*Inputs!$B$10,0)</f>
        <v>0</v>
      </c>
      <c r="AF317">
        <f>IF(AND('Loan amortization schedule-old'!K317&lt;$AE$1,K317&lt;$AE$1),('Loan amortization schedule-old'!K317-'Loan amortization schedule-new'!K317)*Inputs!$B$10,0)</f>
        <v>0</v>
      </c>
      <c r="AG317" s="7"/>
      <c r="AH317" s="61" t="e">
        <f>IF(ISERROR(E317),NA(),'Loan amortization schedule-old'!K317-'Loan amortization schedule-new'!K317)+IF(ISERROR(E317),NA(),'Loan amortization schedule-old'!L317-'Loan amortization schedule-new'!L317)-IF(ISERROR(E317),NA(),IF(AD317=1,0,SUM(AE317:AF317)))</f>
        <v>#VALUE!</v>
      </c>
    </row>
    <row r="318" spans="4:34">
      <c r="D318" s="26">
        <f>IF(SUM($D$2:D317)&lt;&gt;0,0,IF(OR(ROUND(U317-L318,2)=0,ROUND(U318,2)=0),E318,0))</f>
        <v>0</v>
      </c>
      <c r="E318" s="3" t="str">
        <f t="shared" si="68"/>
        <v/>
      </c>
      <c r="F318" s="3" t="str">
        <f t="shared" si="60"/>
        <v/>
      </c>
      <c r="G318" s="47">
        <f t="shared" si="70"/>
        <v>8.6499999999999994E-2</v>
      </c>
      <c r="H318" s="37">
        <f t="shared" si="61"/>
        <v>8.6499999999999994E-2</v>
      </c>
      <c r="I318" s="9" t="e">
        <f>IF(Inputs!$B$12="No",IF((K318+L318)&gt;(U317*(1+rate/freq)),IF((U317*(1+rate/freq))&lt;0,0,(U317*(1+rate/freq))),(K318+L318)),IF(E318="",NA(),IF(Inputs!$E$10&gt;(U317*(1+rate/freq)),IF((U317*(1+rate/freq))&lt;0,0,(U317*(1+rate/freq))),PMT(H318/freq,(term),-$B$2))))</f>
        <v>#N/A</v>
      </c>
      <c r="J318" s="8" t="str">
        <f t="shared" si="62"/>
        <v/>
      </c>
      <c r="K318" s="9" t="str">
        <f t="shared" si="63"/>
        <v/>
      </c>
      <c r="L318" s="8" t="str">
        <f>IF(E318="","",IF(Inputs!$B$12="Yes",I318-K318,Inputs!$B$6-K318))</f>
        <v/>
      </c>
      <c r="M318" s="8" t="str">
        <f t="shared" si="69"/>
        <v/>
      </c>
      <c r="N318" s="8"/>
      <c r="O318" s="8"/>
      <c r="P318" s="8"/>
      <c r="Q318" s="8" t="str">
        <f t="shared" si="64"/>
        <v/>
      </c>
      <c r="R318" s="3">
        <f t="shared" si="65"/>
        <v>0</v>
      </c>
      <c r="S318" s="62">
        <f>IF(Inputs!$E$12="Yes",IF(AH318&lt;0,0,AH318),0)</f>
        <v>0</v>
      </c>
      <c r="T318" s="3">
        <f t="shared" si="66"/>
        <v>0</v>
      </c>
      <c r="U318" s="8" t="str">
        <f t="shared" si="67"/>
        <v/>
      </c>
      <c r="W318" s="11"/>
      <c r="X318" s="11"/>
      <c r="Y318" s="11"/>
      <c r="Z318" s="11"/>
      <c r="AA318" s="11"/>
      <c r="AB318" s="11"/>
      <c r="AC318" s="11"/>
      <c r="AD318">
        <f>IF(AND('Loan amortization schedule-old'!K318&gt;$AE$1,K318&gt;$AE$1),1,0)</f>
        <v>1</v>
      </c>
      <c r="AE318" s="2">
        <f>IF(AND('Loan amortization schedule-old'!K318&gt;$AE$1,K318&lt;$AE$1),($AE$1-K318)*Inputs!$B$10,0)</f>
        <v>0</v>
      </c>
      <c r="AF318">
        <f>IF(AND('Loan amortization schedule-old'!K318&lt;$AE$1,K318&lt;$AE$1),('Loan amortization schedule-old'!K318-'Loan amortization schedule-new'!K318)*Inputs!$B$10,0)</f>
        <v>0</v>
      </c>
      <c r="AG318" s="7"/>
      <c r="AH318" s="61" t="e">
        <f>IF(ISERROR(E318),NA(),'Loan amortization schedule-old'!K318-'Loan amortization schedule-new'!K318)+IF(ISERROR(E318),NA(),'Loan amortization schedule-old'!L318-'Loan amortization schedule-new'!L318)-IF(ISERROR(E318),NA(),IF(AD318=1,0,SUM(AE318:AF318)))</f>
        <v>#VALUE!</v>
      </c>
    </row>
    <row r="319" spans="4:34">
      <c r="D319" s="26">
        <f>IF(SUM($D$2:D318)&lt;&gt;0,0,IF(OR(ROUND(U318-L319,2)=0,ROUND(U319,2)=0),E319,0))</f>
        <v>0</v>
      </c>
      <c r="E319" s="3" t="str">
        <f t="shared" si="68"/>
        <v/>
      </c>
      <c r="F319" s="3" t="str">
        <f t="shared" si="60"/>
        <v/>
      </c>
      <c r="G319" s="47">
        <f t="shared" si="70"/>
        <v>8.6499999999999994E-2</v>
      </c>
      <c r="H319" s="37">
        <f t="shared" si="61"/>
        <v>8.6499999999999994E-2</v>
      </c>
      <c r="I319" s="9" t="e">
        <f>IF(Inputs!$B$12="No",IF((K319+L319)&gt;(U318*(1+rate/freq)),IF((U318*(1+rate/freq))&lt;0,0,(U318*(1+rate/freq))),(K319+L319)),IF(E319="",NA(),IF(Inputs!$E$10&gt;(U318*(1+rate/freq)),IF((U318*(1+rate/freq))&lt;0,0,(U318*(1+rate/freq))),PMT(H319/freq,(term),-$B$2))))</f>
        <v>#N/A</v>
      </c>
      <c r="J319" s="8" t="str">
        <f t="shared" si="62"/>
        <v/>
      </c>
      <c r="K319" s="9" t="str">
        <f t="shared" si="63"/>
        <v/>
      </c>
      <c r="L319" s="8" t="str">
        <f>IF(E319="","",IF(Inputs!$B$12="Yes",I319-K319,Inputs!$B$6-K319))</f>
        <v/>
      </c>
      <c r="M319" s="8" t="str">
        <f t="shared" si="69"/>
        <v/>
      </c>
      <c r="N319" s="8">
        <f>N316+3</f>
        <v>316</v>
      </c>
      <c r="O319" s="8"/>
      <c r="P319" s="8"/>
      <c r="Q319" s="8" t="str">
        <f t="shared" si="64"/>
        <v/>
      </c>
      <c r="R319" s="3">
        <f t="shared" si="65"/>
        <v>0</v>
      </c>
      <c r="S319" s="62">
        <f>IF(Inputs!$E$12="Yes",IF(AH319&lt;0,0,AH319),0)</f>
        <v>0</v>
      </c>
      <c r="T319" s="3">
        <f t="shared" si="66"/>
        <v>0</v>
      </c>
      <c r="U319" s="8" t="str">
        <f t="shared" si="67"/>
        <v/>
      </c>
      <c r="W319" s="11"/>
      <c r="X319" s="11"/>
      <c r="Y319" s="11"/>
      <c r="Z319" s="11"/>
      <c r="AA319" s="11"/>
      <c r="AB319" s="11"/>
      <c r="AC319" s="11"/>
      <c r="AD319">
        <f>IF(AND('Loan amortization schedule-old'!K319&gt;$AE$1,K319&gt;$AE$1),1,0)</f>
        <v>1</v>
      </c>
      <c r="AE319" s="2">
        <f>IF(AND('Loan amortization schedule-old'!K319&gt;$AE$1,K319&lt;$AE$1),($AE$1-K319)*Inputs!$B$10,0)</f>
        <v>0</v>
      </c>
      <c r="AF319">
        <f>IF(AND('Loan amortization schedule-old'!K319&lt;$AE$1,K319&lt;$AE$1),('Loan amortization schedule-old'!K319-'Loan amortization schedule-new'!K319)*Inputs!$B$10,0)</f>
        <v>0</v>
      </c>
      <c r="AG319" s="7"/>
      <c r="AH319" s="61" t="e">
        <f>IF(ISERROR(E319),NA(),'Loan amortization schedule-old'!K319-'Loan amortization schedule-new'!K319)+IF(ISERROR(E319),NA(),'Loan amortization schedule-old'!L319-'Loan amortization schedule-new'!L319)-IF(ISERROR(E319),NA(),IF(AD319=1,0,SUM(AE319:AF319)))</f>
        <v>#VALUE!</v>
      </c>
    </row>
    <row r="320" spans="4:34">
      <c r="D320" s="26">
        <f>IF(SUM($D$2:D319)&lt;&gt;0,0,IF(OR(ROUND(U319-L320,2)=0,ROUND(U320,2)=0),E320,0))</f>
        <v>0</v>
      </c>
      <c r="E320" s="3" t="str">
        <f t="shared" si="68"/>
        <v/>
      </c>
      <c r="F320" s="3" t="str">
        <f t="shared" si="60"/>
        <v/>
      </c>
      <c r="G320" s="47">
        <f t="shared" si="70"/>
        <v>8.6499999999999994E-2</v>
      </c>
      <c r="H320" s="37">
        <f t="shared" si="61"/>
        <v>8.6499999999999994E-2</v>
      </c>
      <c r="I320" s="9" t="e">
        <f>IF(Inputs!$B$12="No",IF((K320+L320)&gt;(U319*(1+rate/freq)),IF((U319*(1+rate/freq))&lt;0,0,(U319*(1+rate/freq))),(K320+L320)),IF(E320="",NA(),IF(Inputs!$E$10&gt;(U319*(1+rate/freq)),IF((U319*(1+rate/freq))&lt;0,0,(U319*(1+rate/freq))),PMT(H320/freq,(term),-$B$2))))</f>
        <v>#N/A</v>
      </c>
      <c r="J320" s="8" t="str">
        <f t="shared" si="62"/>
        <v/>
      </c>
      <c r="K320" s="9" t="str">
        <f t="shared" si="63"/>
        <v/>
      </c>
      <c r="L320" s="8" t="str">
        <f>IF(E320="","",IF(Inputs!$B$12="Yes",I320-K320,Inputs!$B$6-K320))</f>
        <v/>
      </c>
      <c r="M320" s="8" t="str">
        <f t="shared" si="69"/>
        <v/>
      </c>
      <c r="N320" s="8"/>
      <c r="O320" s="8"/>
      <c r="P320" s="8"/>
      <c r="Q320" s="8" t="str">
        <f t="shared" si="64"/>
        <v/>
      </c>
      <c r="R320" s="3">
        <f t="shared" si="65"/>
        <v>0</v>
      </c>
      <c r="S320" s="62">
        <f>IF(Inputs!$E$12="Yes",IF(AH320&lt;0,0,AH320),0)</f>
        <v>0</v>
      </c>
      <c r="T320" s="3">
        <f t="shared" si="66"/>
        <v>0</v>
      </c>
      <c r="U320" s="8" t="str">
        <f t="shared" si="67"/>
        <v/>
      </c>
      <c r="W320" s="11"/>
      <c r="X320" s="11"/>
      <c r="Y320" s="11"/>
      <c r="Z320" s="11"/>
      <c r="AA320" s="11"/>
      <c r="AB320" s="11"/>
      <c r="AC320" s="11"/>
      <c r="AD320">
        <f>IF(AND('Loan amortization schedule-old'!K320&gt;$AE$1,K320&gt;$AE$1),1,0)</f>
        <v>1</v>
      </c>
      <c r="AE320" s="2">
        <f>IF(AND('Loan amortization schedule-old'!K320&gt;$AE$1,K320&lt;$AE$1),($AE$1-K320)*Inputs!$B$10,0)</f>
        <v>0</v>
      </c>
      <c r="AF320">
        <f>IF(AND('Loan amortization schedule-old'!K320&lt;$AE$1,K320&lt;$AE$1),('Loan amortization schedule-old'!K320-'Loan amortization schedule-new'!K320)*Inputs!$B$10,0)</f>
        <v>0</v>
      </c>
      <c r="AG320" s="7"/>
      <c r="AH320" s="61" t="e">
        <f>IF(ISERROR(E320),NA(),'Loan amortization schedule-old'!K320-'Loan amortization schedule-new'!K320)+IF(ISERROR(E320),NA(),'Loan amortization schedule-old'!L320-'Loan amortization schedule-new'!L320)-IF(ISERROR(E320),NA(),IF(AD320=1,0,SUM(AE320:AF320)))</f>
        <v>#VALUE!</v>
      </c>
    </row>
    <row r="321" spans="4:34">
      <c r="D321" s="26">
        <f>IF(SUM($D$2:D320)&lt;&gt;0,0,IF(OR(ROUND(U320-L321,2)=0,ROUND(U321,2)=0),E321,0))</f>
        <v>0</v>
      </c>
      <c r="E321" s="3" t="str">
        <f t="shared" si="68"/>
        <v/>
      </c>
      <c r="F321" s="3" t="str">
        <f t="shared" si="60"/>
        <v/>
      </c>
      <c r="G321" s="47">
        <f t="shared" si="70"/>
        <v>8.6499999999999994E-2</v>
      </c>
      <c r="H321" s="37">
        <f t="shared" si="61"/>
        <v>8.6499999999999994E-2</v>
      </c>
      <c r="I321" s="9" t="e">
        <f>IF(Inputs!$B$12="No",IF((K321+L321)&gt;(U320*(1+rate/freq)),IF((U320*(1+rate/freq))&lt;0,0,(U320*(1+rate/freq))),(K321+L321)),IF(E321="",NA(),IF(Inputs!$E$10&gt;(U320*(1+rate/freq)),IF((U320*(1+rate/freq))&lt;0,0,(U320*(1+rate/freq))),PMT(H321/freq,(term),-$B$2))))</f>
        <v>#N/A</v>
      </c>
      <c r="J321" s="8" t="str">
        <f t="shared" si="62"/>
        <v/>
      </c>
      <c r="K321" s="9" t="str">
        <f t="shared" si="63"/>
        <v/>
      </c>
      <c r="L321" s="8" t="str">
        <f>IF(E321="","",IF(Inputs!$B$12="Yes",I321-K321,Inputs!$B$6-K321))</f>
        <v/>
      </c>
      <c r="M321" s="8" t="str">
        <f t="shared" si="69"/>
        <v/>
      </c>
      <c r="N321" s="8"/>
      <c r="O321" s="8"/>
      <c r="P321" s="8"/>
      <c r="Q321" s="8" t="str">
        <f t="shared" si="64"/>
        <v/>
      </c>
      <c r="R321" s="3">
        <f t="shared" si="65"/>
        <v>0</v>
      </c>
      <c r="S321" s="62">
        <f>IF(Inputs!$E$12="Yes",IF(AH321&lt;0,0,AH321),0)</f>
        <v>0</v>
      </c>
      <c r="T321" s="3">
        <f t="shared" si="66"/>
        <v>0</v>
      </c>
      <c r="U321" s="8" t="str">
        <f t="shared" si="67"/>
        <v/>
      </c>
      <c r="W321" s="11"/>
      <c r="X321" s="11"/>
      <c r="Y321" s="11"/>
      <c r="Z321" s="11"/>
      <c r="AA321" s="11"/>
      <c r="AB321" s="11"/>
      <c r="AC321" s="11"/>
      <c r="AD321">
        <f>IF(AND('Loan amortization schedule-old'!K321&gt;$AE$1,K321&gt;$AE$1),1,0)</f>
        <v>1</v>
      </c>
      <c r="AE321" s="2">
        <f>IF(AND('Loan amortization schedule-old'!K321&gt;$AE$1,K321&lt;$AE$1),($AE$1-K321)*Inputs!$B$10,0)</f>
        <v>0</v>
      </c>
      <c r="AF321">
        <f>IF(AND('Loan amortization schedule-old'!K321&lt;$AE$1,K321&lt;$AE$1),('Loan amortization schedule-old'!K321-'Loan amortization schedule-new'!K321)*Inputs!$B$10,0)</f>
        <v>0</v>
      </c>
      <c r="AG321" s="7"/>
      <c r="AH321" s="61" t="e">
        <f>IF(ISERROR(E321),NA(),'Loan amortization schedule-old'!K321-'Loan amortization schedule-new'!K321)+IF(ISERROR(E321),NA(),'Loan amortization schedule-old'!L321-'Loan amortization schedule-new'!L321)-IF(ISERROR(E321),NA(),IF(AD321=1,0,SUM(AE321:AF321)))</f>
        <v>#VALUE!</v>
      </c>
    </row>
    <row r="322" spans="4:34">
      <c r="D322" s="26">
        <f>IF(SUM($D$2:D321)&lt;&gt;0,0,IF(OR(ROUND(U321-L322,2)=0,ROUND(U322,2)=0),E322,0))</f>
        <v>0</v>
      </c>
      <c r="E322" s="3" t="str">
        <f t="shared" si="68"/>
        <v/>
      </c>
      <c r="F322" s="3" t="str">
        <f t="shared" si="60"/>
        <v/>
      </c>
      <c r="G322" s="47">
        <f t="shared" si="70"/>
        <v>8.6499999999999994E-2</v>
      </c>
      <c r="H322" s="37">
        <f t="shared" si="61"/>
        <v>8.6499999999999994E-2</v>
      </c>
      <c r="I322" s="9" t="e">
        <f>IF(Inputs!$B$12="No",IF((K322+L322)&gt;(U321*(1+rate/freq)),IF((U321*(1+rate/freq))&lt;0,0,(U321*(1+rate/freq))),(K322+L322)),IF(E322="",NA(),IF(Inputs!$E$10&gt;(U321*(1+rate/freq)),IF((U321*(1+rate/freq))&lt;0,0,(U321*(1+rate/freq))),PMT(H322/freq,(term),-$B$2))))</f>
        <v>#N/A</v>
      </c>
      <c r="J322" s="8" t="str">
        <f t="shared" si="62"/>
        <v/>
      </c>
      <c r="K322" s="9" t="str">
        <f t="shared" si="63"/>
        <v/>
      </c>
      <c r="L322" s="8" t="str">
        <f>IF(E322="","",IF(Inputs!$B$12="Yes",I322-K322,Inputs!$B$6-K322))</f>
        <v/>
      </c>
      <c r="M322" s="8" t="str">
        <f t="shared" si="69"/>
        <v/>
      </c>
      <c r="N322" s="8">
        <f>N319+3</f>
        <v>319</v>
      </c>
      <c r="O322" s="8">
        <f>O316+6</f>
        <v>319</v>
      </c>
      <c r="P322" s="8"/>
      <c r="Q322" s="8" t="str">
        <f t="shared" si="64"/>
        <v/>
      </c>
      <c r="R322" s="3">
        <f t="shared" si="65"/>
        <v>0</v>
      </c>
      <c r="S322" s="62">
        <f>IF(Inputs!$E$12="Yes",IF(AH322&lt;0,0,AH322),0)</f>
        <v>0</v>
      </c>
      <c r="T322" s="3">
        <f t="shared" si="66"/>
        <v>0</v>
      </c>
      <c r="U322" s="8" t="str">
        <f t="shared" si="67"/>
        <v/>
      </c>
      <c r="W322" s="11"/>
      <c r="X322" s="11"/>
      <c r="Y322" s="11"/>
      <c r="Z322" s="11"/>
      <c r="AA322" s="11"/>
      <c r="AB322" s="11"/>
      <c r="AC322" s="11"/>
      <c r="AD322">
        <f>IF(AND('Loan amortization schedule-old'!K322&gt;$AE$1,K322&gt;$AE$1),1,0)</f>
        <v>1</v>
      </c>
      <c r="AE322" s="2">
        <f>IF(AND('Loan amortization schedule-old'!K322&gt;$AE$1,K322&lt;$AE$1),($AE$1-K322)*Inputs!$B$10,0)</f>
        <v>0</v>
      </c>
      <c r="AF322">
        <f>IF(AND('Loan amortization schedule-old'!K322&lt;$AE$1,K322&lt;$AE$1),('Loan amortization schedule-old'!K322-'Loan amortization schedule-new'!K322)*Inputs!$B$10,0)</f>
        <v>0</v>
      </c>
      <c r="AG322" s="7"/>
      <c r="AH322" s="61" t="e">
        <f>IF(ISERROR(E322),NA(),'Loan amortization schedule-old'!K322-'Loan amortization schedule-new'!K322)+IF(ISERROR(E322),NA(),'Loan amortization schedule-old'!L322-'Loan amortization schedule-new'!L322)-IF(ISERROR(E322),NA(),IF(AD322=1,0,SUM(AE322:AF322)))</f>
        <v>#VALUE!</v>
      </c>
    </row>
    <row r="323" spans="4:34">
      <c r="D323" s="26">
        <f>IF(SUM($D$2:D322)&lt;&gt;0,0,IF(OR(ROUND(U322-L323,2)=0,ROUND(U323,2)=0),E323,0))</f>
        <v>0</v>
      </c>
      <c r="E323" s="3" t="str">
        <f t="shared" si="68"/>
        <v/>
      </c>
      <c r="F323" s="3" t="str">
        <f t="shared" si="60"/>
        <v/>
      </c>
      <c r="G323" s="47">
        <f t="shared" si="70"/>
        <v>8.6499999999999994E-2</v>
      </c>
      <c r="H323" s="37">
        <f t="shared" si="61"/>
        <v>8.6499999999999994E-2</v>
      </c>
      <c r="I323" s="9" t="e">
        <f>IF(Inputs!$B$12="No",IF((K323+L323)&gt;(U322*(1+rate/freq)),IF((U322*(1+rate/freq))&lt;0,0,(U322*(1+rate/freq))),(K323+L323)),IF(E323="",NA(),IF(Inputs!$E$10&gt;(U322*(1+rate/freq)),IF((U322*(1+rate/freq))&lt;0,0,(U322*(1+rate/freq))),PMT(H323/freq,(term),-$B$2))))</f>
        <v>#N/A</v>
      </c>
      <c r="J323" s="8" t="str">
        <f t="shared" si="62"/>
        <v/>
      </c>
      <c r="K323" s="9" t="str">
        <f t="shared" si="63"/>
        <v/>
      </c>
      <c r="L323" s="8" t="str">
        <f>IF(E323="","",IF(Inputs!$B$12="Yes",I323-K323,Inputs!$B$6-K323))</f>
        <v/>
      </c>
      <c r="M323" s="8" t="str">
        <f t="shared" si="69"/>
        <v/>
      </c>
      <c r="N323" s="8"/>
      <c r="O323" s="8"/>
      <c r="P323" s="8"/>
      <c r="Q323" s="8" t="str">
        <f t="shared" si="64"/>
        <v/>
      </c>
      <c r="R323" s="3">
        <f t="shared" si="65"/>
        <v>0</v>
      </c>
      <c r="S323" s="62">
        <f>IF(Inputs!$E$12="Yes",IF(AH323&lt;0,0,AH323),0)</f>
        <v>0</v>
      </c>
      <c r="T323" s="3">
        <f t="shared" si="66"/>
        <v>0</v>
      </c>
      <c r="U323" s="8" t="str">
        <f t="shared" si="67"/>
        <v/>
      </c>
      <c r="W323" s="11"/>
      <c r="X323" s="11"/>
      <c r="Y323" s="11"/>
      <c r="Z323" s="11"/>
      <c r="AA323" s="11"/>
      <c r="AB323" s="11"/>
      <c r="AC323" s="11"/>
      <c r="AD323">
        <f>IF(AND('Loan amortization schedule-old'!K323&gt;$AE$1,K323&gt;$AE$1),1,0)</f>
        <v>1</v>
      </c>
      <c r="AE323" s="2">
        <f>IF(AND('Loan amortization schedule-old'!K323&gt;$AE$1,K323&lt;$AE$1),($AE$1-K323)*Inputs!$B$10,0)</f>
        <v>0</v>
      </c>
      <c r="AF323">
        <f>IF(AND('Loan amortization schedule-old'!K323&lt;$AE$1,K323&lt;$AE$1),('Loan amortization schedule-old'!K323-'Loan amortization schedule-new'!K323)*Inputs!$B$10,0)</f>
        <v>0</v>
      </c>
      <c r="AG323" s="7"/>
      <c r="AH323" s="61" t="e">
        <f>IF(ISERROR(E323),NA(),'Loan amortization schedule-old'!K323-'Loan amortization schedule-new'!K323)+IF(ISERROR(E323),NA(),'Loan amortization schedule-old'!L323-'Loan amortization schedule-new'!L323)-IF(ISERROR(E323),NA(),IF(AD323=1,0,SUM(AE323:AF323)))</f>
        <v>#VALUE!</v>
      </c>
    </row>
    <row r="324" spans="4:34">
      <c r="D324" s="26">
        <f>IF(SUM($D$2:D323)&lt;&gt;0,0,IF(OR(ROUND(U323-L324,2)=0,ROUND(U324,2)=0),E324,0))</f>
        <v>0</v>
      </c>
      <c r="E324" s="3" t="str">
        <f t="shared" si="68"/>
        <v/>
      </c>
      <c r="F324" s="3" t="str">
        <f t="shared" ref="F324:F387" si="71">IF(E324="","",IF(ISERROR(INDEX($A$11:$B$20,MATCH(E324,$A$11:$A$20,0),2)),0,INDEX($A$11:$B$20,MATCH(E324,$A$11:$A$20,0),2)))</f>
        <v/>
      </c>
      <c r="G324" s="47">
        <f t="shared" si="70"/>
        <v>8.6499999999999994E-2</v>
      </c>
      <c r="H324" s="37">
        <f t="shared" ref="H324:H387" si="72">IF($BD$2="fixed",rate,G324)</f>
        <v>8.6499999999999994E-2</v>
      </c>
      <c r="I324" s="9" t="e">
        <f>IF(Inputs!$B$12="No",IF((K324+L324)&gt;(U323*(1+rate/freq)),IF((U323*(1+rate/freq))&lt;0,0,(U323*(1+rate/freq))),(K324+L324)),IF(E324="",NA(),IF(Inputs!$E$10&gt;(U323*(1+rate/freq)),IF((U323*(1+rate/freq))&lt;0,0,(U323*(1+rate/freq))),PMT(H324/freq,(term),-$B$2))))</f>
        <v>#N/A</v>
      </c>
      <c r="J324" s="8" t="str">
        <f t="shared" ref="J324:J387" si="73">IF(E324="","",IF(emi&gt;(U323*(1+rate/freq)),IF((U323*(1+rate/freq))&lt;0,0,(U323*(1+rate/freq))),emi))</f>
        <v/>
      </c>
      <c r="K324" s="9" t="str">
        <f t="shared" ref="K324:K387" si="74">IF(E324="","",IF(U323&lt;0,0,U323)*H324/freq)</f>
        <v/>
      </c>
      <c r="L324" s="8" t="str">
        <f>IF(E324="","",IF(Inputs!$B$12="Yes",I324-K324,Inputs!$B$6-K324))</f>
        <v/>
      </c>
      <c r="M324" s="8" t="str">
        <f t="shared" si="69"/>
        <v/>
      </c>
      <c r="N324" s="8"/>
      <c r="O324" s="8"/>
      <c r="P324" s="8"/>
      <c r="Q324" s="8" t="str">
        <f t="shared" ref="Q324:Q387" si="75">IF($B$23=$M$2,M324,IF($B$23=$N$2,N324,IF($B$23=$O$2,O324,IF($B$23=$P$2,P324,""))))</f>
        <v/>
      </c>
      <c r="R324" s="3">
        <f t="shared" ref="R324:R387" si="76">IF(Q324&lt;&gt;0,regpay,0)</f>
        <v>0</v>
      </c>
      <c r="S324" s="62">
        <f>IF(Inputs!$E$12="Yes",IF(AH324&lt;0,0,AH324),0)</f>
        <v>0</v>
      </c>
      <c r="T324" s="3">
        <f t="shared" ref="T324:T387" si="77">IF(U323=0,0,S324)</f>
        <v>0</v>
      </c>
      <c r="U324" s="8" t="str">
        <f t="shared" ref="U324:U387" si="78">IF(E324="","",IF(U323&lt;=0,0,IF(U323+F324-L324-R324-T324&lt;0,0,U323+F324-L324-R324-T324)))</f>
        <v/>
      </c>
      <c r="W324" s="11"/>
      <c r="X324" s="11"/>
      <c r="Y324" s="11"/>
      <c r="Z324" s="11"/>
      <c r="AA324" s="11"/>
      <c r="AB324" s="11"/>
      <c r="AC324" s="11"/>
      <c r="AD324">
        <f>IF(AND('Loan amortization schedule-old'!K324&gt;$AE$1,K324&gt;$AE$1),1,0)</f>
        <v>1</v>
      </c>
      <c r="AE324" s="2">
        <f>IF(AND('Loan amortization schedule-old'!K324&gt;$AE$1,K324&lt;$AE$1),($AE$1-K324)*Inputs!$B$10,0)</f>
        <v>0</v>
      </c>
      <c r="AF324">
        <f>IF(AND('Loan amortization schedule-old'!K324&lt;$AE$1,K324&lt;$AE$1),('Loan amortization schedule-old'!K324-'Loan amortization schedule-new'!K324)*Inputs!$B$10,0)</f>
        <v>0</v>
      </c>
      <c r="AG324" s="7"/>
      <c r="AH324" s="61" t="e">
        <f>IF(ISERROR(E324),NA(),'Loan amortization schedule-old'!K324-'Loan amortization schedule-new'!K324)+IF(ISERROR(E324),NA(),'Loan amortization schedule-old'!L324-'Loan amortization schedule-new'!L324)-IF(ISERROR(E324),NA(),IF(AD324=1,0,SUM(AE324:AF324)))</f>
        <v>#VALUE!</v>
      </c>
    </row>
    <row r="325" spans="4:34">
      <c r="D325" s="26">
        <f>IF(SUM($D$2:D324)&lt;&gt;0,0,IF(OR(ROUND(U324-L325,2)=0,ROUND(U325,2)=0),E325,0))</f>
        <v>0</v>
      </c>
      <c r="E325" s="3" t="str">
        <f t="shared" ref="E325:E388" si="79">IF(E324&lt;term,E324+1,"")</f>
        <v/>
      </c>
      <c r="F325" s="3" t="str">
        <f t="shared" si="71"/>
        <v/>
      </c>
      <c r="G325" s="47">
        <f t="shared" si="70"/>
        <v>8.6499999999999994E-2</v>
      </c>
      <c r="H325" s="37">
        <f t="shared" si="72"/>
        <v>8.6499999999999994E-2</v>
      </c>
      <c r="I325" s="9" t="e">
        <f>IF(Inputs!$B$12="No",IF((K325+L325)&gt;(U324*(1+rate/freq)),IF((U324*(1+rate/freq))&lt;0,0,(U324*(1+rate/freq))),(K325+L325)),IF(E325="",NA(),IF(Inputs!$E$10&gt;(U324*(1+rate/freq)),IF((U324*(1+rate/freq))&lt;0,0,(U324*(1+rate/freq))),PMT(H325/freq,(term),-$B$2))))</f>
        <v>#N/A</v>
      </c>
      <c r="J325" s="8" t="str">
        <f t="shared" si="73"/>
        <v/>
      </c>
      <c r="K325" s="9" t="str">
        <f t="shared" si="74"/>
        <v/>
      </c>
      <c r="L325" s="8" t="str">
        <f>IF(E325="","",IF(Inputs!$B$12="Yes",I325-K325,Inputs!$B$6-K325))</f>
        <v/>
      </c>
      <c r="M325" s="8" t="str">
        <f t="shared" ref="M325:M388" si="80">E325</f>
        <v/>
      </c>
      <c r="N325" s="8">
        <f>N322+3</f>
        <v>322</v>
      </c>
      <c r="O325" s="8"/>
      <c r="P325" s="8"/>
      <c r="Q325" s="8" t="str">
        <f t="shared" si="75"/>
        <v/>
      </c>
      <c r="R325" s="3">
        <f t="shared" si="76"/>
        <v>0</v>
      </c>
      <c r="S325" s="62">
        <f>IF(Inputs!$E$12="Yes",IF(AH325&lt;0,0,AH325),0)</f>
        <v>0</v>
      </c>
      <c r="T325" s="3">
        <f t="shared" si="77"/>
        <v>0</v>
      </c>
      <c r="U325" s="8" t="str">
        <f t="shared" si="78"/>
        <v/>
      </c>
      <c r="W325" s="11"/>
      <c r="X325" s="11"/>
      <c r="Y325" s="11"/>
      <c r="Z325" s="11"/>
      <c r="AA325" s="11"/>
      <c r="AB325" s="11"/>
      <c r="AC325" s="11"/>
      <c r="AD325">
        <f>IF(AND('Loan amortization schedule-old'!K325&gt;$AE$1,K325&gt;$AE$1),1,0)</f>
        <v>1</v>
      </c>
      <c r="AE325" s="2">
        <f>IF(AND('Loan amortization schedule-old'!K325&gt;$AE$1,K325&lt;$AE$1),($AE$1-K325)*Inputs!$B$10,0)</f>
        <v>0</v>
      </c>
      <c r="AF325">
        <f>IF(AND('Loan amortization schedule-old'!K325&lt;$AE$1,K325&lt;$AE$1),('Loan amortization schedule-old'!K325-'Loan amortization schedule-new'!K325)*Inputs!$B$10,0)</f>
        <v>0</v>
      </c>
      <c r="AG325" s="7"/>
      <c r="AH325" s="61" t="e">
        <f>IF(ISERROR(E325),NA(),'Loan amortization schedule-old'!K325-'Loan amortization schedule-new'!K325)+IF(ISERROR(E325),NA(),'Loan amortization schedule-old'!L325-'Loan amortization schedule-new'!L325)-IF(ISERROR(E325),NA(),IF(AD325=1,0,SUM(AE325:AF325)))</f>
        <v>#VALUE!</v>
      </c>
    </row>
    <row r="326" spans="4:34">
      <c r="D326" s="26">
        <f>IF(SUM($D$2:D325)&lt;&gt;0,0,IF(OR(ROUND(U325-L326,2)=0,ROUND(U326,2)=0),E326,0))</f>
        <v>0</v>
      </c>
      <c r="E326" s="3" t="str">
        <f t="shared" si="79"/>
        <v/>
      </c>
      <c r="F326" s="3" t="str">
        <f t="shared" si="71"/>
        <v/>
      </c>
      <c r="G326" s="47">
        <f t="shared" ref="G326:G389" si="81">G325</f>
        <v>8.6499999999999994E-2</v>
      </c>
      <c r="H326" s="37">
        <f t="shared" si="72"/>
        <v>8.6499999999999994E-2</v>
      </c>
      <c r="I326" s="9" t="e">
        <f>IF(Inputs!$B$12="No",IF((K326+L326)&gt;(U325*(1+rate/freq)),IF((U325*(1+rate/freq))&lt;0,0,(U325*(1+rate/freq))),(K326+L326)),IF(E326="",NA(),IF(Inputs!$E$10&gt;(U325*(1+rate/freq)),IF((U325*(1+rate/freq))&lt;0,0,(U325*(1+rate/freq))),PMT(H326/freq,(term),-$B$2))))</f>
        <v>#N/A</v>
      </c>
      <c r="J326" s="8" t="str">
        <f t="shared" si="73"/>
        <v/>
      </c>
      <c r="K326" s="9" t="str">
        <f t="shared" si="74"/>
        <v/>
      </c>
      <c r="L326" s="8" t="str">
        <f>IF(E326="","",IF(Inputs!$B$12="Yes",I326-K326,Inputs!$B$6-K326))</f>
        <v/>
      </c>
      <c r="M326" s="8" t="str">
        <f t="shared" si="80"/>
        <v/>
      </c>
      <c r="N326" s="8"/>
      <c r="O326" s="8"/>
      <c r="P326" s="8"/>
      <c r="Q326" s="8" t="str">
        <f t="shared" si="75"/>
        <v/>
      </c>
      <c r="R326" s="3">
        <f t="shared" si="76"/>
        <v>0</v>
      </c>
      <c r="S326" s="62">
        <f>IF(Inputs!$E$12="Yes",IF(AH326&lt;0,0,AH326),0)</f>
        <v>0</v>
      </c>
      <c r="T326" s="3">
        <f t="shared" si="77"/>
        <v>0</v>
      </c>
      <c r="U326" s="8" t="str">
        <f t="shared" si="78"/>
        <v/>
      </c>
      <c r="W326" s="11"/>
      <c r="X326" s="11"/>
      <c r="Y326" s="11"/>
      <c r="Z326" s="11"/>
      <c r="AA326" s="11"/>
      <c r="AB326" s="11"/>
      <c r="AC326" s="11"/>
      <c r="AD326">
        <f>IF(AND('Loan amortization schedule-old'!K326&gt;$AE$1,K326&gt;$AE$1),1,0)</f>
        <v>1</v>
      </c>
      <c r="AE326" s="2">
        <f>IF(AND('Loan amortization schedule-old'!K326&gt;$AE$1,K326&lt;$AE$1),($AE$1-K326)*Inputs!$B$10,0)</f>
        <v>0</v>
      </c>
      <c r="AF326">
        <f>IF(AND('Loan amortization schedule-old'!K326&lt;$AE$1,K326&lt;$AE$1),('Loan amortization schedule-old'!K326-'Loan amortization schedule-new'!K326)*Inputs!$B$10,0)</f>
        <v>0</v>
      </c>
      <c r="AG326" s="7"/>
      <c r="AH326" s="61" t="e">
        <f>IF(ISERROR(E326),NA(),'Loan amortization schedule-old'!K326-'Loan amortization schedule-new'!K326)+IF(ISERROR(E326),NA(),'Loan amortization schedule-old'!L326-'Loan amortization schedule-new'!L326)-IF(ISERROR(E326),NA(),IF(AD326=1,0,SUM(AE326:AF326)))</f>
        <v>#VALUE!</v>
      </c>
    </row>
    <row r="327" spans="4:34">
      <c r="D327" s="26">
        <f>IF(SUM($D$2:D326)&lt;&gt;0,0,IF(OR(ROUND(U326-L327,2)=0,ROUND(U327,2)=0),E327,0))</f>
        <v>0</v>
      </c>
      <c r="E327" s="3" t="str">
        <f t="shared" si="79"/>
        <v/>
      </c>
      <c r="F327" s="3" t="str">
        <f t="shared" si="71"/>
        <v/>
      </c>
      <c r="G327" s="47">
        <f t="shared" si="81"/>
        <v>8.6499999999999994E-2</v>
      </c>
      <c r="H327" s="37">
        <f t="shared" si="72"/>
        <v>8.6499999999999994E-2</v>
      </c>
      <c r="I327" s="9" t="e">
        <f>IF(Inputs!$B$12="No",IF((K327+L327)&gt;(U326*(1+rate/freq)),IF((U326*(1+rate/freq))&lt;0,0,(U326*(1+rate/freq))),(K327+L327)),IF(E327="",NA(),IF(Inputs!$E$10&gt;(U326*(1+rate/freq)),IF((U326*(1+rate/freq))&lt;0,0,(U326*(1+rate/freq))),PMT(H327/freq,(term),-$B$2))))</f>
        <v>#N/A</v>
      </c>
      <c r="J327" s="8" t="str">
        <f t="shared" si="73"/>
        <v/>
      </c>
      <c r="K327" s="9" t="str">
        <f t="shared" si="74"/>
        <v/>
      </c>
      <c r="L327" s="8" t="str">
        <f>IF(E327="","",IF(Inputs!$B$12="Yes",I327-K327,Inputs!$B$6-K327))</f>
        <v/>
      </c>
      <c r="M327" s="8" t="str">
        <f t="shared" si="80"/>
        <v/>
      </c>
      <c r="N327" s="8"/>
      <c r="O327" s="8"/>
      <c r="P327" s="8"/>
      <c r="Q327" s="8" t="str">
        <f t="shared" si="75"/>
        <v/>
      </c>
      <c r="R327" s="3">
        <f t="shared" si="76"/>
        <v>0</v>
      </c>
      <c r="S327" s="62">
        <f>IF(Inputs!$E$12="Yes",IF(AH327&lt;0,0,AH327),0)</f>
        <v>0</v>
      </c>
      <c r="T327" s="3">
        <f t="shared" si="77"/>
        <v>0</v>
      </c>
      <c r="U327" s="8" t="str">
        <f t="shared" si="78"/>
        <v/>
      </c>
      <c r="W327" s="11"/>
      <c r="X327" s="11"/>
      <c r="Y327" s="11"/>
      <c r="Z327" s="11"/>
      <c r="AA327" s="11"/>
      <c r="AB327" s="11"/>
      <c r="AC327" s="11"/>
      <c r="AD327">
        <f>IF(AND('Loan amortization schedule-old'!K327&gt;$AE$1,K327&gt;$AE$1),1,0)</f>
        <v>1</v>
      </c>
      <c r="AE327" s="2">
        <f>IF(AND('Loan amortization schedule-old'!K327&gt;$AE$1,K327&lt;$AE$1),($AE$1-K327)*Inputs!$B$10,0)</f>
        <v>0</v>
      </c>
      <c r="AF327">
        <f>IF(AND('Loan amortization schedule-old'!K327&lt;$AE$1,K327&lt;$AE$1),('Loan amortization schedule-old'!K327-'Loan amortization schedule-new'!K327)*Inputs!$B$10,0)</f>
        <v>0</v>
      </c>
      <c r="AG327" s="7"/>
      <c r="AH327" s="61" t="e">
        <f>IF(ISERROR(E327),NA(),'Loan amortization schedule-old'!K327-'Loan amortization schedule-new'!K327)+IF(ISERROR(E327),NA(),'Loan amortization schedule-old'!L327-'Loan amortization schedule-new'!L327)-IF(ISERROR(E327),NA(),IF(AD327=1,0,SUM(AE327:AF327)))</f>
        <v>#VALUE!</v>
      </c>
    </row>
    <row r="328" spans="4:34">
      <c r="D328" s="26">
        <f>IF(SUM($D$2:D327)&lt;&gt;0,0,IF(OR(ROUND(U327-L328,2)=0,ROUND(U328,2)=0),E328,0))</f>
        <v>0</v>
      </c>
      <c r="E328" s="3" t="str">
        <f t="shared" si="79"/>
        <v/>
      </c>
      <c r="F328" s="3" t="str">
        <f t="shared" si="71"/>
        <v/>
      </c>
      <c r="G328" s="47">
        <f t="shared" si="81"/>
        <v>8.6499999999999994E-2</v>
      </c>
      <c r="H328" s="37">
        <f t="shared" si="72"/>
        <v>8.6499999999999994E-2</v>
      </c>
      <c r="I328" s="9" t="e">
        <f>IF(Inputs!$B$12="No",IF((K328+L328)&gt;(U327*(1+rate/freq)),IF((U327*(1+rate/freq))&lt;0,0,(U327*(1+rate/freq))),(K328+L328)),IF(E328="",NA(),IF(Inputs!$E$10&gt;(U327*(1+rate/freq)),IF((U327*(1+rate/freq))&lt;0,0,(U327*(1+rate/freq))),PMT(H328/freq,(term),-$B$2))))</f>
        <v>#N/A</v>
      </c>
      <c r="J328" s="8" t="str">
        <f t="shared" si="73"/>
        <v/>
      </c>
      <c r="K328" s="9" t="str">
        <f t="shared" si="74"/>
        <v/>
      </c>
      <c r="L328" s="8" t="str">
        <f>IF(E328="","",IF(Inputs!$B$12="Yes",I328-K328,Inputs!$B$6-K328))</f>
        <v/>
      </c>
      <c r="M328" s="8" t="str">
        <f t="shared" si="80"/>
        <v/>
      </c>
      <c r="N328" s="8">
        <f>N325+3</f>
        <v>325</v>
      </c>
      <c r="O328" s="8">
        <f>O322+6</f>
        <v>325</v>
      </c>
      <c r="P328" s="8">
        <f>P316+12</f>
        <v>325</v>
      </c>
      <c r="Q328" s="8" t="str">
        <f t="shared" si="75"/>
        <v/>
      </c>
      <c r="R328" s="3">
        <f t="shared" si="76"/>
        <v>0</v>
      </c>
      <c r="S328" s="62">
        <f>IF(Inputs!$E$12="Yes",IF(AH328&lt;0,0,AH328),0)</f>
        <v>0</v>
      </c>
      <c r="T328" s="3">
        <f t="shared" si="77"/>
        <v>0</v>
      </c>
      <c r="U328" s="8" t="str">
        <f t="shared" si="78"/>
        <v/>
      </c>
      <c r="W328" s="11"/>
      <c r="X328" s="11"/>
      <c r="Y328" s="11"/>
      <c r="Z328" s="11"/>
      <c r="AA328" s="11"/>
      <c r="AB328" s="11"/>
      <c r="AC328" s="11"/>
      <c r="AD328">
        <f>IF(AND('Loan amortization schedule-old'!K328&gt;$AE$1,K328&gt;$AE$1),1,0)</f>
        <v>1</v>
      </c>
      <c r="AE328" s="2">
        <f>IF(AND('Loan amortization schedule-old'!K328&gt;$AE$1,K328&lt;$AE$1),($AE$1-K328)*Inputs!$B$10,0)</f>
        <v>0</v>
      </c>
      <c r="AF328">
        <f>IF(AND('Loan amortization schedule-old'!K328&lt;$AE$1,K328&lt;$AE$1),('Loan amortization schedule-old'!K328-'Loan amortization schedule-new'!K328)*Inputs!$B$10,0)</f>
        <v>0</v>
      </c>
      <c r="AG328" s="7"/>
      <c r="AH328" s="61" t="e">
        <f>IF(ISERROR(E328),NA(),'Loan amortization schedule-old'!K328-'Loan amortization schedule-new'!K328)+IF(ISERROR(E328),NA(),'Loan amortization schedule-old'!L328-'Loan amortization schedule-new'!L328)-IF(ISERROR(E328),NA(),IF(AD328=1,0,SUM(AE328:AF328)))</f>
        <v>#VALUE!</v>
      </c>
    </row>
    <row r="329" spans="4:34">
      <c r="D329" s="26">
        <f>IF(SUM($D$2:D328)&lt;&gt;0,0,IF(OR(ROUND(U328-L329,2)=0,ROUND(U329,2)=0),E329,0))</f>
        <v>0</v>
      </c>
      <c r="E329" s="3" t="str">
        <f t="shared" si="79"/>
        <v/>
      </c>
      <c r="F329" s="3" t="str">
        <f t="shared" si="71"/>
        <v/>
      </c>
      <c r="G329" s="47">
        <f t="shared" si="81"/>
        <v>8.6499999999999994E-2</v>
      </c>
      <c r="H329" s="37">
        <f t="shared" si="72"/>
        <v>8.6499999999999994E-2</v>
      </c>
      <c r="I329" s="9" t="e">
        <f>IF(Inputs!$B$12="No",IF((K329+L329)&gt;(U328*(1+rate/freq)),IF((U328*(1+rate/freq))&lt;0,0,(U328*(1+rate/freq))),(K329+L329)),IF(E329="",NA(),IF(Inputs!$E$10&gt;(U328*(1+rate/freq)),IF((U328*(1+rate/freq))&lt;0,0,(U328*(1+rate/freq))),PMT(H329/freq,(term),-$B$2))))</f>
        <v>#N/A</v>
      </c>
      <c r="J329" s="8" t="str">
        <f t="shared" si="73"/>
        <v/>
      </c>
      <c r="K329" s="9" t="str">
        <f t="shared" si="74"/>
        <v/>
      </c>
      <c r="L329" s="8" t="str">
        <f>IF(E329="","",IF(Inputs!$B$12="Yes",I329-K329,Inputs!$B$6-K329))</f>
        <v/>
      </c>
      <c r="M329" s="8" t="str">
        <f t="shared" si="80"/>
        <v/>
      </c>
      <c r="N329" s="8"/>
      <c r="O329" s="8"/>
      <c r="P329" s="8"/>
      <c r="Q329" s="8" t="str">
        <f t="shared" si="75"/>
        <v/>
      </c>
      <c r="R329" s="3">
        <f t="shared" si="76"/>
        <v>0</v>
      </c>
      <c r="S329" s="62">
        <f>IF(Inputs!$E$12="Yes",IF(AH329&lt;0,0,AH329),0)</f>
        <v>0</v>
      </c>
      <c r="T329" s="3">
        <f t="shared" si="77"/>
        <v>0</v>
      </c>
      <c r="U329" s="8" t="str">
        <f t="shared" si="78"/>
        <v/>
      </c>
      <c r="W329" s="11"/>
      <c r="X329" s="11"/>
      <c r="Y329" s="11"/>
      <c r="Z329" s="11"/>
      <c r="AA329" s="11"/>
      <c r="AB329" s="11"/>
      <c r="AC329" s="11"/>
      <c r="AD329">
        <f>IF(AND('Loan amortization schedule-old'!K329&gt;$AE$1,K329&gt;$AE$1),1,0)</f>
        <v>1</v>
      </c>
      <c r="AE329" s="2">
        <f>IF(AND('Loan amortization schedule-old'!K329&gt;$AE$1,K329&lt;$AE$1),($AE$1-K329)*Inputs!$B$10,0)</f>
        <v>0</v>
      </c>
      <c r="AF329">
        <f>IF(AND('Loan amortization schedule-old'!K329&lt;$AE$1,K329&lt;$AE$1),('Loan amortization schedule-old'!K329-'Loan amortization schedule-new'!K329)*Inputs!$B$10,0)</f>
        <v>0</v>
      </c>
      <c r="AG329" s="7"/>
      <c r="AH329" s="61" t="e">
        <f>IF(ISERROR(E329),NA(),'Loan amortization schedule-old'!K329-'Loan amortization schedule-new'!K329)+IF(ISERROR(E329),NA(),'Loan amortization schedule-old'!L329-'Loan amortization schedule-new'!L329)-IF(ISERROR(E329),NA(),IF(AD329=1,0,SUM(AE329:AF329)))</f>
        <v>#VALUE!</v>
      </c>
    </row>
    <row r="330" spans="4:34">
      <c r="D330" s="26">
        <f>IF(SUM($D$2:D329)&lt;&gt;0,0,IF(OR(ROUND(U329-L330,2)=0,ROUND(U330,2)=0),E330,0))</f>
        <v>0</v>
      </c>
      <c r="E330" s="3" t="str">
        <f t="shared" si="79"/>
        <v/>
      </c>
      <c r="F330" s="3" t="str">
        <f t="shared" si="71"/>
        <v/>
      </c>
      <c r="G330" s="47">
        <f t="shared" si="81"/>
        <v>8.6499999999999994E-2</v>
      </c>
      <c r="H330" s="37">
        <f t="shared" si="72"/>
        <v>8.6499999999999994E-2</v>
      </c>
      <c r="I330" s="9" t="e">
        <f>IF(Inputs!$B$12="No",IF((K330+L330)&gt;(U329*(1+rate/freq)),IF((U329*(1+rate/freq))&lt;0,0,(U329*(1+rate/freq))),(K330+L330)),IF(E330="",NA(),IF(Inputs!$E$10&gt;(U329*(1+rate/freq)),IF((U329*(1+rate/freq))&lt;0,0,(U329*(1+rate/freq))),PMT(H330/freq,(term),-$B$2))))</f>
        <v>#N/A</v>
      </c>
      <c r="J330" s="8" t="str">
        <f t="shared" si="73"/>
        <v/>
      </c>
      <c r="K330" s="9" t="str">
        <f t="shared" si="74"/>
        <v/>
      </c>
      <c r="L330" s="8" t="str">
        <f>IF(E330="","",IF(Inputs!$B$12="Yes",I330-K330,Inputs!$B$6-K330))</f>
        <v/>
      </c>
      <c r="M330" s="8" t="str">
        <f t="shared" si="80"/>
        <v/>
      </c>
      <c r="N330" s="8"/>
      <c r="O330" s="8"/>
      <c r="P330" s="8"/>
      <c r="Q330" s="8" t="str">
        <f t="shared" si="75"/>
        <v/>
      </c>
      <c r="R330" s="3">
        <f t="shared" si="76"/>
        <v>0</v>
      </c>
      <c r="S330" s="62">
        <f>IF(Inputs!$E$12="Yes",IF(AH330&lt;0,0,AH330),0)</f>
        <v>0</v>
      </c>
      <c r="T330" s="3">
        <f t="shared" si="77"/>
        <v>0</v>
      </c>
      <c r="U330" s="8" t="str">
        <f t="shared" si="78"/>
        <v/>
      </c>
      <c r="W330" s="11"/>
      <c r="X330" s="11"/>
      <c r="Y330" s="11"/>
      <c r="Z330" s="11"/>
      <c r="AA330" s="11"/>
      <c r="AB330" s="11"/>
      <c r="AC330" s="11"/>
      <c r="AD330">
        <f>IF(AND('Loan amortization schedule-old'!K330&gt;$AE$1,K330&gt;$AE$1),1,0)</f>
        <v>1</v>
      </c>
      <c r="AE330" s="2">
        <f>IF(AND('Loan amortization schedule-old'!K330&gt;$AE$1,K330&lt;$AE$1),($AE$1-K330)*Inputs!$B$10,0)</f>
        <v>0</v>
      </c>
      <c r="AF330">
        <f>IF(AND('Loan amortization schedule-old'!K330&lt;$AE$1,K330&lt;$AE$1),('Loan amortization schedule-old'!K330-'Loan amortization schedule-new'!K330)*Inputs!$B$10,0)</f>
        <v>0</v>
      </c>
      <c r="AG330" s="7"/>
      <c r="AH330" s="61" t="e">
        <f>IF(ISERROR(E330),NA(),'Loan amortization schedule-old'!K330-'Loan amortization schedule-new'!K330)+IF(ISERROR(E330),NA(),'Loan amortization schedule-old'!L330-'Loan amortization schedule-new'!L330)-IF(ISERROR(E330),NA(),IF(AD330=1,0,SUM(AE330:AF330)))</f>
        <v>#VALUE!</v>
      </c>
    </row>
    <row r="331" spans="4:34">
      <c r="D331" s="26">
        <f>IF(SUM($D$2:D330)&lt;&gt;0,0,IF(OR(ROUND(U330-L331,2)=0,ROUND(U331,2)=0),E331,0))</f>
        <v>0</v>
      </c>
      <c r="E331" s="3" t="str">
        <f t="shared" si="79"/>
        <v/>
      </c>
      <c r="F331" s="3" t="str">
        <f t="shared" si="71"/>
        <v/>
      </c>
      <c r="G331" s="47">
        <f t="shared" si="81"/>
        <v>8.6499999999999994E-2</v>
      </c>
      <c r="H331" s="37">
        <f t="shared" si="72"/>
        <v>8.6499999999999994E-2</v>
      </c>
      <c r="I331" s="9" t="e">
        <f>IF(Inputs!$B$12="No",IF((K331+L331)&gt;(U330*(1+rate/freq)),IF((U330*(1+rate/freq))&lt;0,0,(U330*(1+rate/freq))),(K331+L331)),IF(E331="",NA(),IF(Inputs!$E$10&gt;(U330*(1+rate/freq)),IF((U330*(1+rate/freq))&lt;0,0,(U330*(1+rate/freq))),PMT(H331/freq,(term),-$B$2))))</f>
        <v>#N/A</v>
      </c>
      <c r="J331" s="8" t="str">
        <f t="shared" si="73"/>
        <v/>
      </c>
      <c r="K331" s="9" t="str">
        <f t="shared" si="74"/>
        <v/>
      </c>
      <c r="L331" s="8" t="str">
        <f>IF(E331="","",IF(Inputs!$B$12="Yes",I331-K331,Inputs!$B$6-K331))</f>
        <v/>
      </c>
      <c r="M331" s="8" t="str">
        <f t="shared" si="80"/>
        <v/>
      </c>
      <c r="N331" s="8">
        <f>N328+3</f>
        <v>328</v>
      </c>
      <c r="O331" s="8"/>
      <c r="P331" s="8"/>
      <c r="Q331" s="8" t="str">
        <f t="shared" si="75"/>
        <v/>
      </c>
      <c r="R331" s="3">
        <f t="shared" si="76"/>
        <v>0</v>
      </c>
      <c r="S331" s="62">
        <f>IF(Inputs!$E$12="Yes",IF(AH331&lt;0,0,AH331),0)</f>
        <v>0</v>
      </c>
      <c r="T331" s="3">
        <f t="shared" si="77"/>
        <v>0</v>
      </c>
      <c r="U331" s="8" t="str">
        <f t="shared" si="78"/>
        <v/>
      </c>
      <c r="W331" s="11"/>
      <c r="X331" s="11"/>
      <c r="Y331" s="11"/>
      <c r="Z331" s="11"/>
      <c r="AA331" s="11"/>
      <c r="AB331" s="11"/>
      <c r="AC331" s="11"/>
      <c r="AD331">
        <f>IF(AND('Loan amortization schedule-old'!K331&gt;$AE$1,K331&gt;$AE$1),1,0)</f>
        <v>1</v>
      </c>
      <c r="AE331" s="2">
        <f>IF(AND('Loan amortization schedule-old'!K331&gt;$AE$1,K331&lt;$AE$1),($AE$1-K331)*Inputs!$B$10,0)</f>
        <v>0</v>
      </c>
      <c r="AF331">
        <f>IF(AND('Loan amortization schedule-old'!K331&lt;$AE$1,K331&lt;$AE$1),('Loan amortization schedule-old'!K331-'Loan amortization schedule-new'!K331)*Inputs!$B$10,0)</f>
        <v>0</v>
      </c>
      <c r="AG331" s="7"/>
      <c r="AH331" s="61" t="e">
        <f>IF(ISERROR(E331),NA(),'Loan amortization schedule-old'!K331-'Loan amortization schedule-new'!K331)+IF(ISERROR(E331),NA(),'Loan amortization schedule-old'!L331-'Loan amortization schedule-new'!L331)-IF(ISERROR(E331),NA(),IF(AD331=1,0,SUM(AE331:AF331)))</f>
        <v>#VALUE!</v>
      </c>
    </row>
    <row r="332" spans="4:34">
      <c r="D332" s="26">
        <f>IF(SUM($D$2:D331)&lt;&gt;0,0,IF(OR(ROUND(U331-L332,2)=0,ROUND(U332,2)=0),E332,0))</f>
        <v>0</v>
      </c>
      <c r="E332" s="3" t="str">
        <f t="shared" si="79"/>
        <v/>
      </c>
      <c r="F332" s="3" t="str">
        <f t="shared" si="71"/>
        <v/>
      </c>
      <c r="G332" s="47">
        <f t="shared" si="81"/>
        <v>8.6499999999999994E-2</v>
      </c>
      <c r="H332" s="37">
        <f t="shared" si="72"/>
        <v>8.6499999999999994E-2</v>
      </c>
      <c r="I332" s="9" t="e">
        <f>IF(Inputs!$B$12="No",IF((K332+L332)&gt;(U331*(1+rate/freq)),IF((U331*(1+rate/freq))&lt;0,0,(U331*(1+rate/freq))),(K332+L332)),IF(E332="",NA(),IF(Inputs!$E$10&gt;(U331*(1+rate/freq)),IF((U331*(1+rate/freq))&lt;0,0,(U331*(1+rate/freq))),PMT(H332/freq,(term),-$B$2))))</f>
        <v>#N/A</v>
      </c>
      <c r="J332" s="8" t="str">
        <f t="shared" si="73"/>
        <v/>
      </c>
      <c r="K332" s="9" t="str">
        <f t="shared" si="74"/>
        <v/>
      </c>
      <c r="L332" s="8" t="str">
        <f>IF(E332="","",IF(Inputs!$B$12="Yes",I332-K332,Inputs!$B$6-K332))</f>
        <v/>
      </c>
      <c r="M332" s="8" t="str">
        <f t="shared" si="80"/>
        <v/>
      </c>
      <c r="N332" s="8"/>
      <c r="O332" s="8"/>
      <c r="P332" s="8"/>
      <c r="Q332" s="8" t="str">
        <f t="shared" si="75"/>
        <v/>
      </c>
      <c r="R332" s="3">
        <f t="shared" si="76"/>
        <v>0</v>
      </c>
      <c r="S332" s="62">
        <f>IF(Inputs!$E$12="Yes",IF(AH332&lt;0,0,AH332),0)</f>
        <v>0</v>
      </c>
      <c r="T332" s="3">
        <f t="shared" si="77"/>
        <v>0</v>
      </c>
      <c r="U332" s="8" t="str">
        <f t="shared" si="78"/>
        <v/>
      </c>
      <c r="W332" s="11"/>
      <c r="X332" s="11"/>
      <c r="Y332" s="11"/>
      <c r="Z332" s="11"/>
      <c r="AA332" s="11"/>
      <c r="AB332" s="11"/>
      <c r="AC332" s="11"/>
      <c r="AD332">
        <f>IF(AND('Loan amortization schedule-old'!K332&gt;$AE$1,K332&gt;$AE$1),1,0)</f>
        <v>1</v>
      </c>
      <c r="AE332" s="2">
        <f>IF(AND('Loan amortization schedule-old'!K332&gt;$AE$1,K332&lt;$AE$1),($AE$1-K332)*Inputs!$B$10,0)</f>
        <v>0</v>
      </c>
      <c r="AF332">
        <f>IF(AND('Loan amortization schedule-old'!K332&lt;$AE$1,K332&lt;$AE$1),('Loan amortization schedule-old'!K332-'Loan amortization schedule-new'!K332)*Inputs!$B$10,0)</f>
        <v>0</v>
      </c>
      <c r="AG332" s="7"/>
      <c r="AH332" s="61" t="e">
        <f>IF(ISERROR(E332),NA(),'Loan amortization schedule-old'!K332-'Loan amortization schedule-new'!K332)+IF(ISERROR(E332),NA(),'Loan amortization schedule-old'!L332-'Loan amortization schedule-new'!L332)-IF(ISERROR(E332),NA(),IF(AD332=1,0,SUM(AE332:AF332)))</f>
        <v>#VALUE!</v>
      </c>
    </row>
    <row r="333" spans="4:34">
      <c r="D333" s="26">
        <f>IF(SUM($D$2:D332)&lt;&gt;0,0,IF(OR(ROUND(U332-L333,2)=0,ROUND(U333,2)=0),E333,0))</f>
        <v>0</v>
      </c>
      <c r="E333" s="3" t="str">
        <f t="shared" si="79"/>
        <v/>
      </c>
      <c r="F333" s="3" t="str">
        <f t="shared" si="71"/>
        <v/>
      </c>
      <c r="G333" s="47">
        <f t="shared" si="81"/>
        <v>8.6499999999999994E-2</v>
      </c>
      <c r="H333" s="37">
        <f t="shared" si="72"/>
        <v>8.6499999999999994E-2</v>
      </c>
      <c r="I333" s="9" t="e">
        <f>IF(Inputs!$B$12="No",IF((K333+L333)&gt;(U332*(1+rate/freq)),IF((U332*(1+rate/freq))&lt;0,0,(U332*(1+rate/freq))),(K333+L333)),IF(E333="",NA(),IF(Inputs!$E$10&gt;(U332*(1+rate/freq)),IF((U332*(1+rate/freq))&lt;0,0,(U332*(1+rate/freq))),PMT(H333/freq,(term),-$B$2))))</f>
        <v>#N/A</v>
      </c>
      <c r="J333" s="8" t="str">
        <f t="shared" si="73"/>
        <v/>
      </c>
      <c r="K333" s="9" t="str">
        <f t="shared" si="74"/>
        <v/>
      </c>
      <c r="L333" s="8" t="str">
        <f>IF(E333="","",IF(Inputs!$B$12="Yes",I333-K333,Inputs!$B$6-K333))</f>
        <v/>
      </c>
      <c r="M333" s="8" t="str">
        <f t="shared" si="80"/>
        <v/>
      </c>
      <c r="N333" s="8"/>
      <c r="O333" s="8"/>
      <c r="P333" s="8"/>
      <c r="Q333" s="8" t="str">
        <f t="shared" si="75"/>
        <v/>
      </c>
      <c r="R333" s="3">
        <f t="shared" si="76"/>
        <v>0</v>
      </c>
      <c r="S333" s="62">
        <f>IF(Inputs!$E$12="Yes",IF(AH333&lt;0,0,AH333),0)</f>
        <v>0</v>
      </c>
      <c r="T333" s="3">
        <f t="shared" si="77"/>
        <v>0</v>
      </c>
      <c r="U333" s="8" t="str">
        <f t="shared" si="78"/>
        <v/>
      </c>
      <c r="W333" s="11"/>
      <c r="X333" s="11"/>
      <c r="Y333" s="11"/>
      <c r="Z333" s="11"/>
      <c r="AA333" s="11"/>
      <c r="AB333" s="11"/>
      <c r="AC333" s="11"/>
      <c r="AD333">
        <f>IF(AND('Loan amortization schedule-old'!K333&gt;$AE$1,K333&gt;$AE$1),1,0)</f>
        <v>1</v>
      </c>
      <c r="AE333" s="2">
        <f>IF(AND('Loan amortization schedule-old'!K333&gt;$AE$1,K333&lt;$AE$1),($AE$1-K333)*Inputs!$B$10,0)</f>
        <v>0</v>
      </c>
      <c r="AF333">
        <f>IF(AND('Loan amortization schedule-old'!K333&lt;$AE$1,K333&lt;$AE$1),('Loan amortization schedule-old'!K333-'Loan amortization schedule-new'!K333)*Inputs!$B$10,0)</f>
        <v>0</v>
      </c>
      <c r="AG333" s="7"/>
      <c r="AH333" s="61" t="e">
        <f>IF(ISERROR(E333),NA(),'Loan amortization schedule-old'!K333-'Loan amortization schedule-new'!K333)+IF(ISERROR(E333),NA(),'Loan amortization schedule-old'!L333-'Loan amortization schedule-new'!L333)-IF(ISERROR(E333),NA(),IF(AD333=1,0,SUM(AE333:AF333)))</f>
        <v>#VALUE!</v>
      </c>
    </row>
    <row r="334" spans="4:34">
      <c r="D334" s="26">
        <f>IF(SUM($D$2:D333)&lt;&gt;0,0,IF(OR(ROUND(U333-L334,2)=0,ROUND(U334,2)=0),E334,0))</f>
        <v>0</v>
      </c>
      <c r="E334" s="3" t="str">
        <f t="shared" si="79"/>
        <v/>
      </c>
      <c r="F334" s="3" t="str">
        <f t="shared" si="71"/>
        <v/>
      </c>
      <c r="G334" s="47">
        <f t="shared" si="81"/>
        <v>8.6499999999999994E-2</v>
      </c>
      <c r="H334" s="37">
        <f t="shared" si="72"/>
        <v>8.6499999999999994E-2</v>
      </c>
      <c r="I334" s="9" t="e">
        <f>IF(Inputs!$B$12="No",IF((K334+L334)&gt;(U333*(1+rate/freq)),IF((U333*(1+rate/freq))&lt;0,0,(U333*(1+rate/freq))),(K334+L334)),IF(E334="",NA(),IF(Inputs!$E$10&gt;(U333*(1+rate/freq)),IF((U333*(1+rate/freq))&lt;0,0,(U333*(1+rate/freq))),PMT(H334/freq,(term),-$B$2))))</f>
        <v>#N/A</v>
      </c>
      <c r="J334" s="8" t="str">
        <f t="shared" si="73"/>
        <v/>
      </c>
      <c r="K334" s="9" t="str">
        <f t="shared" si="74"/>
        <v/>
      </c>
      <c r="L334" s="8" t="str">
        <f>IF(E334="","",IF(Inputs!$B$12="Yes",I334-K334,Inputs!$B$6-K334))</f>
        <v/>
      </c>
      <c r="M334" s="8" t="str">
        <f t="shared" si="80"/>
        <v/>
      </c>
      <c r="N334" s="8">
        <f>N331+3</f>
        <v>331</v>
      </c>
      <c r="O334" s="8">
        <f>O328+6</f>
        <v>331</v>
      </c>
      <c r="P334" s="8"/>
      <c r="Q334" s="8" t="str">
        <f t="shared" si="75"/>
        <v/>
      </c>
      <c r="R334" s="3">
        <f t="shared" si="76"/>
        <v>0</v>
      </c>
      <c r="S334" s="62">
        <f>IF(Inputs!$E$12="Yes",IF(AH334&lt;0,0,AH334),0)</f>
        <v>0</v>
      </c>
      <c r="T334" s="3">
        <f t="shared" si="77"/>
        <v>0</v>
      </c>
      <c r="U334" s="8" t="str">
        <f t="shared" si="78"/>
        <v/>
      </c>
      <c r="W334" s="11"/>
      <c r="X334" s="11"/>
      <c r="Y334" s="11"/>
      <c r="Z334" s="11"/>
      <c r="AA334" s="11"/>
      <c r="AB334" s="11"/>
      <c r="AC334" s="11"/>
      <c r="AD334">
        <f>IF(AND('Loan amortization schedule-old'!K334&gt;$AE$1,K334&gt;$AE$1),1,0)</f>
        <v>1</v>
      </c>
      <c r="AE334" s="2">
        <f>IF(AND('Loan amortization schedule-old'!K334&gt;$AE$1,K334&lt;$AE$1),($AE$1-K334)*Inputs!$B$10,0)</f>
        <v>0</v>
      </c>
      <c r="AF334">
        <f>IF(AND('Loan amortization schedule-old'!K334&lt;$AE$1,K334&lt;$AE$1),('Loan amortization schedule-old'!K334-'Loan amortization schedule-new'!K334)*Inputs!$B$10,0)</f>
        <v>0</v>
      </c>
      <c r="AG334" s="7"/>
      <c r="AH334" s="61" t="e">
        <f>IF(ISERROR(E334),NA(),'Loan amortization schedule-old'!K334-'Loan amortization schedule-new'!K334)+IF(ISERROR(E334),NA(),'Loan amortization schedule-old'!L334-'Loan amortization schedule-new'!L334)-IF(ISERROR(E334),NA(),IF(AD334=1,0,SUM(AE334:AF334)))</f>
        <v>#VALUE!</v>
      </c>
    </row>
    <row r="335" spans="4:34">
      <c r="D335" s="26">
        <f>IF(SUM($D$2:D334)&lt;&gt;0,0,IF(OR(ROUND(U334-L335,2)=0,ROUND(U335,2)=0),E335,0))</f>
        <v>0</v>
      </c>
      <c r="E335" s="3" t="str">
        <f t="shared" si="79"/>
        <v/>
      </c>
      <c r="F335" s="3" t="str">
        <f t="shared" si="71"/>
        <v/>
      </c>
      <c r="G335" s="47">
        <f t="shared" si="81"/>
        <v>8.6499999999999994E-2</v>
      </c>
      <c r="H335" s="37">
        <f t="shared" si="72"/>
        <v>8.6499999999999994E-2</v>
      </c>
      <c r="I335" s="9" t="e">
        <f>IF(Inputs!$B$12="No",IF((K335+L335)&gt;(U334*(1+rate/freq)),IF((U334*(1+rate/freq))&lt;0,0,(U334*(1+rate/freq))),(K335+L335)),IF(E335="",NA(),IF(Inputs!$E$10&gt;(U334*(1+rate/freq)),IF((U334*(1+rate/freq))&lt;0,0,(U334*(1+rate/freq))),PMT(H335/freq,(term),-$B$2))))</f>
        <v>#N/A</v>
      </c>
      <c r="J335" s="8" t="str">
        <f t="shared" si="73"/>
        <v/>
      </c>
      <c r="K335" s="9" t="str">
        <f t="shared" si="74"/>
        <v/>
      </c>
      <c r="L335" s="8" t="str">
        <f>IF(E335="","",IF(Inputs!$B$12="Yes",I335-K335,Inputs!$B$6-K335))</f>
        <v/>
      </c>
      <c r="M335" s="8" t="str">
        <f t="shared" si="80"/>
        <v/>
      </c>
      <c r="N335" s="8"/>
      <c r="O335" s="8"/>
      <c r="P335" s="8"/>
      <c r="Q335" s="8" t="str">
        <f t="shared" si="75"/>
        <v/>
      </c>
      <c r="R335" s="3">
        <f t="shared" si="76"/>
        <v>0</v>
      </c>
      <c r="S335" s="62">
        <f>IF(Inputs!$E$12="Yes",IF(AH335&lt;0,0,AH335),0)</f>
        <v>0</v>
      </c>
      <c r="T335" s="3">
        <f t="shared" si="77"/>
        <v>0</v>
      </c>
      <c r="U335" s="8" t="str">
        <f t="shared" si="78"/>
        <v/>
      </c>
      <c r="W335" s="11"/>
      <c r="X335" s="11"/>
      <c r="Y335" s="11"/>
      <c r="Z335" s="11"/>
      <c r="AA335" s="11"/>
      <c r="AB335" s="11"/>
      <c r="AC335" s="11"/>
      <c r="AD335">
        <f>IF(AND('Loan amortization schedule-old'!K335&gt;$AE$1,K335&gt;$AE$1),1,0)</f>
        <v>1</v>
      </c>
      <c r="AE335" s="2">
        <f>IF(AND('Loan amortization schedule-old'!K335&gt;$AE$1,K335&lt;$AE$1),($AE$1-K335)*Inputs!$B$10,0)</f>
        <v>0</v>
      </c>
      <c r="AF335">
        <f>IF(AND('Loan amortization schedule-old'!K335&lt;$AE$1,K335&lt;$AE$1),('Loan amortization schedule-old'!K335-'Loan amortization schedule-new'!K335)*Inputs!$B$10,0)</f>
        <v>0</v>
      </c>
      <c r="AG335" s="7"/>
      <c r="AH335" s="61" t="e">
        <f>IF(ISERROR(E335),NA(),'Loan amortization schedule-old'!K335-'Loan amortization schedule-new'!K335)+IF(ISERROR(E335),NA(),'Loan amortization schedule-old'!L335-'Loan amortization schedule-new'!L335)-IF(ISERROR(E335),NA(),IF(AD335=1,0,SUM(AE335:AF335)))</f>
        <v>#VALUE!</v>
      </c>
    </row>
    <row r="336" spans="4:34">
      <c r="D336" s="26">
        <f>IF(SUM($D$2:D335)&lt;&gt;0,0,IF(OR(ROUND(U335-L336,2)=0,ROUND(U336,2)=0),E336,0))</f>
        <v>0</v>
      </c>
      <c r="E336" s="3" t="str">
        <f t="shared" si="79"/>
        <v/>
      </c>
      <c r="F336" s="3" t="str">
        <f t="shared" si="71"/>
        <v/>
      </c>
      <c r="G336" s="47">
        <f t="shared" si="81"/>
        <v>8.6499999999999994E-2</v>
      </c>
      <c r="H336" s="37">
        <f t="shared" si="72"/>
        <v>8.6499999999999994E-2</v>
      </c>
      <c r="I336" s="9" t="e">
        <f>IF(Inputs!$B$12="No",IF((K336+L336)&gt;(U335*(1+rate/freq)),IF((U335*(1+rate/freq))&lt;0,0,(U335*(1+rate/freq))),(K336+L336)),IF(E336="",NA(),IF(Inputs!$E$10&gt;(U335*(1+rate/freq)),IF((U335*(1+rate/freq))&lt;0,0,(U335*(1+rate/freq))),PMT(H336/freq,(term),-$B$2))))</f>
        <v>#N/A</v>
      </c>
      <c r="J336" s="8" t="str">
        <f t="shared" si="73"/>
        <v/>
      </c>
      <c r="K336" s="9" t="str">
        <f t="shared" si="74"/>
        <v/>
      </c>
      <c r="L336" s="8" t="str">
        <f>IF(E336="","",IF(Inputs!$B$12="Yes",I336-K336,Inputs!$B$6-K336))</f>
        <v/>
      </c>
      <c r="M336" s="8" t="str">
        <f t="shared" si="80"/>
        <v/>
      </c>
      <c r="N336" s="8"/>
      <c r="O336" s="8"/>
      <c r="P336" s="8"/>
      <c r="Q336" s="8" t="str">
        <f t="shared" si="75"/>
        <v/>
      </c>
      <c r="R336" s="3">
        <f t="shared" si="76"/>
        <v>0</v>
      </c>
      <c r="S336" s="62">
        <f>IF(Inputs!$E$12="Yes",IF(AH336&lt;0,0,AH336),0)</f>
        <v>0</v>
      </c>
      <c r="T336" s="3">
        <f t="shared" si="77"/>
        <v>0</v>
      </c>
      <c r="U336" s="8" t="str">
        <f t="shared" si="78"/>
        <v/>
      </c>
      <c r="W336" s="11"/>
      <c r="X336" s="11"/>
      <c r="Y336" s="11"/>
      <c r="Z336" s="11"/>
      <c r="AA336" s="11"/>
      <c r="AB336" s="11"/>
      <c r="AC336" s="11"/>
      <c r="AD336">
        <f>IF(AND('Loan amortization schedule-old'!K336&gt;$AE$1,K336&gt;$AE$1),1,0)</f>
        <v>1</v>
      </c>
      <c r="AE336" s="2">
        <f>IF(AND('Loan amortization schedule-old'!K336&gt;$AE$1,K336&lt;$AE$1),($AE$1-K336)*Inputs!$B$10,0)</f>
        <v>0</v>
      </c>
      <c r="AF336">
        <f>IF(AND('Loan amortization schedule-old'!K336&lt;$AE$1,K336&lt;$AE$1),('Loan amortization schedule-old'!K336-'Loan amortization schedule-new'!K336)*Inputs!$B$10,0)</f>
        <v>0</v>
      </c>
      <c r="AG336" s="7"/>
      <c r="AH336" s="61" t="e">
        <f>IF(ISERROR(E336),NA(),'Loan amortization schedule-old'!K336-'Loan amortization schedule-new'!K336)+IF(ISERROR(E336),NA(),'Loan amortization schedule-old'!L336-'Loan amortization schedule-new'!L336)-IF(ISERROR(E336),NA(),IF(AD336=1,0,SUM(AE336:AF336)))</f>
        <v>#VALUE!</v>
      </c>
    </row>
    <row r="337" spans="4:34">
      <c r="D337" s="26">
        <f>IF(SUM($D$2:D336)&lt;&gt;0,0,IF(OR(ROUND(U336-L337,2)=0,ROUND(U337,2)=0),E337,0))</f>
        <v>0</v>
      </c>
      <c r="E337" s="3" t="str">
        <f t="shared" si="79"/>
        <v/>
      </c>
      <c r="F337" s="3" t="str">
        <f t="shared" si="71"/>
        <v/>
      </c>
      <c r="G337" s="47">
        <f t="shared" si="81"/>
        <v>8.6499999999999994E-2</v>
      </c>
      <c r="H337" s="37">
        <f t="shared" si="72"/>
        <v>8.6499999999999994E-2</v>
      </c>
      <c r="I337" s="9" t="e">
        <f>IF(Inputs!$B$12="No",IF((K337+L337)&gt;(U336*(1+rate/freq)),IF((U336*(1+rate/freq))&lt;0,0,(U336*(1+rate/freq))),(K337+L337)),IF(E337="",NA(),IF(Inputs!$E$10&gt;(U336*(1+rate/freq)),IF((U336*(1+rate/freq))&lt;0,0,(U336*(1+rate/freq))),PMT(H337/freq,(term),-$B$2))))</f>
        <v>#N/A</v>
      </c>
      <c r="J337" s="8" t="str">
        <f t="shared" si="73"/>
        <v/>
      </c>
      <c r="K337" s="9" t="str">
        <f t="shared" si="74"/>
        <v/>
      </c>
      <c r="L337" s="8" t="str">
        <f>IF(E337="","",IF(Inputs!$B$12="Yes",I337-K337,Inputs!$B$6-K337))</f>
        <v/>
      </c>
      <c r="M337" s="8" t="str">
        <f t="shared" si="80"/>
        <v/>
      </c>
      <c r="N337" s="8">
        <f>N334+3</f>
        <v>334</v>
      </c>
      <c r="O337" s="8"/>
      <c r="P337" s="8"/>
      <c r="Q337" s="8" t="str">
        <f t="shared" si="75"/>
        <v/>
      </c>
      <c r="R337" s="3">
        <f t="shared" si="76"/>
        <v>0</v>
      </c>
      <c r="S337" s="62">
        <f>IF(Inputs!$E$12="Yes",IF(AH337&lt;0,0,AH337),0)</f>
        <v>0</v>
      </c>
      <c r="T337" s="3">
        <f t="shared" si="77"/>
        <v>0</v>
      </c>
      <c r="U337" s="8" t="str">
        <f t="shared" si="78"/>
        <v/>
      </c>
      <c r="W337" s="11"/>
      <c r="X337" s="11"/>
      <c r="Y337" s="11"/>
      <c r="Z337" s="11"/>
      <c r="AA337" s="11"/>
      <c r="AB337" s="11"/>
      <c r="AC337" s="11"/>
      <c r="AD337">
        <f>IF(AND('Loan amortization schedule-old'!K337&gt;$AE$1,K337&gt;$AE$1),1,0)</f>
        <v>1</v>
      </c>
      <c r="AE337" s="2">
        <f>IF(AND('Loan amortization schedule-old'!K337&gt;$AE$1,K337&lt;$AE$1),($AE$1-K337)*Inputs!$B$10,0)</f>
        <v>0</v>
      </c>
      <c r="AF337">
        <f>IF(AND('Loan amortization schedule-old'!K337&lt;$AE$1,K337&lt;$AE$1),('Loan amortization schedule-old'!K337-'Loan amortization schedule-new'!K337)*Inputs!$B$10,0)</f>
        <v>0</v>
      </c>
      <c r="AG337" s="7"/>
      <c r="AH337" s="61" t="e">
        <f>IF(ISERROR(E337),NA(),'Loan amortization schedule-old'!K337-'Loan amortization schedule-new'!K337)+IF(ISERROR(E337),NA(),'Loan amortization schedule-old'!L337-'Loan amortization schedule-new'!L337)-IF(ISERROR(E337),NA(),IF(AD337=1,0,SUM(AE337:AF337)))</f>
        <v>#VALUE!</v>
      </c>
    </row>
    <row r="338" spans="4:34">
      <c r="D338" s="26">
        <f>IF(SUM($D$2:D337)&lt;&gt;0,0,IF(OR(ROUND(U337-L338,2)=0,ROUND(U338,2)=0),E338,0))</f>
        <v>0</v>
      </c>
      <c r="E338" s="3" t="str">
        <f t="shared" si="79"/>
        <v/>
      </c>
      <c r="F338" s="3" t="str">
        <f t="shared" si="71"/>
        <v/>
      </c>
      <c r="G338" s="47">
        <f t="shared" si="81"/>
        <v>8.6499999999999994E-2</v>
      </c>
      <c r="H338" s="37">
        <f t="shared" si="72"/>
        <v>8.6499999999999994E-2</v>
      </c>
      <c r="I338" s="9" t="e">
        <f>IF(Inputs!$B$12="No",IF((K338+L338)&gt;(U337*(1+rate/freq)),IF((U337*(1+rate/freq))&lt;0,0,(U337*(1+rate/freq))),(K338+L338)),IF(E338="",NA(),IF(Inputs!$E$10&gt;(U337*(1+rate/freq)),IF((U337*(1+rate/freq))&lt;0,0,(U337*(1+rate/freq))),PMT(H338/freq,(term),-$B$2))))</f>
        <v>#N/A</v>
      </c>
      <c r="J338" s="8" t="str">
        <f t="shared" si="73"/>
        <v/>
      </c>
      <c r="K338" s="9" t="str">
        <f t="shared" si="74"/>
        <v/>
      </c>
      <c r="L338" s="8" t="str">
        <f>IF(E338="","",IF(Inputs!$B$12="Yes",I338-K338,Inputs!$B$6-K338))</f>
        <v/>
      </c>
      <c r="M338" s="8" t="str">
        <f t="shared" si="80"/>
        <v/>
      </c>
      <c r="N338" s="8"/>
      <c r="O338" s="8"/>
      <c r="P338" s="8"/>
      <c r="Q338" s="8" t="str">
        <f t="shared" si="75"/>
        <v/>
      </c>
      <c r="R338" s="3">
        <f t="shared" si="76"/>
        <v>0</v>
      </c>
      <c r="S338" s="62">
        <f>IF(Inputs!$E$12="Yes",IF(AH338&lt;0,0,AH338),0)</f>
        <v>0</v>
      </c>
      <c r="T338" s="3">
        <f t="shared" si="77"/>
        <v>0</v>
      </c>
      <c r="U338" s="8" t="str">
        <f t="shared" si="78"/>
        <v/>
      </c>
      <c r="W338" s="11"/>
      <c r="X338" s="11"/>
      <c r="Y338" s="11"/>
      <c r="Z338" s="11"/>
      <c r="AA338" s="11"/>
      <c r="AB338" s="11"/>
      <c r="AC338" s="11"/>
      <c r="AD338">
        <f>IF(AND('Loan amortization schedule-old'!K338&gt;$AE$1,K338&gt;$AE$1),1,0)</f>
        <v>1</v>
      </c>
      <c r="AE338" s="2">
        <f>IF(AND('Loan amortization schedule-old'!K338&gt;$AE$1,K338&lt;$AE$1),($AE$1-K338)*Inputs!$B$10,0)</f>
        <v>0</v>
      </c>
      <c r="AF338">
        <f>IF(AND('Loan amortization schedule-old'!K338&lt;$AE$1,K338&lt;$AE$1),('Loan amortization schedule-old'!K338-'Loan amortization schedule-new'!K338)*Inputs!$B$10,0)</f>
        <v>0</v>
      </c>
      <c r="AG338" s="7"/>
      <c r="AH338" s="61" t="e">
        <f>IF(ISERROR(E338),NA(),'Loan amortization schedule-old'!K338-'Loan amortization schedule-new'!K338)+IF(ISERROR(E338),NA(),'Loan amortization schedule-old'!L338-'Loan amortization schedule-new'!L338)-IF(ISERROR(E338),NA(),IF(AD338=1,0,SUM(AE338:AF338)))</f>
        <v>#VALUE!</v>
      </c>
    </row>
    <row r="339" spans="4:34">
      <c r="D339" s="26">
        <f>IF(SUM($D$2:D338)&lt;&gt;0,0,IF(OR(ROUND(U338-L339,2)=0,ROUND(U339,2)=0),E339,0))</f>
        <v>0</v>
      </c>
      <c r="E339" s="3" t="str">
        <f t="shared" si="79"/>
        <v/>
      </c>
      <c r="F339" s="3" t="str">
        <f t="shared" si="71"/>
        <v/>
      </c>
      <c r="G339" s="47">
        <f t="shared" si="81"/>
        <v>8.6499999999999994E-2</v>
      </c>
      <c r="H339" s="37">
        <f t="shared" si="72"/>
        <v>8.6499999999999994E-2</v>
      </c>
      <c r="I339" s="9" t="e">
        <f>IF(Inputs!$B$12="No",IF((K339+L339)&gt;(U338*(1+rate/freq)),IF((U338*(1+rate/freq))&lt;0,0,(U338*(1+rate/freq))),(K339+L339)),IF(E339="",NA(),IF(Inputs!$E$10&gt;(U338*(1+rate/freq)),IF((U338*(1+rate/freq))&lt;0,0,(U338*(1+rate/freq))),PMT(H339/freq,(term),-$B$2))))</f>
        <v>#N/A</v>
      </c>
      <c r="J339" s="8" t="str">
        <f t="shared" si="73"/>
        <v/>
      </c>
      <c r="K339" s="9" t="str">
        <f t="shared" si="74"/>
        <v/>
      </c>
      <c r="L339" s="8" t="str">
        <f>IF(E339="","",IF(Inputs!$B$12="Yes",I339-K339,Inputs!$B$6-K339))</f>
        <v/>
      </c>
      <c r="M339" s="8" t="str">
        <f t="shared" si="80"/>
        <v/>
      </c>
      <c r="N339" s="8"/>
      <c r="O339" s="8"/>
      <c r="P339" s="8"/>
      <c r="Q339" s="8" t="str">
        <f t="shared" si="75"/>
        <v/>
      </c>
      <c r="R339" s="3">
        <f t="shared" si="76"/>
        <v>0</v>
      </c>
      <c r="S339" s="62">
        <f>IF(Inputs!$E$12="Yes",IF(AH339&lt;0,0,AH339),0)</f>
        <v>0</v>
      </c>
      <c r="T339" s="3">
        <f t="shared" si="77"/>
        <v>0</v>
      </c>
      <c r="U339" s="8" t="str">
        <f t="shared" si="78"/>
        <v/>
      </c>
      <c r="W339" s="11"/>
      <c r="X339" s="11"/>
      <c r="Y339" s="11"/>
      <c r="Z339" s="11"/>
      <c r="AA339" s="11"/>
      <c r="AB339" s="11"/>
      <c r="AC339" s="11"/>
      <c r="AD339">
        <f>IF(AND('Loan amortization schedule-old'!K339&gt;$AE$1,K339&gt;$AE$1),1,0)</f>
        <v>1</v>
      </c>
      <c r="AE339" s="2">
        <f>IF(AND('Loan amortization schedule-old'!K339&gt;$AE$1,K339&lt;$AE$1),($AE$1-K339)*Inputs!$B$10,0)</f>
        <v>0</v>
      </c>
      <c r="AF339">
        <f>IF(AND('Loan amortization schedule-old'!K339&lt;$AE$1,K339&lt;$AE$1),('Loan amortization schedule-old'!K339-'Loan amortization schedule-new'!K339)*Inputs!$B$10,0)</f>
        <v>0</v>
      </c>
      <c r="AG339" s="7"/>
      <c r="AH339" s="61" t="e">
        <f>IF(ISERROR(E339),NA(),'Loan amortization schedule-old'!K339-'Loan amortization schedule-new'!K339)+IF(ISERROR(E339),NA(),'Loan amortization schedule-old'!L339-'Loan amortization schedule-new'!L339)-IF(ISERROR(E339),NA(),IF(AD339=1,0,SUM(AE339:AF339)))</f>
        <v>#VALUE!</v>
      </c>
    </row>
    <row r="340" spans="4:34">
      <c r="D340" s="26">
        <f>IF(SUM($D$2:D339)&lt;&gt;0,0,IF(OR(ROUND(U339-L340,2)=0,ROUND(U340,2)=0),E340,0))</f>
        <v>0</v>
      </c>
      <c r="E340" s="3" t="str">
        <f t="shared" si="79"/>
        <v/>
      </c>
      <c r="F340" s="3" t="str">
        <f t="shared" si="71"/>
        <v/>
      </c>
      <c r="G340" s="47">
        <f t="shared" si="81"/>
        <v>8.6499999999999994E-2</v>
      </c>
      <c r="H340" s="37">
        <f t="shared" si="72"/>
        <v>8.6499999999999994E-2</v>
      </c>
      <c r="I340" s="9" t="e">
        <f>IF(Inputs!$B$12="No",IF((K340+L340)&gt;(U339*(1+rate/freq)),IF((U339*(1+rate/freq))&lt;0,0,(U339*(1+rate/freq))),(K340+L340)),IF(E340="",NA(),IF(Inputs!$E$10&gt;(U339*(1+rate/freq)),IF((U339*(1+rate/freq))&lt;0,0,(U339*(1+rate/freq))),PMT(H340/freq,(term),-$B$2))))</f>
        <v>#N/A</v>
      </c>
      <c r="J340" s="8" t="str">
        <f t="shared" si="73"/>
        <v/>
      </c>
      <c r="K340" s="9" t="str">
        <f t="shared" si="74"/>
        <v/>
      </c>
      <c r="L340" s="8" t="str">
        <f>IF(E340="","",IF(Inputs!$B$12="Yes",I340-K340,Inputs!$B$6-K340))</f>
        <v/>
      </c>
      <c r="M340" s="8" t="str">
        <f t="shared" si="80"/>
        <v/>
      </c>
      <c r="N340" s="8">
        <f>N337+3</f>
        <v>337</v>
      </c>
      <c r="O340" s="8">
        <f>O334+6</f>
        <v>337</v>
      </c>
      <c r="P340" s="8">
        <f>P328+12</f>
        <v>337</v>
      </c>
      <c r="Q340" s="8" t="str">
        <f t="shared" si="75"/>
        <v/>
      </c>
      <c r="R340" s="3">
        <f t="shared" si="76"/>
        <v>0</v>
      </c>
      <c r="S340" s="62">
        <f>IF(Inputs!$E$12="Yes",IF(AH340&lt;0,0,AH340),0)</f>
        <v>0</v>
      </c>
      <c r="T340" s="3">
        <f t="shared" si="77"/>
        <v>0</v>
      </c>
      <c r="U340" s="8" t="str">
        <f t="shared" si="78"/>
        <v/>
      </c>
      <c r="W340" s="11"/>
      <c r="X340" s="11"/>
      <c r="Y340" s="11"/>
      <c r="Z340" s="11"/>
      <c r="AA340" s="11"/>
      <c r="AB340" s="11"/>
      <c r="AC340" s="11"/>
      <c r="AD340">
        <f>IF(AND('Loan amortization schedule-old'!K340&gt;$AE$1,K340&gt;$AE$1),1,0)</f>
        <v>1</v>
      </c>
      <c r="AE340" s="2">
        <f>IF(AND('Loan amortization schedule-old'!K340&gt;$AE$1,K340&lt;$AE$1),($AE$1-K340)*Inputs!$B$10,0)</f>
        <v>0</v>
      </c>
      <c r="AF340">
        <f>IF(AND('Loan amortization schedule-old'!K340&lt;$AE$1,K340&lt;$AE$1),('Loan amortization schedule-old'!K340-'Loan amortization schedule-new'!K340)*Inputs!$B$10,0)</f>
        <v>0</v>
      </c>
      <c r="AG340" s="7"/>
      <c r="AH340" s="61" t="e">
        <f>IF(ISERROR(E340),NA(),'Loan amortization schedule-old'!K340-'Loan amortization schedule-new'!K340)+IF(ISERROR(E340),NA(),'Loan amortization schedule-old'!L340-'Loan amortization schedule-new'!L340)-IF(ISERROR(E340),NA(),IF(AD340=1,0,SUM(AE340:AF340)))</f>
        <v>#VALUE!</v>
      </c>
    </row>
    <row r="341" spans="4:34">
      <c r="D341" s="26">
        <f>IF(SUM($D$2:D340)&lt;&gt;0,0,IF(OR(ROUND(U340-L341,2)=0,ROUND(U341,2)=0),E341,0))</f>
        <v>0</v>
      </c>
      <c r="E341" s="3" t="str">
        <f t="shared" si="79"/>
        <v/>
      </c>
      <c r="F341" s="3" t="str">
        <f t="shared" si="71"/>
        <v/>
      </c>
      <c r="G341" s="47">
        <f t="shared" si="81"/>
        <v>8.6499999999999994E-2</v>
      </c>
      <c r="H341" s="37">
        <f t="shared" si="72"/>
        <v>8.6499999999999994E-2</v>
      </c>
      <c r="I341" s="9" t="e">
        <f>IF(Inputs!$B$12="No",IF((K341+L341)&gt;(U340*(1+rate/freq)),IF((U340*(1+rate/freq))&lt;0,0,(U340*(1+rate/freq))),(K341+L341)),IF(E341="",NA(),IF(Inputs!$E$10&gt;(U340*(1+rate/freq)),IF((U340*(1+rate/freq))&lt;0,0,(U340*(1+rate/freq))),PMT(H341/freq,(term),-$B$2))))</f>
        <v>#N/A</v>
      </c>
      <c r="J341" s="8" t="str">
        <f t="shared" si="73"/>
        <v/>
      </c>
      <c r="K341" s="9" t="str">
        <f t="shared" si="74"/>
        <v/>
      </c>
      <c r="L341" s="8" t="str">
        <f>IF(E341="","",IF(Inputs!$B$12="Yes",I341-K341,Inputs!$B$6-K341))</f>
        <v/>
      </c>
      <c r="M341" s="8" t="str">
        <f t="shared" si="80"/>
        <v/>
      </c>
      <c r="N341" s="8"/>
      <c r="O341" s="8"/>
      <c r="P341" s="8"/>
      <c r="Q341" s="8" t="str">
        <f t="shared" si="75"/>
        <v/>
      </c>
      <c r="R341" s="3">
        <f t="shared" si="76"/>
        <v>0</v>
      </c>
      <c r="S341" s="62">
        <f>IF(Inputs!$E$12="Yes",IF(AH341&lt;0,0,AH341),0)</f>
        <v>0</v>
      </c>
      <c r="T341" s="3">
        <f t="shared" si="77"/>
        <v>0</v>
      </c>
      <c r="U341" s="8" t="str">
        <f t="shared" si="78"/>
        <v/>
      </c>
      <c r="W341" s="11"/>
      <c r="X341" s="11"/>
      <c r="Y341" s="11"/>
      <c r="Z341" s="11"/>
      <c r="AA341" s="11"/>
      <c r="AB341" s="11"/>
      <c r="AC341" s="11"/>
      <c r="AD341">
        <f>IF(AND('Loan amortization schedule-old'!K341&gt;$AE$1,K341&gt;$AE$1),1,0)</f>
        <v>1</v>
      </c>
      <c r="AE341" s="2">
        <f>IF(AND('Loan amortization schedule-old'!K341&gt;$AE$1,K341&lt;$AE$1),($AE$1-K341)*Inputs!$B$10,0)</f>
        <v>0</v>
      </c>
      <c r="AF341">
        <f>IF(AND('Loan amortization schedule-old'!K341&lt;$AE$1,K341&lt;$AE$1),('Loan amortization schedule-old'!K341-'Loan amortization schedule-new'!K341)*Inputs!$B$10,0)</f>
        <v>0</v>
      </c>
      <c r="AG341" s="7"/>
      <c r="AH341" s="61" t="e">
        <f>IF(ISERROR(E341),NA(),'Loan amortization schedule-old'!K341-'Loan amortization schedule-new'!K341)+IF(ISERROR(E341),NA(),'Loan amortization schedule-old'!L341-'Loan amortization schedule-new'!L341)-IF(ISERROR(E341),NA(),IF(AD341=1,0,SUM(AE341:AF341)))</f>
        <v>#VALUE!</v>
      </c>
    </row>
    <row r="342" spans="4:34">
      <c r="D342" s="26">
        <f>IF(SUM($D$2:D341)&lt;&gt;0,0,IF(OR(ROUND(U341-L342,2)=0,ROUND(U342,2)=0),E342,0))</f>
        <v>0</v>
      </c>
      <c r="E342" s="3" t="str">
        <f t="shared" si="79"/>
        <v/>
      </c>
      <c r="F342" s="3" t="str">
        <f t="shared" si="71"/>
        <v/>
      </c>
      <c r="G342" s="47">
        <f t="shared" si="81"/>
        <v>8.6499999999999994E-2</v>
      </c>
      <c r="H342" s="37">
        <f t="shared" si="72"/>
        <v>8.6499999999999994E-2</v>
      </c>
      <c r="I342" s="9" t="e">
        <f>IF(Inputs!$B$12="No",IF((K342+L342)&gt;(U341*(1+rate/freq)),IF((U341*(1+rate/freq))&lt;0,0,(U341*(1+rate/freq))),(K342+L342)),IF(E342="",NA(),IF(Inputs!$E$10&gt;(U341*(1+rate/freq)),IF((U341*(1+rate/freq))&lt;0,0,(U341*(1+rate/freq))),PMT(H342/freq,(term),-$B$2))))</f>
        <v>#N/A</v>
      </c>
      <c r="J342" s="8" t="str">
        <f t="shared" si="73"/>
        <v/>
      </c>
      <c r="K342" s="9" t="str">
        <f t="shared" si="74"/>
        <v/>
      </c>
      <c r="L342" s="8" t="str">
        <f>IF(E342="","",IF(Inputs!$B$12="Yes",I342-K342,Inputs!$B$6-K342))</f>
        <v/>
      </c>
      <c r="M342" s="8" t="str">
        <f t="shared" si="80"/>
        <v/>
      </c>
      <c r="N342" s="8"/>
      <c r="O342" s="8"/>
      <c r="P342" s="8"/>
      <c r="Q342" s="8" t="str">
        <f t="shared" si="75"/>
        <v/>
      </c>
      <c r="R342" s="3">
        <f t="shared" si="76"/>
        <v>0</v>
      </c>
      <c r="S342" s="62">
        <f>IF(Inputs!$E$12="Yes",IF(AH342&lt;0,0,AH342),0)</f>
        <v>0</v>
      </c>
      <c r="T342" s="3">
        <f t="shared" si="77"/>
        <v>0</v>
      </c>
      <c r="U342" s="8" t="str">
        <f t="shared" si="78"/>
        <v/>
      </c>
      <c r="W342" s="11"/>
      <c r="X342" s="11"/>
      <c r="Y342" s="11"/>
      <c r="Z342" s="11"/>
      <c r="AA342" s="11"/>
      <c r="AB342" s="11"/>
      <c r="AC342" s="11"/>
      <c r="AD342">
        <f>IF(AND('Loan amortization schedule-old'!K342&gt;$AE$1,K342&gt;$AE$1),1,0)</f>
        <v>1</v>
      </c>
      <c r="AE342" s="2">
        <f>IF(AND('Loan amortization schedule-old'!K342&gt;$AE$1,K342&lt;$AE$1),($AE$1-K342)*Inputs!$B$10,0)</f>
        <v>0</v>
      </c>
      <c r="AF342">
        <f>IF(AND('Loan amortization schedule-old'!K342&lt;$AE$1,K342&lt;$AE$1),('Loan amortization schedule-old'!K342-'Loan amortization schedule-new'!K342)*Inputs!$B$10,0)</f>
        <v>0</v>
      </c>
      <c r="AG342" s="7"/>
      <c r="AH342" s="61" t="e">
        <f>IF(ISERROR(E342),NA(),'Loan amortization schedule-old'!K342-'Loan amortization schedule-new'!K342)+IF(ISERROR(E342),NA(),'Loan amortization schedule-old'!L342-'Loan amortization schedule-new'!L342)-IF(ISERROR(E342),NA(),IF(AD342=1,0,SUM(AE342:AF342)))</f>
        <v>#VALUE!</v>
      </c>
    </row>
    <row r="343" spans="4:34">
      <c r="D343" s="26">
        <f>IF(SUM($D$2:D342)&lt;&gt;0,0,IF(OR(ROUND(U342-L343,2)=0,ROUND(U343,2)=0),E343,0))</f>
        <v>0</v>
      </c>
      <c r="E343" s="3" t="str">
        <f t="shared" si="79"/>
        <v/>
      </c>
      <c r="F343" s="3" t="str">
        <f t="shared" si="71"/>
        <v/>
      </c>
      <c r="G343" s="47">
        <f t="shared" si="81"/>
        <v>8.6499999999999994E-2</v>
      </c>
      <c r="H343" s="37">
        <f t="shared" si="72"/>
        <v>8.6499999999999994E-2</v>
      </c>
      <c r="I343" s="9" t="e">
        <f>IF(Inputs!$B$12="No",IF((K343+L343)&gt;(U342*(1+rate/freq)),IF((U342*(1+rate/freq))&lt;0,0,(U342*(1+rate/freq))),(K343+L343)),IF(E343="",NA(),IF(Inputs!$E$10&gt;(U342*(1+rate/freq)),IF((U342*(1+rate/freq))&lt;0,0,(U342*(1+rate/freq))),PMT(H343/freq,(term),-$B$2))))</f>
        <v>#N/A</v>
      </c>
      <c r="J343" s="8" t="str">
        <f t="shared" si="73"/>
        <v/>
      </c>
      <c r="K343" s="9" t="str">
        <f t="shared" si="74"/>
        <v/>
      </c>
      <c r="L343" s="8" t="str">
        <f>IF(E343="","",IF(Inputs!$B$12="Yes",I343-K343,Inputs!$B$6-K343))</f>
        <v/>
      </c>
      <c r="M343" s="8" t="str">
        <f t="shared" si="80"/>
        <v/>
      </c>
      <c r="N343" s="8">
        <f>N340+3</f>
        <v>340</v>
      </c>
      <c r="O343" s="8"/>
      <c r="P343" s="8"/>
      <c r="Q343" s="8" t="str">
        <f t="shared" si="75"/>
        <v/>
      </c>
      <c r="R343" s="3">
        <f t="shared" si="76"/>
        <v>0</v>
      </c>
      <c r="S343" s="62">
        <f>IF(Inputs!$E$12="Yes",IF(AH343&lt;0,0,AH343),0)</f>
        <v>0</v>
      </c>
      <c r="T343" s="3">
        <f t="shared" si="77"/>
        <v>0</v>
      </c>
      <c r="U343" s="8" t="str">
        <f t="shared" si="78"/>
        <v/>
      </c>
      <c r="W343" s="11"/>
      <c r="X343" s="11"/>
      <c r="Y343" s="11"/>
      <c r="Z343" s="11"/>
      <c r="AA343" s="11"/>
      <c r="AB343" s="11"/>
      <c r="AC343" s="11"/>
      <c r="AD343">
        <f>IF(AND('Loan amortization schedule-old'!K343&gt;$AE$1,K343&gt;$AE$1),1,0)</f>
        <v>1</v>
      </c>
      <c r="AE343" s="2">
        <f>IF(AND('Loan amortization schedule-old'!K343&gt;$AE$1,K343&lt;$AE$1),($AE$1-K343)*Inputs!$B$10,0)</f>
        <v>0</v>
      </c>
      <c r="AF343">
        <f>IF(AND('Loan amortization schedule-old'!K343&lt;$AE$1,K343&lt;$AE$1),('Loan amortization schedule-old'!K343-'Loan amortization schedule-new'!K343)*Inputs!$B$10,0)</f>
        <v>0</v>
      </c>
      <c r="AG343" s="7"/>
      <c r="AH343" s="61" t="e">
        <f>IF(ISERROR(E343),NA(),'Loan amortization schedule-old'!K343-'Loan amortization schedule-new'!K343)+IF(ISERROR(E343),NA(),'Loan amortization schedule-old'!L343-'Loan amortization schedule-new'!L343)-IF(ISERROR(E343),NA(),IF(AD343=1,0,SUM(AE343:AF343)))</f>
        <v>#VALUE!</v>
      </c>
    </row>
    <row r="344" spans="4:34">
      <c r="D344" s="26">
        <f>IF(SUM($D$2:D343)&lt;&gt;0,0,IF(OR(ROUND(U343-L344,2)=0,ROUND(U344,2)=0),E344,0))</f>
        <v>0</v>
      </c>
      <c r="E344" s="3" t="str">
        <f t="shared" si="79"/>
        <v/>
      </c>
      <c r="F344" s="3" t="str">
        <f t="shared" si="71"/>
        <v/>
      </c>
      <c r="G344" s="47">
        <f t="shared" si="81"/>
        <v>8.6499999999999994E-2</v>
      </c>
      <c r="H344" s="37">
        <f t="shared" si="72"/>
        <v>8.6499999999999994E-2</v>
      </c>
      <c r="I344" s="9" t="e">
        <f>IF(Inputs!$B$12="No",IF((K344+L344)&gt;(U343*(1+rate/freq)),IF((U343*(1+rate/freq))&lt;0,0,(U343*(1+rate/freq))),(K344+L344)),IF(E344="",NA(),IF(Inputs!$E$10&gt;(U343*(1+rate/freq)),IF((U343*(1+rate/freq))&lt;0,0,(U343*(1+rate/freq))),PMT(H344/freq,(term),-$B$2))))</f>
        <v>#N/A</v>
      </c>
      <c r="J344" s="8" t="str">
        <f t="shared" si="73"/>
        <v/>
      </c>
      <c r="K344" s="9" t="str">
        <f t="shared" si="74"/>
        <v/>
      </c>
      <c r="L344" s="8" t="str">
        <f>IF(E344="","",IF(Inputs!$B$12="Yes",I344-K344,Inputs!$B$6-K344))</f>
        <v/>
      </c>
      <c r="M344" s="8" t="str">
        <f t="shared" si="80"/>
        <v/>
      </c>
      <c r="N344" s="8"/>
      <c r="O344" s="8"/>
      <c r="P344" s="8"/>
      <c r="Q344" s="8" t="str">
        <f t="shared" si="75"/>
        <v/>
      </c>
      <c r="R344" s="3">
        <f t="shared" si="76"/>
        <v>0</v>
      </c>
      <c r="S344" s="62">
        <f>IF(Inputs!$E$12="Yes",IF(AH344&lt;0,0,AH344),0)</f>
        <v>0</v>
      </c>
      <c r="T344" s="3">
        <f t="shared" si="77"/>
        <v>0</v>
      </c>
      <c r="U344" s="8" t="str">
        <f t="shared" si="78"/>
        <v/>
      </c>
      <c r="W344" s="11"/>
      <c r="X344" s="11"/>
      <c r="Y344" s="11"/>
      <c r="Z344" s="11"/>
      <c r="AA344" s="11"/>
      <c r="AB344" s="11"/>
      <c r="AC344" s="11"/>
      <c r="AD344">
        <f>IF(AND('Loan amortization schedule-old'!K344&gt;$AE$1,K344&gt;$AE$1),1,0)</f>
        <v>1</v>
      </c>
      <c r="AE344" s="2">
        <f>IF(AND('Loan amortization schedule-old'!K344&gt;$AE$1,K344&lt;$AE$1),($AE$1-K344)*Inputs!$B$10,0)</f>
        <v>0</v>
      </c>
      <c r="AF344">
        <f>IF(AND('Loan amortization schedule-old'!K344&lt;$AE$1,K344&lt;$AE$1),('Loan amortization schedule-old'!K344-'Loan amortization schedule-new'!K344)*Inputs!$B$10,0)</f>
        <v>0</v>
      </c>
      <c r="AG344" s="7"/>
      <c r="AH344" s="61" t="e">
        <f>IF(ISERROR(E344),NA(),'Loan amortization schedule-old'!K344-'Loan amortization schedule-new'!K344)+IF(ISERROR(E344),NA(),'Loan amortization schedule-old'!L344-'Loan amortization schedule-new'!L344)-IF(ISERROR(E344),NA(),IF(AD344=1,0,SUM(AE344:AF344)))</f>
        <v>#VALUE!</v>
      </c>
    </row>
    <row r="345" spans="4:34">
      <c r="D345" s="26">
        <f>IF(SUM($D$2:D344)&lt;&gt;0,0,IF(OR(ROUND(U344-L345,2)=0,ROUND(U345,2)=0),E345,0))</f>
        <v>0</v>
      </c>
      <c r="E345" s="3" t="str">
        <f t="shared" si="79"/>
        <v/>
      </c>
      <c r="F345" s="3" t="str">
        <f t="shared" si="71"/>
        <v/>
      </c>
      <c r="G345" s="47">
        <f t="shared" si="81"/>
        <v>8.6499999999999994E-2</v>
      </c>
      <c r="H345" s="37">
        <f t="shared" si="72"/>
        <v>8.6499999999999994E-2</v>
      </c>
      <c r="I345" s="9" t="e">
        <f>IF(Inputs!$B$12="No",IF((K345+L345)&gt;(U344*(1+rate/freq)),IF((U344*(1+rate/freq))&lt;0,0,(U344*(1+rate/freq))),(K345+L345)),IF(E345="",NA(),IF(Inputs!$E$10&gt;(U344*(1+rate/freq)),IF((U344*(1+rate/freq))&lt;0,0,(U344*(1+rate/freq))),PMT(H345/freq,(term),-$B$2))))</f>
        <v>#N/A</v>
      </c>
      <c r="J345" s="8" t="str">
        <f t="shared" si="73"/>
        <v/>
      </c>
      <c r="K345" s="9" t="str">
        <f t="shared" si="74"/>
        <v/>
      </c>
      <c r="L345" s="8" t="str">
        <f>IF(E345="","",IF(Inputs!$B$12="Yes",I345-K345,Inputs!$B$6-K345))</f>
        <v/>
      </c>
      <c r="M345" s="8" t="str">
        <f t="shared" si="80"/>
        <v/>
      </c>
      <c r="N345" s="8"/>
      <c r="O345" s="8"/>
      <c r="P345" s="8"/>
      <c r="Q345" s="8" t="str">
        <f t="shared" si="75"/>
        <v/>
      </c>
      <c r="R345" s="3">
        <f t="shared" si="76"/>
        <v>0</v>
      </c>
      <c r="S345" s="62">
        <f>IF(Inputs!$E$12="Yes",IF(AH345&lt;0,0,AH345),0)</f>
        <v>0</v>
      </c>
      <c r="T345" s="3">
        <f t="shared" si="77"/>
        <v>0</v>
      </c>
      <c r="U345" s="8" t="str">
        <f t="shared" si="78"/>
        <v/>
      </c>
      <c r="W345" s="11"/>
      <c r="X345" s="11"/>
      <c r="Y345" s="11"/>
      <c r="Z345" s="11"/>
      <c r="AA345" s="11"/>
      <c r="AB345" s="11"/>
      <c r="AC345" s="11"/>
      <c r="AD345">
        <f>IF(AND('Loan amortization schedule-old'!K345&gt;$AE$1,K345&gt;$AE$1),1,0)</f>
        <v>1</v>
      </c>
      <c r="AE345" s="2">
        <f>IF(AND('Loan amortization schedule-old'!K345&gt;$AE$1,K345&lt;$AE$1),($AE$1-K345)*Inputs!$B$10,0)</f>
        <v>0</v>
      </c>
      <c r="AF345">
        <f>IF(AND('Loan amortization schedule-old'!K345&lt;$AE$1,K345&lt;$AE$1),('Loan amortization schedule-old'!K345-'Loan amortization schedule-new'!K345)*Inputs!$B$10,0)</f>
        <v>0</v>
      </c>
      <c r="AG345" s="7"/>
      <c r="AH345" s="61" t="e">
        <f>IF(ISERROR(E345),NA(),'Loan amortization schedule-old'!K345-'Loan amortization schedule-new'!K345)+IF(ISERROR(E345),NA(),'Loan amortization schedule-old'!L345-'Loan amortization schedule-new'!L345)-IF(ISERROR(E345),NA(),IF(AD345=1,0,SUM(AE345:AF345)))</f>
        <v>#VALUE!</v>
      </c>
    </row>
    <row r="346" spans="4:34">
      <c r="D346" s="26">
        <f>IF(SUM($D$2:D345)&lt;&gt;0,0,IF(OR(ROUND(U345-L346,2)=0,ROUND(U346,2)=0),E346,0))</f>
        <v>0</v>
      </c>
      <c r="E346" s="3" t="str">
        <f t="shared" si="79"/>
        <v/>
      </c>
      <c r="F346" s="3" t="str">
        <f t="shared" si="71"/>
        <v/>
      </c>
      <c r="G346" s="47">
        <f t="shared" si="81"/>
        <v>8.6499999999999994E-2</v>
      </c>
      <c r="H346" s="37">
        <f t="shared" si="72"/>
        <v>8.6499999999999994E-2</v>
      </c>
      <c r="I346" s="9" t="e">
        <f>IF(Inputs!$B$12="No",IF((K346+L346)&gt;(U345*(1+rate/freq)),IF((U345*(1+rate/freq))&lt;0,0,(U345*(1+rate/freq))),(K346+L346)),IF(E346="",NA(),IF(Inputs!$E$10&gt;(U345*(1+rate/freq)),IF((U345*(1+rate/freq))&lt;0,0,(U345*(1+rate/freq))),PMT(H346/freq,(term),-$B$2))))</f>
        <v>#N/A</v>
      </c>
      <c r="J346" s="8" t="str">
        <f t="shared" si="73"/>
        <v/>
      </c>
      <c r="K346" s="9" t="str">
        <f t="shared" si="74"/>
        <v/>
      </c>
      <c r="L346" s="8" t="str">
        <f>IF(E346="","",IF(Inputs!$B$12="Yes",I346-K346,Inputs!$B$6-K346))</f>
        <v/>
      </c>
      <c r="M346" s="8" t="str">
        <f t="shared" si="80"/>
        <v/>
      </c>
      <c r="N346" s="8">
        <f>N343+3</f>
        <v>343</v>
      </c>
      <c r="O346" s="8">
        <f>O340+6</f>
        <v>343</v>
      </c>
      <c r="P346" s="8"/>
      <c r="Q346" s="8" t="str">
        <f t="shared" si="75"/>
        <v/>
      </c>
      <c r="R346" s="3">
        <f t="shared" si="76"/>
        <v>0</v>
      </c>
      <c r="S346" s="62">
        <f>IF(Inputs!$E$12="Yes",IF(AH346&lt;0,0,AH346),0)</f>
        <v>0</v>
      </c>
      <c r="T346" s="3">
        <f t="shared" si="77"/>
        <v>0</v>
      </c>
      <c r="U346" s="8" t="str">
        <f t="shared" si="78"/>
        <v/>
      </c>
      <c r="W346" s="11"/>
      <c r="X346" s="11"/>
      <c r="Y346" s="11"/>
      <c r="Z346" s="11"/>
      <c r="AA346" s="11"/>
      <c r="AB346" s="11"/>
      <c r="AC346" s="11"/>
      <c r="AD346">
        <f>IF(AND('Loan amortization schedule-old'!K346&gt;$AE$1,K346&gt;$AE$1),1,0)</f>
        <v>1</v>
      </c>
      <c r="AE346" s="2">
        <f>IF(AND('Loan amortization schedule-old'!K346&gt;$AE$1,K346&lt;$AE$1),($AE$1-K346)*Inputs!$B$10,0)</f>
        <v>0</v>
      </c>
      <c r="AF346">
        <f>IF(AND('Loan amortization schedule-old'!K346&lt;$AE$1,K346&lt;$AE$1),('Loan amortization schedule-old'!K346-'Loan amortization schedule-new'!K346)*Inputs!$B$10,0)</f>
        <v>0</v>
      </c>
      <c r="AG346" s="7"/>
      <c r="AH346" s="61" t="e">
        <f>IF(ISERROR(E346),NA(),'Loan amortization schedule-old'!K346-'Loan amortization schedule-new'!K346)+IF(ISERROR(E346),NA(),'Loan amortization schedule-old'!L346-'Loan amortization schedule-new'!L346)-IF(ISERROR(E346),NA(),IF(AD346=1,0,SUM(AE346:AF346)))</f>
        <v>#VALUE!</v>
      </c>
    </row>
    <row r="347" spans="4:34">
      <c r="D347" s="26">
        <f>IF(SUM($D$2:D346)&lt;&gt;0,0,IF(OR(ROUND(U346-L347,2)=0,ROUND(U347,2)=0),E347,0))</f>
        <v>0</v>
      </c>
      <c r="E347" s="3" t="str">
        <f t="shared" si="79"/>
        <v/>
      </c>
      <c r="F347" s="3" t="str">
        <f t="shared" si="71"/>
        <v/>
      </c>
      <c r="G347" s="47">
        <f t="shared" si="81"/>
        <v>8.6499999999999994E-2</v>
      </c>
      <c r="H347" s="37">
        <f t="shared" si="72"/>
        <v>8.6499999999999994E-2</v>
      </c>
      <c r="I347" s="9" t="e">
        <f>IF(Inputs!$B$12="No",IF((K347+L347)&gt;(U346*(1+rate/freq)),IF((U346*(1+rate/freq))&lt;0,0,(U346*(1+rate/freq))),(K347+L347)),IF(E347="",NA(),IF(Inputs!$E$10&gt;(U346*(1+rate/freq)),IF((U346*(1+rate/freq))&lt;0,0,(U346*(1+rate/freq))),PMT(H347/freq,(term),-$B$2))))</f>
        <v>#N/A</v>
      </c>
      <c r="J347" s="8" t="str">
        <f t="shared" si="73"/>
        <v/>
      </c>
      <c r="K347" s="9" t="str">
        <f t="shared" si="74"/>
        <v/>
      </c>
      <c r="L347" s="8" t="str">
        <f>IF(E347="","",IF(Inputs!$B$12="Yes",I347-K347,Inputs!$B$6-K347))</f>
        <v/>
      </c>
      <c r="M347" s="8" t="str">
        <f t="shared" si="80"/>
        <v/>
      </c>
      <c r="N347" s="8"/>
      <c r="O347" s="8"/>
      <c r="P347" s="8"/>
      <c r="Q347" s="8" t="str">
        <f t="shared" si="75"/>
        <v/>
      </c>
      <c r="R347" s="3">
        <f t="shared" si="76"/>
        <v>0</v>
      </c>
      <c r="S347" s="62">
        <f>IF(Inputs!$E$12="Yes",IF(AH347&lt;0,0,AH347),0)</f>
        <v>0</v>
      </c>
      <c r="T347" s="3">
        <f t="shared" si="77"/>
        <v>0</v>
      </c>
      <c r="U347" s="8" t="str">
        <f t="shared" si="78"/>
        <v/>
      </c>
      <c r="W347" s="11"/>
      <c r="X347" s="11"/>
      <c r="Y347" s="11"/>
      <c r="Z347" s="11"/>
      <c r="AA347" s="11"/>
      <c r="AB347" s="11"/>
      <c r="AC347" s="11"/>
      <c r="AD347">
        <f>IF(AND('Loan amortization schedule-old'!K347&gt;$AE$1,K347&gt;$AE$1),1,0)</f>
        <v>1</v>
      </c>
      <c r="AE347" s="2">
        <f>IF(AND('Loan amortization schedule-old'!K347&gt;$AE$1,K347&lt;$AE$1),($AE$1-K347)*Inputs!$B$10,0)</f>
        <v>0</v>
      </c>
      <c r="AF347">
        <f>IF(AND('Loan amortization schedule-old'!K347&lt;$AE$1,K347&lt;$AE$1),('Loan amortization schedule-old'!K347-'Loan amortization schedule-new'!K347)*Inputs!$B$10,0)</f>
        <v>0</v>
      </c>
      <c r="AG347" s="7"/>
      <c r="AH347" s="61" t="e">
        <f>IF(ISERROR(E347),NA(),'Loan amortization schedule-old'!K347-'Loan amortization schedule-new'!K347)+IF(ISERROR(E347),NA(),'Loan amortization schedule-old'!L347-'Loan amortization schedule-new'!L347)-IF(ISERROR(E347),NA(),IF(AD347=1,0,SUM(AE347:AF347)))</f>
        <v>#VALUE!</v>
      </c>
    </row>
    <row r="348" spans="4:34">
      <c r="D348" s="26">
        <f>IF(SUM($D$2:D347)&lt;&gt;0,0,IF(OR(ROUND(U347-L348,2)=0,ROUND(U348,2)=0),E348,0))</f>
        <v>0</v>
      </c>
      <c r="E348" s="3" t="str">
        <f t="shared" si="79"/>
        <v/>
      </c>
      <c r="F348" s="3" t="str">
        <f t="shared" si="71"/>
        <v/>
      </c>
      <c r="G348" s="47">
        <f t="shared" si="81"/>
        <v>8.6499999999999994E-2</v>
      </c>
      <c r="H348" s="37">
        <f t="shared" si="72"/>
        <v>8.6499999999999994E-2</v>
      </c>
      <c r="I348" s="9" t="e">
        <f>IF(Inputs!$B$12="No",IF((K348+L348)&gt;(U347*(1+rate/freq)),IF((U347*(1+rate/freq))&lt;0,0,(U347*(1+rate/freq))),(K348+L348)),IF(E348="",NA(),IF(Inputs!$E$10&gt;(U347*(1+rate/freq)),IF((U347*(1+rate/freq))&lt;0,0,(U347*(1+rate/freq))),PMT(H348/freq,(term),-$B$2))))</f>
        <v>#N/A</v>
      </c>
      <c r="J348" s="8" t="str">
        <f t="shared" si="73"/>
        <v/>
      </c>
      <c r="K348" s="9" t="str">
        <f t="shared" si="74"/>
        <v/>
      </c>
      <c r="L348" s="8" t="str">
        <f>IF(E348="","",IF(Inputs!$B$12="Yes",I348-K348,Inputs!$B$6-K348))</f>
        <v/>
      </c>
      <c r="M348" s="8" t="str">
        <f t="shared" si="80"/>
        <v/>
      </c>
      <c r="N348" s="8"/>
      <c r="O348" s="8"/>
      <c r="P348" s="8"/>
      <c r="Q348" s="8" t="str">
        <f t="shared" si="75"/>
        <v/>
      </c>
      <c r="R348" s="3">
        <f t="shared" si="76"/>
        <v>0</v>
      </c>
      <c r="S348" s="62">
        <f>IF(Inputs!$E$12="Yes",IF(AH348&lt;0,0,AH348),0)</f>
        <v>0</v>
      </c>
      <c r="T348" s="3">
        <f t="shared" si="77"/>
        <v>0</v>
      </c>
      <c r="U348" s="8" t="str">
        <f t="shared" si="78"/>
        <v/>
      </c>
      <c r="W348" s="11"/>
      <c r="X348" s="11"/>
      <c r="Y348" s="11"/>
      <c r="Z348" s="11"/>
      <c r="AA348" s="11"/>
      <c r="AB348" s="11"/>
      <c r="AC348" s="11"/>
      <c r="AD348">
        <f>IF(AND('Loan amortization schedule-old'!K348&gt;$AE$1,K348&gt;$AE$1),1,0)</f>
        <v>1</v>
      </c>
      <c r="AE348" s="2">
        <f>IF(AND('Loan amortization schedule-old'!K348&gt;$AE$1,K348&lt;$AE$1),($AE$1-K348)*Inputs!$B$10,0)</f>
        <v>0</v>
      </c>
      <c r="AF348">
        <f>IF(AND('Loan amortization schedule-old'!K348&lt;$AE$1,K348&lt;$AE$1),('Loan amortization schedule-old'!K348-'Loan amortization schedule-new'!K348)*Inputs!$B$10,0)</f>
        <v>0</v>
      </c>
      <c r="AG348" s="7"/>
      <c r="AH348" s="61" t="e">
        <f>IF(ISERROR(E348),NA(),'Loan amortization schedule-old'!K348-'Loan amortization schedule-new'!K348)+IF(ISERROR(E348),NA(),'Loan amortization schedule-old'!L348-'Loan amortization schedule-new'!L348)-IF(ISERROR(E348),NA(),IF(AD348=1,0,SUM(AE348:AF348)))</f>
        <v>#VALUE!</v>
      </c>
    </row>
    <row r="349" spans="4:34">
      <c r="D349" s="26">
        <f>IF(SUM($D$2:D348)&lt;&gt;0,0,IF(OR(ROUND(U348-L349,2)=0,ROUND(U349,2)=0),E349,0))</f>
        <v>0</v>
      </c>
      <c r="E349" s="3" t="str">
        <f t="shared" si="79"/>
        <v/>
      </c>
      <c r="F349" s="3" t="str">
        <f t="shared" si="71"/>
        <v/>
      </c>
      <c r="G349" s="47">
        <f t="shared" si="81"/>
        <v>8.6499999999999994E-2</v>
      </c>
      <c r="H349" s="37">
        <f t="shared" si="72"/>
        <v>8.6499999999999994E-2</v>
      </c>
      <c r="I349" s="9" t="e">
        <f>IF(Inputs!$B$12="No",IF((K349+L349)&gt;(U348*(1+rate/freq)),IF((U348*(1+rate/freq))&lt;0,0,(U348*(1+rate/freq))),(K349+L349)),IF(E349="",NA(),IF(Inputs!$E$10&gt;(U348*(1+rate/freq)),IF((U348*(1+rate/freq))&lt;0,0,(U348*(1+rate/freq))),PMT(H349/freq,(term),-$B$2))))</f>
        <v>#N/A</v>
      </c>
      <c r="J349" s="8" t="str">
        <f t="shared" si="73"/>
        <v/>
      </c>
      <c r="K349" s="9" t="str">
        <f t="shared" si="74"/>
        <v/>
      </c>
      <c r="L349" s="8" t="str">
        <f>IF(E349="","",IF(Inputs!$B$12="Yes",I349-K349,Inputs!$B$6-K349))</f>
        <v/>
      </c>
      <c r="M349" s="8" t="str">
        <f t="shared" si="80"/>
        <v/>
      </c>
      <c r="N349" s="8">
        <f>N346+3</f>
        <v>346</v>
      </c>
      <c r="O349" s="8"/>
      <c r="P349" s="8"/>
      <c r="Q349" s="8" t="str">
        <f t="shared" si="75"/>
        <v/>
      </c>
      <c r="R349" s="3">
        <f t="shared" si="76"/>
        <v>0</v>
      </c>
      <c r="S349" s="62">
        <f>IF(Inputs!$E$12="Yes",IF(AH349&lt;0,0,AH349),0)</f>
        <v>0</v>
      </c>
      <c r="T349" s="3">
        <f t="shared" si="77"/>
        <v>0</v>
      </c>
      <c r="U349" s="8" t="str">
        <f t="shared" si="78"/>
        <v/>
      </c>
      <c r="W349" s="11"/>
      <c r="X349" s="11"/>
      <c r="Y349" s="11"/>
      <c r="Z349" s="11"/>
      <c r="AA349" s="11"/>
      <c r="AB349" s="11"/>
      <c r="AC349" s="11"/>
      <c r="AD349">
        <f>IF(AND('Loan amortization schedule-old'!K349&gt;$AE$1,K349&gt;$AE$1),1,0)</f>
        <v>1</v>
      </c>
      <c r="AE349" s="2">
        <f>IF(AND('Loan amortization schedule-old'!K349&gt;$AE$1,K349&lt;$AE$1),($AE$1-K349)*Inputs!$B$10,0)</f>
        <v>0</v>
      </c>
      <c r="AF349">
        <f>IF(AND('Loan amortization schedule-old'!K349&lt;$AE$1,K349&lt;$AE$1),('Loan amortization schedule-old'!K349-'Loan amortization schedule-new'!K349)*Inputs!$B$10,0)</f>
        <v>0</v>
      </c>
      <c r="AG349" s="7"/>
      <c r="AH349" s="61" t="e">
        <f>IF(ISERROR(E349),NA(),'Loan amortization schedule-old'!K349-'Loan amortization schedule-new'!K349)+IF(ISERROR(E349),NA(),'Loan amortization schedule-old'!L349-'Loan amortization schedule-new'!L349)-IF(ISERROR(E349),NA(),IF(AD349=1,0,SUM(AE349:AF349)))</f>
        <v>#VALUE!</v>
      </c>
    </row>
    <row r="350" spans="4:34">
      <c r="D350" s="26">
        <f>IF(SUM($D$2:D349)&lt;&gt;0,0,IF(OR(ROUND(U349-L350,2)=0,ROUND(U350,2)=0),E350,0))</f>
        <v>0</v>
      </c>
      <c r="E350" s="3" t="str">
        <f t="shared" si="79"/>
        <v/>
      </c>
      <c r="F350" s="3" t="str">
        <f t="shared" si="71"/>
        <v/>
      </c>
      <c r="G350" s="47">
        <f t="shared" si="81"/>
        <v>8.6499999999999994E-2</v>
      </c>
      <c r="H350" s="37">
        <f t="shared" si="72"/>
        <v>8.6499999999999994E-2</v>
      </c>
      <c r="I350" s="9" t="e">
        <f>IF(Inputs!$B$12="No",IF((K350+L350)&gt;(U349*(1+rate/freq)),IF((U349*(1+rate/freq))&lt;0,0,(U349*(1+rate/freq))),(K350+L350)),IF(E350="",NA(),IF(Inputs!$E$10&gt;(U349*(1+rate/freq)),IF((U349*(1+rate/freq))&lt;0,0,(U349*(1+rate/freq))),PMT(H350/freq,(term),-$B$2))))</f>
        <v>#N/A</v>
      </c>
      <c r="J350" s="8" t="str">
        <f t="shared" si="73"/>
        <v/>
      </c>
      <c r="K350" s="9" t="str">
        <f t="shared" si="74"/>
        <v/>
      </c>
      <c r="L350" s="8" t="str">
        <f>IF(E350="","",IF(Inputs!$B$12="Yes",I350-K350,Inputs!$B$6-K350))</f>
        <v/>
      </c>
      <c r="M350" s="8" t="str">
        <f t="shared" si="80"/>
        <v/>
      </c>
      <c r="N350" s="8"/>
      <c r="O350" s="8"/>
      <c r="P350" s="8"/>
      <c r="Q350" s="8" t="str">
        <f t="shared" si="75"/>
        <v/>
      </c>
      <c r="R350" s="3">
        <f t="shared" si="76"/>
        <v>0</v>
      </c>
      <c r="S350" s="62">
        <f>IF(Inputs!$E$12="Yes",IF(AH350&lt;0,0,AH350),0)</f>
        <v>0</v>
      </c>
      <c r="T350" s="3">
        <f t="shared" si="77"/>
        <v>0</v>
      </c>
      <c r="U350" s="8" t="str">
        <f t="shared" si="78"/>
        <v/>
      </c>
      <c r="W350" s="11"/>
      <c r="X350" s="11"/>
      <c r="Y350" s="11"/>
      <c r="Z350" s="11"/>
      <c r="AA350" s="11"/>
      <c r="AB350" s="11"/>
      <c r="AC350" s="11"/>
      <c r="AD350">
        <f>IF(AND('Loan amortization schedule-old'!K350&gt;$AE$1,K350&gt;$AE$1),1,0)</f>
        <v>1</v>
      </c>
      <c r="AE350" s="2">
        <f>IF(AND('Loan amortization schedule-old'!K350&gt;$AE$1,K350&lt;$AE$1),($AE$1-K350)*Inputs!$B$10,0)</f>
        <v>0</v>
      </c>
      <c r="AF350">
        <f>IF(AND('Loan amortization schedule-old'!K350&lt;$AE$1,K350&lt;$AE$1),('Loan amortization schedule-old'!K350-'Loan amortization schedule-new'!K350)*Inputs!$B$10,0)</f>
        <v>0</v>
      </c>
      <c r="AG350" s="7"/>
      <c r="AH350" s="61" t="e">
        <f>IF(ISERROR(E350),NA(),'Loan amortization schedule-old'!K350-'Loan amortization schedule-new'!K350)+IF(ISERROR(E350),NA(),'Loan amortization schedule-old'!L350-'Loan amortization schedule-new'!L350)-IF(ISERROR(E350),NA(),IF(AD350=1,0,SUM(AE350:AF350)))</f>
        <v>#VALUE!</v>
      </c>
    </row>
    <row r="351" spans="4:34">
      <c r="D351" s="26">
        <f>IF(SUM($D$2:D350)&lt;&gt;0,0,IF(OR(ROUND(U350-L351,2)=0,ROUND(U351,2)=0),E351,0))</f>
        <v>0</v>
      </c>
      <c r="E351" s="3" t="str">
        <f t="shared" si="79"/>
        <v/>
      </c>
      <c r="F351" s="3" t="str">
        <f t="shared" si="71"/>
        <v/>
      </c>
      <c r="G351" s="47">
        <f t="shared" si="81"/>
        <v>8.6499999999999994E-2</v>
      </c>
      <c r="H351" s="37">
        <f t="shared" si="72"/>
        <v>8.6499999999999994E-2</v>
      </c>
      <c r="I351" s="9" t="e">
        <f>IF(Inputs!$B$12="No",IF((K351+L351)&gt;(U350*(1+rate/freq)),IF((U350*(1+rate/freq))&lt;0,0,(U350*(1+rate/freq))),(K351+L351)),IF(E351="",NA(),IF(Inputs!$E$10&gt;(U350*(1+rate/freq)),IF((U350*(1+rate/freq))&lt;0,0,(U350*(1+rate/freq))),PMT(H351/freq,(term),-$B$2))))</f>
        <v>#N/A</v>
      </c>
      <c r="J351" s="8" t="str">
        <f t="shared" si="73"/>
        <v/>
      </c>
      <c r="K351" s="9" t="str">
        <f t="shared" si="74"/>
        <v/>
      </c>
      <c r="L351" s="8" t="str">
        <f>IF(E351="","",IF(Inputs!$B$12="Yes",I351-K351,Inputs!$B$6-K351))</f>
        <v/>
      </c>
      <c r="M351" s="8" t="str">
        <f t="shared" si="80"/>
        <v/>
      </c>
      <c r="N351" s="8"/>
      <c r="O351" s="8"/>
      <c r="P351" s="8"/>
      <c r="Q351" s="8" t="str">
        <f t="shared" si="75"/>
        <v/>
      </c>
      <c r="R351" s="3">
        <f t="shared" si="76"/>
        <v>0</v>
      </c>
      <c r="S351" s="62">
        <f>IF(Inputs!$E$12="Yes",IF(AH351&lt;0,0,AH351),0)</f>
        <v>0</v>
      </c>
      <c r="T351" s="3">
        <f t="shared" si="77"/>
        <v>0</v>
      </c>
      <c r="U351" s="8" t="str">
        <f t="shared" si="78"/>
        <v/>
      </c>
      <c r="W351" s="11"/>
      <c r="X351" s="11"/>
      <c r="Y351" s="11"/>
      <c r="Z351" s="11"/>
      <c r="AA351" s="11"/>
      <c r="AB351" s="11"/>
      <c r="AC351" s="11"/>
      <c r="AD351">
        <f>IF(AND('Loan amortization schedule-old'!K351&gt;$AE$1,K351&gt;$AE$1),1,0)</f>
        <v>1</v>
      </c>
      <c r="AE351" s="2">
        <f>IF(AND('Loan amortization schedule-old'!K351&gt;$AE$1,K351&lt;$AE$1),($AE$1-K351)*Inputs!$B$10,0)</f>
        <v>0</v>
      </c>
      <c r="AF351">
        <f>IF(AND('Loan amortization schedule-old'!K351&lt;$AE$1,K351&lt;$AE$1),('Loan amortization schedule-old'!K351-'Loan amortization schedule-new'!K351)*Inputs!$B$10,0)</f>
        <v>0</v>
      </c>
      <c r="AG351" s="7"/>
      <c r="AH351" s="61" t="e">
        <f>IF(ISERROR(E351),NA(),'Loan amortization schedule-old'!K351-'Loan amortization schedule-new'!K351)+IF(ISERROR(E351),NA(),'Loan amortization schedule-old'!L351-'Loan amortization schedule-new'!L351)-IF(ISERROR(E351),NA(),IF(AD351=1,0,SUM(AE351:AF351)))</f>
        <v>#VALUE!</v>
      </c>
    </row>
    <row r="352" spans="4:34">
      <c r="D352" s="26">
        <f>IF(SUM($D$2:D351)&lt;&gt;0,0,IF(OR(ROUND(U351-L352,2)=0,ROUND(U352,2)=0),E352,0))</f>
        <v>0</v>
      </c>
      <c r="E352" s="3" t="str">
        <f t="shared" si="79"/>
        <v/>
      </c>
      <c r="F352" s="3" t="str">
        <f t="shared" si="71"/>
        <v/>
      </c>
      <c r="G352" s="47">
        <f t="shared" si="81"/>
        <v>8.6499999999999994E-2</v>
      </c>
      <c r="H352" s="37">
        <f t="shared" si="72"/>
        <v>8.6499999999999994E-2</v>
      </c>
      <c r="I352" s="9" t="e">
        <f>IF(Inputs!$B$12="No",IF((K352+L352)&gt;(U351*(1+rate/freq)),IF((U351*(1+rate/freq))&lt;0,0,(U351*(1+rate/freq))),(K352+L352)),IF(E352="",NA(),IF(Inputs!$E$10&gt;(U351*(1+rate/freq)),IF((U351*(1+rate/freq))&lt;0,0,(U351*(1+rate/freq))),PMT(H352/freq,(term),-$B$2))))</f>
        <v>#N/A</v>
      </c>
      <c r="J352" s="8" t="str">
        <f t="shared" si="73"/>
        <v/>
      </c>
      <c r="K352" s="9" t="str">
        <f t="shared" si="74"/>
        <v/>
      </c>
      <c r="L352" s="8" t="str">
        <f>IF(E352="","",IF(Inputs!$B$12="Yes",I352-K352,Inputs!$B$6-K352))</f>
        <v/>
      </c>
      <c r="M352" s="8" t="str">
        <f t="shared" si="80"/>
        <v/>
      </c>
      <c r="N352" s="8">
        <f>N349+3</f>
        <v>349</v>
      </c>
      <c r="O352" s="8">
        <f>O346+6</f>
        <v>349</v>
      </c>
      <c r="P352" s="8">
        <f>P340+12</f>
        <v>349</v>
      </c>
      <c r="Q352" s="8" t="str">
        <f t="shared" si="75"/>
        <v/>
      </c>
      <c r="R352" s="3">
        <f t="shared" si="76"/>
        <v>0</v>
      </c>
      <c r="S352" s="62">
        <f>IF(Inputs!$E$12="Yes",IF(AH352&lt;0,0,AH352),0)</f>
        <v>0</v>
      </c>
      <c r="T352" s="3">
        <f t="shared" si="77"/>
        <v>0</v>
      </c>
      <c r="U352" s="8" t="str">
        <f t="shared" si="78"/>
        <v/>
      </c>
      <c r="W352" s="11"/>
      <c r="X352" s="11"/>
      <c r="Y352" s="11"/>
      <c r="Z352" s="11"/>
      <c r="AA352" s="11"/>
      <c r="AB352" s="11"/>
      <c r="AC352" s="11"/>
      <c r="AD352">
        <f>IF(AND('Loan amortization schedule-old'!K352&gt;$AE$1,K352&gt;$AE$1),1,0)</f>
        <v>1</v>
      </c>
      <c r="AE352" s="2">
        <f>IF(AND('Loan amortization schedule-old'!K352&gt;$AE$1,K352&lt;$AE$1),($AE$1-K352)*Inputs!$B$10,0)</f>
        <v>0</v>
      </c>
      <c r="AF352">
        <f>IF(AND('Loan amortization schedule-old'!K352&lt;$AE$1,K352&lt;$AE$1),('Loan amortization schedule-old'!K352-'Loan amortization schedule-new'!K352)*Inputs!$B$10,0)</f>
        <v>0</v>
      </c>
      <c r="AG352" s="7"/>
      <c r="AH352" s="61" t="e">
        <f>IF(ISERROR(E352),NA(),'Loan amortization schedule-old'!K352-'Loan amortization schedule-new'!K352)+IF(ISERROR(E352),NA(),'Loan amortization schedule-old'!L352-'Loan amortization schedule-new'!L352)-IF(ISERROR(E352),NA(),IF(AD352=1,0,SUM(AE352:AF352)))</f>
        <v>#VALUE!</v>
      </c>
    </row>
    <row r="353" spans="4:34">
      <c r="D353" s="26">
        <f>IF(SUM($D$2:D352)&lt;&gt;0,0,IF(OR(ROUND(U352-L353,2)=0,ROUND(U353,2)=0),E353,0))</f>
        <v>0</v>
      </c>
      <c r="E353" s="3" t="str">
        <f t="shared" si="79"/>
        <v/>
      </c>
      <c r="F353" s="3" t="str">
        <f t="shared" si="71"/>
        <v/>
      </c>
      <c r="G353" s="47">
        <f t="shared" si="81"/>
        <v>8.6499999999999994E-2</v>
      </c>
      <c r="H353" s="37">
        <f t="shared" si="72"/>
        <v>8.6499999999999994E-2</v>
      </c>
      <c r="I353" s="9" t="e">
        <f>IF(Inputs!$B$12="No",IF((K353+L353)&gt;(U352*(1+rate/freq)),IF((U352*(1+rate/freq))&lt;0,0,(U352*(1+rate/freq))),(K353+L353)),IF(E353="",NA(),IF(Inputs!$E$10&gt;(U352*(1+rate/freq)),IF((U352*(1+rate/freq))&lt;0,0,(U352*(1+rate/freq))),PMT(H353/freq,(term),-$B$2))))</f>
        <v>#N/A</v>
      </c>
      <c r="J353" s="8" t="str">
        <f t="shared" si="73"/>
        <v/>
      </c>
      <c r="K353" s="9" t="str">
        <f t="shared" si="74"/>
        <v/>
      </c>
      <c r="L353" s="8" t="str">
        <f>IF(E353="","",IF(Inputs!$B$12="Yes",I353-K353,Inputs!$B$6-K353))</f>
        <v/>
      </c>
      <c r="M353" s="8" t="str">
        <f t="shared" si="80"/>
        <v/>
      </c>
      <c r="N353" s="8"/>
      <c r="O353" s="8"/>
      <c r="P353" s="8"/>
      <c r="Q353" s="8" t="str">
        <f t="shared" si="75"/>
        <v/>
      </c>
      <c r="R353" s="3">
        <f t="shared" si="76"/>
        <v>0</v>
      </c>
      <c r="S353" s="62">
        <f>IF(Inputs!$E$12="Yes",IF(AH353&lt;0,0,AH353),0)</f>
        <v>0</v>
      </c>
      <c r="T353" s="3">
        <f t="shared" si="77"/>
        <v>0</v>
      </c>
      <c r="U353" s="8" t="str">
        <f t="shared" si="78"/>
        <v/>
      </c>
      <c r="W353" s="11"/>
      <c r="X353" s="11"/>
      <c r="Y353" s="11"/>
      <c r="Z353" s="11"/>
      <c r="AA353" s="11"/>
      <c r="AB353" s="11"/>
      <c r="AC353" s="11"/>
      <c r="AD353">
        <f>IF(AND('Loan amortization schedule-old'!K353&gt;$AE$1,K353&gt;$AE$1),1,0)</f>
        <v>1</v>
      </c>
      <c r="AE353" s="2">
        <f>IF(AND('Loan amortization schedule-old'!K353&gt;$AE$1,K353&lt;$AE$1),($AE$1-K353)*Inputs!$B$10,0)</f>
        <v>0</v>
      </c>
      <c r="AF353">
        <f>IF(AND('Loan amortization schedule-old'!K353&lt;$AE$1,K353&lt;$AE$1),('Loan amortization schedule-old'!K353-'Loan amortization schedule-new'!K353)*Inputs!$B$10,0)</f>
        <v>0</v>
      </c>
      <c r="AG353" s="7"/>
      <c r="AH353" s="61" t="e">
        <f>IF(ISERROR(E353),NA(),'Loan amortization schedule-old'!K353-'Loan amortization schedule-new'!K353)+IF(ISERROR(E353),NA(),'Loan amortization schedule-old'!L353-'Loan amortization schedule-new'!L353)-IF(ISERROR(E353),NA(),IF(AD353=1,0,SUM(AE353:AF353)))</f>
        <v>#VALUE!</v>
      </c>
    </row>
    <row r="354" spans="4:34">
      <c r="D354" s="26">
        <f>IF(SUM($D$2:D353)&lt;&gt;0,0,IF(OR(ROUND(U353-L354,2)=0,ROUND(U354,2)=0),E354,0))</f>
        <v>0</v>
      </c>
      <c r="E354" s="3" t="str">
        <f t="shared" si="79"/>
        <v/>
      </c>
      <c r="F354" s="3" t="str">
        <f t="shared" si="71"/>
        <v/>
      </c>
      <c r="G354" s="47">
        <f t="shared" si="81"/>
        <v>8.6499999999999994E-2</v>
      </c>
      <c r="H354" s="37">
        <f t="shared" si="72"/>
        <v>8.6499999999999994E-2</v>
      </c>
      <c r="I354" s="9" t="e">
        <f>IF(Inputs!$B$12="No",IF((K354+L354)&gt;(U353*(1+rate/freq)),IF((U353*(1+rate/freq))&lt;0,0,(U353*(1+rate/freq))),(K354+L354)),IF(E354="",NA(),IF(Inputs!$E$10&gt;(U353*(1+rate/freq)),IF((U353*(1+rate/freq))&lt;0,0,(U353*(1+rate/freq))),PMT(H354/freq,(term),-$B$2))))</f>
        <v>#N/A</v>
      </c>
      <c r="J354" s="8" t="str">
        <f t="shared" si="73"/>
        <v/>
      </c>
      <c r="K354" s="9" t="str">
        <f t="shared" si="74"/>
        <v/>
      </c>
      <c r="L354" s="8" t="str">
        <f>IF(E354="","",IF(Inputs!$B$12="Yes",I354-K354,Inputs!$B$6-K354))</f>
        <v/>
      </c>
      <c r="M354" s="8" t="str">
        <f t="shared" si="80"/>
        <v/>
      </c>
      <c r="N354" s="8"/>
      <c r="O354" s="8"/>
      <c r="P354" s="8"/>
      <c r="Q354" s="8" t="str">
        <f t="shared" si="75"/>
        <v/>
      </c>
      <c r="R354" s="3">
        <f t="shared" si="76"/>
        <v>0</v>
      </c>
      <c r="S354" s="62">
        <f>IF(Inputs!$E$12="Yes",IF(AH354&lt;0,0,AH354),0)</f>
        <v>0</v>
      </c>
      <c r="T354" s="3">
        <f t="shared" si="77"/>
        <v>0</v>
      </c>
      <c r="U354" s="8" t="str">
        <f t="shared" si="78"/>
        <v/>
      </c>
      <c r="W354" s="11"/>
      <c r="X354" s="11"/>
      <c r="Y354" s="11"/>
      <c r="Z354" s="11"/>
      <c r="AA354" s="11"/>
      <c r="AB354" s="11"/>
      <c r="AC354" s="11"/>
      <c r="AD354">
        <f>IF(AND('Loan amortization schedule-old'!K354&gt;$AE$1,K354&gt;$AE$1),1,0)</f>
        <v>1</v>
      </c>
      <c r="AE354" s="2">
        <f>IF(AND('Loan amortization schedule-old'!K354&gt;$AE$1,K354&lt;$AE$1),($AE$1-K354)*Inputs!$B$10,0)</f>
        <v>0</v>
      </c>
      <c r="AF354">
        <f>IF(AND('Loan amortization schedule-old'!K354&lt;$AE$1,K354&lt;$AE$1),('Loan amortization schedule-old'!K354-'Loan amortization schedule-new'!K354)*Inputs!$B$10,0)</f>
        <v>0</v>
      </c>
      <c r="AG354" s="7"/>
      <c r="AH354" s="61" t="e">
        <f>IF(ISERROR(E354),NA(),'Loan amortization schedule-old'!K354-'Loan amortization schedule-new'!K354)+IF(ISERROR(E354),NA(),'Loan amortization schedule-old'!L354-'Loan amortization schedule-new'!L354)-IF(ISERROR(E354),NA(),IF(AD354=1,0,SUM(AE354:AF354)))</f>
        <v>#VALUE!</v>
      </c>
    </row>
    <row r="355" spans="4:34">
      <c r="D355" s="26">
        <f>IF(SUM($D$2:D354)&lt;&gt;0,0,IF(OR(ROUND(U354-L355,2)=0,ROUND(U355,2)=0),E355,0))</f>
        <v>0</v>
      </c>
      <c r="E355" s="3" t="str">
        <f t="shared" si="79"/>
        <v/>
      </c>
      <c r="F355" s="3" t="str">
        <f t="shared" si="71"/>
        <v/>
      </c>
      <c r="G355" s="47">
        <f t="shared" si="81"/>
        <v>8.6499999999999994E-2</v>
      </c>
      <c r="H355" s="37">
        <f t="shared" si="72"/>
        <v>8.6499999999999994E-2</v>
      </c>
      <c r="I355" s="9" t="e">
        <f>IF(Inputs!$B$12="No",IF((K355+L355)&gt;(U354*(1+rate/freq)),IF((U354*(1+rate/freq))&lt;0,0,(U354*(1+rate/freq))),(K355+L355)),IF(E355="",NA(),IF(Inputs!$E$10&gt;(U354*(1+rate/freq)),IF((U354*(1+rate/freq))&lt;0,0,(U354*(1+rate/freq))),PMT(H355/freq,(term),-$B$2))))</f>
        <v>#N/A</v>
      </c>
      <c r="J355" s="8" t="str">
        <f t="shared" si="73"/>
        <v/>
      </c>
      <c r="K355" s="9" t="str">
        <f t="shared" si="74"/>
        <v/>
      </c>
      <c r="L355" s="8" t="str">
        <f>IF(E355="","",IF(Inputs!$B$12="Yes",I355-K355,Inputs!$B$6-K355))</f>
        <v/>
      </c>
      <c r="M355" s="8" t="str">
        <f t="shared" si="80"/>
        <v/>
      </c>
      <c r="N355" s="8">
        <f>N352+3</f>
        <v>352</v>
      </c>
      <c r="O355" s="8"/>
      <c r="P355" s="8"/>
      <c r="Q355" s="8" t="str">
        <f t="shared" si="75"/>
        <v/>
      </c>
      <c r="R355" s="3">
        <f t="shared" si="76"/>
        <v>0</v>
      </c>
      <c r="S355" s="62">
        <f>IF(Inputs!$E$12="Yes",IF(AH355&lt;0,0,AH355),0)</f>
        <v>0</v>
      </c>
      <c r="T355" s="3">
        <f t="shared" si="77"/>
        <v>0</v>
      </c>
      <c r="U355" s="8" t="str">
        <f t="shared" si="78"/>
        <v/>
      </c>
      <c r="W355" s="11"/>
      <c r="X355" s="11"/>
      <c r="Y355" s="11"/>
      <c r="Z355" s="11"/>
      <c r="AA355" s="11"/>
      <c r="AB355" s="11"/>
      <c r="AC355" s="11"/>
      <c r="AD355">
        <f>IF(AND('Loan amortization schedule-old'!K355&gt;$AE$1,K355&gt;$AE$1),1,0)</f>
        <v>1</v>
      </c>
      <c r="AE355" s="2">
        <f>IF(AND('Loan amortization schedule-old'!K355&gt;$AE$1,K355&lt;$AE$1),($AE$1-K355)*Inputs!$B$10,0)</f>
        <v>0</v>
      </c>
      <c r="AF355">
        <f>IF(AND('Loan amortization schedule-old'!K355&lt;$AE$1,K355&lt;$AE$1),('Loan amortization schedule-old'!K355-'Loan amortization schedule-new'!K355)*Inputs!$B$10,0)</f>
        <v>0</v>
      </c>
      <c r="AG355" s="7"/>
      <c r="AH355" s="61" t="e">
        <f>IF(ISERROR(E355),NA(),'Loan amortization schedule-old'!K355-'Loan amortization schedule-new'!K355)+IF(ISERROR(E355),NA(),'Loan amortization schedule-old'!L355-'Loan amortization schedule-new'!L355)-IF(ISERROR(E355),NA(),IF(AD355=1,0,SUM(AE355:AF355)))</f>
        <v>#VALUE!</v>
      </c>
    </row>
    <row r="356" spans="4:34">
      <c r="D356" s="26">
        <f>IF(SUM($D$2:D355)&lt;&gt;0,0,IF(OR(ROUND(U355-L356,2)=0,ROUND(U356,2)=0),E356,0))</f>
        <v>0</v>
      </c>
      <c r="E356" s="3" t="str">
        <f t="shared" si="79"/>
        <v/>
      </c>
      <c r="F356" s="3" t="str">
        <f t="shared" si="71"/>
        <v/>
      </c>
      <c r="G356" s="47">
        <f t="shared" si="81"/>
        <v>8.6499999999999994E-2</v>
      </c>
      <c r="H356" s="37">
        <f t="shared" si="72"/>
        <v>8.6499999999999994E-2</v>
      </c>
      <c r="I356" s="9" t="e">
        <f>IF(Inputs!$B$12="No",IF((K356+L356)&gt;(U355*(1+rate/freq)),IF((U355*(1+rate/freq))&lt;0,0,(U355*(1+rate/freq))),(K356+L356)),IF(E356="",NA(),IF(Inputs!$E$10&gt;(U355*(1+rate/freq)),IF((U355*(1+rate/freq))&lt;0,0,(U355*(1+rate/freq))),PMT(H356/freq,(term),-$B$2))))</f>
        <v>#N/A</v>
      </c>
      <c r="J356" s="8" t="str">
        <f t="shared" si="73"/>
        <v/>
      </c>
      <c r="K356" s="9" t="str">
        <f t="shared" si="74"/>
        <v/>
      </c>
      <c r="L356" s="8" t="str">
        <f>IF(E356="","",IF(Inputs!$B$12="Yes",I356-K356,Inputs!$B$6-K356))</f>
        <v/>
      </c>
      <c r="M356" s="8" t="str">
        <f t="shared" si="80"/>
        <v/>
      </c>
      <c r="N356" s="8"/>
      <c r="O356" s="8"/>
      <c r="P356" s="8"/>
      <c r="Q356" s="8" t="str">
        <f t="shared" si="75"/>
        <v/>
      </c>
      <c r="R356" s="3">
        <f t="shared" si="76"/>
        <v>0</v>
      </c>
      <c r="S356" s="62">
        <f>IF(Inputs!$E$12="Yes",IF(AH356&lt;0,0,AH356),0)</f>
        <v>0</v>
      </c>
      <c r="T356" s="3">
        <f t="shared" si="77"/>
        <v>0</v>
      </c>
      <c r="U356" s="8" t="str">
        <f t="shared" si="78"/>
        <v/>
      </c>
      <c r="W356" s="11"/>
      <c r="X356" s="11"/>
      <c r="Y356" s="11"/>
      <c r="Z356" s="11"/>
      <c r="AA356" s="11"/>
      <c r="AB356" s="11"/>
      <c r="AC356" s="11"/>
      <c r="AD356">
        <f>IF(AND('Loan amortization schedule-old'!K356&gt;$AE$1,K356&gt;$AE$1),1,0)</f>
        <v>1</v>
      </c>
      <c r="AE356" s="2">
        <f>IF(AND('Loan amortization schedule-old'!K356&gt;$AE$1,K356&lt;$AE$1),($AE$1-K356)*Inputs!$B$10,0)</f>
        <v>0</v>
      </c>
      <c r="AF356">
        <f>IF(AND('Loan amortization schedule-old'!K356&lt;$AE$1,K356&lt;$AE$1),('Loan amortization schedule-old'!K356-'Loan amortization schedule-new'!K356)*Inputs!$B$10,0)</f>
        <v>0</v>
      </c>
      <c r="AG356" s="7"/>
      <c r="AH356" s="61" t="e">
        <f>IF(ISERROR(E356),NA(),'Loan amortization schedule-old'!K356-'Loan amortization schedule-new'!K356)+IF(ISERROR(E356),NA(),'Loan amortization schedule-old'!L356-'Loan amortization schedule-new'!L356)-IF(ISERROR(E356),NA(),IF(AD356=1,0,SUM(AE356:AF356)))</f>
        <v>#VALUE!</v>
      </c>
    </row>
    <row r="357" spans="4:34">
      <c r="D357" s="26">
        <f>IF(SUM($D$2:D356)&lt;&gt;0,0,IF(OR(ROUND(U356-L357,2)=0,ROUND(U357,2)=0),E357,0))</f>
        <v>0</v>
      </c>
      <c r="E357" s="3" t="str">
        <f t="shared" si="79"/>
        <v/>
      </c>
      <c r="F357" s="3" t="str">
        <f t="shared" si="71"/>
        <v/>
      </c>
      <c r="G357" s="47">
        <f t="shared" si="81"/>
        <v>8.6499999999999994E-2</v>
      </c>
      <c r="H357" s="37">
        <f t="shared" si="72"/>
        <v>8.6499999999999994E-2</v>
      </c>
      <c r="I357" s="9" t="e">
        <f>IF(Inputs!$B$12="No",IF((K357+L357)&gt;(U356*(1+rate/freq)),IF((U356*(1+rate/freq))&lt;0,0,(U356*(1+rate/freq))),(K357+L357)),IF(E357="",NA(),IF(Inputs!$E$10&gt;(U356*(1+rate/freq)),IF((U356*(1+rate/freq))&lt;0,0,(U356*(1+rate/freq))),PMT(H357/freq,(term),-$B$2))))</f>
        <v>#N/A</v>
      </c>
      <c r="J357" s="8" t="str">
        <f t="shared" si="73"/>
        <v/>
      </c>
      <c r="K357" s="9" t="str">
        <f t="shared" si="74"/>
        <v/>
      </c>
      <c r="L357" s="8" t="str">
        <f>IF(E357="","",IF(Inputs!$B$12="Yes",I357-K357,Inputs!$B$6-K357))</f>
        <v/>
      </c>
      <c r="M357" s="8" t="str">
        <f t="shared" si="80"/>
        <v/>
      </c>
      <c r="N357" s="8"/>
      <c r="O357" s="8"/>
      <c r="P357" s="8"/>
      <c r="Q357" s="8" t="str">
        <f t="shared" si="75"/>
        <v/>
      </c>
      <c r="R357" s="3">
        <f t="shared" si="76"/>
        <v>0</v>
      </c>
      <c r="S357" s="62">
        <f>IF(Inputs!$E$12="Yes",IF(AH357&lt;0,0,AH357),0)</f>
        <v>0</v>
      </c>
      <c r="T357" s="3">
        <f t="shared" si="77"/>
        <v>0</v>
      </c>
      <c r="U357" s="8" t="str">
        <f t="shared" si="78"/>
        <v/>
      </c>
      <c r="W357" s="11"/>
      <c r="X357" s="11"/>
      <c r="Y357" s="11"/>
      <c r="Z357" s="11"/>
      <c r="AA357" s="11"/>
      <c r="AB357" s="11"/>
      <c r="AC357" s="11"/>
      <c r="AD357">
        <f>IF(AND('Loan amortization schedule-old'!K357&gt;$AE$1,K357&gt;$AE$1),1,0)</f>
        <v>1</v>
      </c>
      <c r="AE357" s="2">
        <f>IF(AND('Loan amortization schedule-old'!K357&gt;$AE$1,K357&lt;$AE$1),($AE$1-K357)*Inputs!$B$10,0)</f>
        <v>0</v>
      </c>
      <c r="AF357">
        <f>IF(AND('Loan amortization schedule-old'!K357&lt;$AE$1,K357&lt;$AE$1),('Loan amortization schedule-old'!K357-'Loan amortization schedule-new'!K357)*Inputs!$B$10,0)</f>
        <v>0</v>
      </c>
      <c r="AG357" s="7"/>
      <c r="AH357" s="61" t="e">
        <f>IF(ISERROR(E357),NA(),'Loan amortization schedule-old'!K357-'Loan amortization schedule-new'!K357)+IF(ISERROR(E357),NA(),'Loan amortization schedule-old'!L357-'Loan amortization schedule-new'!L357)-IF(ISERROR(E357),NA(),IF(AD357=1,0,SUM(AE357:AF357)))</f>
        <v>#VALUE!</v>
      </c>
    </row>
    <row r="358" spans="4:34">
      <c r="D358" s="26">
        <f>IF(SUM($D$2:D357)&lt;&gt;0,0,IF(OR(ROUND(U357-L358,2)=0,ROUND(U358,2)=0),E358,0))</f>
        <v>0</v>
      </c>
      <c r="E358" s="3" t="str">
        <f t="shared" si="79"/>
        <v/>
      </c>
      <c r="F358" s="3" t="str">
        <f t="shared" si="71"/>
        <v/>
      </c>
      <c r="G358" s="47">
        <f t="shared" si="81"/>
        <v>8.6499999999999994E-2</v>
      </c>
      <c r="H358" s="37">
        <f t="shared" si="72"/>
        <v>8.6499999999999994E-2</v>
      </c>
      <c r="I358" s="9" t="e">
        <f>IF(Inputs!$B$12="No",IF((K358+L358)&gt;(U357*(1+rate/freq)),IF((U357*(1+rate/freq))&lt;0,0,(U357*(1+rate/freq))),(K358+L358)),IF(E358="",NA(),IF(Inputs!$E$10&gt;(U357*(1+rate/freq)),IF((U357*(1+rate/freq))&lt;0,0,(U357*(1+rate/freq))),PMT(H358/freq,(term),-$B$2))))</f>
        <v>#N/A</v>
      </c>
      <c r="J358" s="8" t="str">
        <f t="shared" si="73"/>
        <v/>
      </c>
      <c r="K358" s="9" t="str">
        <f t="shared" si="74"/>
        <v/>
      </c>
      <c r="L358" s="8" t="str">
        <f>IF(E358="","",IF(Inputs!$B$12="Yes",I358-K358,Inputs!$B$6-K358))</f>
        <v/>
      </c>
      <c r="M358" s="8" t="str">
        <f t="shared" si="80"/>
        <v/>
      </c>
      <c r="N358" s="8">
        <f>N355+3</f>
        <v>355</v>
      </c>
      <c r="O358" s="8">
        <f>O352+6</f>
        <v>355</v>
      </c>
      <c r="P358" s="8"/>
      <c r="Q358" s="8" t="str">
        <f t="shared" si="75"/>
        <v/>
      </c>
      <c r="R358" s="3">
        <f t="shared" si="76"/>
        <v>0</v>
      </c>
      <c r="S358" s="62">
        <f>IF(Inputs!$E$12="Yes",IF(AH358&lt;0,0,AH358),0)</f>
        <v>0</v>
      </c>
      <c r="T358" s="3">
        <f t="shared" si="77"/>
        <v>0</v>
      </c>
      <c r="U358" s="8" t="str">
        <f t="shared" si="78"/>
        <v/>
      </c>
      <c r="W358" s="11"/>
      <c r="X358" s="11"/>
      <c r="Y358" s="11"/>
      <c r="Z358" s="11"/>
      <c r="AA358" s="11"/>
      <c r="AB358" s="11"/>
      <c r="AC358" s="11"/>
      <c r="AD358">
        <f>IF(AND('Loan amortization schedule-old'!K358&gt;$AE$1,K358&gt;$AE$1),1,0)</f>
        <v>1</v>
      </c>
      <c r="AE358" s="2">
        <f>IF(AND('Loan amortization schedule-old'!K358&gt;$AE$1,K358&lt;$AE$1),($AE$1-K358)*Inputs!$B$10,0)</f>
        <v>0</v>
      </c>
      <c r="AF358">
        <f>IF(AND('Loan amortization schedule-old'!K358&lt;$AE$1,K358&lt;$AE$1),('Loan amortization schedule-old'!K358-'Loan amortization schedule-new'!K358)*Inputs!$B$10,0)</f>
        <v>0</v>
      </c>
      <c r="AG358" s="7"/>
      <c r="AH358" s="61" t="e">
        <f>IF(ISERROR(E358),NA(),'Loan amortization schedule-old'!K358-'Loan amortization schedule-new'!K358)+IF(ISERROR(E358),NA(),'Loan amortization schedule-old'!L358-'Loan amortization schedule-new'!L358)-IF(ISERROR(E358),NA(),IF(AD358=1,0,SUM(AE358:AF358)))</f>
        <v>#VALUE!</v>
      </c>
    </row>
    <row r="359" spans="4:34">
      <c r="D359" s="26">
        <f>IF(SUM($D$2:D358)&lt;&gt;0,0,IF(OR(ROUND(U358-L359,2)=0,ROUND(U359,2)=0),E359,0))</f>
        <v>0</v>
      </c>
      <c r="E359" s="3" t="str">
        <f t="shared" si="79"/>
        <v/>
      </c>
      <c r="F359" s="3" t="str">
        <f t="shared" si="71"/>
        <v/>
      </c>
      <c r="G359" s="47">
        <f t="shared" si="81"/>
        <v>8.6499999999999994E-2</v>
      </c>
      <c r="H359" s="37">
        <f t="shared" si="72"/>
        <v>8.6499999999999994E-2</v>
      </c>
      <c r="I359" s="9" t="e">
        <f>IF(Inputs!$B$12="No",IF((K359+L359)&gt;(U358*(1+rate/freq)),IF((U358*(1+rate/freq))&lt;0,0,(U358*(1+rate/freq))),(K359+L359)),IF(E359="",NA(),IF(Inputs!$E$10&gt;(U358*(1+rate/freq)),IF((U358*(1+rate/freq))&lt;0,0,(U358*(1+rate/freq))),PMT(H359/freq,(term),-$B$2))))</f>
        <v>#N/A</v>
      </c>
      <c r="J359" s="8" t="str">
        <f t="shared" si="73"/>
        <v/>
      </c>
      <c r="K359" s="9" t="str">
        <f t="shared" si="74"/>
        <v/>
      </c>
      <c r="L359" s="8" t="str">
        <f>IF(E359="","",IF(Inputs!$B$12="Yes",I359-K359,Inputs!$B$6-K359))</f>
        <v/>
      </c>
      <c r="M359" s="8" t="str">
        <f t="shared" si="80"/>
        <v/>
      </c>
      <c r="N359" s="8"/>
      <c r="O359" s="8"/>
      <c r="P359" s="8"/>
      <c r="Q359" s="8" t="str">
        <f t="shared" si="75"/>
        <v/>
      </c>
      <c r="R359" s="3">
        <f t="shared" si="76"/>
        <v>0</v>
      </c>
      <c r="S359" s="62">
        <f>IF(Inputs!$E$12="Yes",IF(AH359&lt;0,0,AH359),0)</f>
        <v>0</v>
      </c>
      <c r="T359" s="3">
        <f t="shared" si="77"/>
        <v>0</v>
      </c>
      <c r="U359" s="8" t="str">
        <f t="shared" si="78"/>
        <v/>
      </c>
      <c r="W359" s="11"/>
      <c r="X359" s="11"/>
      <c r="Y359" s="11"/>
      <c r="Z359" s="11"/>
      <c r="AA359" s="11"/>
      <c r="AB359" s="11"/>
      <c r="AC359" s="11"/>
      <c r="AD359">
        <f>IF(AND('Loan amortization schedule-old'!K359&gt;$AE$1,K359&gt;$AE$1),1,0)</f>
        <v>1</v>
      </c>
      <c r="AE359" s="2">
        <f>IF(AND('Loan amortization schedule-old'!K359&gt;$AE$1,K359&lt;$AE$1),($AE$1-K359)*Inputs!$B$10,0)</f>
        <v>0</v>
      </c>
      <c r="AF359">
        <f>IF(AND('Loan amortization schedule-old'!K359&lt;$AE$1,K359&lt;$AE$1),('Loan amortization schedule-old'!K359-'Loan amortization schedule-new'!K359)*Inputs!$B$10,0)</f>
        <v>0</v>
      </c>
      <c r="AG359" s="7"/>
      <c r="AH359" s="61" t="e">
        <f>IF(ISERROR(E359),NA(),'Loan amortization schedule-old'!K359-'Loan amortization schedule-new'!K359)+IF(ISERROR(E359),NA(),'Loan amortization schedule-old'!L359-'Loan amortization schedule-new'!L359)-IF(ISERROR(E359),NA(),IF(AD359=1,0,SUM(AE359:AF359)))</f>
        <v>#VALUE!</v>
      </c>
    </row>
    <row r="360" spans="4:34">
      <c r="D360" s="26">
        <f>IF(SUM($D$2:D359)&lt;&gt;0,0,IF(OR(ROUND(U359-L360,2)=0,ROUND(U360,2)=0),E360,0))</f>
        <v>0</v>
      </c>
      <c r="E360" s="3" t="str">
        <f t="shared" si="79"/>
        <v/>
      </c>
      <c r="F360" s="3" t="str">
        <f t="shared" si="71"/>
        <v/>
      </c>
      <c r="G360" s="47">
        <f t="shared" si="81"/>
        <v>8.6499999999999994E-2</v>
      </c>
      <c r="H360" s="37">
        <f t="shared" si="72"/>
        <v>8.6499999999999994E-2</v>
      </c>
      <c r="I360" s="9" t="e">
        <f>IF(Inputs!$B$12="No",IF((K360+L360)&gt;(U359*(1+rate/freq)),IF((U359*(1+rate/freq))&lt;0,0,(U359*(1+rate/freq))),(K360+L360)),IF(E360="",NA(),IF(Inputs!$E$10&gt;(U359*(1+rate/freq)),IF((U359*(1+rate/freq))&lt;0,0,(U359*(1+rate/freq))),PMT(H360/freq,(term),-$B$2))))</f>
        <v>#N/A</v>
      </c>
      <c r="J360" s="8" t="str">
        <f t="shared" si="73"/>
        <v/>
      </c>
      <c r="K360" s="9" t="str">
        <f t="shared" si="74"/>
        <v/>
      </c>
      <c r="L360" s="8" t="str">
        <f>IF(E360="","",IF(Inputs!$B$12="Yes",I360-K360,Inputs!$B$6-K360))</f>
        <v/>
      </c>
      <c r="M360" s="8" t="str">
        <f t="shared" si="80"/>
        <v/>
      </c>
      <c r="N360" s="8"/>
      <c r="O360" s="8"/>
      <c r="P360" s="8"/>
      <c r="Q360" s="8" t="str">
        <f t="shared" si="75"/>
        <v/>
      </c>
      <c r="R360" s="3">
        <f t="shared" si="76"/>
        <v>0</v>
      </c>
      <c r="S360" s="62">
        <f>IF(Inputs!$E$12="Yes",IF(AH360&lt;0,0,AH360),0)</f>
        <v>0</v>
      </c>
      <c r="T360" s="3">
        <f t="shared" si="77"/>
        <v>0</v>
      </c>
      <c r="U360" s="8" t="str">
        <f t="shared" si="78"/>
        <v/>
      </c>
      <c r="W360" s="11"/>
      <c r="X360" s="11"/>
      <c r="Y360" s="11"/>
      <c r="Z360" s="11"/>
      <c r="AA360" s="11"/>
      <c r="AB360" s="11"/>
      <c r="AC360" s="11"/>
      <c r="AD360">
        <f>IF(AND('Loan amortization schedule-old'!K360&gt;$AE$1,K360&gt;$AE$1),1,0)</f>
        <v>1</v>
      </c>
      <c r="AE360" s="2">
        <f>IF(AND('Loan amortization schedule-old'!K360&gt;$AE$1,K360&lt;$AE$1),($AE$1-K360)*Inputs!$B$10,0)</f>
        <v>0</v>
      </c>
      <c r="AF360">
        <f>IF(AND('Loan amortization schedule-old'!K360&lt;$AE$1,K360&lt;$AE$1),('Loan amortization schedule-old'!K360-'Loan amortization schedule-new'!K360)*Inputs!$B$10,0)</f>
        <v>0</v>
      </c>
      <c r="AG360" s="7"/>
      <c r="AH360" s="61" t="e">
        <f>IF(ISERROR(E360),NA(),'Loan amortization schedule-old'!K360-'Loan amortization schedule-new'!K360)+IF(ISERROR(E360),NA(),'Loan amortization schedule-old'!L360-'Loan amortization schedule-new'!L360)-IF(ISERROR(E360),NA(),IF(AD360=1,0,SUM(AE360:AF360)))</f>
        <v>#VALUE!</v>
      </c>
    </row>
    <row r="361" spans="4:34">
      <c r="D361" s="26">
        <f>IF(SUM($D$2:D360)&lt;&gt;0,0,IF(OR(ROUND(U360-L361,2)=0,ROUND(U361,2)=0),E361,0))</f>
        <v>0</v>
      </c>
      <c r="E361" s="3" t="str">
        <f t="shared" si="79"/>
        <v/>
      </c>
      <c r="F361" s="3" t="str">
        <f t="shared" si="71"/>
        <v/>
      </c>
      <c r="G361" s="47">
        <f t="shared" si="81"/>
        <v>8.6499999999999994E-2</v>
      </c>
      <c r="H361" s="37">
        <f t="shared" si="72"/>
        <v>8.6499999999999994E-2</v>
      </c>
      <c r="I361" s="9" t="e">
        <f>IF(Inputs!$B$12="No",IF((K361+L361)&gt;(U360*(1+rate/freq)),IF((U360*(1+rate/freq))&lt;0,0,(U360*(1+rate/freq))),(K361+L361)),IF(E361="",NA(),IF(Inputs!$E$10&gt;(U360*(1+rate/freq)),IF((U360*(1+rate/freq))&lt;0,0,(U360*(1+rate/freq))),PMT(H361/freq,(term),-$B$2))))</f>
        <v>#N/A</v>
      </c>
      <c r="J361" s="8" t="str">
        <f t="shared" si="73"/>
        <v/>
      </c>
      <c r="K361" s="9" t="str">
        <f t="shared" si="74"/>
        <v/>
      </c>
      <c r="L361" s="8" t="str">
        <f>IF(E361="","",IF(Inputs!$B$12="Yes",I361-K361,Inputs!$B$6-K361))</f>
        <v/>
      </c>
      <c r="M361" s="8" t="str">
        <f t="shared" si="80"/>
        <v/>
      </c>
      <c r="N361" s="8">
        <f>N358+3</f>
        <v>358</v>
      </c>
      <c r="O361" s="8"/>
      <c r="P361" s="8"/>
      <c r="Q361" s="8" t="str">
        <f t="shared" si="75"/>
        <v/>
      </c>
      <c r="R361" s="3">
        <f t="shared" si="76"/>
        <v>0</v>
      </c>
      <c r="S361" s="62">
        <f>IF(Inputs!$E$12="Yes",IF(AH361&lt;0,0,AH361),0)</f>
        <v>0</v>
      </c>
      <c r="T361" s="3">
        <f t="shared" si="77"/>
        <v>0</v>
      </c>
      <c r="U361" s="8" t="str">
        <f t="shared" si="78"/>
        <v/>
      </c>
      <c r="W361" s="11"/>
      <c r="X361" s="11"/>
      <c r="Y361" s="11"/>
      <c r="Z361" s="11"/>
      <c r="AA361" s="11"/>
      <c r="AB361" s="11"/>
      <c r="AC361" s="11"/>
      <c r="AD361">
        <f>IF(AND('Loan amortization schedule-old'!K361&gt;$AE$1,K361&gt;$AE$1),1,0)</f>
        <v>1</v>
      </c>
      <c r="AE361" s="2">
        <f>IF(AND('Loan amortization schedule-old'!K361&gt;$AE$1,K361&lt;$AE$1),($AE$1-K361)*Inputs!$B$10,0)</f>
        <v>0</v>
      </c>
      <c r="AF361">
        <f>IF(AND('Loan amortization schedule-old'!K361&lt;$AE$1,K361&lt;$AE$1),('Loan amortization schedule-old'!K361-'Loan amortization schedule-new'!K361)*Inputs!$B$10,0)</f>
        <v>0</v>
      </c>
      <c r="AG361" s="7"/>
      <c r="AH361" s="61" t="e">
        <f>IF(ISERROR(E361),NA(),'Loan amortization schedule-old'!K361-'Loan amortization schedule-new'!K361)+IF(ISERROR(E361),NA(),'Loan amortization schedule-old'!L361-'Loan amortization schedule-new'!L361)-IF(ISERROR(E361),NA(),IF(AD361=1,0,SUM(AE361:AF361)))</f>
        <v>#VALUE!</v>
      </c>
    </row>
    <row r="362" spans="4:34">
      <c r="D362" s="26">
        <f>IF(SUM($D$2:D361)&lt;&gt;0,0,IF(OR(ROUND(U361-L362,2)=0,ROUND(U362,2)=0),E362,0))</f>
        <v>0</v>
      </c>
      <c r="E362" s="3" t="str">
        <f t="shared" si="79"/>
        <v/>
      </c>
      <c r="F362" s="3" t="str">
        <f t="shared" si="71"/>
        <v/>
      </c>
      <c r="G362" s="47">
        <f t="shared" si="81"/>
        <v>8.6499999999999994E-2</v>
      </c>
      <c r="H362" s="37">
        <f t="shared" si="72"/>
        <v>8.6499999999999994E-2</v>
      </c>
      <c r="I362" s="9" t="e">
        <f>IF(Inputs!$B$12="No",IF((K362+L362)&gt;(U361*(1+rate/freq)),IF((U361*(1+rate/freq))&lt;0,0,(U361*(1+rate/freq))),(K362+L362)),IF(E362="",NA(),IF(Inputs!$E$10&gt;(U361*(1+rate/freq)),IF((U361*(1+rate/freq))&lt;0,0,(U361*(1+rate/freq))),PMT(H362/freq,(term),-$B$2))))</f>
        <v>#N/A</v>
      </c>
      <c r="J362" s="8" t="str">
        <f t="shared" si="73"/>
        <v/>
      </c>
      <c r="K362" s="9" t="str">
        <f t="shared" si="74"/>
        <v/>
      </c>
      <c r="L362" s="8" t="str">
        <f>IF(E362="","",IF(Inputs!$B$12="Yes",I362-K362,Inputs!$B$6-K362))</f>
        <v/>
      </c>
      <c r="M362" s="8" t="str">
        <f t="shared" si="80"/>
        <v/>
      </c>
      <c r="N362" s="8"/>
      <c r="O362" s="8"/>
      <c r="P362" s="8"/>
      <c r="Q362" s="8" t="str">
        <f t="shared" si="75"/>
        <v/>
      </c>
      <c r="R362" s="3">
        <f t="shared" si="76"/>
        <v>0</v>
      </c>
      <c r="S362" s="62">
        <f>IF(Inputs!$E$12="Yes",IF(AH362&lt;0,0,AH362),0)</f>
        <v>0</v>
      </c>
      <c r="T362" s="3">
        <f t="shared" si="77"/>
        <v>0</v>
      </c>
      <c r="U362" s="8" t="str">
        <f t="shared" si="78"/>
        <v/>
      </c>
      <c r="W362" s="11"/>
      <c r="X362" s="11"/>
      <c r="Y362" s="11"/>
      <c r="Z362" s="11"/>
      <c r="AA362" s="11"/>
      <c r="AB362" s="11"/>
      <c r="AC362" s="11"/>
      <c r="AD362">
        <f>IF(AND('Loan amortization schedule-old'!K362&gt;$AE$1,K362&gt;$AE$1),1,0)</f>
        <v>1</v>
      </c>
      <c r="AE362" s="2">
        <f>IF(AND('Loan amortization schedule-old'!K362&gt;$AE$1,K362&lt;$AE$1),($AE$1-K362)*Inputs!$B$10,0)</f>
        <v>0</v>
      </c>
      <c r="AF362">
        <f>IF(AND('Loan amortization schedule-old'!K362&lt;$AE$1,K362&lt;$AE$1),('Loan amortization schedule-old'!K362-'Loan amortization schedule-new'!K362)*Inputs!$B$10,0)</f>
        <v>0</v>
      </c>
      <c r="AG362" s="7"/>
      <c r="AH362" s="61" t="e">
        <f>IF(ISERROR(E362),NA(),'Loan amortization schedule-old'!K362-'Loan amortization schedule-new'!K362)+IF(ISERROR(E362),NA(),'Loan amortization schedule-old'!L362-'Loan amortization schedule-new'!L362)-IF(ISERROR(E362),NA(),IF(AD362=1,0,SUM(AE362:AF362)))</f>
        <v>#VALUE!</v>
      </c>
    </row>
    <row r="363" spans="4:34">
      <c r="D363" s="26">
        <f>IF(SUM($D$2:D362)&lt;&gt;0,0,IF(OR(ROUND(U362-L363,2)=0,ROUND(U363,2)=0),E363,0))</f>
        <v>0</v>
      </c>
      <c r="E363" s="3" t="str">
        <f t="shared" si="79"/>
        <v/>
      </c>
      <c r="F363" s="3" t="str">
        <f t="shared" si="71"/>
        <v/>
      </c>
      <c r="G363" s="47">
        <f t="shared" si="81"/>
        <v>8.6499999999999994E-2</v>
      </c>
      <c r="H363" s="37">
        <f t="shared" si="72"/>
        <v>8.6499999999999994E-2</v>
      </c>
      <c r="I363" s="9" t="e">
        <f>IF(Inputs!$B$12="No",IF((K363+L363)&gt;(U362*(1+rate/freq)),IF((U362*(1+rate/freq))&lt;0,0,(U362*(1+rate/freq))),(K363+L363)),IF(E363="",NA(),IF(Inputs!$E$10&gt;(U362*(1+rate/freq)),IF((U362*(1+rate/freq))&lt;0,0,(U362*(1+rate/freq))),PMT(H363/freq,(term),-$B$2))))</f>
        <v>#N/A</v>
      </c>
      <c r="J363" s="8" t="str">
        <f t="shared" si="73"/>
        <v/>
      </c>
      <c r="K363" s="9" t="str">
        <f t="shared" si="74"/>
        <v/>
      </c>
      <c r="L363" s="8" t="str">
        <f>IF(E363="","",IF(Inputs!$B$12="Yes",I363-K363,Inputs!$B$6-K363))</f>
        <v/>
      </c>
      <c r="M363" s="8" t="str">
        <f t="shared" si="80"/>
        <v/>
      </c>
      <c r="N363" s="8"/>
      <c r="O363" s="8"/>
      <c r="P363" s="8"/>
      <c r="Q363" s="8" t="str">
        <f t="shared" si="75"/>
        <v/>
      </c>
      <c r="R363" s="3">
        <f t="shared" si="76"/>
        <v>0</v>
      </c>
      <c r="S363" s="19"/>
      <c r="T363" s="3">
        <f t="shared" si="77"/>
        <v>0</v>
      </c>
      <c r="U363" s="8" t="str">
        <f t="shared" si="78"/>
        <v/>
      </c>
      <c r="W363" s="11"/>
      <c r="X363" s="11"/>
      <c r="Y363" s="11"/>
      <c r="Z363" s="11"/>
      <c r="AA363" s="11"/>
      <c r="AB363" s="11"/>
      <c r="AC363" s="11"/>
      <c r="AD363">
        <f>IF(AND('Loan amortization schedule-old'!K363&gt;$AE$1,K363&gt;$AE$1),1,0)</f>
        <v>1</v>
      </c>
      <c r="AE363" s="2">
        <f>IF(AND('Loan amortization schedule-old'!K363&gt;$AE$1,K363&lt;$AE$1),($AE$1-K363)*Inputs!$B$10,0)</f>
        <v>0</v>
      </c>
      <c r="AF363">
        <f>IF(AND('Loan amortization schedule-old'!K363&lt;$AE$1,K363&lt;$AE$1),('Loan amortization schedule-old'!K363-'Loan amortization schedule-new'!K363)*Inputs!$B$10,0)</f>
        <v>0</v>
      </c>
      <c r="AG363" s="7"/>
      <c r="AH363" s="61" t="e">
        <f>IF(ISERROR(E363),NA(),'Loan amortization schedule-old'!K363-'Loan amortization schedule-new'!K363)+IF(ISERROR(E363),NA(),'Loan amortization schedule-old'!L363-'Loan amortization schedule-new'!L363)-IF(ISERROR(E363),NA(),IF(AD363=1,0,SUM(AE363:AF363)))</f>
        <v>#VALUE!</v>
      </c>
    </row>
    <row r="364" spans="4:34">
      <c r="D364" s="26">
        <f>IF(SUM($D$2:D363)&lt;&gt;0,0,IF(OR(ROUND(U363-L364,2)=0,ROUND(U364,2)=0),E364,0))</f>
        <v>0</v>
      </c>
      <c r="E364" s="3" t="str">
        <f t="shared" si="79"/>
        <v/>
      </c>
      <c r="F364" s="3" t="str">
        <f t="shared" si="71"/>
        <v/>
      </c>
      <c r="G364" s="47">
        <f t="shared" si="81"/>
        <v>8.6499999999999994E-2</v>
      </c>
      <c r="H364" s="37">
        <f t="shared" si="72"/>
        <v>8.6499999999999994E-2</v>
      </c>
      <c r="I364" s="9" t="e">
        <f>IF(Inputs!$B$12="No",IF((K364+L364)&gt;(U363*(1+rate/freq)),IF((U363*(1+rate/freq))&lt;0,0,(U363*(1+rate/freq))),(K364+L364)),IF(E364="",NA(),IF(Inputs!$E$10&gt;(U363*(1+rate/freq)),IF((U363*(1+rate/freq))&lt;0,0,(U363*(1+rate/freq))),PMT(H364/freq,(term),-$B$2))))</f>
        <v>#N/A</v>
      </c>
      <c r="J364" s="8" t="str">
        <f t="shared" si="73"/>
        <v/>
      </c>
      <c r="K364" s="9" t="str">
        <f t="shared" si="74"/>
        <v/>
      </c>
      <c r="L364" s="8" t="str">
        <f>IF(E364="","",IF(Inputs!$B$12="Yes",I364-K364,Inputs!$B$6-K364))</f>
        <v/>
      </c>
      <c r="M364" s="8" t="str">
        <f t="shared" si="80"/>
        <v/>
      </c>
      <c r="N364" s="8">
        <f>N361+3</f>
        <v>361</v>
      </c>
      <c r="O364" s="8">
        <f>O358+6</f>
        <v>361</v>
      </c>
      <c r="P364" s="8">
        <f>P352+12</f>
        <v>361</v>
      </c>
      <c r="Q364" s="8" t="str">
        <f t="shared" si="75"/>
        <v/>
      </c>
      <c r="R364" s="3">
        <f t="shared" si="76"/>
        <v>0</v>
      </c>
      <c r="S364" s="19"/>
      <c r="T364" s="3">
        <f t="shared" si="77"/>
        <v>0</v>
      </c>
      <c r="U364" s="8" t="str">
        <f t="shared" si="78"/>
        <v/>
      </c>
      <c r="W364" s="11"/>
      <c r="X364" s="11"/>
      <c r="Y364" s="11"/>
      <c r="Z364" s="11"/>
      <c r="AA364" s="11"/>
      <c r="AB364" s="11"/>
      <c r="AC364" s="11"/>
      <c r="AD364">
        <f>IF(AND('Loan amortization schedule-old'!K364&gt;$AE$1,K364&gt;$AE$1),1,0)</f>
        <v>1</v>
      </c>
      <c r="AE364" s="2">
        <f>IF(AND('Loan amortization schedule-old'!K364&gt;$AE$1,K364&lt;$AE$1),($AE$1-K364)*Inputs!$B$10,0)</f>
        <v>0</v>
      </c>
      <c r="AF364">
        <f>IF(AND('Loan amortization schedule-old'!K364&lt;$AE$1,K364&lt;$AE$1),('Loan amortization schedule-old'!K364-'Loan amortization schedule-new'!K364)*Inputs!$B$10,0)</f>
        <v>0</v>
      </c>
      <c r="AG364" s="7"/>
      <c r="AH364" s="61" t="e">
        <f>IF(ISERROR(E364),NA(),'Loan amortization schedule-old'!K364-'Loan amortization schedule-new'!K364)+IF(ISERROR(E364),NA(),'Loan amortization schedule-old'!L364-'Loan amortization schedule-new'!L364)-IF(ISERROR(E364),NA(),IF(AD364=1,0,SUM(AE364:AF364)))</f>
        <v>#VALUE!</v>
      </c>
    </row>
    <row r="365" spans="4:34">
      <c r="D365" s="26">
        <f>IF(SUM($D$2:D364)&lt;&gt;0,0,IF(OR(ROUND(U364-L365,2)=0,ROUND(U365,2)=0),E365,0))</f>
        <v>0</v>
      </c>
      <c r="E365" s="3" t="str">
        <f t="shared" si="79"/>
        <v/>
      </c>
      <c r="F365" s="3" t="str">
        <f t="shared" si="71"/>
        <v/>
      </c>
      <c r="G365" s="47">
        <f t="shared" si="81"/>
        <v>8.6499999999999994E-2</v>
      </c>
      <c r="H365" s="37">
        <f t="shared" si="72"/>
        <v>8.6499999999999994E-2</v>
      </c>
      <c r="I365" s="9" t="e">
        <f>IF(Inputs!$B$12="No",IF((K365+L365)&gt;(U364*(1+rate/freq)),IF((U364*(1+rate/freq))&lt;0,0,(U364*(1+rate/freq))),(K365+L365)),IF(E365="",NA(),IF(Inputs!$E$10&gt;(U364*(1+rate/freq)),IF((U364*(1+rate/freq))&lt;0,0,(U364*(1+rate/freq))),PMT(H365/freq,(term),-$B$2))))</f>
        <v>#N/A</v>
      </c>
      <c r="J365" s="8" t="str">
        <f t="shared" si="73"/>
        <v/>
      </c>
      <c r="K365" s="9" t="str">
        <f t="shared" si="74"/>
        <v/>
      </c>
      <c r="L365" s="8" t="str">
        <f>IF(E365="","",IF(Inputs!$B$12="Yes",I365-K365,Inputs!$B$6-K365))</f>
        <v/>
      </c>
      <c r="M365" s="8" t="str">
        <f t="shared" si="80"/>
        <v/>
      </c>
      <c r="N365" s="8"/>
      <c r="O365" s="8"/>
      <c r="P365" s="8"/>
      <c r="Q365" s="8" t="str">
        <f t="shared" si="75"/>
        <v/>
      </c>
      <c r="R365" s="3">
        <f t="shared" si="76"/>
        <v>0</v>
      </c>
      <c r="S365" s="19"/>
      <c r="T365" s="3">
        <f t="shared" si="77"/>
        <v>0</v>
      </c>
      <c r="U365" s="8" t="str">
        <f t="shared" si="78"/>
        <v/>
      </c>
      <c r="W365" s="11"/>
      <c r="X365" s="11"/>
      <c r="Y365" s="11"/>
      <c r="Z365" s="11"/>
      <c r="AA365" s="11"/>
      <c r="AB365" s="11"/>
      <c r="AC365" s="11"/>
      <c r="AD365">
        <f>IF(AND('Loan amortization schedule-old'!K365&gt;$AE$1,K365&gt;$AE$1),1,0)</f>
        <v>1</v>
      </c>
      <c r="AE365" s="2">
        <f>IF(AND('Loan amortization schedule-old'!K365&gt;$AE$1,K365&lt;$AE$1),($AE$1-K365)*Inputs!$B$10,0)</f>
        <v>0</v>
      </c>
      <c r="AF365">
        <f>IF(AND('Loan amortization schedule-old'!K365&lt;$AE$1,K365&lt;$AE$1),('Loan amortization schedule-old'!K365-'Loan amortization schedule-new'!K365)*Inputs!$B$10,0)</f>
        <v>0</v>
      </c>
      <c r="AG365" s="7"/>
      <c r="AH365" s="61" t="e">
        <f>IF(ISERROR(E365),NA(),'Loan amortization schedule-old'!K365-'Loan amortization schedule-new'!K365)+IF(ISERROR(E365),NA(),'Loan amortization schedule-old'!L365-'Loan amortization schedule-new'!L365)-IF(ISERROR(E365),NA(),IF(AD365=1,0,SUM(AE365:AF365)))</f>
        <v>#VALUE!</v>
      </c>
    </row>
    <row r="366" spans="4:34">
      <c r="D366" s="26">
        <f>IF(SUM($D$2:D365)&lt;&gt;0,0,IF(OR(ROUND(U365-L366,2)=0,ROUND(U366,2)=0),E366,0))</f>
        <v>0</v>
      </c>
      <c r="E366" s="3" t="str">
        <f t="shared" si="79"/>
        <v/>
      </c>
      <c r="F366" s="3" t="str">
        <f t="shared" si="71"/>
        <v/>
      </c>
      <c r="G366" s="47">
        <f t="shared" si="81"/>
        <v>8.6499999999999994E-2</v>
      </c>
      <c r="H366" s="37">
        <f t="shared" si="72"/>
        <v>8.6499999999999994E-2</v>
      </c>
      <c r="I366" s="9" t="e">
        <f>IF(Inputs!$B$12="No",IF((K366+L366)&gt;(U365*(1+rate/freq)),IF((U365*(1+rate/freq))&lt;0,0,(U365*(1+rate/freq))),(K366+L366)),IF(E366="",NA(),IF(Inputs!$E$10&gt;(U365*(1+rate/freq)),IF((U365*(1+rate/freq))&lt;0,0,(U365*(1+rate/freq))),PMT(H366/freq,(term),-$B$2))))</f>
        <v>#N/A</v>
      </c>
      <c r="J366" s="8" t="str">
        <f t="shared" si="73"/>
        <v/>
      </c>
      <c r="K366" s="9" t="str">
        <f t="shared" si="74"/>
        <v/>
      </c>
      <c r="L366" s="8" t="str">
        <f>IF(E366="","",IF(Inputs!$B$12="Yes",I366-K366,Inputs!$B$6-K366))</f>
        <v/>
      </c>
      <c r="M366" s="8" t="str">
        <f t="shared" si="80"/>
        <v/>
      </c>
      <c r="N366" s="8"/>
      <c r="O366" s="8"/>
      <c r="P366" s="8"/>
      <c r="Q366" s="8" t="str">
        <f t="shared" si="75"/>
        <v/>
      </c>
      <c r="R366" s="3">
        <f t="shared" si="76"/>
        <v>0</v>
      </c>
      <c r="S366" s="19"/>
      <c r="T366" s="3">
        <f t="shared" si="77"/>
        <v>0</v>
      </c>
      <c r="U366" s="8" t="str">
        <f t="shared" si="78"/>
        <v/>
      </c>
      <c r="W366" s="11"/>
      <c r="X366" s="11"/>
      <c r="Y366" s="11"/>
      <c r="Z366" s="11"/>
      <c r="AA366" s="11"/>
      <c r="AB366" s="11"/>
      <c r="AC366" s="11"/>
      <c r="AD366">
        <f>IF(AND('Loan amortization schedule-old'!K366&gt;$AE$1,K366&gt;$AE$1),1,0)</f>
        <v>1</v>
      </c>
      <c r="AE366" s="2">
        <f>IF(AND('Loan amortization schedule-old'!K366&gt;$AE$1,K366&lt;$AE$1),($AE$1-K366)*Inputs!$B$10,0)</f>
        <v>0</v>
      </c>
      <c r="AF366">
        <f>IF(AND('Loan amortization schedule-old'!K366&lt;$AE$1,K366&lt;$AE$1),('Loan amortization schedule-old'!K366-'Loan amortization schedule-new'!K366)*Inputs!$B$10,0)</f>
        <v>0</v>
      </c>
      <c r="AG366" s="7"/>
      <c r="AH366" s="61" t="e">
        <f>IF(ISERROR(E366),NA(),'Loan amortization schedule-old'!K366-'Loan amortization schedule-new'!K366)+IF(ISERROR(E366),NA(),'Loan amortization schedule-old'!L366-'Loan amortization schedule-new'!L366)-IF(ISERROR(E366),NA(),IF(AD366=1,0,SUM(AE366:AF366)))</f>
        <v>#VALUE!</v>
      </c>
    </row>
    <row r="367" spans="4:34">
      <c r="D367" s="26">
        <f>IF(SUM($D$2:D366)&lt;&gt;0,0,IF(OR(ROUND(U366-L367,2)=0,ROUND(U367,2)=0),E367,0))</f>
        <v>0</v>
      </c>
      <c r="E367" s="3" t="str">
        <f t="shared" si="79"/>
        <v/>
      </c>
      <c r="F367" s="3" t="str">
        <f t="shared" si="71"/>
        <v/>
      </c>
      <c r="G367" s="47">
        <f t="shared" si="81"/>
        <v>8.6499999999999994E-2</v>
      </c>
      <c r="H367" s="37">
        <f t="shared" si="72"/>
        <v>8.6499999999999994E-2</v>
      </c>
      <c r="I367" s="9" t="e">
        <f>IF(Inputs!$B$12="No",IF((K367+L367)&gt;(U366*(1+rate/freq)),IF((U366*(1+rate/freq))&lt;0,0,(U366*(1+rate/freq))),(K367+L367)),IF(E367="",NA(),IF(Inputs!$E$10&gt;(U366*(1+rate/freq)),IF((U366*(1+rate/freq))&lt;0,0,(U366*(1+rate/freq))),PMT(H367/freq,(term),-$B$2))))</f>
        <v>#N/A</v>
      </c>
      <c r="J367" s="8" t="str">
        <f t="shared" si="73"/>
        <v/>
      </c>
      <c r="K367" s="9" t="str">
        <f t="shared" si="74"/>
        <v/>
      </c>
      <c r="L367" s="8" t="str">
        <f>IF(E367="","",IF(Inputs!$B$12="Yes",I367-K367,Inputs!$B$6-K367))</f>
        <v/>
      </c>
      <c r="M367" s="8" t="str">
        <f t="shared" si="80"/>
        <v/>
      </c>
      <c r="N367" s="8">
        <f>N364+3</f>
        <v>364</v>
      </c>
      <c r="O367" s="8"/>
      <c r="P367" s="8"/>
      <c r="Q367" s="8" t="str">
        <f t="shared" si="75"/>
        <v/>
      </c>
      <c r="R367" s="3">
        <f t="shared" si="76"/>
        <v>0</v>
      </c>
      <c r="S367" s="19"/>
      <c r="T367" s="3">
        <f t="shared" si="77"/>
        <v>0</v>
      </c>
      <c r="U367" s="8" t="str">
        <f t="shared" si="78"/>
        <v/>
      </c>
      <c r="W367" s="11"/>
      <c r="X367" s="11"/>
      <c r="Y367" s="11"/>
      <c r="Z367" s="11"/>
      <c r="AA367" s="11"/>
      <c r="AB367" s="11"/>
      <c r="AC367" s="11"/>
      <c r="AD367">
        <f>IF(AND('Loan amortization schedule-old'!K367&gt;$AE$1,K367&gt;$AE$1),1,0)</f>
        <v>1</v>
      </c>
      <c r="AE367" s="2">
        <f>IF(AND('Loan amortization schedule-old'!K367&gt;$AE$1,K367&lt;$AE$1),($AE$1-K367)*Inputs!$B$10,0)</f>
        <v>0</v>
      </c>
      <c r="AF367">
        <f>IF(AND('Loan amortization schedule-old'!K367&lt;$AE$1,K367&lt;$AE$1),('Loan amortization schedule-old'!K367-'Loan amortization schedule-new'!K367)*Inputs!$B$10,0)</f>
        <v>0</v>
      </c>
      <c r="AG367" s="7"/>
      <c r="AH367" s="61" t="e">
        <f>IF(ISERROR(E367),NA(),'Loan amortization schedule-old'!K367-'Loan amortization schedule-new'!K367)+IF(ISERROR(E367),NA(),'Loan amortization schedule-old'!L367-'Loan amortization schedule-new'!L367)-IF(ISERROR(E367),NA(),IF(AD367=1,0,SUM(AE367:AF367)))</f>
        <v>#VALUE!</v>
      </c>
    </row>
    <row r="368" spans="4:34">
      <c r="D368" s="26">
        <f>IF(SUM($D$2:D367)&lt;&gt;0,0,IF(OR(ROUND(U367-L368,2)=0,ROUND(U368,2)=0),E368,0))</f>
        <v>0</v>
      </c>
      <c r="E368" s="3" t="str">
        <f t="shared" si="79"/>
        <v/>
      </c>
      <c r="F368" s="3" t="str">
        <f t="shared" si="71"/>
        <v/>
      </c>
      <c r="G368" s="47">
        <f t="shared" si="81"/>
        <v>8.6499999999999994E-2</v>
      </c>
      <c r="H368" s="37">
        <f t="shared" si="72"/>
        <v>8.6499999999999994E-2</v>
      </c>
      <c r="I368" s="9" t="e">
        <f>IF(Inputs!$B$12="No",IF((K368+L368)&gt;(U367*(1+rate/freq)),IF((U367*(1+rate/freq))&lt;0,0,(U367*(1+rate/freq))),(K368+L368)),IF(E368="",NA(),IF(Inputs!$E$10&gt;(U367*(1+rate/freq)),IF((U367*(1+rate/freq))&lt;0,0,(U367*(1+rate/freq))),PMT(H368/freq,(term),-$B$2))))</f>
        <v>#N/A</v>
      </c>
      <c r="J368" s="8" t="str">
        <f t="shared" si="73"/>
        <v/>
      </c>
      <c r="K368" s="9" t="str">
        <f t="shared" si="74"/>
        <v/>
      </c>
      <c r="L368" s="8" t="str">
        <f>IF(E368="","",IF(Inputs!$B$12="Yes",I368-K368,Inputs!$B$6-K368))</f>
        <v/>
      </c>
      <c r="M368" s="8" t="str">
        <f t="shared" si="80"/>
        <v/>
      </c>
      <c r="N368" s="8"/>
      <c r="O368" s="8"/>
      <c r="P368" s="8"/>
      <c r="Q368" s="8" t="str">
        <f t="shared" si="75"/>
        <v/>
      </c>
      <c r="R368" s="3">
        <f t="shared" si="76"/>
        <v>0</v>
      </c>
      <c r="S368" s="19"/>
      <c r="T368" s="3">
        <f t="shared" si="77"/>
        <v>0</v>
      </c>
      <c r="U368" s="8" t="str">
        <f t="shared" si="78"/>
        <v/>
      </c>
      <c r="W368" s="11"/>
      <c r="X368" s="11"/>
      <c r="Y368" s="11"/>
      <c r="Z368" s="11"/>
      <c r="AA368" s="11"/>
      <c r="AB368" s="11"/>
      <c r="AC368" s="11"/>
      <c r="AD368">
        <f>IF(AND('Loan amortization schedule-old'!K368&gt;$AE$1,K368&gt;$AE$1),1,0)</f>
        <v>1</v>
      </c>
      <c r="AE368" s="2">
        <f>IF(AND('Loan amortization schedule-old'!K368&gt;$AE$1,K368&lt;$AE$1),($AE$1-K368)*Inputs!$B$10,0)</f>
        <v>0</v>
      </c>
      <c r="AF368">
        <f>IF(AND('Loan amortization schedule-old'!K368&lt;$AE$1,K368&lt;$AE$1),('Loan amortization schedule-old'!K368-'Loan amortization schedule-new'!K368)*Inputs!$B$10,0)</f>
        <v>0</v>
      </c>
      <c r="AG368" s="7"/>
      <c r="AH368" s="61" t="e">
        <f>IF(ISERROR(E368),NA(),'Loan amortization schedule-old'!K368-'Loan amortization schedule-new'!K368)+IF(ISERROR(E368),NA(),'Loan amortization schedule-old'!L368-'Loan amortization schedule-new'!L368)-IF(ISERROR(E368),NA(),IF(AD368=1,0,SUM(AE368:AF368)))</f>
        <v>#VALUE!</v>
      </c>
    </row>
    <row r="369" spans="4:34">
      <c r="D369" s="26">
        <f>IF(SUM($D$2:D368)&lt;&gt;0,0,IF(OR(ROUND(U368-L369,2)=0,ROUND(U369,2)=0),E369,0))</f>
        <v>0</v>
      </c>
      <c r="E369" s="3" t="str">
        <f t="shared" si="79"/>
        <v/>
      </c>
      <c r="F369" s="3" t="str">
        <f t="shared" si="71"/>
        <v/>
      </c>
      <c r="G369" s="47">
        <f t="shared" si="81"/>
        <v>8.6499999999999994E-2</v>
      </c>
      <c r="H369" s="37">
        <f t="shared" si="72"/>
        <v>8.6499999999999994E-2</v>
      </c>
      <c r="I369" s="9" t="e">
        <f>IF(Inputs!$B$12="No",IF((K369+L369)&gt;(U368*(1+rate/freq)),IF((U368*(1+rate/freq))&lt;0,0,(U368*(1+rate/freq))),(K369+L369)),IF(E369="",NA(),IF(Inputs!$E$10&gt;(U368*(1+rate/freq)),IF((U368*(1+rate/freq))&lt;0,0,(U368*(1+rate/freq))),PMT(H369/freq,(term),-$B$2))))</f>
        <v>#N/A</v>
      </c>
      <c r="J369" s="8" t="str">
        <f t="shared" si="73"/>
        <v/>
      </c>
      <c r="K369" s="9" t="str">
        <f t="shared" si="74"/>
        <v/>
      </c>
      <c r="L369" s="8" t="str">
        <f>IF(E369="","",IF(Inputs!$B$12="Yes",I369-K369,Inputs!$B$6-K369))</f>
        <v/>
      </c>
      <c r="M369" s="8" t="str">
        <f t="shared" si="80"/>
        <v/>
      </c>
      <c r="N369" s="8"/>
      <c r="O369" s="8"/>
      <c r="P369" s="8"/>
      <c r="Q369" s="8" t="str">
        <f t="shared" si="75"/>
        <v/>
      </c>
      <c r="R369" s="3">
        <f t="shared" si="76"/>
        <v>0</v>
      </c>
      <c r="S369" s="19"/>
      <c r="T369" s="3">
        <f t="shared" si="77"/>
        <v>0</v>
      </c>
      <c r="U369" s="8" t="str">
        <f t="shared" si="78"/>
        <v/>
      </c>
      <c r="W369" s="11"/>
      <c r="X369" s="11"/>
      <c r="Y369" s="11"/>
      <c r="Z369" s="11"/>
      <c r="AA369" s="11"/>
      <c r="AB369" s="11"/>
      <c r="AC369" s="11"/>
      <c r="AD369">
        <f>IF(AND('Loan amortization schedule-old'!K369&gt;$AE$1,K369&gt;$AE$1),1,0)</f>
        <v>1</v>
      </c>
      <c r="AE369" s="2">
        <f>IF(AND('Loan amortization schedule-old'!K369&gt;$AE$1,K369&lt;$AE$1),($AE$1-K369)*Inputs!$B$10,0)</f>
        <v>0</v>
      </c>
      <c r="AF369">
        <f>IF(AND('Loan amortization schedule-old'!K369&lt;$AE$1,K369&lt;$AE$1),('Loan amortization schedule-old'!K369-'Loan amortization schedule-new'!K369)*Inputs!$B$10,0)</f>
        <v>0</v>
      </c>
      <c r="AG369" s="7"/>
      <c r="AH369" s="61" t="e">
        <f>IF(ISERROR(E369),NA(),'Loan amortization schedule-old'!K369-'Loan amortization schedule-new'!K369)+IF(ISERROR(E369),NA(),'Loan amortization schedule-old'!L369-'Loan amortization schedule-new'!L369)-IF(ISERROR(E369),NA(),IF(AD369=1,0,SUM(AE369:AF369)))</f>
        <v>#VALUE!</v>
      </c>
    </row>
    <row r="370" spans="4:34">
      <c r="D370" s="26">
        <f>IF(SUM($D$2:D369)&lt;&gt;0,0,IF(OR(ROUND(U369-L370,2)=0,ROUND(U370,2)=0),E370,0))</f>
        <v>0</v>
      </c>
      <c r="E370" s="3" t="str">
        <f t="shared" si="79"/>
        <v/>
      </c>
      <c r="F370" s="3" t="str">
        <f t="shared" si="71"/>
        <v/>
      </c>
      <c r="G370" s="47">
        <f t="shared" si="81"/>
        <v>8.6499999999999994E-2</v>
      </c>
      <c r="H370" s="37">
        <f t="shared" si="72"/>
        <v>8.6499999999999994E-2</v>
      </c>
      <c r="I370" s="9" t="e">
        <f>IF(Inputs!$B$12="No",IF((K370+L370)&gt;(U369*(1+rate/freq)),IF((U369*(1+rate/freq))&lt;0,0,(U369*(1+rate/freq))),(K370+L370)),IF(E370="",NA(),IF(Inputs!$E$10&gt;(U369*(1+rate/freq)),IF((U369*(1+rate/freq))&lt;0,0,(U369*(1+rate/freq))),PMT(H370/freq,(term),-$B$2))))</f>
        <v>#N/A</v>
      </c>
      <c r="J370" s="8" t="str">
        <f t="shared" si="73"/>
        <v/>
      </c>
      <c r="K370" s="9" t="str">
        <f t="shared" si="74"/>
        <v/>
      </c>
      <c r="L370" s="8" t="str">
        <f>IF(E370="","",IF(Inputs!$B$12="Yes",I370-K370,Inputs!$B$6-K370))</f>
        <v/>
      </c>
      <c r="M370" s="8" t="str">
        <f t="shared" si="80"/>
        <v/>
      </c>
      <c r="N370" s="8">
        <f>N367+3</f>
        <v>367</v>
      </c>
      <c r="O370" s="8">
        <f>O364+6</f>
        <v>367</v>
      </c>
      <c r="P370" s="8"/>
      <c r="Q370" s="8" t="str">
        <f t="shared" si="75"/>
        <v/>
      </c>
      <c r="R370" s="3">
        <f t="shared" si="76"/>
        <v>0</v>
      </c>
      <c r="S370" s="19"/>
      <c r="T370" s="3">
        <f t="shared" si="77"/>
        <v>0</v>
      </c>
      <c r="U370" s="8" t="str">
        <f t="shared" si="78"/>
        <v/>
      </c>
      <c r="W370" s="11"/>
      <c r="X370" s="11"/>
      <c r="Y370" s="11"/>
      <c r="Z370" s="11"/>
      <c r="AA370" s="11"/>
      <c r="AB370" s="11"/>
      <c r="AC370" s="11"/>
      <c r="AD370">
        <f>IF(AND('Loan amortization schedule-old'!K370&gt;$AE$1,K370&gt;$AE$1),1,0)</f>
        <v>1</v>
      </c>
      <c r="AE370" s="2">
        <f>IF(AND('Loan amortization schedule-old'!K370&gt;$AE$1,K370&lt;$AE$1),($AE$1-K370)*Inputs!$B$10,0)</f>
        <v>0</v>
      </c>
      <c r="AF370">
        <f>IF(AND('Loan amortization schedule-old'!K370&lt;$AE$1,K370&lt;$AE$1),('Loan amortization schedule-old'!K370-'Loan amortization schedule-new'!K370)*Inputs!$B$10,0)</f>
        <v>0</v>
      </c>
      <c r="AG370" s="7"/>
      <c r="AH370" s="61" t="e">
        <f>IF(ISERROR(E370),NA(),'Loan amortization schedule-old'!K370-'Loan amortization schedule-new'!K370)+IF(ISERROR(E370),NA(),'Loan amortization schedule-old'!L370-'Loan amortization schedule-new'!L370)-IF(ISERROR(E370),NA(),IF(AD370=1,0,SUM(AE370:AF370)))</f>
        <v>#VALUE!</v>
      </c>
    </row>
    <row r="371" spans="4:34">
      <c r="D371" s="26">
        <f>IF(SUM($D$2:D370)&lt;&gt;0,0,IF(OR(ROUND(U370-L371,2)=0,ROUND(U371,2)=0),E371,0))</f>
        <v>0</v>
      </c>
      <c r="E371" s="3" t="str">
        <f t="shared" si="79"/>
        <v/>
      </c>
      <c r="F371" s="3" t="str">
        <f t="shared" si="71"/>
        <v/>
      </c>
      <c r="G371" s="47">
        <f t="shared" si="81"/>
        <v>8.6499999999999994E-2</v>
      </c>
      <c r="H371" s="37">
        <f t="shared" si="72"/>
        <v>8.6499999999999994E-2</v>
      </c>
      <c r="I371" s="9" t="e">
        <f>IF(Inputs!$B$12="No",IF((K371+L371)&gt;(U370*(1+rate/freq)),IF((U370*(1+rate/freq))&lt;0,0,(U370*(1+rate/freq))),(K371+L371)),IF(E371="",NA(),IF(Inputs!$E$10&gt;(U370*(1+rate/freq)),IF((U370*(1+rate/freq))&lt;0,0,(U370*(1+rate/freq))),PMT(H371/freq,(term),-$B$2))))</f>
        <v>#N/A</v>
      </c>
      <c r="J371" s="8" t="str">
        <f t="shared" si="73"/>
        <v/>
      </c>
      <c r="K371" s="9" t="str">
        <f t="shared" si="74"/>
        <v/>
      </c>
      <c r="L371" s="8" t="str">
        <f>IF(E371="","",IF(Inputs!$B$12="Yes",I371-K371,Inputs!$B$6-K371))</f>
        <v/>
      </c>
      <c r="M371" s="8" t="str">
        <f t="shared" si="80"/>
        <v/>
      </c>
      <c r="N371" s="8"/>
      <c r="O371" s="8"/>
      <c r="P371" s="8"/>
      <c r="Q371" s="8" t="str">
        <f t="shared" si="75"/>
        <v/>
      </c>
      <c r="R371" s="3">
        <f t="shared" si="76"/>
        <v>0</v>
      </c>
      <c r="S371" s="19"/>
      <c r="T371" s="3">
        <f t="shared" si="77"/>
        <v>0</v>
      </c>
      <c r="U371" s="8" t="str">
        <f t="shared" si="78"/>
        <v/>
      </c>
      <c r="W371" s="11"/>
      <c r="X371" s="11"/>
      <c r="Y371" s="11"/>
      <c r="Z371" s="11"/>
      <c r="AA371" s="11"/>
      <c r="AB371" s="11"/>
      <c r="AC371" s="11"/>
      <c r="AD371">
        <f>IF(AND('Loan amortization schedule-old'!K371&gt;$AE$1,K371&gt;$AE$1),1,0)</f>
        <v>1</v>
      </c>
      <c r="AE371" s="2">
        <f>IF(AND('Loan amortization schedule-old'!K371&gt;$AE$1,K371&lt;$AE$1),($AE$1-K371)*Inputs!$B$10,0)</f>
        <v>0</v>
      </c>
      <c r="AF371">
        <f>IF(AND('Loan amortization schedule-old'!K371&lt;$AE$1,K371&lt;$AE$1),('Loan amortization schedule-old'!K371-'Loan amortization schedule-new'!K371)*Inputs!$B$10,0)</f>
        <v>0</v>
      </c>
      <c r="AG371" s="7"/>
      <c r="AH371" s="61" t="e">
        <f>IF(ISERROR(E371),NA(),'Loan amortization schedule-old'!K371-'Loan amortization schedule-new'!K371)+IF(ISERROR(E371),NA(),'Loan amortization schedule-old'!L371-'Loan amortization schedule-new'!L371)-IF(ISERROR(E371),NA(),IF(AD371=1,0,SUM(AE371:AF371)))</f>
        <v>#VALUE!</v>
      </c>
    </row>
    <row r="372" spans="4:34">
      <c r="D372" s="26">
        <f>IF(SUM($D$2:D371)&lt;&gt;0,0,IF(OR(ROUND(U371-L372,2)=0,ROUND(U372,2)=0),E372,0))</f>
        <v>0</v>
      </c>
      <c r="E372" s="3" t="str">
        <f t="shared" si="79"/>
        <v/>
      </c>
      <c r="F372" s="3" t="str">
        <f t="shared" si="71"/>
        <v/>
      </c>
      <c r="G372" s="47">
        <f t="shared" si="81"/>
        <v>8.6499999999999994E-2</v>
      </c>
      <c r="H372" s="37">
        <f t="shared" si="72"/>
        <v>8.6499999999999994E-2</v>
      </c>
      <c r="I372" s="9" t="e">
        <f>IF(Inputs!$B$12="No",IF((K372+L372)&gt;(U371*(1+rate/freq)),IF((U371*(1+rate/freq))&lt;0,0,(U371*(1+rate/freq))),(K372+L372)),IF(E372="",NA(),IF(Inputs!$E$10&gt;(U371*(1+rate/freq)),IF((U371*(1+rate/freq))&lt;0,0,(U371*(1+rate/freq))),PMT(H372/freq,(term),-$B$2))))</f>
        <v>#N/A</v>
      </c>
      <c r="J372" s="8" t="str">
        <f t="shared" si="73"/>
        <v/>
      </c>
      <c r="K372" s="9" t="str">
        <f t="shared" si="74"/>
        <v/>
      </c>
      <c r="L372" s="8" t="str">
        <f>IF(E372="","",IF(Inputs!$B$12="Yes",I372-K372,Inputs!$B$6-K372))</f>
        <v/>
      </c>
      <c r="M372" s="8" t="str">
        <f t="shared" si="80"/>
        <v/>
      </c>
      <c r="N372" s="8"/>
      <c r="O372" s="8"/>
      <c r="P372" s="8"/>
      <c r="Q372" s="8" t="str">
        <f t="shared" si="75"/>
        <v/>
      </c>
      <c r="R372" s="3">
        <f t="shared" si="76"/>
        <v>0</v>
      </c>
      <c r="S372" s="19"/>
      <c r="T372" s="3">
        <f t="shared" si="77"/>
        <v>0</v>
      </c>
      <c r="U372" s="8" t="str">
        <f t="shared" si="78"/>
        <v/>
      </c>
      <c r="W372" s="11"/>
      <c r="X372" s="11"/>
      <c r="Y372" s="11"/>
      <c r="Z372" s="11"/>
      <c r="AA372" s="11"/>
      <c r="AB372" s="11"/>
      <c r="AC372" s="11"/>
      <c r="AD372">
        <f>IF(AND('Loan amortization schedule-old'!K372&gt;$AE$1,K372&gt;$AE$1),1,0)</f>
        <v>1</v>
      </c>
      <c r="AE372" s="2">
        <f>IF(AND('Loan amortization schedule-old'!K372&gt;$AE$1,K372&lt;$AE$1),($AE$1-K372)*Inputs!$B$10,0)</f>
        <v>0</v>
      </c>
      <c r="AF372">
        <f>IF(AND('Loan amortization schedule-old'!K372&lt;$AE$1,K372&lt;$AE$1),('Loan amortization schedule-old'!K372-'Loan amortization schedule-new'!K372)*Inputs!$B$10,0)</f>
        <v>0</v>
      </c>
      <c r="AG372" s="7"/>
      <c r="AH372" s="61" t="e">
        <f>IF(ISERROR(E372),NA(),'Loan amortization schedule-old'!K372-'Loan amortization schedule-new'!K372)+IF(ISERROR(E372),NA(),'Loan amortization schedule-old'!L372-'Loan amortization schedule-new'!L372)-IF(ISERROR(E372),NA(),IF(AD372=1,0,SUM(AE372:AF372)))</f>
        <v>#VALUE!</v>
      </c>
    </row>
    <row r="373" spans="4:34">
      <c r="D373" s="26">
        <f>IF(SUM($D$2:D372)&lt;&gt;0,0,IF(OR(ROUND(U372-L373,2)=0,ROUND(U373,2)=0),E373,0))</f>
        <v>0</v>
      </c>
      <c r="E373" s="3" t="str">
        <f t="shared" si="79"/>
        <v/>
      </c>
      <c r="F373" s="3" t="str">
        <f t="shared" si="71"/>
        <v/>
      </c>
      <c r="G373" s="47">
        <f t="shared" si="81"/>
        <v>8.6499999999999994E-2</v>
      </c>
      <c r="H373" s="37">
        <f t="shared" si="72"/>
        <v>8.6499999999999994E-2</v>
      </c>
      <c r="I373" s="9" t="e">
        <f>IF(Inputs!$B$12="No",IF((K373+L373)&gt;(U372*(1+rate/freq)),IF((U372*(1+rate/freq))&lt;0,0,(U372*(1+rate/freq))),(K373+L373)),IF(E373="",NA(),IF(Inputs!$E$10&gt;(U372*(1+rate/freq)),IF((U372*(1+rate/freq))&lt;0,0,(U372*(1+rate/freq))),PMT(H373/freq,(term),-$B$2))))</f>
        <v>#N/A</v>
      </c>
      <c r="J373" s="8" t="str">
        <f t="shared" si="73"/>
        <v/>
      </c>
      <c r="K373" s="9" t="str">
        <f t="shared" si="74"/>
        <v/>
      </c>
      <c r="L373" s="8" t="str">
        <f>IF(E373="","",IF(Inputs!$B$12="Yes",I373-K373,Inputs!$B$6-K373))</f>
        <v/>
      </c>
      <c r="M373" s="8" t="str">
        <f t="shared" si="80"/>
        <v/>
      </c>
      <c r="N373" s="8">
        <f>N370+3</f>
        <v>370</v>
      </c>
      <c r="O373" s="8"/>
      <c r="P373" s="8"/>
      <c r="Q373" s="8" t="str">
        <f t="shared" si="75"/>
        <v/>
      </c>
      <c r="R373" s="3">
        <f t="shared" si="76"/>
        <v>0</v>
      </c>
      <c r="S373" s="19"/>
      <c r="T373" s="3">
        <f t="shared" si="77"/>
        <v>0</v>
      </c>
      <c r="U373" s="8" t="str">
        <f t="shared" si="78"/>
        <v/>
      </c>
      <c r="W373" s="11"/>
      <c r="X373" s="11"/>
      <c r="Y373" s="11"/>
      <c r="Z373" s="11"/>
      <c r="AA373" s="11"/>
      <c r="AB373" s="11"/>
      <c r="AC373" s="11"/>
      <c r="AD373">
        <f>IF(AND('Loan amortization schedule-old'!K373&gt;$AE$1,K373&gt;$AE$1),1,0)</f>
        <v>1</v>
      </c>
      <c r="AE373" s="2">
        <f>IF(AND('Loan amortization schedule-old'!K373&gt;$AE$1,K373&lt;$AE$1),($AE$1-K373)*Inputs!$B$10,0)</f>
        <v>0</v>
      </c>
      <c r="AF373">
        <f>IF(AND('Loan amortization schedule-old'!K373&lt;$AE$1,K373&lt;$AE$1),('Loan amortization schedule-old'!K373-'Loan amortization schedule-new'!K373)*Inputs!$B$10,0)</f>
        <v>0</v>
      </c>
      <c r="AG373" s="7"/>
      <c r="AH373" s="61" t="e">
        <f>IF(ISERROR(E373),NA(),'Loan amortization schedule-old'!K373-'Loan amortization schedule-new'!K373)+IF(ISERROR(E373),NA(),'Loan amortization schedule-old'!L373-'Loan amortization schedule-new'!L373)-IF(ISERROR(E373),NA(),IF(AD373=1,0,SUM(AE373:AF373)))</f>
        <v>#VALUE!</v>
      </c>
    </row>
    <row r="374" spans="4:34">
      <c r="D374" s="26">
        <f>IF(SUM($D$2:D373)&lt;&gt;0,0,IF(OR(ROUND(U373-L374,2)=0,ROUND(U374,2)=0),E374,0))</f>
        <v>0</v>
      </c>
      <c r="E374" s="3" t="str">
        <f t="shared" si="79"/>
        <v/>
      </c>
      <c r="F374" s="3" t="str">
        <f t="shared" si="71"/>
        <v/>
      </c>
      <c r="G374" s="47">
        <f t="shared" si="81"/>
        <v>8.6499999999999994E-2</v>
      </c>
      <c r="H374" s="37">
        <f t="shared" si="72"/>
        <v>8.6499999999999994E-2</v>
      </c>
      <c r="I374" s="9" t="e">
        <f>IF(Inputs!$B$12="No",IF((K374+L374)&gt;(U373*(1+rate/freq)),IF((U373*(1+rate/freq))&lt;0,0,(U373*(1+rate/freq))),(K374+L374)),IF(E374="",NA(),IF(Inputs!$E$10&gt;(U373*(1+rate/freq)),IF((U373*(1+rate/freq))&lt;0,0,(U373*(1+rate/freq))),PMT(H374/freq,(term),-$B$2))))</f>
        <v>#N/A</v>
      </c>
      <c r="J374" s="8" t="str">
        <f t="shared" si="73"/>
        <v/>
      </c>
      <c r="K374" s="9" t="str">
        <f t="shared" si="74"/>
        <v/>
      </c>
      <c r="L374" s="8" t="str">
        <f>IF(E374="","",IF(Inputs!$B$12="Yes",I374-K374,Inputs!$B$6-K374))</f>
        <v/>
      </c>
      <c r="M374" s="8" t="str">
        <f t="shared" si="80"/>
        <v/>
      </c>
      <c r="N374" s="8"/>
      <c r="O374" s="8"/>
      <c r="P374" s="8"/>
      <c r="Q374" s="8" t="str">
        <f t="shared" si="75"/>
        <v/>
      </c>
      <c r="R374" s="3">
        <f t="shared" si="76"/>
        <v>0</v>
      </c>
      <c r="S374" s="19"/>
      <c r="T374" s="3">
        <f t="shared" si="77"/>
        <v>0</v>
      </c>
      <c r="U374" s="8" t="str">
        <f t="shared" si="78"/>
        <v/>
      </c>
      <c r="W374" s="11"/>
      <c r="X374" s="11"/>
      <c r="Y374" s="11"/>
      <c r="Z374" s="11"/>
      <c r="AA374" s="11"/>
      <c r="AB374" s="11"/>
      <c r="AC374" s="11"/>
      <c r="AD374">
        <f>IF(AND('Loan amortization schedule-old'!K374&gt;$AE$1,K374&gt;$AE$1),1,0)</f>
        <v>1</v>
      </c>
      <c r="AE374" s="2">
        <f>IF(AND('Loan amortization schedule-old'!K374&gt;$AE$1,K374&lt;$AE$1),($AE$1-K374)*Inputs!$B$10,0)</f>
        <v>0</v>
      </c>
      <c r="AF374">
        <f>IF(AND('Loan amortization schedule-old'!K374&lt;$AE$1,K374&lt;$AE$1),('Loan amortization schedule-old'!K374-'Loan amortization schedule-new'!K374)*Inputs!$B$10,0)</f>
        <v>0</v>
      </c>
      <c r="AG374" s="7"/>
      <c r="AH374" s="61" t="e">
        <f>IF(ISERROR(E374),NA(),'Loan amortization schedule-old'!K374-'Loan amortization schedule-new'!K374)+IF(ISERROR(E374),NA(),'Loan amortization schedule-old'!L374-'Loan amortization schedule-new'!L374)-IF(ISERROR(E374),NA(),IF(AD374=1,0,SUM(AE374:AF374)))</f>
        <v>#VALUE!</v>
      </c>
    </row>
    <row r="375" spans="4:34">
      <c r="D375" s="26">
        <f>IF(SUM($D$2:D374)&lt;&gt;0,0,IF(OR(ROUND(U374-L375,2)=0,ROUND(U375,2)=0),E375,0))</f>
        <v>0</v>
      </c>
      <c r="E375" s="3" t="str">
        <f t="shared" si="79"/>
        <v/>
      </c>
      <c r="F375" s="3" t="str">
        <f t="shared" si="71"/>
        <v/>
      </c>
      <c r="G375" s="47">
        <f t="shared" si="81"/>
        <v>8.6499999999999994E-2</v>
      </c>
      <c r="H375" s="37">
        <f t="shared" si="72"/>
        <v>8.6499999999999994E-2</v>
      </c>
      <c r="I375" s="9" t="e">
        <f>IF(Inputs!$B$12="No",IF((K375+L375)&gt;(U374*(1+rate/freq)),IF((U374*(1+rate/freq))&lt;0,0,(U374*(1+rate/freq))),(K375+L375)),IF(E375="",NA(),IF(Inputs!$E$10&gt;(U374*(1+rate/freq)),IF((U374*(1+rate/freq))&lt;0,0,(U374*(1+rate/freq))),PMT(H375/freq,(term),-$B$2))))</f>
        <v>#N/A</v>
      </c>
      <c r="J375" s="8" t="str">
        <f t="shared" si="73"/>
        <v/>
      </c>
      <c r="K375" s="9" t="str">
        <f t="shared" si="74"/>
        <v/>
      </c>
      <c r="L375" s="8" t="str">
        <f>IF(E375="","",IF(Inputs!$B$12="Yes",I375-K375,Inputs!$B$6-K375))</f>
        <v/>
      </c>
      <c r="M375" s="8" t="str">
        <f t="shared" si="80"/>
        <v/>
      </c>
      <c r="N375" s="8"/>
      <c r="O375" s="8"/>
      <c r="P375" s="8"/>
      <c r="Q375" s="8" t="str">
        <f t="shared" si="75"/>
        <v/>
      </c>
      <c r="R375" s="3">
        <f t="shared" si="76"/>
        <v>0</v>
      </c>
      <c r="S375" s="19"/>
      <c r="T375" s="3">
        <f t="shared" si="77"/>
        <v>0</v>
      </c>
      <c r="U375" s="8" t="str">
        <f t="shared" si="78"/>
        <v/>
      </c>
      <c r="W375" s="11"/>
      <c r="X375" s="11"/>
      <c r="Y375" s="11"/>
      <c r="Z375" s="11"/>
      <c r="AA375" s="11"/>
      <c r="AB375" s="11"/>
      <c r="AC375" s="11"/>
      <c r="AD375">
        <f>IF(AND('Loan amortization schedule-old'!K375&gt;$AE$1,K375&gt;$AE$1),1,0)</f>
        <v>1</v>
      </c>
      <c r="AE375" s="2">
        <f>IF(AND('Loan amortization schedule-old'!K375&gt;$AE$1,K375&lt;$AE$1),($AE$1-K375)*Inputs!$B$10,0)</f>
        <v>0</v>
      </c>
      <c r="AF375">
        <f>IF(AND('Loan amortization schedule-old'!K375&lt;$AE$1,K375&lt;$AE$1),('Loan amortization schedule-old'!K375-'Loan amortization schedule-new'!K375)*Inputs!$B$10,0)</f>
        <v>0</v>
      </c>
      <c r="AG375" s="7"/>
      <c r="AH375" s="61" t="e">
        <f>IF(ISERROR(E375),NA(),'Loan amortization schedule-old'!K375-'Loan amortization schedule-new'!K375)+IF(ISERROR(E375),NA(),'Loan amortization schedule-old'!L375-'Loan amortization schedule-new'!L375)-IF(ISERROR(E375),NA(),IF(AD375=1,0,SUM(AE375:AF375)))</f>
        <v>#VALUE!</v>
      </c>
    </row>
    <row r="376" spans="4:34">
      <c r="D376" s="26">
        <f>IF(SUM($D$2:D375)&lt;&gt;0,0,IF(OR(ROUND(U375-L376,2)=0,ROUND(U376,2)=0),E376,0))</f>
        <v>0</v>
      </c>
      <c r="E376" s="3" t="str">
        <f t="shared" si="79"/>
        <v/>
      </c>
      <c r="F376" s="3" t="str">
        <f t="shared" si="71"/>
        <v/>
      </c>
      <c r="G376" s="47">
        <f t="shared" si="81"/>
        <v>8.6499999999999994E-2</v>
      </c>
      <c r="H376" s="37">
        <f t="shared" si="72"/>
        <v>8.6499999999999994E-2</v>
      </c>
      <c r="I376" s="9" t="e">
        <f>IF(Inputs!$B$12="No",IF((K376+L376)&gt;(U375*(1+rate/freq)),IF((U375*(1+rate/freq))&lt;0,0,(U375*(1+rate/freq))),(K376+L376)),IF(E376="",NA(),IF(Inputs!$E$10&gt;(U375*(1+rate/freq)),IF((U375*(1+rate/freq))&lt;0,0,(U375*(1+rate/freq))),PMT(H376/freq,(term),-$B$2))))</f>
        <v>#N/A</v>
      </c>
      <c r="J376" s="8" t="str">
        <f t="shared" si="73"/>
        <v/>
      </c>
      <c r="K376" s="9" t="str">
        <f t="shared" si="74"/>
        <v/>
      </c>
      <c r="L376" s="8" t="str">
        <f>IF(E376="","",IF(Inputs!$B$12="Yes",I376-K376,Inputs!$B$6-K376))</f>
        <v/>
      </c>
      <c r="M376" s="8" t="str">
        <f t="shared" si="80"/>
        <v/>
      </c>
      <c r="N376" s="8">
        <f>N373+3</f>
        <v>373</v>
      </c>
      <c r="O376" s="8">
        <f>O370+6</f>
        <v>373</v>
      </c>
      <c r="P376" s="8">
        <f>P364+12</f>
        <v>373</v>
      </c>
      <c r="Q376" s="8" t="str">
        <f t="shared" si="75"/>
        <v/>
      </c>
      <c r="R376" s="3">
        <f t="shared" si="76"/>
        <v>0</v>
      </c>
      <c r="S376" s="19"/>
      <c r="T376" s="3">
        <f t="shared" si="77"/>
        <v>0</v>
      </c>
      <c r="U376" s="8" t="str">
        <f t="shared" si="78"/>
        <v/>
      </c>
      <c r="W376" s="11"/>
      <c r="X376" s="11"/>
      <c r="Y376" s="11"/>
      <c r="Z376" s="11"/>
      <c r="AA376" s="11"/>
      <c r="AB376" s="11"/>
      <c r="AC376" s="11"/>
      <c r="AD376">
        <f>IF(AND('Loan amortization schedule-old'!K376&gt;$AE$1,K376&gt;$AE$1),1,0)</f>
        <v>1</v>
      </c>
      <c r="AE376" s="2">
        <f>IF(AND('Loan amortization schedule-old'!K376&gt;$AE$1,K376&lt;$AE$1),($AE$1-K376)*Inputs!$B$10,0)</f>
        <v>0</v>
      </c>
      <c r="AF376">
        <f>IF(AND('Loan amortization schedule-old'!K376&lt;$AE$1,K376&lt;$AE$1),('Loan amortization schedule-old'!K376-'Loan amortization schedule-new'!K376)*Inputs!$B$10,0)</f>
        <v>0</v>
      </c>
      <c r="AG376" s="7"/>
      <c r="AH376" s="61" t="e">
        <f>IF(ISERROR(E376),NA(),'Loan amortization schedule-old'!K376-'Loan amortization schedule-new'!K376)+IF(ISERROR(E376),NA(),'Loan amortization schedule-old'!L376-'Loan amortization schedule-new'!L376)-IF(ISERROR(E376),NA(),IF(AD376=1,0,SUM(AE376:AF376)))</f>
        <v>#VALUE!</v>
      </c>
    </row>
    <row r="377" spans="4:34">
      <c r="D377" s="26">
        <f>IF(SUM($D$2:D376)&lt;&gt;0,0,IF(OR(ROUND(U376-L377,2)=0,ROUND(U377,2)=0),E377,0))</f>
        <v>0</v>
      </c>
      <c r="E377" s="3" t="str">
        <f t="shared" si="79"/>
        <v/>
      </c>
      <c r="F377" s="3" t="str">
        <f t="shared" si="71"/>
        <v/>
      </c>
      <c r="G377" s="47">
        <f t="shared" si="81"/>
        <v>8.6499999999999994E-2</v>
      </c>
      <c r="H377" s="37">
        <f t="shared" si="72"/>
        <v>8.6499999999999994E-2</v>
      </c>
      <c r="I377" s="9" t="e">
        <f>IF(Inputs!$B$12="No",IF((K377+L377)&gt;(U376*(1+rate/freq)),IF((U376*(1+rate/freq))&lt;0,0,(U376*(1+rate/freq))),(K377+L377)),IF(E377="",NA(),IF(Inputs!$E$10&gt;(U376*(1+rate/freq)),IF((U376*(1+rate/freq))&lt;0,0,(U376*(1+rate/freq))),PMT(H377/freq,(term),-$B$2))))</f>
        <v>#N/A</v>
      </c>
      <c r="J377" s="8" t="str">
        <f t="shared" si="73"/>
        <v/>
      </c>
      <c r="K377" s="9" t="str">
        <f t="shared" si="74"/>
        <v/>
      </c>
      <c r="L377" s="8" t="str">
        <f>IF(E377="","",IF(Inputs!$B$12="Yes",I377-K377,Inputs!$B$6-K377))</f>
        <v/>
      </c>
      <c r="M377" s="8" t="str">
        <f t="shared" si="80"/>
        <v/>
      </c>
      <c r="N377" s="8"/>
      <c r="O377" s="8"/>
      <c r="P377" s="8"/>
      <c r="Q377" s="8" t="str">
        <f t="shared" si="75"/>
        <v/>
      </c>
      <c r="R377" s="3">
        <f t="shared" si="76"/>
        <v>0</v>
      </c>
      <c r="S377" s="19"/>
      <c r="T377" s="3">
        <f t="shared" si="77"/>
        <v>0</v>
      </c>
      <c r="U377" s="8" t="str">
        <f t="shared" si="78"/>
        <v/>
      </c>
      <c r="W377" s="11"/>
      <c r="X377" s="11"/>
      <c r="Y377" s="11"/>
      <c r="Z377" s="11"/>
      <c r="AA377" s="11"/>
      <c r="AB377" s="11"/>
      <c r="AC377" s="11"/>
      <c r="AD377">
        <f>IF(AND('Loan amortization schedule-old'!K377&gt;$AE$1,K377&gt;$AE$1),1,0)</f>
        <v>1</v>
      </c>
      <c r="AE377" s="2">
        <f>IF(AND('Loan amortization schedule-old'!K377&gt;$AE$1,K377&lt;$AE$1),($AE$1-K377)*Inputs!$B$10,0)</f>
        <v>0</v>
      </c>
      <c r="AF377">
        <f>IF(AND('Loan amortization schedule-old'!K377&lt;$AE$1,K377&lt;$AE$1),('Loan amortization schedule-old'!K377-'Loan amortization schedule-new'!K377)*Inputs!$B$10,0)</f>
        <v>0</v>
      </c>
      <c r="AG377" s="7"/>
      <c r="AH377" s="61" t="e">
        <f>IF(ISERROR(E377),NA(),'Loan amortization schedule-old'!K377-'Loan amortization schedule-new'!K377)+IF(ISERROR(E377),NA(),'Loan amortization schedule-old'!L377-'Loan amortization schedule-new'!L377)-IF(ISERROR(E377),NA(),IF(AD377=1,0,SUM(AE377:AF377)))</f>
        <v>#VALUE!</v>
      </c>
    </row>
    <row r="378" spans="4:34">
      <c r="D378" s="26">
        <f>IF(SUM($D$2:D377)&lt;&gt;0,0,IF(OR(ROUND(U377-L378,2)=0,ROUND(U378,2)=0),E378,0))</f>
        <v>0</v>
      </c>
      <c r="E378" s="3" t="str">
        <f t="shared" si="79"/>
        <v/>
      </c>
      <c r="F378" s="3" t="str">
        <f t="shared" si="71"/>
        <v/>
      </c>
      <c r="G378" s="47">
        <f t="shared" si="81"/>
        <v>8.6499999999999994E-2</v>
      </c>
      <c r="H378" s="37">
        <f t="shared" si="72"/>
        <v>8.6499999999999994E-2</v>
      </c>
      <c r="I378" s="9" t="e">
        <f>IF(Inputs!$B$12="No",IF((K378+L378)&gt;(U377*(1+rate/freq)),IF((U377*(1+rate/freq))&lt;0,0,(U377*(1+rate/freq))),(K378+L378)),IF(E378="",NA(),IF(Inputs!$E$10&gt;(U377*(1+rate/freq)),IF((U377*(1+rate/freq))&lt;0,0,(U377*(1+rate/freq))),PMT(H378/freq,(term),-$B$2))))</f>
        <v>#N/A</v>
      </c>
      <c r="J378" s="8" t="str">
        <f t="shared" si="73"/>
        <v/>
      </c>
      <c r="K378" s="9" t="str">
        <f t="shared" si="74"/>
        <v/>
      </c>
      <c r="L378" s="8" t="str">
        <f>IF(E378="","",IF(Inputs!$B$12="Yes",I378-K378,Inputs!$B$6-K378))</f>
        <v/>
      </c>
      <c r="M378" s="8" t="str">
        <f t="shared" si="80"/>
        <v/>
      </c>
      <c r="N378" s="8"/>
      <c r="O378" s="8"/>
      <c r="P378" s="8"/>
      <c r="Q378" s="8" t="str">
        <f t="shared" si="75"/>
        <v/>
      </c>
      <c r="R378" s="3">
        <f t="shared" si="76"/>
        <v>0</v>
      </c>
      <c r="S378" s="19"/>
      <c r="T378" s="3">
        <f t="shared" si="77"/>
        <v>0</v>
      </c>
      <c r="U378" s="8" t="str">
        <f t="shared" si="78"/>
        <v/>
      </c>
      <c r="W378" s="11"/>
      <c r="X378" s="11"/>
      <c r="Y378" s="11"/>
      <c r="Z378" s="11"/>
      <c r="AA378" s="11"/>
      <c r="AB378" s="11"/>
      <c r="AC378" s="11"/>
      <c r="AD378">
        <f>IF(AND('Loan amortization schedule-old'!K378&gt;$AE$1,K378&gt;$AE$1),1,0)</f>
        <v>1</v>
      </c>
      <c r="AE378" s="2">
        <f>IF(AND('Loan amortization schedule-old'!K378&gt;$AE$1,K378&lt;$AE$1),($AE$1-K378)*Inputs!$B$10,0)</f>
        <v>0</v>
      </c>
      <c r="AF378">
        <f>IF(AND('Loan amortization schedule-old'!K378&lt;$AE$1,K378&lt;$AE$1),('Loan amortization schedule-old'!K378-'Loan amortization schedule-new'!K378)*Inputs!$B$10,0)</f>
        <v>0</v>
      </c>
      <c r="AG378" s="7"/>
      <c r="AH378" s="61" t="e">
        <f>IF(ISERROR(E378),NA(),'Loan amortization schedule-old'!K378-'Loan amortization schedule-new'!K378)+IF(ISERROR(E378),NA(),'Loan amortization schedule-old'!L378-'Loan amortization schedule-new'!L378)-IF(ISERROR(E378),NA(),IF(AD378=1,0,SUM(AE378:AF378)))</f>
        <v>#VALUE!</v>
      </c>
    </row>
    <row r="379" spans="4:34">
      <c r="D379" s="26">
        <f>IF(SUM($D$2:D378)&lt;&gt;0,0,IF(OR(ROUND(U378-L379,2)=0,ROUND(U379,2)=0),E379,0))</f>
        <v>0</v>
      </c>
      <c r="E379" s="3" t="str">
        <f t="shared" si="79"/>
        <v/>
      </c>
      <c r="F379" s="3" t="str">
        <f t="shared" si="71"/>
        <v/>
      </c>
      <c r="G379" s="47">
        <f t="shared" si="81"/>
        <v>8.6499999999999994E-2</v>
      </c>
      <c r="H379" s="37">
        <f t="shared" si="72"/>
        <v>8.6499999999999994E-2</v>
      </c>
      <c r="I379" s="9" t="e">
        <f>IF(Inputs!$B$12="No",IF((K379+L379)&gt;(U378*(1+rate/freq)),IF((U378*(1+rate/freq))&lt;0,0,(U378*(1+rate/freq))),(K379+L379)),IF(E379="",NA(),IF(Inputs!$E$10&gt;(U378*(1+rate/freq)),IF((U378*(1+rate/freq))&lt;0,0,(U378*(1+rate/freq))),PMT(H379/freq,(term),-$B$2))))</f>
        <v>#N/A</v>
      </c>
      <c r="J379" s="8" t="str">
        <f t="shared" si="73"/>
        <v/>
      </c>
      <c r="K379" s="9" t="str">
        <f t="shared" si="74"/>
        <v/>
      </c>
      <c r="L379" s="8" t="str">
        <f>IF(E379="","",IF(Inputs!$B$12="Yes",I379-K379,Inputs!$B$6-K379))</f>
        <v/>
      </c>
      <c r="M379" s="8" t="str">
        <f t="shared" si="80"/>
        <v/>
      </c>
      <c r="N379" s="8">
        <f>N376+3</f>
        <v>376</v>
      </c>
      <c r="O379" s="8"/>
      <c r="P379" s="8"/>
      <c r="Q379" s="8" t="str">
        <f t="shared" si="75"/>
        <v/>
      </c>
      <c r="R379" s="3">
        <f t="shared" si="76"/>
        <v>0</v>
      </c>
      <c r="S379" s="19"/>
      <c r="T379" s="3">
        <f t="shared" si="77"/>
        <v>0</v>
      </c>
      <c r="U379" s="8" t="str">
        <f t="shared" si="78"/>
        <v/>
      </c>
      <c r="W379" s="11"/>
      <c r="X379" s="11"/>
      <c r="Y379" s="11"/>
      <c r="Z379" s="11"/>
      <c r="AA379" s="11"/>
      <c r="AB379" s="11"/>
      <c r="AC379" s="11"/>
      <c r="AD379">
        <f>IF(AND('Loan amortization schedule-old'!K379&gt;$AE$1,K379&gt;$AE$1),1,0)</f>
        <v>1</v>
      </c>
      <c r="AE379" s="2">
        <f>IF(AND('Loan amortization schedule-old'!K379&gt;$AE$1,K379&lt;$AE$1),($AE$1-K379)*Inputs!$B$10,0)</f>
        <v>0</v>
      </c>
      <c r="AF379">
        <f>IF(AND('Loan amortization schedule-old'!K379&lt;$AE$1,K379&lt;$AE$1),('Loan amortization schedule-old'!K379-'Loan amortization schedule-new'!K379)*Inputs!$B$10,0)</f>
        <v>0</v>
      </c>
      <c r="AG379" s="7"/>
      <c r="AH379" s="61" t="e">
        <f>IF(ISERROR(E379),NA(),'Loan amortization schedule-old'!K379-'Loan amortization schedule-new'!K379)+IF(ISERROR(E379),NA(),'Loan amortization schedule-old'!L379-'Loan amortization schedule-new'!L379)-IF(ISERROR(E379),NA(),IF(AD379=1,0,SUM(AE379:AF379)))</f>
        <v>#VALUE!</v>
      </c>
    </row>
    <row r="380" spans="4:34">
      <c r="D380" s="26">
        <f>IF(SUM($D$2:D379)&lt;&gt;0,0,IF(OR(ROUND(U379-L380,2)=0,ROUND(U380,2)=0),E380,0))</f>
        <v>0</v>
      </c>
      <c r="E380" s="3" t="str">
        <f t="shared" si="79"/>
        <v/>
      </c>
      <c r="F380" s="3" t="str">
        <f t="shared" si="71"/>
        <v/>
      </c>
      <c r="G380" s="47">
        <f t="shared" si="81"/>
        <v>8.6499999999999994E-2</v>
      </c>
      <c r="H380" s="37">
        <f t="shared" si="72"/>
        <v>8.6499999999999994E-2</v>
      </c>
      <c r="I380" s="9" t="e">
        <f>IF(Inputs!$B$12="No",IF((K380+L380)&gt;(U379*(1+rate/freq)),IF((U379*(1+rate/freq))&lt;0,0,(U379*(1+rate/freq))),(K380+L380)),IF(E380="",NA(),IF(Inputs!$E$10&gt;(U379*(1+rate/freq)),IF((U379*(1+rate/freq))&lt;0,0,(U379*(1+rate/freq))),PMT(H380/freq,(term),-$B$2))))</f>
        <v>#N/A</v>
      </c>
      <c r="J380" s="8" t="str">
        <f t="shared" si="73"/>
        <v/>
      </c>
      <c r="K380" s="9" t="str">
        <f t="shared" si="74"/>
        <v/>
      </c>
      <c r="L380" s="8" t="str">
        <f>IF(E380="","",IF(Inputs!$B$12="Yes",I380-K380,Inputs!$B$6-K380))</f>
        <v/>
      </c>
      <c r="M380" s="8" t="str">
        <f t="shared" si="80"/>
        <v/>
      </c>
      <c r="N380" s="8"/>
      <c r="O380" s="8"/>
      <c r="P380" s="8"/>
      <c r="Q380" s="8" t="str">
        <f t="shared" si="75"/>
        <v/>
      </c>
      <c r="R380" s="3">
        <f t="shared" si="76"/>
        <v>0</v>
      </c>
      <c r="S380" s="19"/>
      <c r="T380" s="3">
        <f t="shared" si="77"/>
        <v>0</v>
      </c>
      <c r="U380" s="8" t="str">
        <f t="shared" si="78"/>
        <v/>
      </c>
      <c r="W380" s="11"/>
      <c r="X380" s="11"/>
      <c r="Y380" s="11"/>
      <c r="Z380" s="11"/>
      <c r="AA380" s="11"/>
      <c r="AB380" s="11"/>
      <c r="AC380" s="11"/>
      <c r="AD380">
        <f>IF(AND('Loan amortization schedule-old'!K380&gt;$AE$1,K380&gt;$AE$1),1,0)</f>
        <v>1</v>
      </c>
      <c r="AE380" s="2">
        <f>IF(AND('Loan amortization schedule-old'!K380&gt;$AE$1,K380&lt;$AE$1),($AE$1-K380)*Inputs!$B$10,0)</f>
        <v>0</v>
      </c>
      <c r="AF380">
        <f>IF(AND('Loan amortization schedule-old'!K380&lt;$AE$1,K380&lt;$AE$1),('Loan amortization schedule-old'!K380-'Loan amortization schedule-new'!K380)*Inputs!$B$10,0)</f>
        <v>0</v>
      </c>
      <c r="AG380" s="7"/>
      <c r="AH380" s="61" t="e">
        <f>IF(ISERROR(E380),NA(),'Loan amortization schedule-old'!K380-'Loan amortization schedule-new'!K380)+IF(ISERROR(E380),NA(),'Loan amortization schedule-old'!L380-'Loan amortization schedule-new'!L380)-IF(ISERROR(E380),NA(),IF(AD380=1,0,SUM(AE380:AF380)))</f>
        <v>#VALUE!</v>
      </c>
    </row>
    <row r="381" spans="4:34">
      <c r="D381" s="26">
        <f>IF(SUM($D$2:D380)&lt;&gt;0,0,IF(OR(ROUND(U380-L381,2)=0,ROUND(U381,2)=0),E381,0))</f>
        <v>0</v>
      </c>
      <c r="E381" s="3" t="str">
        <f t="shared" si="79"/>
        <v/>
      </c>
      <c r="F381" s="3" t="str">
        <f t="shared" si="71"/>
        <v/>
      </c>
      <c r="G381" s="47">
        <f t="shared" si="81"/>
        <v>8.6499999999999994E-2</v>
      </c>
      <c r="H381" s="37">
        <f t="shared" si="72"/>
        <v>8.6499999999999994E-2</v>
      </c>
      <c r="I381" s="9" t="e">
        <f>IF(Inputs!$B$12="No",IF((K381+L381)&gt;(U380*(1+rate/freq)),IF((U380*(1+rate/freq))&lt;0,0,(U380*(1+rate/freq))),(K381+L381)),IF(E381="",NA(),IF(Inputs!$E$10&gt;(U380*(1+rate/freq)),IF((U380*(1+rate/freq))&lt;0,0,(U380*(1+rate/freq))),PMT(H381/freq,(term),-$B$2))))</f>
        <v>#N/A</v>
      </c>
      <c r="J381" s="8" t="str">
        <f t="shared" si="73"/>
        <v/>
      </c>
      <c r="K381" s="9" t="str">
        <f t="shared" si="74"/>
        <v/>
      </c>
      <c r="L381" s="8" t="str">
        <f>IF(E381="","",IF(Inputs!$B$12="Yes",I381-K381,Inputs!$B$6-K381))</f>
        <v/>
      </c>
      <c r="M381" s="8" t="str">
        <f t="shared" si="80"/>
        <v/>
      </c>
      <c r="N381" s="8"/>
      <c r="O381" s="8"/>
      <c r="P381" s="8"/>
      <c r="Q381" s="8" t="str">
        <f t="shared" si="75"/>
        <v/>
      </c>
      <c r="R381" s="3">
        <f t="shared" si="76"/>
        <v>0</v>
      </c>
      <c r="S381" s="19"/>
      <c r="T381" s="3">
        <f t="shared" si="77"/>
        <v>0</v>
      </c>
      <c r="U381" s="8" t="str">
        <f t="shared" si="78"/>
        <v/>
      </c>
      <c r="W381" s="11"/>
      <c r="X381" s="11"/>
      <c r="Y381" s="11"/>
      <c r="Z381" s="11"/>
      <c r="AA381" s="11"/>
      <c r="AB381" s="11"/>
      <c r="AC381" s="11"/>
      <c r="AD381">
        <f>IF(AND('Loan amortization schedule-old'!K381&gt;$AE$1,K381&gt;$AE$1),1,0)</f>
        <v>1</v>
      </c>
      <c r="AE381" s="2">
        <f>IF(AND('Loan amortization schedule-old'!K381&gt;$AE$1,K381&lt;$AE$1),($AE$1-K381)*Inputs!$B$10,0)</f>
        <v>0</v>
      </c>
      <c r="AF381">
        <f>IF(AND('Loan amortization schedule-old'!K381&lt;$AE$1,K381&lt;$AE$1),('Loan amortization schedule-old'!K381-'Loan amortization schedule-new'!K381)*Inputs!$B$10,0)</f>
        <v>0</v>
      </c>
      <c r="AG381" s="7"/>
      <c r="AH381" s="61" t="e">
        <f>IF(ISERROR(E381),NA(),'Loan amortization schedule-old'!K381-'Loan amortization schedule-new'!K381)+IF(ISERROR(E381),NA(),'Loan amortization schedule-old'!L381-'Loan amortization schedule-new'!L381)-IF(ISERROR(E381),NA(),IF(AD381=1,0,SUM(AE381:AF381)))</f>
        <v>#VALUE!</v>
      </c>
    </row>
    <row r="382" spans="4:34">
      <c r="D382" s="26">
        <f>IF(SUM($D$2:D381)&lt;&gt;0,0,IF(OR(ROUND(U381-L382,2)=0,ROUND(U382,2)=0),E382,0))</f>
        <v>0</v>
      </c>
      <c r="E382" s="3" t="str">
        <f t="shared" si="79"/>
        <v/>
      </c>
      <c r="F382" s="3" t="str">
        <f t="shared" si="71"/>
        <v/>
      </c>
      <c r="G382" s="47">
        <f t="shared" si="81"/>
        <v>8.6499999999999994E-2</v>
      </c>
      <c r="H382" s="37">
        <f t="shared" si="72"/>
        <v>8.6499999999999994E-2</v>
      </c>
      <c r="I382" s="9" t="e">
        <f>IF(Inputs!$B$12="No",IF((K382+L382)&gt;(U381*(1+rate/freq)),IF((U381*(1+rate/freq))&lt;0,0,(U381*(1+rate/freq))),(K382+L382)),IF(E382="",NA(),IF(Inputs!$E$10&gt;(U381*(1+rate/freq)),IF((U381*(1+rate/freq))&lt;0,0,(U381*(1+rate/freq))),PMT(H382/freq,(term),-$B$2))))</f>
        <v>#N/A</v>
      </c>
      <c r="J382" s="8" t="str">
        <f t="shared" si="73"/>
        <v/>
      </c>
      <c r="K382" s="9" t="str">
        <f t="shared" si="74"/>
        <v/>
      </c>
      <c r="L382" s="8" t="str">
        <f>IF(E382="","",IF(Inputs!$B$12="Yes",I382-K382,Inputs!$B$6-K382))</f>
        <v/>
      </c>
      <c r="M382" s="8" t="str">
        <f t="shared" si="80"/>
        <v/>
      </c>
      <c r="N382" s="8">
        <f>N379+3</f>
        <v>379</v>
      </c>
      <c r="O382" s="8">
        <f>O376+6</f>
        <v>379</v>
      </c>
      <c r="P382" s="8"/>
      <c r="Q382" s="8" t="str">
        <f t="shared" si="75"/>
        <v/>
      </c>
      <c r="R382" s="3">
        <f t="shared" si="76"/>
        <v>0</v>
      </c>
      <c r="S382" s="19"/>
      <c r="T382" s="3">
        <f t="shared" si="77"/>
        <v>0</v>
      </c>
      <c r="U382" s="8" t="str">
        <f t="shared" si="78"/>
        <v/>
      </c>
      <c r="W382" s="11"/>
      <c r="X382" s="11"/>
      <c r="Y382" s="11"/>
      <c r="Z382" s="11"/>
      <c r="AA382" s="11"/>
      <c r="AB382" s="11"/>
      <c r="AC382" s="11"/>
      <c r="AD382">
        <f>IF(AND('Loan amortization schedule-old'!K382&gt;$AE$1,K382&gt;$AE$1),1,0)</f>
        <v>1</v>
      </c>
      <c r="AE382" s="2">
        <f>IF(AND('Loan amortization schedule-old'!K382&gt;$AE$1,K382&lt;$AE$1),($AE$1-K382)*Inputs!$B$10,0)</f>
        <v>0</v>
      </c>
      <c r="AF382">
        <f>IF(AND('Loan amortization schedule-old'!K382&lt;$AE$1,K382&lt;$AE$1),('Loan amortization schedule-old'!K382-'Loan amortization schedule-new'!K382)*Inputs!$B$10,0)</f>
        <v>0</v>
      </c>
      <c r="AG382" s="7"/>
      <c r="AH382" s="61" t="e">
        <f>IF(ISERROR(E382),NA(),'Loan amortization schedule-old'!K382-'Loan amortization schedule-new'!K382)+IF(ISERROR(E382),NA(),'Loan amortization schedule-old'!L382-'Loan amortization schedule-new'!L382)-IF(ISERROR(E382),NA(),IF(AD382=1,0,SUM(AE382:AF382)))</f>
        <v>#VALUE!</v>
      </c>
    </row>
    <row r="383" spans="4:34">
      <c r="D383" s="26">
        <f>IF(SUM($D$2:D382)&lt;&gt;0,0,IF(OR(ROUND(U382-L383,2)=0,ROUND(U383,2)=0),E383,0))</f>
        <v>0</v>
      </c>
      <c r="E383" s="3" t="str">
        <f t="shared" si="79"/>
        <v/>
      </c>
      <c r="F383" s="3" t="str">
        <f t="shared" si="71"/>
        <v/>
      </c>
      <c r="G383" s="47">
        <f t="shared" si="81"/>
        <v>8.6499999999999994E-2</v>
      </c>
      <c r="H383" s="37">
        <f t="shared" si="72"/>
        <v>8.6499999999999994E-2</v>
      </c>
      <c r="I383" s="9" t="e">
        <f>IF(Inputs!$B$12="No",IF((K383+L383)&gt;(U382*(1+rate/freq)),IF((U382*(1+rate/freq))&lt;0,0,(U382*(1+rate/freq))),(K383+L383)),IF(E383="",NA(),IF(Inputs!$E$10&gt;(U382*(1+rate/freq)),IF((U382*(1+rate/freq))&lt;0,0,(U382*(1+rate/freq))),PMT(H383/freq,(term),-$B$2))))</f>
        <v>#N/A</v>
      </c>
      <c r="J383" s="8" t="str">
        <f t="shared" si="73"/>
        <v/>
      </c>
      <c r="K383" s="9" t="str">
        <f t="shared" si="74"/>
        <v/>
      </c>
      <c r="L383" s="8" t="str">
        <f>IF(E383="","",IF(Inputs!$B$12="Yes",I383-K383,Inputs!$B$6-K383))</f>
        <v/>
      </c>
      <c r="M383" s="8" t="str">
        <f t="shared" si="80"/>
        <v/>
      </c>
      <c r="N383" s="8"/>
      <c r="O383" s="8"/>
      <c r="P383" s="8"/>
      <c r="Q383" s="8" t="str">
        <f t="shared" si="75"/>
        <v/>
      </c>
      <c r="R383" s="3">
        <f t="shared" si="76"/>
        <v>0</v>
      </c>
      <c r="S383" s="19"/>
      <c r="T383" s="3">
        <f t="shared" si="77"/>
        <v>0</v>
      </c>
      <c r="U383" s="8" t="str">
        <f t="shared" si="78"/>
        <v/>
      </c>
      <c r="W383" s="11"/>
      <c r="X383" s="11"/>
      <c r="Y383" s="11"/>
      <c r="Z383" s="11"/>
      <c r="AA383" s="11"/>
      <c r="AB383" s="11"/>
      <c r="AC383" s="11"/>
      <c r="AD383">
        <f>IF(AND('Loan amortization schedule-old'!K383&gt;$AE$1,K383&gt;$AE$1),1,0)</f>
        <v>1</v>
      </c>
      <c r="AE383" s="2">
        <f>IF(AND('Loan amortization schedule-old'!K383&gt;$AE$1,K383&lt;$AE$1),($AE$1-K383)*Inputs!$B$10,0)</f>
        <v>0</v>
      </c>
      <c r="AF383">
        <f>IF(AND('Loan amortization schedule-old'!K383&lt;$AE$1,K383&lt;$AE$1),('Loan amortization schedule-old'!K383-'Loan amortization schedule-new'!K383)*Inputs!$B$10,0)</f>
        <v>0</v>
      </c>
      <c r="AG383" s="7"/>
      <c r="AH383" s="61" t="e">
        <f>IF(ISERROR(E383),NA(),'Loan amortization schedule-old'!K383-'Loan amortization schedule-new'!K383)+IF(ISERROR(E383),NA(),'Loan amortization schedule-old'!L383-'Loan amortization schedule-new'!L383)-IF(ISERROR(E383),NA(),IF(AD383=1,0,SUM(AE383:AF383)))</f>
        <v>#VALUE!</v>
      </c>
    </row>
    <row r="384" spans="4:34">
      <c r="D384" s="26">
        <f>IF(SUM($D$2:D383)&lt;&gt;0,0,IF(OR(ROUND(U383-L384,2)=0,ROUND(U384,2)=0),E384,0))</f>
        <v>0</v>
      </c>
      <c r="E384" s="3" t="str">
        <f t="shared" si="79"/>
        <v/>
      </c>
      <c r="F384" s="3" t="str">
        <f t="shared" si="71"/>
        <v/>
      </c>
      <c r="G384" s="47">
        <f t="shared" si="81"/>
        <v>8.6499999999999994E-2</v>
      </c>
      <c r="H384" s="37">
        <f t="shared" si="72"/>
        <v>8.6499999999999994E-2</v>
      </c>
      <c r="I384" s="9" t="e">
        <f>IF(Inputs!$B$12="No",IF((K384+L384)&gt;(U383*(1+rate/freq)),IF((U383*(1+rate/freq))&lt;0,0,(U383*(1+rate/freq))),(K384+L384)),IF(E384="",NA(),IF(Inputs!$E$10&gt;(U383*(1+rate/freq)),IF((U383*(1+rate/freq))&lt;0,0,(U383*(1+rate/freq))),PMT(H384/freq,(term),-$B$2))))</f>
        <v>#N/A</v>
      </c>
      <c r="J384" s="8" t="str">
        <f t="shared" si="73"/>
        <v/>
      </c>
      <c r="K384" s="9" t="str">
        <f t="shared" si="74"/>
        <v/>
      </c>
      <c r="L384" s="8" t="str">
        <f>IF(E384="","",IF(Inputs!$B$12="Yes",I384-K384,Inputs!$B$6-K384))</f>
        <v/>
      </c>
      <c r="M384" s="8" t="str">
        <f t="shared" si="80"/>
        <v/>
      </c>
      <c r="N384" s="8"/>
      <c r="O384" s="8"/>
      <c r="P384" s="8"/>
      <c r="Q384" s="8" t="str">
        <f t="shared" si="75"/>
        <v/>
      </c>
      <c r="R384" s="3">
        <f t="shared" si="76"/>
        <v>0</v>
      </c>
      <c r="S384" s="19"/>
      <c r="T384" s="3">
        <f t="shared" si="77"/>
        <v>0</v>
      </c>
      <c r="U384" s="8" t="str">
        <f t="shared" si="78"/>
        <v/>
      </c>
      <c r="W384" s="11"/>
      <c r="X384" s="11"/>
      <c r="Y384" s="11"/>
      <c r="Z384" s="11"/>
      <c r="AA384" s="11"/>
      <c r="AB384" s="11"/>
      <c r="AC384" s="11"/>
      <c r="AD384">
        <f>IF(AND('Loan amortization schedule-old'!K384&gt;$AE$1,K384&gt;$AE$1),1,0)</f>
        <v>1</v>
      </c>
      <c r="AE384" s="2">
        <f>IF(AND('Loan amortization schedule-old'!K384&gt;$AE$1,K384&lt;$AE$1),($AE$1-K384)*Inputs!$B$10,0)</f>
        <v>0</v>
      </c>
      <c r="AF384">
        <f>IF(AND('Loan amortization schedule-old'!K384&lt;$AE$1,K384&lt;$AE$1),('Loan amortization schedule-old'!K384-'Loan amortization schedule-new'!K384)*Inputs!$B$10,0)</f>
        <v>0</v>
      </c>
      <c r="AG384" s="7"/>
      <c r="AH384" s="61" t="e">
        <f>IF(ISERROR(E384),NA(),'Loan amortization schedule-old'!K384-'Loan amortization schedule-new'!K384)+IF(ISERROR(E384),NA(),'Loan amortization schedule-old'!L384-'Loan amortization schedule-new'!L384)-IF(ISERROR(E384),NA(),IF(AD384=1,0,SUM(AE384:AF384)))</f>
        <v>#VALUE!</v>
      </c>
    </row>
    <row r="385" spans="4:34">
      <c r="D385" s="26">
        <f>IF(SUM($D$2:D384)&lt;&gt;0,0,IF(OR(ROUND(U384-L385,2)=0,ROUND(U385,2)=0),E385,0))</f>
        <v>0</v>
      </c>
      <c r="E385" s="3" t="str">
        <f t="shared" si="79"/>
        <v/>
      </c>
      <c r="F385" s="3" t="str">
        <f t="shared" si="71"/>
        <v/>
      </c>
      <c r="G385" s="47">
        <f t="shared" si="81"/>
        <v>8.6499999999999994E-2</v>
      </c>
      <c r="H385" s="37">
        <f t="shared" si="72"/>
        <v>8.6499999999999994E-2</v>
      </c>
      <c r="I385" s="9" t="e">
        <f>IF(Inputs!$B$12="No",IF((K385+L385)&gt;(U384*(1+rate/freq)),IF((U384*(1+rate/freq))&lt;0,0,(U384*(1+rate/freq))),(K385+L385)),IF(E385="",NA(),IF(Inputs!$E$10&gt;(U384*(1+rate/freq)),IF((U384*(1+rate/freq))&lt;0,0,(U384*(1+rate/freq))),PMT(H385/freq,(term),-$B$2))))</f>
        <v>#N/A</v>
      </c>
      <c r="J385" s="8" t="str">
        <f t="shared" si="73"/>
        <v/>
      </c>
      <c r="K385" s="9" t="str">
        <f t="shared" si="74"/>
        <v/>
      </c>
      <c r="L385" s="8" t="str">
        <f>IF(E385="","",IF(Inputs!$B$12="Yes",I385-K385,Inputs!$B$6-K385))</f>
        <v/>
      </c>
      <c r="M385" s="8" t="str">
        <f t="shared" si="80"/>
        <v/>
      </c>
      <c r="N385" s="8">
        <f>N382+3</f>
        <v>382</v>
      </c>
      <c r="O385" s="8"/>
      <c r="P385" s="8"/>
      <c r="Q385" s="8" t="str">
        <f t="shared" si="75"/>
        <v/>
      </c>
      <c r="R385" s="3">
        <f t="shared" si="76"/>
        <v>0</v>
      </c>
      <c r="S385" s="19"/>
      <c r="T385" s="3">
        <f t="shared" si="77"/>
        <v>0</v>
      </c>
      <c r="U385" s="8" t="str">
        <f t="shared" si="78"/>
        <v/>
      </c>
      <c r="W385" s="11"/>
      <c r="X385" s="11"/>
      <c r="Y385" s="11"/>
      <c r="Z385" s="11"/>
      <c r="AA385" s="11"/>
      <c r="AB385" s="11"/>
      <c r="AC385" s="11"/>
      <c r="AD385">
        <f>IF(AND('Loan amortization schedule-old'!K385&gt;$AE$1,K385&gt;$AE$1),1,0)</f>
        <v>1</v>
      </c>
      <c r="AE385" s="2">
        <f>IF(AND('Loan amortization schedule-old'!K385&gt;$AE$1,K385&lt;$AE$1),($AE$1-K385)*Inputs!$B$10,0)</f>
        <v>0</v>
      </c>
      <c r="AF385">
        <f>IF(AND('Loan amortization schedule-old'!K385&lt;$AE$1,K385&lt;$AE$1),('Loan amortization schedule-old'!K385-'Loan amortization schedule-new'!K385)*Inputs!$B$10,0)</f>
        <v>0</v>
      </c>
      <c r="AG385" s="7"/>
      <c r="AH385" s="61" t="e">
        <f>IF(ISERROR(E385),NA(),'Loan amortization schedule-old'!K385-'Loan amortization schedule-new'!K385)+IF(ISERROR(E385),NA(),'Loan amortization schedule-old'!L385-'Loan amortization schedule-new'!L385)-IF(ISERROR(E385),NA(),IF(AD385=1,0,SUM(AE385:AF385)))</f>
        <v>#VALUE!</v>
      </c>
    </row>
    <row r="386" spans="4:34">
      <c r="D386" s="26">
        <f>IF(SUM($D$2:D385)&lt;&gt;0,0,IF(OR(ROUND(U385-L386,2)=0,ROUND(U386,2)=0),E386,0))</f>
        <v>0</v>
      </c>
      <c r="E386" s="3" t="str">
        <f t="shared" si="79"/>
        <v/>
      </c>
      <c r="F386" s="3" t="str">
        <f t="shared" si="71"/>
        <v/>
      </c>
      <c r="G386" s="47">
        <f t="shared" si="81"/>
        <v>8.6499999999999994E-2</v>
      </c>
      <c r="H386" s="37">
        <f t="shared" si="72"/>
        <v>8.6499999999999994E-2</v>
      </c>
      <c r="I386" s="9" t="e">
        <f>IF(Inputs!$B$12="No",IF((K386+L386)&gt;(U385*(1+rate/freq)),IF((U385*(1+rate/freq))&lt;0,0,(U385*(1+rate/freq))),(K386+L386)),IF(E386="",NA(),IF(Inputs!$E$10&gt;(U385*(1+rate/freq)),IF((U385*(1+rate/freq))&lt;0,0,(U385*(1+rate/freq))),PMT(H386/freq,(term),-$B$2))))</f>
        <v>#N/A</v>
      </c>
      <c r="J386" s="8" t="str">
        <f t="shared" si="73"/>
        <v/>
      </c>
      <c r="K386" s="9" t="str">
        <f t="shared" si="74"/>
        <v/>
      </c>
      <c r="L386" s="8" t="str">
        <f>IF(E386="","",IF(Inputs!$B$12="Yes",I386-K386,Inputs!$B$6-K386))</f>
        <v/>
      </c>
      <c r="M386" s="8" t="str">
        <f t="shared" si="80"/>
        <v/>
      </c>
      <c r="N386" s="8"/>
      <c r="O386" s="8"/>
      <c r="P386" s="8"/>
      <c r="Q386" s="8" t="str">
        <f t="shared" si="75"/>
        <v/>
      </c>
      <c r="R386" s="3">
        <f t="shared" si="76"/>
        <v>0</v>
      </c>
      <c r="S386" s="19"/>
      <c r="T386" s="3">
        <f t="shared" si="77"/>
        <v>0</v>
      </c>
      <c r="U386" s="8" t="str">
        <f t="shared" si="78"/>
        <v/>
      </c>
      <c r="W386" s="11"/>
      <c r="X386" s="11"/>
      <c r="Y386" s="11"/>
      <c r="Z386" s="11"/>
      <c r="AA386" s="11"/>
      <c r="AB386" s="11"/>
      <c r="AC386" s="11"/>
      <c r="AD386">
        <f>IF(AND('Loan amortization schedule-old'!K386&gt;$AE$1,K386&gt;$AE$1),1,0)</f>
        <v>1</v>
      </c>
      <c r="AE386" s="2">
        <f>IF(AND('Loan amortization schedule-old'!K386&gt;$AE$1,K386&lt;$AE$1),($AE$1-K386)*Inputs!$B$10,0)</f>
        <v>0</v>
      </c>
      <c r="AF386">
        <f>IF(AND('Loan amortization schedule-old'!K386&lt;$AE$1,K386&lt;$AE$1),('Loan amortization schedule-old'!K386-'Loan amortization schedule-new'!K386)*Inputs!$B$10,0)</f>
        <v>0</v>
      </c>
      <c r="AG386" s="7"/>
      <c r="AH386" s="61" t="e">
        <f>IF(ISERROR(E386),NA(),'Loan amortization schedule-old'!K386-'Loan amortization schedule-new'!K386)+IF(ISERROR(E386),NA(),'Loan amortization schedule-old'!L386-'Loan amortization schedule-new'!L386)-IF(ISERROR(E386),NA(),IF(AD386=1,0,SUM(AE386:AF386)))</f>
        <v>#VALUE!</v>
      </c>
    </row>
    <row r="387" spans="4:34">
      <c r="D387" s="26">
        <f>IF(SUM($D$2:D386)&lt;&gt;0,0,IF(OR(ROUND(U386-L387,2)=0,ROUND(U387,2)=0),E387,0))</f>
        <v>0</v>
      </c>
      <c r="E387" s="3" t="str">
        <f t="shared" si="79"/>
        <v/>
      </c>
      <c r="F387" s="3" t="str">
        <f t="shared" si="71"/>
        <v/>
      </c>
      <c r="G387" s="47">
        <f t="shared" si="81"/>
        <v>8.6499999999999994E-2</v>
      </c>
      <c r="H387" s="37">
        <f t="shared" si="72"/>
        <v>8.6499999999999994E-2</v>
      </c>
      <c r="I387" s="9" t="e">
        <f>IF(Inputs!$B$12="No",IF((K387+L387)&gt;(U386*(1+rate/freq)),IF((U386*(1+rate/freq))&lt;0,0,(U386*(1+rate/freq))),(K387+L387)),IF(E387="",NA(),IF(Inputs!$E$10&gt;(U386*(1+rate/freq)),IF((U386*(1+rate/freq))&lt;0,0,(U386*(1+rate/freq))),PMT(H387/freq,(term),-$B$2))))</f>
        <v>#N/A</v>
      </c>
      <c r="J387" s="8" t="str">
        <f t="shared" si="73"/>
        <v/>
      </c>
      <c r="K387" s="9" t="str">
        <f t="shared" si="74"/>
        <v/>
      </c>
      <c r="L387" s="8" t="str">
        <f>IF(E387="","",IF(Inputs!$B$12="Yes",I387-K387,Inputs!$B$6-K387))</f>
        <v/>
      </c>
      <c r="M387" s="8" t="str">
        <f t="shared" si="80"/>
        <v/>
      </c>
      <c r="N387" s="8"/>
      <c r="O387" s="8"/>
      <c r="P387" s="8"/>
      <c r="Q387" s="8" t="str">
        <f t="shared" si="75"/>
        <v/>
      </c>
      <c r="R387" s="3">
        <f t="shared" si="76"/>
        <v>0</v>
      </c>
      <c r="S387" s="19"/>
      <c r="T387" s="3">
        <f t="shared" si="77"/>
        <v>0</v>
      </c>
      <c r="U387" s="8" t="str">
        <f t="shared" si="78"/>
        <v/>
      </c>
      <c r="W387" s="11"/>
      <c r="X387" s="11"/>
      <c r="Y387" s="11"/>
      <c r="Z387" s="11"/>
      <c r="AA387" s="11"/>
      <c r="AB387" s="11"/>
      <c r="AC387" s="11"/>
      <c r="AD387">
        <f>IF(AND('Loan amortization schedule-old'!K387&gt;$AE$1,K387&gt;$AE$1),1,0)</f>
        <v>1</v>
      </c>
      <c r="AE387" s="2">
        <f>IF(AND('Loan amortization schedule-old'!K387&gt;$AE$1,K387&lt;$AE$1),($AE$1-K387)*Inputs!$B$10,0)</f>
        <v>0</v>
      </c>
      <c r="AF387">
        <f>IF(AND('Loan amortization schedule-old'!K387&lt;$AE$1,K387&lt;$AE$1),('Loan amortization schedule-old'!K387-'Loan amortization schedule-new'!K387)*Inputs!$B$10,0)</f>
        <v>0</v>
      </c>
      <c r="AG387" s="7"/>
      <c r="AH387" s="61" t="e">
        <f>IF(ISERROR(E387),NA(),'Loan amortization schedule-old'!K387-'Loan amortization schedule-new'!K387)+IF(ISERROR(E387),NA(),'Loan amortization schedule-old'!L387-'Loan amortization schedule-new'!L387)-IF(ISERROR(E387),NA(),IF(AD387=1,0,SUM(AE387:AF387)))</f>
        <v>#VALUE!</v>
      </c>
    </row>
    <row r="388" spans="4:34">
      <c r="D388" s="26">
        <f>IF(SUM($D$2:D387)&lt;&gt;0,0,IF(OR(ROUND(U387-L388,2)=0,ROUND(U388,2)=0),E388,0))</f>
        <v>0</v>
      </c>
      <c r="E388" s="3" t="str">
        <f t="shared" si="79"/>
        <v/>
      </c>
      <c r="F388" s="3" t="str">
        <f t="shared" ref="F388:F451" si="82">IF(E388="","",IF(ISERROR(INDEX($A$11:$B$20,MATCH(E388,$A$11:$A$20,0),2)),0,INDEX($A$11:$B$20,MATCH(E388,$A$11:$A$20,0),2)))</f>
        <v/>
      </c>
      <c r="G388" s="47">
        <f t="shared" si="81"/>
        <v>8.6499999999999994E-2</v>
      </c>
      <c r="H388" s="37">
        <f t="shared" ref="H388:H451" si="83">IF($BD$2="fixed",rate,G388)</f>
        <v>8.6499999999999994E-2</v>
      </c>
      <c r="I388" s="9" t="e">
        <f>IF(Inputs!$B$12="No",IF((K388+L388)&gt;(U387*(1+rate/freq)),IF((U387*(1+rate/freq))&lt;0,0,(U387*(1+rate/freq))),(K388+L388)),IF(E388="",NA(),IF(Inputs!$E$10&gt;(U387*(1+rate/freq)),IF((U387*(1+rate/freq))&lt;0,0,(U387*(1+rate/freq))),PMT(H388/freq,(term),-$B$2))))</f>
        <v>#N/A</v>
      </c>
      <c r="J388" s="8" t="str">
        <f t="shared" ref="J388:J451" si="84">IF(E388="","",IF(emi&gt;(U387*(1+rate/freq)),IF((U387*(1+rate/freq))&lt;0,0,(U387*(1+rate/freq))),emi))</f>
        <v/>
      </c>
      <c r="K388" s="9" t="str">
        <f t="shared" ref="K388:K451" si="85">IF(E388="","",IF(U387&lt;0,0,U387)*H388/freq)</f>
        <v/>
      </c>
      <c r="L388" s="8" t="str">
        <f>IF(E388="","",IF(Inputs!$B$12="Yes",I388-K388,Inputs!$B$6-K388))</f>
        <v/>
      </c>
      <c r="M388" s="8" t="str">
        <f t="shared" si="80"/>
        <v/>
      </c>
      <c r="N388" s="8">
        <f>N385+3</f>
        <v>385</v>
      </c>
      <c r="O388" s="8">
        <f>O382+6</f>
        <v>385</v>
      </c>
      <c r="P388" s="8">
        <f>P376+12</f>
        <v>385</v>
      </c>
      <c r="Q388" s="8" t="str">
        <f t="shared" ref="Q388:Q451" si="86">IF($B$23=$M$2,M388,IF($B$23=$N$2,N388,IF($B$23=$O$2,O388,IF($B$23=$P$2,P388,""))))</f>
        <v/>
      </c>
      <c r="R388" s="3">
        <f t="shared" ref="R388:R451" si="87">IF(Q388&lt;&gt;0,regpay,0)</f>
        <v>0</v>
      </c>
      <c r="S388" s="19"/>
      <c r="T388" s="3">
        <f t="shared" ref="T388:T451" si="88">IF(U387=0,0,S388)</f>
        <v>0</v>
      </c>
      <c r="U388" s="8" t="str">
        <f t="shared" ref="U388:U451" si="89">IF(E388="","",IF(U387&lt;=0,0,IF(U387+F388-L388-R388-T388&lt;0,0,U387+F388-L388-R388-T388)))</f>
        <v/>
      </c>
      <c r="W388" s="11"/>
      <c r="X388" s="11"/>
      <c r="Y388" s="11"/>
      <c r="Z388" s="11"/>
      <c r="AA388" s="11"/>
      <c r="AB388" s="11"/>
      <c r="AC388" s="11"/>
      <c r="AD388">
        <f>IF(AND('Loan amortization schedule-old'!K388&gt;$AE$1,K388&gt;$AE$1),1,0)</f>
        <v>1</v>
      </c>
      <c r="AE388" s="2">
        <f>IF(AND('Loan amortization schedule-old'!K388&gt;$AE$1,K388&lt;$AE$1),($AE$1-K388)*Inputs!$B$10,0)</f>
        <v>0</v>
      </c>
      <c r="AF388">
        <f>IF(AND('Loan amortization schedule-old'!K388&lt;$AE$1,K388&lt;$AE$1),('Loan amortization schedule-old'!K388-'Loan amortization schedule-new'!K388)*Inputs!$B$10,0)</f>
        <v>0</v>
      </c>
      <c r="AG388" s="7"/>
      <c r="AH388" s="61" t="e">
        <f>IF(ISERROR(E388),NA(),'Loan amortization schedule-old'!K388-'Loan amortization schedule-new'!K388)+IF(ISERROR(E388),NA(),'Loan amortization schedule-old'!L388-'Loan amortization schedule-new'!L388)-IF(ISERROR(E388),NA(),IF(AD388=1,0,SUM(AE388:AF388)))</f>
        <v>#VALUE!</v>
      </c>
    </row>
    <row r="389" spans="4:34">
      <c r="D389" s="26">
        <f>IF(SUM($D$2:D388)&lt;&gt;0,0,IF(OR(ROUND(U388-L389,2)=0,ROUND(U389,2)=0),E389,0))</f>
        <v>0</v>
      </c>
      <c r="E389" s="3" t="str">
        <f t="shared" ref="E389:E452" si="90">IF(E388&lt;term,E388+1,"")</f>
        <v/>
      </c>
      <c r="F389" s="3" t="str">
        <f t="shared" si="82"/>
        <v/>
      </c>
      <c r="G389" s="47">
        <f t="shared" si="81"/>
        <v>8.6499999999999994E-2</v>
      </c>
      <c r="H389" s="37">
        <f t="shared" si="83"/>
        <v>8.6499999999999994E-2</v>
      </c>
      <c r="I389" s="9" t="e">
        <f>IF(Inputs!$B$12="No",IF((K389+L389)&gt;(U388*(1+rate/freq)),IF((U388*(1+rate/freq))&lt;0,0,(U388*(1+rate/freq))),(K389+L389)),IF(E389="",NA(),IF(Inputs!$E$10&gt;(U388*(1+rate/freq)),IF((U388*(1+rate/freq))&lt;0,0,(U388*(1+rate/freq))),PMT(H389/freq,(term),-$B$2))))</f>
        <v>#N/A</v>
      </c>
      <c r="J389" s="8" t="str">
        <f t="shared" si="84"/>
        <v/>
      </c>
      <c r="K389" s="9" t="str">
        <f t="shared" si="85"/>
        <v/>
      </c>
      <c r="L389" s="8" t="str">
        <f>IF(E389="","",IF(Inputs!$B$12="Yes",I389-K389,Inputs!$B$6-K389))</f>
        <v/>
      </c>
      <c r="M389" s="8" t="str">
        <f t="shared" ref="M389:M452" si="91">E389</f>
        <v/>
      </c>
      <c r="N389" s="8"/>
      <c r="O389" s="8"/>
      <c r="P389" s="8"/>
      <c r="Q389" s="8" t="str">
        <f t="shared" si="86"/>
        <v/>
      </c>
      <c r="R389" s="3">
        <f t="shared" si="87"/>
        <v>0</v>
      </c>
      <c r="S389" s="19"/>
      <c r="T389" s="3">
        <f t="shared" si="88"/>
        <v>0</v>
      </c>
      <c r="U389" s="8" t="str">
        <f t="shared" si="89"/>
        <v/>
      </c>
      <c r="W389" s="11"/>
      <c r="X389" s="11"/>
      <c r="Y389" s="11"/>
      <c r="Z389" s="11"/>
      <c r="AA389" s="11"/>
      <c r="AB389" s="11"/>
      <c r="AC389" s="11"/>
      <c r="AD389">
        <f>IF(AND('Loan amortization schedule-old'!K389&gt;$AE$1,K389&gt;$AE$1),1,0)</f>
        <v>1</v>
      </c>
      <c r="AE389" s="2">
        <f>IF(AND('Loan amortization schedule-old'!K389&gt;$AE$1,K389&lt;$AE$1),($AE$1-K389)*Inputs!$B$10,0)</f>
        <v>0</v>
      </c>
      <c r="AF389">
        <f>IF(AND('Loan amortization schedule-old'!K389&lt;$AE$1,K389&lt;$AE$1),('Loan amortization schedule-old'!K389-'Loan amortization schedule-new'!K389)*Inputs!$B$10,0)</f>
        <v>0</v>
      </c>
      <c r="AG389" s="7"/>
      <c r="AH389" s="61" t="e">
        <f>IF(ISERROR(E389),NA(),'Loan amortization schedule-old'!K389-'Loan amortization schedule-new'!K389)+IF(ISERROR(E389),NA(),'Loan amortization schedule-old'!L389-'Loan amortization schedule-new'!L389)-IF(ISERROR(E389),NA(),IF(AD389=1,0,SUM(AE389:AF389)))</f>
        <v>#VALUE!</v>
      </c>
    </row>
    <row r="390" spans="4:34">
      <c r="D390" s="26">
        <f>IF(SUM($D$2:D389)&lt;&gt;0,0,IF(OR(ROUND(U389-L390,2)=0,ROUND(U390,2)=0),E390,0))</f>
        <v>0</v>
      </c>
      <c r="E390" s="3" t="str">
        <f t="shared" si="90"/>
        <v/>
      </c>
      <c r="F390" s="3" t="str">
        <f t="shared" si="82"/>
        <v/>
      </c>
      <c r="G390" s="47">
        <f t="shared" ref="G390:G453" si="92">G389</f>
        <v>8.6499999999999994E-2</v>
      </c>
      <c r="H390" s="37">
        <f t="shared" si="83"/>
        <v>8.6499999999999994E-2</v>
      </c>
      <c r="I390" s="9" t="e">
        <f>IF(Inputs!$B$12="No",IF((K390+L390)&gt;(U389*(1+rate/freq)),IF((U389*(1+rate/freq))&lt;0,0,(U389*(1+rate/freq))),(K390+L390)),IF(E390="",NA(),IF(Inputs!$E$10&gt;(U389*(1+rate/freq)),IF((U389*(1+rate/freq))&lt;0,0,(U389*(1+rate/freq))),PMT(H390/freq,(term),-$B$2))))</f>
        <v>#N/A</v>
      </c>
      <c r="J390" s="8" t="str">
        <f t="shared" si="84"/>
        <v/>
      </c>
      <c r="K390" s="9" t="str">
        <f t="shared" si="85"/>
        <v/>
      </c>
      <c r="L390" s="8" t="str">
        <f>IF(E390="","",IF(Inputs!$B$12="Yes",I390-K390,Inputs!$B$6-K390))</f>
        <v/>
      </c>
      <c r="M390" s="8" t="str">
        <f t="shared" si="91"/>
        <v/>
      </c>
      <c r="N390" s="8"/>
      <c r="O390" s="8"/>
      <c r="P390" s="8"/>
      <c r="Q390" s="8" t="str">
        <f t="shared" si="86"/>
        <v/>
      </c>
      <c r="R390" s="3">
        <f t="shared" si="87"/>
        <v>0</v>
      </c>
      <c r="S390" s="19"/>
      <c r="T390" s="3">
        <f t="shared" si="88"/>
        <v>0</v>
      </c>
      <c r="U390" s="8" t="str">
        <f t="shared" si="89"/>
        <v/>
      </c>
      <c r="W390" s="11"/>
      <c r="X390" s="11"/>
      <c r="Y390" s="11"/>
      <c r="Z390" s="11"/>
      <c r="AA390" s="11"/>
      <c r="AB390" s="11"/>
      <c r="AC390" s="11"/>
      <c r="AD390">
        <f>IF(AND('Loan amortization schedule-old'!K390&gt;$AE$1,K390&gt;$AE$1),1,0)</f>
        <v>1</v>
      </c>
      <c r="AE390" s="2">
        <f>IF(AND('Loan amortization schedule-old'!K390&gt;$AE$1,K390&lt;$AE$1),($AE$1-K390)*Inputs!$B$10,0)</f>
        <v>0</v>
      </c>
      <c r="AF390">
        <f>IF(AND('Loan amortization schedule-old'!K390&lt;$AE$1,K390&lt;$AE$1),('Loan amortization schedule-old'!K390-'Loan amortization schedule-new'!K390)*Inputs!$B$10,0)</f>
        <v>0</v>
      </c>
      <c r="AG390" s="7"/>
      <c r="AH390" s="61" t="e">
        <f>IF(ISERROR(E390),NA(),'Loan amortization schedule-old'!K390-'Loan amortization schedule-new'!K390)+IF(ISERROR(E390),NA(),'Loan amortization schedule-old'!L390-'Loan amortization schedule-new'!L390)-IF(ISERROR(E390),NA(),IF(AD390=1,0,SUM(AE390:AF390)))</f>
        <v>#VALUE!</v>
      </c>
    </row>
    <row r="391" spans="4:34">
      <c r="D391" s="26">
        <f>IF(SUM($D$2:D390)&lt;&gt;0,0,IF(OR(ROUND(U390-L391,2)=0,ROUND(U391,2)=0),E391,0))</f>
        <v>0</v>
      </c>
      <c r="E391" s="3" t="str">
        <f t="shared" si="90"/>
        <v/>
      </c>
      <c r="F391" s="3" t="str">
        <f t="shared" si="82"/>
        <v/>
      </c>
      <c r="G391" s="47">
        <f t="shared" si="92"/>
        <v>8.6499999999999994E-2</v>
      </c>
      <c r="H391" s="37">
        <f t="shared" si="83"/>
        <v>8.6499999999999994E-2</v>
      </c>
      <c r="I391" s="9" t="e">
        <f>IF(Inputs!$B$12="No",IF((K391+L391)&gt;(U390*(1+rate/freq)),IF((U390*(1+rate/freq))&lt;0,0,(U390*(1+rate/freq))),(K391+L391)),IF(E391="",NA(),IF(Inputs!$E$10&gt;(U390*(1+rate/freq)),IF((U390*(1+rate/freq))&lt;0,0,(U390*(1+rate/freq))),PMT(H391/freq,(term),-$B$2))))</f>
        <v>#N/A</v>
      </c>
      <c r="J391" s="8" t="str">
        <f t="shared" si="84"/>
        <v/>
      </c>
      <c r="K391" s="9" t="str">
        <f t="shared" si="85"/>
        <v/>
      </c>
      <c r="L391" s="8" t="str">
        <f>IF(E391="","",IF(Inputs!$B$12="Yes",I391-K391,Inputs!$B$6-K391))</f>
        <v/>
      </c>
      <c r="M391" s="8" t="str">
        <f t="shared" si="91"/>
        <v/>
      </c>
      <c r="N391" s="8">
        <f>N388+3</f>
        <v>388</v>
      </c>
      <c r="O391" s="8"/>
      <c r="P391" s="8"/>
      <c r="Q391" s="8" t="str">
        <f t="shared" si="86"/>
        <v/>
      </c>
      <c r="R391" s="3">
        <f t="shared" si="87"/>
        <v>0</v>
      </c>
      <c r="S391" s="19"/>
      <c r="T391" s="3">
        <f t="shared" si="88"/>
        <v>0</v>
      </c>
      <c r="U391" s="8" t="str">
        <f t="shared" si="89"/>
        <v/>
      </c>
      <c r="W391" s="11"/>
      <c r="X391" s="11"/>
      <c r="Y391" s="11"/>
      <c r="Z391" s="11"/>
      <c r="AA391" s="11"/>
      <c r="AB391" s="11"/>
      <c r="AC391" s="11"/>
      <c r="AD391">
        <f>IF(AND('Loan amortization schedule-old'!K391&gt;$AE$1,K391&gt;$AE$1),1,0)</f>
        <v>1</v>
      </c>
      <c r="AE391" s="2">
        <f>IF(AND('Loan amortization schedule-old'!K391&gt;$AE$1,K391&lt;$AE$1),($AE$1-K391)*Inputs!$B$10,0)</f>
        <v>0</v>
      </c>
      <c r="AF391">
        <f>IF(AND('Loan amortization schedule-old'!K391&lt;$AE$1,K391&lt;$AE$1),('Loan amortization schedule-old'!K391-'Loan amortization schedule-new'!K391)*Inputs!$B$10,0)</f>
        <v>0</v>
      </c>
      <c r="AG391" s="7"/>
      <c r="AH391" s="61" t="e">
        <f>IF(ISERROR(E391),NA(),'Loan amortization schedule-old'!K391-'Loan amortization schedule-new'!K391)+IF(ISERROR(E391),NA(),'Loan amortization schedule-old'!L391-'Loan amortization schedule-new'!L391)-IF(ISERROR(E391),NA(),IF(AD391=1,0,SUM(AE391:AF391)))</f>
        <v>#VALUE!</v>
      </c>
    </row>
    <row r="392" spans="4:34">
      <c r="D392" s="26">
        <f>IF(SUM($D$2:D391)&lt;&gt;0,0,IF(OR(ROUND(U391-L392,2)=0,ROUND(U392,2)=0),E392,0))</f>
        <v>0</v>
      </c>
      <c r="E392" s="3" t="str">
        <f t="shared" si="90"/>
        <v/>
      </c>
      <c r="F392" s="3" t="str">
        <f t="shared" si="82"/>
        <v/>
      </c>
      <c r="G392" s="47">
        <f t="shared" si="92"/>
        <v>8.6499999999999994E-2</v>
      </c>
      <c r="H392" s="37">
        <f t="shared" si="83"/>
        <v>8.6499999999999994E-2</v>
      </c>
      <c r="I392" s="9" t="e">
        <f>IF(Inputs!$B$12="No",IF((K392+L392)&gt;(U391*(1+rate/freq)),IF((U391*(1+rate/freq))&lt;0,0,(U391*(1+rate/freq))),(K392+L392)),IF(E392="",NA(),IF(Inputs!$E$10&gt;(U391*(1+rate/freq)),IF((U391*(1+rate/freq))&lt;0,0,(U391*(1+rate/freq))),PMT(H392/freq,(term),-$B$2))))</f>
        <v>#N/A</v>
      </c>
      <c r="J392" s="8" t="str">
        <f t="shared" si="84"/>
        <v/>
      </c>
      <c r="K392" s="9" t="str">
        <f t="shared" si="85"/>
        <v/>
      </c>
      <c r="L392" s="8" t="str">
        <f>IF(E392="","",IF(Inputs!$B$12="Yes",I392-K392,Inputs!$B$6-K392))</f>
        <v/>
      </c>
      <c r="M392" s="8" t="str">
        <f t="shared" si="91"/>
        <v/>
      </c>
      <c r="N392" s="8"/>
      <c r="O392" s="8"/>
      <c r="P392" s="8"/>
      <c r="Q392" s="8" t="str">
        <f t="shared" si="86"/>
        <v/>
      </c>
      <c r="R392" s="3">
        <f t="shared" si="87"/>
        <v>0</v>
      </c>
      <c r="S392" s="19"/>
      <c r="T392" s="3">
        <f t="shared" si="88"/>
        <v>0</v>
      </c>
      <c r="U392" s="8" t="str">
        <f t="shared" si="89"/>
        <v/>
      </c>
      <c r="W392" s="11"/>
      <c r="X392" s="11"/>
      <c r="Y392" s="11"/>
      <c r="Z392" s="11"/>
      <c r="AA392" s="11"/>
      <c r="AB392" s="11"/>
      <c r="AC392" s="11"/>
      <c r="AD392">
        <f>IF(AND('Loan amortization schedule-old'!K392&gt;$AE$1,K392&gt;$AE$1),1,0)</f>
        <v>1</v>
      </c>
      <c r="AE392" s="2">
        <f>IF(AND('Loan amortization schedule-old'!K392&gt;$AE$1,K392&lt;$AE$1),($AE$1-K392)*Inputs!$B$10,0)</f>
        <v>0</v>
      </c>
      <c r="AF392">
        <f>IF(AND('Loan amortization schedule-old'!K392&lt;$AE$1,K392&lt;$AE$1),('Loan amortization schedule-old'!K392-'Loan amortization schedule-new'!K392)*Inputs!$B$10,0)</f>
        <v>0</v>
      </c>
      <c r="AG392" s="7"/>
      <c r="AH392" s="61" t="e">
        <f>IF(ISERROR(E392),NA(),'Loan amortization schedule-old'!K392-'Loan amortization schedule-new'!K392)+IF(ISERROR(E392),NA(),'Loan amortization schedule-old'!L392-'Loan amortization schedule-new'!L392)-IF(ISERROR(E392),NA(),IF(AD392=1,0,SUM(AE392:AF392)))</f>
        <v>#VALUE!</v>
      </c>
    </row>
    <row r="393" spans="4:34">
      <c r="D393" s="26">
        <f>IF(SUM($D$2:D392)&lt;&gt;0,0,IF(OR(ROUND(U392-L393,2)=0,ROUND(U393,2)=0),E393,0))</f>
        <v>0</v>
      </c>
      <c r="E393" s="3" t="str">
        <f t="shared" si="90"/>
        <v/>
      </c>
      <c r="F393" s="3" t="str">
        <f t="shared" si="82"/>
        <v/>
      </c>
      <c r="G393" s="47">
        <f t="shared" si="92"/>
        <v>8.6499999999999994E-2</v>
      </c>
      <c r="H393" s="37">
        <f t="shared" si="83"/>
        <v>8.6499999999999994E-2</v>
      </c>
      <c r="I393" s="9" t="e">
        <f>IF(Inputs!$B$12="No",IF((K393+L393)&gt;(U392*(1+rate/freq)),IF((U392*(1+rate/freq))&lt;0,0,(U392*(1+rate/freq))),(K393+L393)),IF(E393="",NA(),IF(Inputs!$E$10&gt;(U392*(1+rate/freq)),IF((U392*(1+rate/freq))&lt;0,0,(U392*(1+rate/freq))),PMT(H393/freq,(term),-$B$2))))</f>
        <v>#N/A</v>
      </c>
      <c r="J393" s="8" t="str">
        <f t="shared" si="84"/>
        <v/>
      </c>
      <c r="K393" s="9" t="str">
        <f t="shared" si="85"/>
        <v/>
      </c>
      <c r="L393" s="8" t="str">
        <f>IF(E393="","",IF(Inputs!$B$12="Yes",I393-K393,Inputs!$B$6-K393))</f>
        <v/>
      </c>
      <c r="M393" s="8" t="str">
        <f t="shared" si="91"/>
        <v/>
      </c>
      <c r="N393" s="8"/>
      <c r="O393" s="8"/>
      <c r="P393" s="8"/>
      <c r="Q393" s="8" t="str">
        <f t="shared" si="86"/>
        <v/>
      </c>
      <c r="R393" s="3">
        <f t="shared" si="87"/>
        <v>0</v>
      </c>
      <c r="S393" s="19"/>
      <c r="T393" s="3">
        <f t="shared" si="88"/>
        <v>0</v>
      </c>
      <c r="U393" s="8" t="str">
        <f t="shared" si="89"/>
        <v/>
      </c>
      <c r="W393" s="11"/>
      <c r="X393" s="11"/>
      <c r="Y393" s="11"/>
      <c r="Z393" s="11"/>
      <c r="AA393" s="11"/>
      <c r="AB393" s="11"/>
      <c r="AC393" s="11"/>
      <c r="AD393">
        <f>IF(AND('Loan amortization schedule-old'!K393&gt;$AE$1,K393&gt;$AE$1),1,0)</f>
        <v>1</v>
      </c>
      <c r="AE393" s="2">
        <f>IF(AND('Loan amortization schedule-old'!K393&gt;$AE$1,K393&lt;$AE$1),($AE$1-K393)*Inputs!$B$10,0)</f>
        <v>0</v>
      </c>
      <c r="AF393">
        <f>IF(AND('Loan amortization schedule-old'!K393&lt;$AE$1,K393&lt;$AE$1),('Loan amortization schedule-old'!K393-'Loan amortization schedule-new'!K393)*Inputs!$B$10,0)</f>
        <v>0</v>
      </c>
      <c r="AG393" s="7"/>
      <c r="AH393" s="61" t="e">
        <f>IF(ISERROR(E393),NA(),'Loan amortization schedule-old'!K393-'Loan amortization schedule-new'!K393)+IF(ISERROR(E393),NA(),'Loan amortization schedule-old'!L393-'Loan amortization schedule-new'!L393)-IF(ISERROR(E393),NA(),IF(AD393=1,0,SUM(AE393:AF393)))</f>
        <v>#VALUE!</v>
      </c>
    </row>
    <row r="394" spans="4:34">
      <c r="D394" s="26">
        <f>IF(SUM($D$2:D393)&lt;&gt;0,0,IF(OR(ROUND(U393-L394,2)=0,ROUND(U394,2)=0),E394,0))</f>
        <v>0</v>
      </c>
      <c r="E394" s="3" t="str">
        <f t="shared" si="90"/>
        <v/>
      </c>
      <c r="F394" s="3" t="str">
        <f t="shared" si="82"/>
        <v/>
      </c>
      <c r="G394" s="47">
        <f t="shared" si="92"/>
        <v>8.6499999999999994E-2</v>
      </c>
      <c r="H394" s="37">
        <f t="shared" si="83"/>
        <v>8.6499999999999994E-2</v>
      </c>
      <c r="I394" s="9" t="e">
        <f>IF(Inputs!$B$12="No",IF((K394+L394)&gt;(U393*(1+rate/freq)),IF((U393*(1+rate/freq))&lt;0,0,(U393*(1+rate/freq))),(K394+L394)),IF(E394="",NA(),IF(Inputs!$E$10&gt;(U393*(1+rate/freq)),IF((U393*(1+rate/freq))&lt;0,0,(U393*(1+rate/freq))),PMT(H394/freq,(term),-$B$2))))</f>
        <v>#N/A</v>
      </c>
      <c r="J394" s="8" t="str">
        <f t="shared" si="84"/>
        <v/>
      </c>
      <c r="K394" s="9" t="str">
        <f t="shared" si="85"/>
        <v/>
      </c>
      <c r="L394" s="8" t="str">
        <f>IF(E394="","",IF(Inputs!$B$12="Yes",I394-K394,Inputs!$B$6-K394))</f>
        <v/>
      </c>
      <c r="M394" s="8" t="str">
        <f t="shared" si="91"/>
        <v/>
      </c>
      <c r="N394" s="8">
        <f>N391+3</f>
        <v>391</v>
      </c>
      <c r="O394" s="8">
        <f>O388+6</f>
        <v>391</v>
      </c>
      <c r="P394" s="8"/>
      <c r="Q394" s="8" t="str">
        <f t="shared" si="86"/>
        <v/>
      </c>
      <c r="R394" s="3">
        <f t="shared" si="87"/>
        <v>0</v>
      </c>
      <c r="S394" s="19"/>
      <c r="T394" s="3">
        <f t="shared" si="88"/>
        <v>0</v>
      </c>
      <c r="U394" s="8" t="str">
        <f t="shared" si="89"/>
        <v/>
      </c>
      <c r="W394" s="11"/>
      <c r="X394" s="11"/>
      <c r="Y394" s="11"/>
      <c r="Z394" s="11"/>
      <c r="AA394" s="11"/>
      <c r="AB394" s="11"/>
      <c r="AC394" s="11"/>
      <c r="AD394">
        <f>IF(AND('Loan amortization schedule-old'!K394&gt;$AE$1,K394&gt;$AE$1),1,0)</f>
        <v>1</v>
      </c>
      <c r="AE394" s="2">
        <f>IF(AND('Loan amortization schedule-old'!K394&gt;$AE$1,K394&lt;$AE$1),($AE$1-K394)*Inputs!$B$10,0)</f>
        <v>0</v>
      </c>
      <c r="AF394">
        <f>IF(AND('Loan amortization schedule-old'!K394&lt;$AE$1,K394&lt;$AE$1),('Loan amortization schedule-old'!K394-'Loan amortization schedule-new'!K394)*Inputs!$B$10,0)</f>
        <v>0</v>
      </c>
      <c r="AG394" s="7"/>
      <c r="AH394" s="61" t="e">
        <f>IF(ISERROR(E394),NA(),'Loan amortization schedule-old'!K394-'Loan amortization schedule-new'!K394)+IF(ISERROR(E394),NA(),'Loan amortization schedule-old'!L394-'Loan amortization schedule-new'!L394)-IF(ISERROR(E394),NA(),IF(AD394=1,0,SUM(AE394:AF394)))</f>
        <v>#VALUE!</v>
      </c>
    </row>
    <row r="395" spans="4:34">
      <c r="D395" s="26">
        <f>IF(SUM($D$2:D394)&lt;&gt;0,0,IF(OR(ROUND(U394-L395,2)=0,ROUND(U395,2)=0),E395,0))</f>
        <v>0</v>
      </c>
      <c r="E395" s="3" t="str">
        <f t="shared" si="90"/>
        <v/>
      </c>
      <c r="F395" s="3" t="str">
        <f t="shared" si="82"/>
        <v/>
      </c>
      <c r="G395" s="47">
        <f t="shared" si="92"/>
        <v>8.6499999999999994E-2</v>
      </c>
      <c r="H395" s="37">
        <f t="shared" si="83"/>
        <v>8.6499999999999994E-2</v>
      </c>
      <c r="I395" s="9" t="e">
        <f>IF(Inputs!$B$12="No",IF((K395+L395)&gt;(U394*(1+rate/freq)),IF((U394*(1+rate/freq))&lt;0,0,(U394*(1+rate/freq))),(K395+L395)),IF(E395="",NA(),IF(Inputs!$E$10&gt;(U394*(1+rate/freq)),IF((U394*(1+rate/freq))&lt;0,0,(U394*(1+rate/freq))),PMT(H395/freq,(term),-$B$2))))</f>
        <v>#N/A</v>
      </c>
      <c r="J395" s="8" t="str">
        <f t="shared" si="84"/>
        <v/>
      </c>
      <c r="K395" s="9" t="str">
        <f t="shared" si="85"/>
        <v/>
      </c>
      <c r="L395" s="8" t="str">
        <f>IF(E395="","",IF(Inputs!$B$12="Yes",I395-K395,Inputs!$B$6-K395))</f>
        <v/>
      </c>
      <c r="M395" s="8" t="str">
        <f t="shared" si="91"/>
        <v/>
      </c>
      <c r="N395" s="8"/>
      <c r="O395" s="8"/>
      <c r="P395" s="8"/>
      <c r="Q395" s="8" t="str">
        <f t="shared" si="86"/>
        <v/>
      </c>
      <c r="R395" s="3">
        <f t="shared" si="87"/>
        <v>0</v>
      </c>
      <c r="S395" s="19"/>
      <c r="T395" s="3">
        <f t="shared" si="88"/>
        <v>0</v>
      </c>
      <c r="U395" s="8" t="str">
        <f t="shared" si="89"/>
        <v/>
      </c>
      <c r="W395" s="11"/>
      <c r="X395" s="11"/>
      <c r="Y395" s="11"/>
      <c r="Z395" s="11"/>
      <c r="AA395" s="11"/>
      <c r="AB395" s="11"/>
      <c r="AC395" s="11"/>
      <c r="AD395">
        <f>IF(AND('Loan amortization schedule-old'!K395&gt;$AE$1,K395&gt;$AE$1),1,0)</f>
        <v>1</v>
      </c>
      <c r="AE395" s="2">
        <f>IF(AND('Loan amortization schedule-old'!K395&gt;$AE$1,K395&lt;$AE$1),($AE$1-K395)*Inputs!$B$10,0)</f>
        <v>0</v>
      </c>
      <c r="AF395">
        <f>IF(AND('Loan amortization schedule-old'!K395&lt;$AE$1,K395&lt;$AE$1),('Loan amortization schedule-old'!K395-'Loan amortization schedule-new'!K395)*Inputs!$B$10,0)</f>
        <v>0</v>
      </c>
      <c r="AG395" s="7"/>
      <c r="AH395" s="61" t="e">
        <f>IF(ISERROR(E395),NA(),'Loan amortization schedule-old'!K395-'Loan amortization schedule-new'!K395)+IF(ISERROR(E395),NA(),'Loan amortization schedule-old'!L395-'Loan amortization schedule-new'!L395)-IF(ISERROR(E395),NA(),IF(AD395=1,0,SUM(AE395:AF395)))</f>
        <v>#VALUE!</v>
      </c>
    </row>
    <row r="396" spans="4:34">
      <c r="D396" s="26">
        <f>IF(SUM($D$2:D395)&lt;&gt;0,0,IF(OR(ROUND(U395-L396,2)=0,ROUND(U396,2)=0),E396,0))</f>
        <v>0</v>
      </c>
      <c r="E396" s="3" t="str">
        <f t="shared" si="90"/>
        <v/>
      </c>
      <c r="F396" s="3" t="str">
        <f t="shared" si="82"/>
        <v/>
      </c>
      <c r="G396" s="47">
        <f t="shared" si="92"/>
        <v>8.6499999999999994E-2</v>
      </c>
      <c r="H396" s="37">
        <f t="shared" si="83"/>
        <v>8.6499999999999994E-2</v>
      </c>
      <c r="I396" s="9" t="e">
        <f>IF(Inputs!$B$12="No",IF((K396+L396)&gt;(U395*(1+rate/freq)),IF((U395*(1+rate/freq))&lt;0,0,(U395*(1+rate/freq))),(K396+L396)),IF(E396="",NA(),IF(Inputs!$E$10&gt;(U395*(1+rate/freq)),IF((U395*(1+rate/freq))&lt;0,0,(U395*(1+rate/freq))),PMT(H396/freq,(term),-$B$2))))</f>
        <v>#N/A</v>
      </c>
      <c r="J396" s="8" t="str">
        <f t="shared" si="84"/>
        <v/>
      </c>
      <c r="K396" s="9" t="str">
        <f t="shared" si="85"/>
        <v/>
      </c>
      <c r="L396" s="8" t="str">
        <f>IF(E396="","",IF(Inputs!$B$12="Yes",I396-K396,Inputs!$B$6-K396))</f>
        <v/>
      </c>
      <c r="M396" s="8" t="str">
        <f t="shared" si="91"/>
        <v/>
      </c>
      <c r="N396" s="8"/>
      <c r="O396" s="8"/>
      <c r="P396" s="8"/>
      <c r="Q396" s="8" t="str">
        <f t="shared" si="86"/>
        <v/>
      </c>
      <c r="R396" s="3">
        <f t="shared" si="87"/>
        <v>0</v>
      </c>
      <c r="S396" s="19"/>
      <c r="T396" s="3">
        <f t="shared" si="88"/>
        <v>0</v>
      </c>
      <c r="U396" s="8" t="str">
        <f t="shared" si="89"/>
        <v/>
      </c>
      <c r="W396" s="11"/>
      <c r="X396" s="11"/>
      <c r="Y396" s="11"/>
      <c r="Z396" s="11"/>
      <c r="AA396" s="11"/>
      <c r="AB396" s="11"/>
      <c r="AC396" s="11"/>
      <c r="AD396">
        <f>IF(AND('Loan amortization schedule-old'!K396&gt;$AE$1,K396&gt;$AE$1),1,0)</f>
        <v>1</v>
      </c>
      <c r="AE396" s="2">
        <f>IF(AND('Loan amortization schedule-old'!K396&gt;$AE$1,K396&lt;$AE$1),($AE$1-K396)*Inputs!$B$10,0)</f>
        <v>0</v>
      </c>
      <c r="AF396">
        <f>IF(AND('Loan amortization schedule-old'!K396&lt;$AE$1,K396&lt;$AE$1),('Loan amortization schedule-old'!K396-'Loan amortization schedule-new'!K396)*Inputs!$B$10,0)</f>
        <v>0</v>
      </c>
      <c r="AG396" s="7"/>
      <c r="AH396" s="61" t="e">
        <f>IF(ISERROR(E396),NA(),'Loan amortization schedule-old'!K396-'Loan amortization schedule-new'!K396)+IF(ISERROR(E396),NA(),'Loan amortization schedule-old'!L396-'Loan amortization schedule-new'!L396)-IF(ISERROR(E396),NA(),IF(AD396=1,0,SUM(AE396:AF396)))</f>
        <v>#VALUE!</v>
      </c>
    </row>
    <row r="397" spans="4:34">
      <c r="D397" s="26">
        <f>IF(SUM($D$2:D396)&lt;&gt;0,0,IF(OR(ROUND(U396-L397,2)=0,ROUND(U397,2)=0),E397,0))</f>
        <v>0</v>
      </c>
      <c r="E397" s="3" t="str">
        <f t="shared" si="90"/>
        <v/>
      </c>
      <c r="F397" s="3" t="str">
        <f t="shared" si="82"/>
        <v/>
      </c>
      <c r="G397" s="47">
        <f t="shared" si="92"/>
        <v>8.6499999999999994E-2</v>
      </c>
      <c r="H397" s="37">
        <f t="shared" si="83"/>
        <v>8.6499999999999994E-2</v>
      </c>
      <c r="I397" s="9" t="e">
        <f>IF(Inputs!$B$12="No",IF((K397+L397)&gt;(U396*(1+rate/freq)),IF((U396*(1+rate/freq))&lt;0,0,(U396*(1+rate/freq))),(K397+L397)),IF(E397="",NA(),IF(Inputs!$E$10&gt;(U396*(1+rate/freq)),IF((U396*(1+rate/freq))&lt;0,0,(U396*(1+rate/freq))),PMT(H397/freq,(term),-$B$2))))</f>
        <v>#N/A</v>
      </c>
      <c r="J397" s="8" t="str">
        <f t="shared" si="84"/>
        <v/>
      </c>
      <c r="K397" s="9" t="str">
        <f t="shared" si="85"/>
        <v/>
      </c>
      <c r="L397" s="8" t="str">
        <f>IF(E397="","",IF(Inputs!$B$12="Yes",I397-K397,Inputs!$B$6-K397))</f>
        <v/>
      </c>
      <c r="M397" s="8" t="str">
        <f t="shared" si="91"/>
        <v/>
      </c>
      <c r="N397" s="8">
        <f>N394+3</f>
        <v>394</v>
      </c>
      <c r="O397" s="8"/>
      <c r="P397" s="8"/>
      <c r="Q397" s="8" t="str">
        <f t="shared" si="86"/>
        <v/>
      </c>
      <c r="R397" s="3">
        <f t="shared" si="87"/>
        <v>0</v>
      </c>
      <c r="S397" s="19"/>
      <c r="T397" s="3">
        <f t="shared" si="88"/>
        <v>0</v>
      </c>
      <c r="U397" s="8" t="str">
        <f t="shared" si="89"/>
        <v/>
      </c>
      <c r="W397" s="11"/>
      <c r="X397" s="11"/>
      <c r="Y397" s="11"/>
      <c r="Z397" s="11"/>
      <c r="AA397" s="11"/>
      <c r="AB397" s="11"/>
      <c r="AC397" s="11"/>
      <c r="AD397">
        <f>IF(AND('Loan amortization schedule-old'!K397&gt;$AE$1,K397&gt;$AE$1),1,0)</f>
        <v>1</v>
      </c>
      <c r="AE397" s="2">
        <f>IF(AND('Loan amortization schedule-old'!K397&gt;$AE$1,K397&lt;$AE$1),($AE$1-K397)*Inputs!$B$10,0)</f>
        <v>0</v>
      </c>
      <c r="AF397">
        <f>IF(AND('Loan amortization schedule-old'!K397&lt;$AE$1,K397&lt;$AE$1),('Loan amortization schedule-old'!K397-'Loan amortization schedule-new'!K397)*Inputs!$B$10,0)</f>
        <v>0</v>
      </c>
      <c r="AG397" s="7"/>
      <c r="AH397" s="61" t="e">
        <f>IF(ISERROR(E397),NA(),'Loan amortization schedule-old'!K397-'Loan amortization schedule-new'!K397)+IF(ISERROR(E397),NA(),'Loan amortization schedule-old'!L397-'Loan amortization schedule-new'!L397)-IF(ISERROR(E397),NA(),IF(AD397=1,0,SUM(AE397:AF397)))</f>
        <v>#VALUE!</v>
      </c>
    </row>
    <row r="398" spans="4:34">
      <c r="D398" s="26">
        <f>IF(SUM($D$2:D397)&lt;&gt;0,0,IF(OR(ROUND(U397-L398,2)=0,ROUND(U398,2)=0),E398,0))</f>
        <v>0</v>
      </c>
      <c r="E398" s="3" t="str">
        <f t="shared" si="90"/>
        <v/>
      </c>
      <c r="F398" s="3" t="str">
        <f t="shared" si="82"/>
        <v/>
      </c>
      <c r="G398" s="47">
        <f t="shared" si="92"/>
        <v>8.6499999999999994E-2</v>
      </c>
      <c r="H398" s="37">
        <f t="shared" si="83"/>
        <v>8.6499999999999994E-2</v>
      </c>
      <c r="I398" s="9" t="e">
        <f>IF(Inputs!$B$12="No",IF((K398+L398)&gt;(U397*(1+rate/freq)),IF((U397*(1+rate/freq))&lt;0,0,(U397*(1+rate/freq))),(K398+L398)),IF(E398="",NA(),IF(Inputs!$E$10&gt;(U397*(1+rate/freq)),IF((U397*(1+rate/freq))&lt;0,0,(U397*(1+rate/freq))),PMT(H398/freq,(term),-$B$2))))</f>
        <v>#N/A</v>
      </c>
      <c r="J398" s="8" t="str">
        <f t="shared" si="84"/>
        <v/>
      </c>
      <c r="K398" s="9" t="str">
        <f t="shared" si="85"/>
        <v/>
      </c>
      <c r="L398" s="8" t="str">
        <f>IF(E398="","",IF(Inputs!$B$12="Yes",I398-K398,Inputs!$B$6-K398))</f>
        <v/>
      </c>
      <c r="M398" s="8" t="str">
        <f t="shared" si="91"/>
        <v/>
      </c>
      <c r="N398" s="8"/>
      <c r="O398" s="8"/>
      <c r="P398" s="8"/>
      <c r="Q398" s="8" t="str">
        <f t="shared" si="86"/>
        <v/>
      </c>
      <c r="R398" s="3">
        <f t="shared" si="87"/>
        <v>0</v>
      </c>
      <c r="S398" s="19"/>
      <c r="T398" s="3">
        <f t="shared" si="88"/>
        <v>0</v>
      </c>
      <c r="U398" s="8" t="str">
        <f t="shared" si="89"/>
        <v/>
      </c>
      <c r="W398" s="11"/>
      <c r="X398" s="11"/>
      <c r="Y398" s="11"/>
      <c r="Z398" s="11"/>
      <c r="AA398" s="11"/>
      <c r="AB398" s="11"/>
      <c r="AC398" s="11"/>
      <c r="AD398">
        <f>IF(AND('Loan amortization schedule-old'!K398&gt;$AE$1,K398&gt;$AE$1),1,0)</f>
        <v>1</v>
      </c>
      <c r="AE398" s="2">
        <f>IF(AND('Loan amortization schedule-old'!K398&gt;$AE$1,K398&lt;$AE$1),($AE$1-K398)*Inputs!$B$10,0)</f>
        <v>0</v>
      </c>
      <c r="AF398">
        <f>IF(AND('Loan amortization schedule-old'!K398&lt;$AE$1,K398&lt;$AE$1),('Loan amortization schedule-old'!K398-'Loan amortization schedule-new'!K398)*Inputs!$B$10,0)</f>
        <v>0</v>
      </c>
      <c r="AG398" s="7"/>
      <c r="AH398" s="61" t="e">
        <f>IF(ISERROR(E398),NA(),'Loan amortization schedule-old'!K398-'Loan amortization schedule-new'!K398)+IF(ISERROR(E398),NA(),'Loan amortization schedule-old'!L398-'Loan amortization schedule-new'!L398)-IF(ISERROR(E398),NA(),IF(AD398=1,0,SUM(AE398:AF398)))</f>
        <v>#VALUE!</v>
      </c>
    </row>
    <row r="399" spans="4:34">
      <c r="D399" s="26">
        <f>IF(SUM($D$2:D398)&lt;&gt;0,0,IF(OR(ROUND(U398-L399,2)=0,ROUND(U399,2)=0),E399,0))</f>
        <v>0</v>
      </c>
      <c r="E399" s="3" t="str">
        <f t="shared" si="90"/>
        <v/>
      </c>
      <c r="F399" s="3" t="str">
        <f t="shared" si="82"/>
        <v/>
      </c>
      <c r="G399" s="47">
        <f t="shared" si="92"/>
        <v>8.6499999999999994E-2</v>
      </c>
      <c r="H399" s="37">
        <f t="shared" si="83"/>
        <v>8.6499999999999994E-2</v>
      </c>
      <c r="I399" s="9" t="e">
        <f>IF(Inputs!$B$12="No",IF((K399+L399)&gt;(U398*(1+rate/freq)),IF((U398*(1+rate/freq))&lt;0,0,(U398*(1+rate/freq))),(K399+L399)),IF(E399="",NA(),IF(Inputs!$E$10&gt;(U398*(1+rate/freq)),IF((U398*(1+rate/freq))&lt;0,0,(U398*(1+rate/freq))),PMT(H399/freq,(term),-$B$2))))</f>
        <v>#N/A</v>
      </c>
      <c r="J399" s="8" t="str">
        <f t="shared" si="84"/>
        <v/>
      </c>
      <c r="K399" s="9" t="str">
        <f t="shared" si="85"/>
        <v/>
      </c>
      <c r="L399" s="8" t="str">
        <f>IF(E399="","",IF(Inputs!$B$12="Yes",I399-K399,Inputs!$B$6-K399))</f>
        <v/>
      </c>
      <c r="M399" s="8" t="str">
        <f t="shared" si="91"/>
        <v/>
      </c>
      <c r="N399" s="8"/>
      <c r="O399" s="8"/>
      <c r="P399" s="8"/>
      <c r="Q399" s="8" t="str">
        <f t="shared" si="86"/>
        <v/>
      </c>
      <c r="R399" s="3">
        <f t="shared" si="87"/>
        <v>0</v>
      </c>
      <c r="S399" s="19"/>
      <c r="T399" s="3">
        <f t="shared" si="88"/>
        <v>0</v>
      </c>
      <c r="U399" s="8" t="str">
        <f t="shared" si="89"/>
        <v/>
      </c>
      <c r="W399" s="11"/>
      <c r="X399" s="11"/>
      <c r="Y399" s="11"/>
      <c r="Z399" s="11"/>
      <c r="AA399" s="11"/>
      <c r="AB399" s="11"/>
      <c r="AC399" s="11"/>
      <c r="AD399">
        <f>IF(AND('Loan amortization schedule-old'!K399&gt;$AE$1,K399&gt;$AE$1),1,0)</f>
        <v>1</v>
      </c>
      <c r="AE399" s="2">
        <f>IF(AND('Loan amortization schedule-old'!K399&gt;$AE$1,K399&lt;$AE$1),($AE$1-K399)*Inputs!$B$10,0)</f>
        <v>0</v>
      </c>
      <c r="AF399">
        <f>IF(AND('Loan amortization schedule-old'!K399&lt;$AE$1,K399&lt;$AE$1),('Loan amortization schedule-old'!K399-'Loan amortization schedule-new'!K399)*Inputs!$B$10,0)</f>
        <v>0</v>
      </c>
      <c r="AG399" s="7"/>
      <c r="AH399" s="61" t="e">
        <f>IF(ISERROR(E399),NA(),'Loan amortization schedule-old'!K399-'Loan amortization schedule-new'!K399)+IF(ISERROR(E399),NA(),'Loan amortization schedule-old'!L399-'Loan amortization schedule-new'!L399)-IF(ISERROR(E399),NA(),IF(AD399=1,0,SUM(AE399:AF399)))</f>
        <v>#VALUE!</v>
      </c>
    </row>
    <row r="400" spans="4:34">
      <c r="D400" s="26">
        <f>IF(SUM($D$2:D399)&lt;&gt;0,0,IF(OR(ROUND(U399-L400,2)=0,ROUND(U400,2)=0),E400,0))</f>
        <v>0</v>
      </c>
      <c r="E400" s="3" t="str">
        <f t="shared" si="90"/>
        <v/>
      </c>
      <c r="F400" s="3" t="str">
        <f t="shared" si="82"/>
        <v/>
      </c>
      <c r="G400" s="47">
        <f t="shared" si="92"/>
        <v>8.6499999999999994E-2</v>
      </c>
      <c r="H400" s="37">
        <f t="shared" si="83"/>
        <v>8.6499999999999994E-2</v>
      </c>
      <c r="I400" s="9" t="e">
        <f>IF(Inputs!$B$12="No",IF((K400+L400)&gt;(U399*(1+rate/freq)),IF((U399*(1+rate/freq))&lt;0,0,(U399*(1+rate/freq))),(K400+L400)),IF(E400="",NA(),IF(Inputs!$E$10&gt;(U399*(1+rate/freq)),IF((U399*(1+rate/freq))&lt;0,0,(U399*(1+rate/freq))),PMT(H400/freq,(term),-$B$2))))</f>
        <v>#N/A</v>
      </c>
      <c r="J400" s="8" t="str">
        <f t="shared" si="84"/>
        <v/>
      </c>
      <c r="K400" s="9" t="str">
        <f t="shared" si="85"/>
        <v/>
      </c>
      <c r="L400" s="8" t="str">
        <f>IF(E400="","",IF(Inputs!$B$12="Yes",I400-K400,Inputs!$B$6-K400))</f>
        <v/>
      </c>
      <c r="M400" s="8" t="str">
        <f t="shared" si="91"/>
        <v/>
      </c>
      <c r="N400" s="8">
        <f>N397+3</f>
        <v>397</v>
      </c>
      <c r="O400" s="8">
        <f>O394+6</f>
        <v>397</v>
      </c>
      <c r="P400" s="8">
        <f>P388+12</f>
        <v>397</v>
      </c>
      <c r="Q400" s="8" t="str">
        <f t="shared" si="86"/>
        <v/>
      </c>
      <c r="R400" s="3">
        <f t="shared" si="87"/>
        <v>0</v>
      </c>
      <c r="S400" s="19"/>
      <c r="T400" s="3">
        <f t="shared" si="88"/>
        <v>0</v>
      </c>
      <c r="U400" s="8" t="str">
        <f t="shared" si="89"/>
        <v/>
      </c>
      <c r="W400" s="11"/>
      <c r="X400" s="11"/>
      <c r="Y400" s="11"/>
      <c r="Z400" s="11"/>
      <c r="AA400" s="11"/>
      <c r="AB400" s="11"/>
      <c r="AC400" s="11"/>
      <c r="AD400">
        <f>IF(AND('Loan amortization schedule-old'!K400&gt;$AE$1,K400&gt;$AE$1),1,0)</f>
        <v>1</v>
      </c>
      <c r="AE400" s="2">
        <f>IF(AND('Loan amortization schedule-old'!K400&gt;$AE$1,K400&lt;$AE$1),($AE$1-K400)*Inputs!$B$10,0)</f>
        <v>0</v>
      </c>
      <c r="AF400">
        <f>IF(AND('Loan amortization schedule-old'!K400&lt;$AE$1,K400&lt;$AE$1),('Loan amortization schedule-old'!K400-'Loan amortization schedule-new'!K400)*Inputs!$B$10,0)</f>
        <v>0</v>
      </c>
      <c r="AG400" s="7"/>
      <c r="AH400" s="61" t="e">
        <f>IF(ISERROR(E400),NA(),'Loan amortization schedule-old'!K400-'Loan amortization schedule-new'!K400)+IF(ISERROR(E400),NA(),'Loan amortization schedule-old'!L400-'Loan amortization schedule-new'!L400)-IF(ISERROR(E400),NA(),IF(AD400=1,0,SUM(AE400:AF400)))</f>
        <v>#VALUE!</v>
      </c>
    </row>
    <row r="401" spans="4:34">
      <c r="D401" s="26">
        <f>IF(SUM($D$2:D400)&lt;&gt;0,0,IF(OR(ROUND(U400-L401,2)=0,ROUND(U401,2)=0),E401,0))</f>
        <v>0</v>
      </c>
      <c r="E401" s="3" t="str">
        <f t="shared" si="90"/>
        <v/>
      </c>
      <c r="F401" s="3" t="str">
        <f t="shared" si="82"/>
        <v/>
      </c>
      <c r="G401" s="47">
        <f t="shared" si="92"/>
        <v>8.6499999999999994E-2</v>
      </c>
      <c r="H401" s="37">
        <f t="shared" si="83"/>
        <v>8.6499999999999994E-2</v>
      </c>
      <c r="I401" s="9" t="e">
        <f>IF(Inputs!$B$12="No",IF((K401+L401)&gt;(U400*(1+rate/freq)),IF((U400*(1+rate/freq))&lt;0,0,(U400*(1+rate/freq))),(K401+L401)),IF(E401="",NA(),IF(Inputs!$E$10&gt;(U400*(1+rate/freq)),IF((U400*(1+rate/freq))&lt;0,0,(U400*(1+rate/freq))),PMT(H401/freq,(term),-$B$2))))</f>
        <v>#N/A</v>
      </c>
      <c r="J401" s="8" t="str">
        <f t="shared" si="84"/>
        <v/>
      </c>
      <c r="K401" s="9" t="str">
        <f t="shared" si="85"/>
        <v/>
      </c>
      <c r="L401" s="8" t="str">
        <f>IF(E401="","",IF(Inputs!$B$12="Yes",I401-K401,Inputs!$B$6-K401))</f>
        <v/>
      </c>
      <c r="M401" s="8" t="str">
        <f t="shared" si="91"/>
        <v/>
      </c>
      <c r="N401" s="8"/>
      <c r="O401" s="8"/>
      <c r="P401" s="8"/>
      <c r="Q401" s="8" t="str">
        <f t="shared" si="86"/>
        <v/>
      </c>
      <c r="R401" s="3">
        <f t="shared" si="87"/>
        <v>0</v>
      </c>
      <c r="S401" s="19"/>
      <c r="T401" s="3">
        <f t="shared" si="88"/>
        <v>0</v>
      </c>
      <c r="U401" s="8" t="str">
        <f t="shared" si="89"/>
        <v/>
      </c>
      <c r="W401" s="11"/>
      <c r="X401" s="11"/>
      <c r="Y401" s="11"/>
      <c r="Z401" s="11"/>
      <c r="AA401" s="11"/>
      <c r="AB401" s="11"/>
      <c r="AC401" s="11"/>
      <c r="AD401">
        <f>IF(AND('Loan amortization schedule-old'!K401&gt;$AE$1,K401&gt;$AE$1),1,0)</f>
        <v>1</v>
      </c>
      <c r="AE401" s="2">
        <f>IF(AND('Loan amortization schedule-old'!K401&gt;$AE$1,K401&lt;$AE$1),($AE$1-K401)*Inputs!$B$10,0)</f>
        <v>0</v>
      </c>
      <c r="AF401">
        <f>IF(AND('Loan amortization schedule-old'!K401&lt;$AE$1,K401&lt;$AE$1),('Loan amortization schedule-old'!K401-'Loan amortization schedule-new'!K401)*Inputs!$B$10,0)</f>
        <v>0</v>
      </c>
      <c r="AG401" s="7"/>
      <c r="AH401" s="61" t="e">
        <f>IF(ISERROR(E401),NA(),'Loan amortization schedule-old'!K401-'Loan amortization schedule-new'!K401)+IF(ISERROR(E401),NA(),'Loan amortization schedule-old'!L401-'Loan amortization schedule-new'!L401)-IF(ISERROR(E401),NA(),IF(AD401=1,0,SUM(AE401:AF401)))</f>
        <v>#VALUE!</v>
      </c>
    </row>
    <row r="402" spans="4:34">
      <c r="D402" s="26">
        <f>IF(SUM($D$2:D401)&lt;&gt;0,0,IF(OR(ROUND(U401-L402,2)=0,ROUND(U402,2)=0),E402,0))</f>
        <v>0</v>
      </c>
      <c r="E402" s="3" t="str">
        <f t="shared" si="90"/>
        <v/>
      </c>
      <c r="F402" s="3" t="str">
        <f t="shared" si="82"/>
        <v/>
      </c>
      <c r="G402" s="47">
        <f t="shared" si="92"/>
        <v>8.6499999999999994E-2</v>
      </c>
      <c r="H402" s="37">
        <f t="shared" si="83"/>
        <v>8.6499999999999994E-2</v>
      </c>
      <c r="I402" s="9" t="e">
        <f>IF(Inputs!$B$12="No",IF((K402+L402)&gt;(U401*(1+rate/freq)),IF((U401*(1+rate/freq))&lt;0,0,(U401*(1+rate/freq))),(K402+L402)),IF(E402="",NA(),IF(Inputs!$E$10&gt;(U401*(1+rate/freq)),IF((U401*(1+rate/freq))&lt;0,0,(U401*(1+rate/freq))),PMT(H402/freq,(term),-$B$2))))</f>
        <v>#N/A</v>
      </c>
      <c r="J402" s="8" t="str">
        <f t="shared" si="84"/>
        <v/>
      </c>
      <c r="K402" s="9" t="str">
        <f t="shared" si="85"/>
        <v/>
      </c>
      <c r="L402" s="8" t="str">
        <f>IF(E402="","",IF(Inputs!$B$12="Yes",I402-K402,Inputs!$B$6-K402))</f>
        <v/>
      </c>
      <c r="M402" s="8" t="str">
        <f t="shared" si="91"/>
        <v/>
      </c>
      <c r="N402" s="8"/>
      <c r="O402" s="8"/>
      <c r="P402" s="8"/>
      <c r="Q402" s="8" t="str">
        <f t="shared" si="86"/>
        <v/>
      </c>
      <c r="R402" s="3">
        <f t="shared" si="87"/>
        <v>0</v>
      </c>
      <c r="S402" s="19"/>
      <c r="T402" s="3">
        <f t="shared" si="88"/>
        <v>0</v>
      </c>
      <c r="U402" s="8" t="str">
        <f t="shared" si="89"/>
        <v/>
      </c>
      <c r="W402" s="11"/>
      <c r="X402" s="11"/>
      <c r="Y402" s="11"/>
      <c r="Z402" s="11"/>
      <c r="AA402" s="11"/>
      <c r="AB402" s="11"/>
      <c r="AC402" s="11"/>
      <c r="AD402">
        <f>IF(AND('Loan amortization schedule-old'!K402&gt;$AE$1,K402&gt;$AE$1),1,0)</f>
        <v>1</v>
      </c>
      <c r="AE402" s="2">
        <f>IF(AND('Loan amortization schedule-old'!K402&gt;$AE$1,K402&lt;$AE$1),($AE$1-K402)*Inputs!$B$10,0)</f>
        <v>0</v>
      </c>
      <c r="AF402">
        <f>IF(AND('Loan amortization schedule-old'!K402&lt;$AE$1,K402&lt;$AE$1),('Loan amortization schedule-old'!K402-'Loan amortization schedule-new'!K402)*Inputs!$B$10,0)</f>
        <v>0</v>
      </c>
      <c r="AG402" s="7"/>
      <c r="AH402" s="61" t="e">
        <f>IF(ISERROR(E402),NA(),'Loan amortization schedule-old'!K402-'Loan amortization schedule-new'!K402)+IF(ISERROR(E402),NA(),'Loan amortization schedule-old'!L402-'Loan amortization schedule-new'!L402)-IF(ISERROR(E402),NA(),IF(AD402=1,0,SUM(AE402:AF402)))</f>
        <v>#VALUE!</v>
      </c>
    </row>
    <row r="403" spans="4:34">
      <c r="D403" s="26">
        <f>IF(SUM($D$2:D402)&lt;&gt;0,0,IF(OR(ROUND(U402-L403,2)=0,ROUND(U403,2)=0),E403,0))</f>
        <v>0</v>
      </c>
      <c r="E403" s="3" t="str">
        <f t="shared" si="90"/>
        <v/>
      </c>
      <c r="F403" s="3" t="str">
        <f t="shared" si="82"/>
        <v/>
      </c>
      <c r="G403" s="47">
        <f t="shared" si="92"/>
        <v>8.6499999999999994E-2</v>
      </c>
      <c r="H403" s="37">
        <f t="shared" si="83"/>
        <v>8.6499999999999994E-2</v>
      </c>
      <c r="I403" s="9" t="e">
        <f>IF(Inputs!$B$12="No",IF((K403+L403)&gt;(U402*(1+rate/freq)),IF((U402*(1+rate/freq))&lt;0,0,(U402*(1+rate/freq))),(K403+L403)),IF(E403="",NA(),IF(Inputs!$E$10&gt;(U402*(1+rate/freq)),IF((U402*(1+rate/freq))&lt;0,0,(U402*(1+rate/freq))),PMT(H403/freq,(term),-$B$2))))</f>
        <v>#N/A</v>
      </c>
      <c r="J403" s="8" t="str">
        <f t="shared" si="84"/>
        <v/>
      </c>
      <c r="K403" s="9" t="str">
        <f t="shared" si="85"/>
        <v/>
      </c>
      <c r="L403" s="8" t="str">
        <f>IF(E403="","",IF(Inputs!$B$12="Yes",I403-K403,Inputs!$B$6-K403))</f>
        <v/>
      </c>
      <c r="M403" s="8" t="str">
        <f t="shared" si="91"/>
        <v/>
      </c>
      <c r="N403" s="8">
        <f>N400+3</f>
        <v>400</v>
      </c>
      <c r="O403" s="8"/>
      <c r="P403" s="8"/>
      <c r="Q403" s="8" t="str">
        <f t="shared" si="86"/>
        <v/>
      </c>
      <c r="R403" s="3">
        <f t="shared" si="87"/>
        <v>0</v>
      </c>
      <c r="S403" s="19"/>
      <c r="T403" s="3">
        <f t="shared" si="88"/>
        <v>0</v>
      </c>
      <c r="U403" s="8" t="str">
        <f t="shared" si="89"/>
        <v/>
      </c>
      <c r="W403" s="11"/>
      <c r="X403" s="11"/>
      <c r="Y403" s="11"/>
      <c r="Z403" s="11"/>
      <c r="AA403" s="11"/>
      <c r="AB403" s="11"/>
      <c r="AC403" s="11"/>
      <c r="AD403">
        <f>IF(AND('Loan amortization schedule-old'!K403&gt;$AE$1,K403&gt;$AE$1),1,0)</f>
        <v>1</v>
      </c>
      <c r="AE403" s="2">
        <f>IF(AND('Loan amortization schedule-old'!K403&gt;$AE$1,K403&lt;$AE$1),($AE$1-K403)*Inputs!$B$10,0)</f>
        <v>0</v>
      </c>
      <c r="AF403">
        <f>IF(AND('Loan amortization schedule-old'!K403&lt;$AE$1,K403&lt;$AE$1),('Loan amortization schedule-old'!K403-'Loan amortization schedule-new'!K403)*Inputs!$B$10,0)</f>
        <v>0</v>
      </c>
      <c r="AG403" s="7"/>
      <c r="AH403" s="61" t="e">
        <f>IF(ISERROR(E403),NA(),'Loan amortization schedule-old'!K403-'Loan amortization schedule-new'!K403)+IF(ISERROR(E403),NA(),'Loan amortization schedule-old'!L403-'Loan amortization schedule-new'!L403)-IF(ISERROR(E403),NA(),IF(AD403=1,0,SUM(AE403:AF403)))</f>
        <v>#VALUE!</v>
      </c>
    </row>
    <row r="404" spans="4:34">
      <c r="D404" s="26">
        <f>IF(SUM($D$2:D403)&lt;&gt;0,0,IF(OR(ROUND(U403-L404,2)=0,ROUND(U404,2)=0),E404,0))</f>
        <v>0</v>
      </c>
      <c r="E404" s="3" t="str">
        <f t="shared" si="90"/>
        <v/>
      </c>
      <c r="F404" s="3" t="str">
        <f t="shared" si="82"/>
        <v/>
      </c>
      <c r="G404" s="47">
        <f t="shared" si="92"/>
        <v>8.6499999999999994E-2</v>
      </c>
      <c r="H404" s="37">
        <f t="shared" si="83"/>
        <v>8.6499999999999994E-2</v>
      </c>
      <c r="I404" s="9" t="e">
        <f>IF(Inputs!$B$12="No",IF((K404+L404)&gt;(U403*(1+rate/freq)),IF((U403*(1+rate/freq))&lt;0,0,(U403*(1+rate/freq))),(K404+L404)),IF(E404="",NA(),IF(Inputs!$E$10&gt;(U403*(1+rate/freq)),IF((U403*(1+rate/freq))&lt;0,0,(U403*(1+rate/freq))),PMT(H404/freq,(term),-$B$2))))</f>
        <v>#N/A</v>
      </c>
      <c r="J404" s="8" t="str">
        <f t="shared" si="84"/>
        <v/>
      </c>
      <c r="K404" s="9" t="str">
        <f t="shared" si="85"/>
        <v/>
      </c>
      <c r="L404" s="8" t="str">
        <f>IF(E404="","",IF(Inputs!$B$12="Yes",I404-K404,Inputs!$B$6-K404))</f>
        <v/>
      </c>
      <c r="M404" s="8" t="str">
        <f t="shared" si="91"/>
        <v/>
      </c>
      <c r="N404" s="8"/>
      <c r="O404" s="8"/>
      <c r="P404" s="8"/>
      <c r="Q404" s="8" t="str">
        <f t="shared" si="86"/>
        <v/>
      </c>
      <c r="R404" s="3">
        <f t="shared" si="87"/>
        <v>0</v>
      </c>
      <c r="S404" s="19"/>
      <c r="T404" s="3">
        <f t="shared" si="88"/>
        <v>0</v>
      </c>
      <c r="U404" s="8" t="str">
        <f t="shared" si="89"/>
        <v/>
      </c>
      <c r="W404" s="11"/>
      <c r="X404" s="11"/>
      <c r="Y404" s="11"/>
      <c r="Z404" s="11"/>
      <c r="AA404" s="11"/>
      <c r="AB404" s="11"/>
      <c r="AC404" s="11"/>
      <c r="AD404">
        <f>IF(AND('Loan amortization schedule-old'!K404&gt;$AE$1,K404&gt;$AE$1),1,0)</f>
        <v>1</v>
      </c>
      <c r="AE404" s="2">
        <f>IF(AND('Loan amortization schedule-old'!K404&gt;$AE$1,K404&lt;$AE$1),($AE$1-K404)*Inputs!$B$10,0)</f>
        <v>0</v>
      </c>
      <c r="AF404">
        <f>IF(AND('Loan amortization schedule-old'!K404&lt;$AE$1,K404&lt;$AE$1),('Loan amortization schedule-old'!K404-'Loan amortization schedule-new'!K404)*Inputs!$B$10,0)</f>
        <v>0</v>
      </c>
      <c r="AG404" s="7"/>
      <c r="AH404" s="61" t="e">
        <f>IF(ISERROR(E404),NA(),'Loan amortization schedule-old'!K404-'Loan amortization schedule-new'!K404)+IF(ISERROR(E404),NA(),'Loan amortization schedule-old'!L404-'Loan amortization schedule-new'!L404)-IF(ISERROR(E404),NA(),IF(AD404=1,0,SUM(AE404:AF404)))</f>
        <v>#VALUE!</v>
      </c>
    </row>
    <row r="405" spans="4:34">
      <c r="D405" s="26">
        <f>IF(SUM($D$2:D404)&lt;&gt;0,0,IF(OR(ROUND(U404-L405,2)=0,ROUND(U405,2)=0),E405,0))</f>
        <v>0</v>
      </c>
      <c r="E405" s="3" t="str">
        <f t="shared" si="90"/>
        <v/>
      </c>
      <c r="F405" s="3" t="str">
        <f t="shared" si="82"/>
        <v/>
      </c>
      <c r="G405" s="47">
        <f t="shared" si="92"/>
        <v>8.6499999999999994E-2</v>
      </c>
      <c r="H405" s="37">
        <f t="shared" si="83"/>
        <v>8.6499999999999994E-2</v>
      </c>
      <c r="I405" s="9" t="e">
        <f>IF(Inputs!$B$12="No",IF((K405+L405)&gt;(U404*(1+rate/freq)),IF((U404*(1+rate/freq))&lt;0,0,(U404*(1+rate/freq))),(K405+L405)),IF(E405="",NA(),IF(Inputs!$E$10&gt;(U404*(1+rate/freq)),IF((U404*(1+rate/freq))&lt;0,0,(U404*(1+rate/freq))),PMT(H405/freq,(term),-$B$2))))</f>
        <v>#N/A</v>
      </c>
      <c r="J405" s="8" t="str">
        <f t="shared" si="84"/>
        <v/>
      </c>
      <c r="K405" s="9" t="str">
        <f t="shared" si="85"/>
        <v/>
      </c>
      <c r="L405" s="8" t="str">
        <f>IF(E405="","",IF(Inputs!$B$12="Yes",I405-K405,Inputs!$B$6-K405))</f>
        <v/>
      </c>
      <c r="M405" s="8" t="str">
        <f t="shared" si="91"/>
        <v/>
      </c>
      <c r="N405" s="8"/>
      <c r="O405" s="8"/>
      <c r="P405" s="8"/>
      <c r="Q405" s="8" t="str">
        <f t="shared" si="86"/>
        <v/>
      </c>
      <c r="R405" s="3">
        <f t="shared" si="87"/>
        <v>0</v>
      </c>
      <c r="S405" s="19"/>
      <c r="T405" s="3">
        <f t="shared" si="88"/>
        <v>0</v>
      </c>
      <c r="U405" s="8" t="str">
        <f t="shared" si="89"/>
        <v/>
      </c>
      <c r="W405" s="11"/>
      <c r="X405" s="11"/>
      <c r="Y405" s="11"/>
      <c r="Z405" s="11"/>
      <c r="AA405" s="11"/>
      <c r="AB405" s="11"/>
      <c r="AC405" s="11"/>
      <c r="AD405">
        <f>IF(AND('Loan amortization schedule-old'!K405&gt;$AE$1,K405&gt;$AE$1),1,0)</f>
        <v>1</v>
      </c>
      <c r="AE405" s="2">
        <f>IF(AND('Loan amortization schedule-old'!K405&gt;$AE$1,K405&lt;$AE$1),($AE$1-K405)*Inputs!$B$10,0)</f>
        <v>0</v>
      </c>
      <c r="AF405">
        <f>IF(AND('Loan amortization schedule-old'!K405&lt;$AE$1,K405&lt;$AE$1),('Loan amortization schedule-old'!K405-'Loan amortization schedule-new'!K405)*Inputs!$B$10,0)</f>
        <v>0</v>
      </c>
      <c r="AG405" s="7"/>
      <c r="AH405" s="61" t="e">
        <f>IF(ISERROR(E405),NA(),'Loan amortization schedule-old'!K405-'Loan amortization schedule-new'!K405)+IF(ISERROR(E405),NA(),'Loan amortization schedule-old'!L405-'Loan amortization schedule-new'!L405)-IF(ISERROR(E405),NA(),IF(AD405=1,0,SUM(AE405:AF405)))</f>
        <v>#VALUE!</v>
      </c>
    </row>
    <row r="406" spans="4:34">
      <c r="D406" s="26">
        <f>IF(SUM($D$2:D405)&lt;&gt;0,0,IF(OR(ROUND(U405-L406,2)=0,ROUND(U406,2)=0),E406,0))</f>
        <v>0</v>
      </c>
      <c r="E406" s="3" t="str">
        <f t="shared" si="90"/>
        <v/>
      </c>
      <c r="F406" s="3" t="str">
        <f t="shared" si="82"/>
        <v/>
      </c>
      <c r="G406" s="47">
        <f t="shared" si="92"/>
        <v>8.6499999999999994E-2</v>
      </c>
      <c r="H406" s="37">
        <f t="shared" si="83"/>
        <v>8.6499999999999994E-2</v>
      </c>
      <c r="I406" s="9" t="e">
        <f>IF(Inputs!$B$12="No",IF((K406+L406)&gt;(U405*(1+rate/freq)),IF((U405*(1+rate/freq))&lt;0,0,(U405*(1+rate/freq))),(K406+L406)),IF(E406="",NA(),IF(Inputs!$E$10&gt;(U405*(1+rate/freq)),IF((U405*(1+rate/freq))&lt;0,0,(U405*(1+rate/freq))),PMT(H406/freq,(term),-$B$2))))</f>
        <v>#N/A</v>
      </c>
      <c r="J406" s="8" t="str">
        <f t="shared" si="84"/>
        <v/>
      </c>
      <c r="K406" s="9" t="str">
        <f t="shared" si="85"/>
        <v/>
      </c>
      <c r="L406" s="8" t="str">
        <f>IF(E406="","",IF(Inputs!$B$12="Yes",I406-K406,Inputs!$B$6-K406))</f>
        <v/>
      </c>
      <c r="M406" s="8" t="str">
        <f t="shared" si="91"/>
        <v/>
      </c>
      <c r="N406" s="8">
        <f>N403+3</f>
        <v>403</v>
      </c>
      <c r="O406" s="8">
        <f>O400+6</f>
        <v>403</v>
      </c>
      <c r="P406" s="8"/>
      <c r="Q406" s="8" t="str">
        <f t="shared" si="86"/>
        <v/>
      </c>
      <c r="R406" s="3">
        <f t="shared" si="87"/>
        <v>0</v>
      </c>
      <c r="S406" s="19"/>
      <c r="T406" s="3">
        <f t="shared" si="88"/>
        <v>0</v>
      </c>
      <c r="U406" s="8" t="str">
        <f t="shared" si="89"/>
        <v/>
      </c>
      <c r="W406" s="11"/>
      <c r="X406" s="11"/>
      <c r="Y406" s="11"/>
      <c r="Z406" s="11"/>
      <c r="AA406" s="11"/>
      <c r="AB406" s="11"/>
      <c r="AC406" s="11"/>
      <c r="AD406">
        <f>IF(AND('Loan amortization schedule-old'!K406&gt;$AE$1,K406&gt;$AE$1),1,0)</f>
        <v>1</v>
      </c>
      <c r="AE406" s="2">
        <f>IF(AND('Loan amortization schedule-old'!K406&gt;$AE$1,K406&lt;$AE$1),($AE$1-K406)*Inputs!$B$10,0)</f>
        <v>0</v>
      </c>
      <c r="AF406">
        <f>IF(AND('Loan amortization schedule-old'!K406&lt;$AE$1,K406&lt;$AE$1),('Loan amortization schedule-old'!K406-'Loan amortization schedule-new'!K406)*Inputs!$B$10,0)</f>
        <v>0</v>
      </c>
      <c r="AG406" s="7"/>
      <c r="AH406" s="61" t="e">
        <f>IF(ISERROR(E406),NA(),'Loan amortization schedule-old'!K406-'Loan amortization schedule-new'!K406)+IF(ISERROR(E406),NA(),'Loan amortization schedule-old'!L406-'Loan amortization schedule-new'!L406)-IF(ISERROR(E406),NA(),IF(AD406=1,0,SUM(AE406:AF406)))</f>
        <v>#VALUE!</v>
      </c>
    </row>
    <row r="407" spans="4:34">
      <c r="D407" s="26">
        <f>IF(SUM($D$2:D406)&lt;&gt;0,0,IF(OR(ROUND(U406-L407,2)=0,ROUND(U407,2)=0),E407,0))</f>
        <v>0</v>
      </c>
      <c r="E407" s="3" t="str">
        <f t="shared" si="90"/>
        <v/>
      </c>
      <c r="F407" s="3" t="str">
        <f t="shared" si="82"/>
        <v/>
      </c>
      <c r="G407" s="47">
        <f t="shared" si="92"/>
        <v>8.6499999999999994E-2</v>
      </c>
      <c r="H407" s="37">
        <f t="shared" si="83"/>
        <v>8.6499999999999994E-2</v>
      </c>
      <c r="I407" s="9" t="e">
        <f>IF(Inputs!$B$12="No",IF((K407+L407)&gt;(U406*(1+rate/freq)),IF((U406*(1+rate/freq))&lt;0,0,(U406*(1+rate/freq))),(K407+L407)),IF(E407="",NA(),IF(Inputs!$E$10&gt;(U406*(1+rate/freq)),IF((U406*(1+rate/freq))&lt;0,0,(U406*(1+rate/freq))),PMT(H407/freq,(term),-$B$2))))</f>
        <v>#N/A</v>
      </c>
      <c r="J407" s="8" t="str">
        <f t="shared" si="84"/>
        <v/>
      </c>
      <c r="K407" s="9" t="str">
        <f t="shared" si="85"/>
        <v/>
      </c>
      <c r="L407" s="8" t="str">
        <f>IF(E407="","",IF(Inputs!$B$12="Yes",I407-K407,Inputs!$B$6-K407))</f>
        <v/>
      </c>
      <c r="M407" s="8" t="str">
        <f t="shared" si="91"/>
        <v/>
      </c>
      <c r="N407" s="8"/>
      <c r="O407" s="8"/>
      <c r="P407" s="8"/>
      <c r="Q407" s="8" t="str">
        <f t="shared" si="86"/>
        <v/>
      </c>
      <c r="R407" s="3">
        <f t="shared" si="87"/>
        <v>0</v>
      </c>
      <c r="S407" s="19"/>
      <c r="T407" s="3">
        <f t="shared" si="88"/>
        <v>0</v>
      </c>
      <c r="U407" s="8" t="str">
        <f t="shared" si="89"/>
        <v/>
      </c>
      <c r="W407" s="11"/>
      <c r="X407" s="11"/>
      <c r="Y407" s="11"/>
      <c r="Z407" s="11"/>
      <c r="AA407" s="11"/>
      <c r="AB407" s="11"/>
      <c r="AC407" s="11"/>
      <c r="AD407">
        <f>IF(AND('Loan amortization schedule-old'!K407&gt;$AE$1,K407&gt;$AE$1),1,0)</f>
        <v>1</v>
      </c>
      <c r="AE407" s="2">
        <f>IF(AND('Loan amortization schedule-old'!K407&gt;$AE$1,K407&lt;$AE$1),($AE$1-K407)*Inputs!$B$10,0)</f>
        <v>0</v>
      </c>
      <c r="AF407">
        <f>IF(AND('Loan amortization schedule-old'!K407&lt;$AE$1,K407&lt;$AE$1),('Loan amortization schedule-old'!K407-'Loan amortization schedule-new'!K407)*Inputs!$B$10,0)</f>
        <v>0</v>
      </c>
      <c r="AG407" s="7"/>
      <c r="AH407" s="61" t="e">
        <f>IF(ISERROR(E407),NA(),'Loan amortization schedule-old'!K407-'Loan amortization schedule-new'!K407)+IF(ISERROR(E407),NA(),'Loan amortization schedule-old'!L407-'Loan amortization schedule-new'!L407)-IF(ISERROR(E407),NA(),IF(AD407=1,0,SUM(AE407:AF407)))</f>
        <v>#VALUE!</v>
      </c>
    </row>
    <row r="408" spans="4:34">
      <c r="D408" s="26">
        <f>IF(SUM($D$2:D407)&lt;&gt;0,0,IF(OR(ROUND(U407-L408,2)=0,ROUND(U408,2)=0),E408,0))</f>
        <v>0</v>
      </c>
      <c r="E408" s="3" t="str">
        <f t="shared" si="90"/>
        <v/>
      </c>
      <c r="F408" s="3" t="str">
        <f t="shared" si="82"/>
        <v/>
      </c>
      <c r="G408" s="47">
        <f t="shared" si="92"/>
        <v>8.6499999999999994E-2</v>
      </c>
      <c r="H408" s="37">
        <f t="shared" si="83"/>
        <v>8.6499999999999994E-2</v>
      </c>
      <c r="I408" s="9" t="e">
        <f>IF(Inputs!$B$12="No",IF((K408+L408)&gt;(U407*(1+rate/freq)),IF((U407*(1+rate/freq))&lt;0,0,(U407*(1+rate/freq))),(K408+L408)),IF(E408="",NA(),IF(Inputs!$E$10&gt;(U407*(1+rate/freq)),IF((U407*(1+rate/freq))&lt;0,0,(U407*(1+rate/freq))),PMT(H408/freq,(term),-$B$2))))</f>
        <v>#N/A</v>
      </c>
      <c r="J408" s="8" t="str">
        <f t="shared" si="84"/>
        <v/>
      </c>
      <c r="K408" s="9" t="str">
        <f t="shared" si="85"/>
        <v/>
      </c>
      <c r="L408" s="8" t="str">
        <f>IF(E408="","",IF(Inputs!$B$12="Yes",I408-K408,Inputs!$B$6-K408))</f>
        <v/>
      </c>
      <c r="M408" s="8" t="str">
        <f t="shared" si="91"/>
        <v/>
      </c>
      <c r="N408" s="8"/>
      <c r="O408" s="8"/>
      <c r="P408" s="8"/>
      <c r="Q408" s="8" t="str">
        <f t="shared" si="86"/>
        <v/>
      </c>
      <c r="R408" s="3">
        <f t="shared" si="87"/>
        <v>0</v>
      </c>
      <c r="S408" s="19"/>
      <c r="T408" s="3">
        <f t="shared" si="88"/>
        <v>0</v>
      </c>
      <c r="U408" s="8" t="str">
        <f t="shared" si="89"/>
        <v/>
      </c>
      <c r="W408" s="11"/>
      <c r="X408" s="11"/>
      <c r="Y408" s="11"/>
      <c r="Z408" s="11"/>
      <c r="AA408" s="11"/>
      <c r="AB408" s="11"/>
      <c r="AC408" s="11"/>
      <c r="AD408">
        <f>IF(AND('Loan amortization schedule-old'!K408&gt;$AE$1,K408&gt;$AE$1),1,0)</f>
        <v>1</v>
      </c>
      <c r="AE408" s="2">
        <f>IF(AND('Loan amortization schedule-old'!K408&gt;$AE$1,K408&lt;$AE$1),($AE$1-K408)*Inputs!$B$10,0)</f>
        <v>0</v>
      </c>
      <c r="AF408">
        <f>IF(AND('Loan amortization schedule-old'!K408&lt;$AE$1,K408&lt;$AE$1),('Loan amortization schedule-old'!K408-'Loan amortization schedule-new'!K408)*Inputs!$B$10,0)</f>
        <v>0</v>
      </c>
      <c r="AG408" s="7"/>
      <c r="AH408" s="61" t="e">
        <f>IF(ISERROR(E408),NA(),'Loan amortization schedule-old'!K408-'Loan amortization schedule-new'!K408)+IF(ISERROR(E408),NA(),'Loan amortization schedule-old'!L408-'Loan amortization schedule-new'!L408)-IF(ISERROR(E408),NA(),IF(AD408=1,0,SUM(AE408:AF408)))</f>
        <v>#VALUE!</v>
      </c>
    </row>
    <row r="409" spans="4:34">
      <c r="D409" s="26">
        <f>IF(SUM($D$2:D408)&lt;&gt;0,0,IF(OR(ROUND(U408-L409,2)=0,ROUND(U409,2)=0),E409,0))</f>
        <v>0</v>
      </c>
      <c r="E409" s="3" t="str">
        <f t="shared" si="90"/>
        <v/>
      </c>
      <c r="F409" s="3" t="str">
        <f t="shared" si="82"/>
        <v/>
      </c>
      <c r="G409" s="47">
        <f t="shared" si="92"/>
        <v>8.6499999999999994E-2</v>
      </c>
      <c r="H409" s="37">
        <f t="shared" si="83"/>
        <v>8.6499999999999994E-2</v>
      </c>
      <c r="I409" s="9" t="e">
        <f>IF(Inputs!$B$12="No",IF((K409+L409)&gt;(U408*(1+rate/freq)),IF((U408*(1+rate/freq))&lt;0,0,(U408*(1+rate/freq))),(K409+L409)),IF(E409="",NA(),IF(Inputs!$E$10&gt;(U408*(1+rate/freq)),IF((U408*(1+rate/freq))&lt;0,0,(U408*(1+rate/freq))),PMT(H409/freq,(term),-$B$2))))</f>
        <v>#N/A</v>
      </c>
      <c r="J409" s="8" t="str">
        <f t="shared" si="84"/>
        <v/>
      </c>
      <c r="K409" s="9" t="str">
        <f t="shared" si="85"/>
        <v/>
      </c>
      <c r="L409" s="8" t="str">
        <f>IF(E409="","",IF(Inputs!$B$12="Yes",I409-K409,Inputs!$B$6-K409))</f>
        <v/>
      </c>
      <c r="M409" s="8" t="str">
        <f t="shared" si="91"/>
        <v/>
      </c>
      <c r="N409" s="8">
        <f>N406+3</f>
        <v>406</v>
      </c>
      <c r="O409" s="8"/>
      <c r="P409" s="8"/>
      <c r="Q409" s="8" t="str">
        <f t="shared" si="86"/>
        <v/>
      </c>
      <c r="R409" s="3">
        <f t="shared" si="87"/>
        <v>0</v>
      </c>
      <c r="S409" s="19"/>
      <c r="T409" s="3">
        <f t="shared" si="88"/>
        <v>0</v>
      </c>
      <c r="U409" s="8" t="str">
        <f t="shared" si="89"/>
        <v/>
      </c>
      <c r="W409" s="11"/>
      <c r="X409" s="11"/>
      <c r="Y409" s="11"/>
      <c r="Z409" s="11"/>
      <c r="AA409" s="11"/>
      <c r="AB409" s="11"/>
      <c r="AC409" s="11"/>
      <c r="AD409">
        <f>IF(AND('Loan amortization schedule-old'!K409&gt;$AE$1,K409&gt;$AE$1),1,0)</f>
        <v>1</v>
      </c>
      <c r="AE409" s="2">
        <f>IF(AND('Loan amortization schedule-old'!K409&gt;$AE$1,K409&lt;$AE$1),($AE$1-K409)*Inputs!$B$10,0)</f>
        <v>0</v>
      </c>
      <c r="AF409">
        <f>IF(AND('Loan amortization schedule-old'!K409&lt;$AE$1,K409&lt;$AE$1),('Loan amortization schedule-old'!K409-'Loan amortization schedule-new'!K409)*Inputs!$B$10,0)</f>
        <v>0</v>
      </c>
      <c r="AG409" s="7"/>
      <c r="AH409" s="61" t="e">
        <f>IF(ISERROR(E409),NA(),'Loan amortization schedule-old'!K409-'Loan amortization schedule-new'!K409)+IF(ISERROR(E409),NA(),'Loan amortization schedule-old'!L409-'Loan amortization schedule-new'!L409)-IF(ISERROR(E409),NA(),IF(AD409=1,0,SUM(AE409:AF409)))</f>
        <v>#VALUE!</v>
      </c>
    </row>
    <row r="410" spans="4:34">
      <c r="D410" s="26">
        <f>IF(SUM($D$2:D409)&lt;&gt;0,0,IF(OR(ROUND(U409-L410,2)=0,ROUND(U410,2)=0),E410,0))</f>
        <v>0</v>
      </c>
      <c r="E410" s="3" t="str">
        <f t="shared" si="90"/>
        <v/>
      </c>
      <c r="F410" s="3" t="str">
        <f t="shared" si="82"/>
        <v/>
      </c>
      <c r="G410" s="47">
        <f t="shared" si="92"/>
        <v>8.6499999999999994E-2</v>
      </c>
      <c r="H410" s="37">
        <f t="shared" si="83"/>
        <v>8.6499999999999994E-2</v>
      </c>
      <c r="I410" s="9" t="e">
        <f>IF(Inputs!$B$12="No",IF((K410+L410)&gt;(U409*(1+rate/freq)),IF((U409*(1+rate/freq))&lt;0,0,(U409*(1+rate/freq))),(K410+L410)),IF(E410="",NA(),IF(Inputs!$E$10&gt;(U409*(1+rate/freq)),IF((U409*(1+rate/freq))&lt;0,0,(U409*(1+rate/freq))),PMT(H410/freq,(term),-$B$2))))</f>
        <v>#N/A</v>
      </c>
      <c r="J410" s="8" t="str">
        <f t="shared" si="84"/>
        <v/>
      </c>
      <c r="K410" s="9" t="str">
        <f t="shared" si="85"/>
        <v/>
      </c>
      <c r="L410" s="8" t="str">
        <f>IF(E410="","",IF(Inputs!$B$12="Yes",I410-K410,Inputs!$B$6-K410))</f>
        <v/>
      </c>
      <c r="M410" s="8" t="str">
        <f t="shared" si="91"/>
        <v/>
      </c>
      <c r="N410" s="8"/>
      <c r="O410" s="8"/>
      <c r="P410" s="8"/>
      <c r="Q410" s="8" t="str">
        <f t="shared" si="86"/>
        <v/>
      </c>
      <c r="R410" s="3">
        <f t="shared" si="87"/>
        <v>0</v>
      </c>
      <c r="S410" s="19"/>
      <c r="T410" s="3">
        <f t="shared" si="88"/>
        <v>0</v>
      </c>
      <c r="U410" s="8" t="str">
        <f t="shared" si="89"/>
        <v/>
      </c>
      <c r="W410" s="11"/>
      <c r="X410" s="11"/>
      <c r="Y410" s="11"/>
      <c r="Z410" s="11"/>
      <c r="AA410" s="11"/>
      <c r="AB410" s="11"/>
      <c r="AC410" s="11"/>
      <c r="AD410">
        <f>IF(AND('Loan amortization schedule-old'!K410&gt;$AE$1,K410&gt;$AE$1),1,0)</f>
        <v>1</v>
      </c>
      <c r="AE410" s="2">
        <f>IF(AND('Loan amortization schedule-old'!K410&gt;$AE$1,K410&lt;$AE$1),($AE$1-K410)*Inputs!$B$10,0)</f>
        <v>0</v>
      </c>
      <c r="AF410">
        <f>IF(AND('Loan amortization schedule-old'!K410&lt;$AE$1,K410&lt;$AE$1),('Loan amortization schedule-old'!K410-'Loan amortization schedule-new'!K410)*Inputs!$B$10,0)</f>
        <v>0</v>
      </c>
      <c r="AG410" s="7"/>
      <c r="AH410" s="61" t="e">
        <f>IF(ISERROR(E410),NA(),'Loan amortization schedule-old'!K410-'Loan amortization schedule-new'!K410)+IF(ISERROR(E410),NA(),'Loan amortization schedule-old'!L410-'Loan amortization schedule-new'!L410)-IF(ISERROR(E410),NA(),IF(AD410=1,0,SUM(AE410:AF410)))</f>
        <v>#VALUE!</v>
      </c>
    </row>
    <row r="411" spans="4:34">
      <c r="D411" s="26">
        <f>IF(SUM($D$2:D410)&lt;&gt;0,0,IF(OR(ROUND(U410-L411,2)=0,ROUND(U411,2)=0),E411,0))</f>
        <v>0</v>
      </c>
      <c r="E411" s="3" t="str">
        <f t="shared" si="90"/>
        <v/>
      </c>
      <c r="F411" s="3" t="str">
        <f t="shared" si="82"/>
        <v/>
      </c>
      <c r="G411" s="47">
        <f t="shared" si="92"/>
        <v>8.6499999999999994E-2</v>
      </c>
      <c r="H411" s="37">
        <f t="shared" si="83"/>
        <v>8.6499999999999994E-2</v>
      </c>
      <c r="I411" s="9" t="e">
        <f>IF(Inputs!$B$12="No",IF((K411+L411)&gt;(U410*(1+rate/freq)),IF((U410*(1+rate/freq))&lt;0,0,(U410*(1+rate/freq))),(K411+L411)),IF(E411="",NA(),IF(Inputs!$E$10&gt;(U410*(1+rate/freq)),IF((U410*(1+rate/freq))&lt;0,0,(U410*(1+rate/freq))),PMT(H411/freq,(term),-$B$2))))</f>
        <v>#N/A</v>
      </c>
      <c r="J411" s="8" t="str">
        <f t="shared" si="84"/>
        <v/>
      </c>
      <c r="K411" s="9" t="str">
        <f t="shared" si="85"/>
        <v/>
      </c>
      <c r="L411" s="8" t="str">
        <f>IF(E411="","",IF(Inputs!$B$12="Yes",I411-K411,Inputs!$B$6-K411))</f>
        <v/>
      </c>
      <c r="M411" s="8" t="str">
        <f t="shared" si="91"/>
        <v/>
      </c>
      <c r="N411" s="8"/>
      <c r="O411" s="8"/>
      <c r="P411" s="8"/>
      <c r="Q411" s="8" t="str">
        <f t="shared" si="86"/>
        <v/>
      </c>
      <c r="R411" s="3">
        <f t="shared" si="87"/>
        <v>0</v>
      </c>
      <c r="S411" s="19"/>
      <c r="T411" s="3">
        <f t="shared" si="88"/>
        <v>0</v>
      </c>
      <c r="U411" s="8" t="str">
        <f t="shared" si="89"/>
        <v/>
      </c>
      <c r="W411" s="11"/>
      <c r="X411" s="11"/>
      <c r="Y411" s="11"/>
      <c r="Z411" s="11"/>
      <c r="AA411" s="11"/>
      <c r="AB411" s="11"/>
      <c r="AC411" s="11"/>
      <c r="AD411">
        <f>IF(AND('Loan amortization schedule-old'!K411&gt;$AE$1,K411&gt;$AE$1),1,0)</f>
        <v>1</v>
      </c>
      <c r="AE411" s="2">
        <f>IF(AND('Loan amortization schedule-old'!K411&gt;$AE$1,K411&lt;$AE$1),($AE$1-K411)*Inputs!$B$10,0)</f>
        <v>0</v>
      </c>
      <c r="AF411">
        <f>IF(AND('Loan amortization schedule-old'!K411&lt;$AE$1,K411&lt;$AE$1),('Loan amortization schedule-old'!K411-'Loan amortization schedule-new'!K411)*Inputs!$B$10,0)</f>
        <v>0</v>
      </c>
      <c r="AG411" s="7"/>
      <c r="AH411" s="61" t="e">
        <f>IF(ISERROR(E411),NA(),'Loan amortization schedule-old'!K411-'Loan amortization schedule-new'!K411)+IF(ISERROR(E411),NA(),'Loan amortization schedule-old'!L411-'Loan amortization schedule-new'!L411)-IF(ISERROR(E411),NA(),IF(AD411=1,0,SUM(AE411:AF411)))</f>
        <v>#VALUE!</v>
      </c>
    </row>
    <row r="412" spans="4:34">
      <c r="D412" s="26">
        <f>IF(SUM($D$2:D411)&lt;&gt;0,0,IF(OR(ROUND(U411-L412,2)=0,ROUND(U412,2)=0),E412,0))</f>
        <v>0</v>
      </c>
      <c r="E412" s="3" t="str">
        <f t="shared" si="90"/>
        <v/>
      </c>
      <c r="F412" s="3" t="str">
        <f t="shared" si="82"/>
        <v/>
      </c>
      <c r="G412" s="47">
        <f t="shared" si="92"/>
        <v>8.6499999999999994E-2</v>
      </c>
      <c r="H412" s="37">
        <f t="shared" si="83"/>
        <v>8.6499999999999994E-2</v>
      </c>
      <c r="I412" s="9" t="e">
        <f>IF(Inputs!$B$12="No",IF((K412+L412)&gt;(U411*(1+rate/freq)),IF((U411*(1+rate/freq))&lt;0,0,(U411*(1+rate/freq))),(K412+L412)),IF(E412="",NA(),IF(Inputs!$E$10&gt;(U411*(1+rate/freq)),IF((U411*(1+rate/freq))&lt;0,0,(U411*(1+rate/freq))),PMT(H412/freq,(term),-$B$2))))</f>
        <v>#N/A</v>
      </c>
      <c r="J412" s="8" t="str">
        <f t="shared" si="84"/>
        <v/>
      </c>
      <c r="K412" s="9" t="str">
        <f t="shared" si="85"/>
        <v/>
      </c>
      <c r="L412" s="8" t="str">
        <f>IF(E412="","",IF(Inputs!$B$12="Yes",I412-K412,Inputs!$B$6-K412))</f>
        <v/>
      </c>
      <c r="M412" s="8" t="str">
        <f t="shared" si="91"/>
        <v/>
      </c>
      <c r="N412" s="8">
        <f>N409+3</f>
        <v>409</v>
      </c>
      <c r="O412" s="8">
        <f>O406+6</f>
        <v>409</v>
      </c>
      <c r="P412" s="8">
        <f>P400+12</f>
        <v>409</v>
      </c>
      <c r="Q412" s="8" t="str">
        <f t="shared" si="86"/>
        <v/>
      </c>
      <c r="R412" s="3">
        <f t="shared" si="87"/>
        <v>0</v>
      </c>
      <c r="S412" s="19"/>
      <c r="T412" s="3">
        <f t="shared" si="88"/>
        <v>0</v>
      </c>
      <c r="U412" s="8" t="str">
        <f t="shared" si="89"/>
        <v/>
      </c>
      <c r="W412" s="11"/>
      <c r="X412" s="11"/>
      <c r="Y412" s="11"/>
      <c r="Z412" s="11"/>
      <c r="AA412" s="11"/>
      <c r="AB412" s="11"/>
      <c r="AC412" s="11"/>
      <c r="AD412">
        <f>IF(AND('Loan amortization schedule-old'!K412&gt;$AE$1,K412&gt;$AE$1),1,0)</f>
        <v>1</v>
      </c>
      <c r="AE412" s="2">
        <f>IF(AND('Loan amortization schedule-old'!K412&gt;$AE$1,K412&lt;$AE$1),($AE$1-K412)*Inputs!$B$10,0)</f>
        <v>0</v>
      </c>
      <c r="AF412">
        <f>IF(AND('Loan amortization schedule-old'!K412&lt;$AE$1,K412&lt;$AE$1),('Loan amortization schedule-old'!K412-'Loan amortization schedule-new'!K412)*Inputs!$B$10,0)</f>
        <v>0</v>
      </c>
      <c r="AG412" s="7"/>
      <c r="AH412" s="61" t="e">
        <f>IF(ISERROR(E412),NA(),'Loan amortization schedule-old'!K412-'Loan amortization schedule-new'!K412)+IF(ISERROR(E412),NA(),'Loan amortization schedule-old'!L412-'Loan amortization schedule-new'!L412)-IF(ISERROR(E412),NA(),IF(AD412=1,0,SUM(AE412:AF412)))</f>
        <v>#VALUE!</v>
      </c>
    </row>
    <row r="413" spans="4:34">
      <c r="D413" s="26">
        <f>IF(SUM($D$2:D412)&lt;&gt;0,0,IF(OR(ROUND(U412-L413,2)=0,ROUND(U413,2)=0),E413,0))</f>
        <v>0</v>
      </c>
      <c r="E413" s="3" t="str">
        <f t="shared" si="90"/>
        <v/>
      </c>
      <c r="F413" s="3" t="str">
        <f t="shared" si="82"/>
        <v/>
      </c>
      <c r="G413" s="47">
        <f t="shared" si="92"/>
        <v>8.6499999999999994E-2</v>
      </c>
      <c r="H413" s="37">
        <f t="shared" si="83"/>
        <v>8.6499999999999994E-2</v>
      </c>
      <c r="I413" s="9" t="e">
        <f>IF(Inputs!$B$12="No",IF((K413+L413)&gt;(U412*(1+rate/freq)),IF((U412*(1+rate/freq))&lt;0,0,(U412*(1+rate/freq))),(K413+L413)),IF(E413="",NA(),IF(Inputs!$E$10&gt;(U412*(1+rate/freq)),IF((U412*(1+rate/freq))&lt;0,0,(U412*(1+rate/freq))),PMT(H413/freq,(term),-$B$2))))</f>
        <v>#N/A</v>
      </c>
      <c r="J413" s="8" t="str">
        <f t="shared" si="84"/>
        <v/>
      </c>
      <c r="K413" s="9" t="str">
        <f t="shared" si="85"/>
        <v/>
      </c>
      <c r="L413" s="8" t="str">
        <f>IF(E413="","",IF(Inputs!$B$12="Yes",I413-K413,Inputs!$B$6-K413))</f>
        <v/>
      </c>
      <c r="M413" s="8" t="str">
        <f t="shared" si="91"/>
        <v/>
      </c>
      <c r="N413" s="8"/>
      <c r="O413" s="8"/>
      <c r="P413" s="8"/>
      <c r="Q413" s="8" t="str">
        <f t="shared" si="86"/>
        <v/>
      </c>
      <c r="R413" s="3">
        <f t="shared" si="87"/>
        <v>0</v>
      </c>
      <c r="S413" s="19"/>
      <c r="T413" s="3">
        <f t="shared" si="88"/>
        <v>0</v>
      </c>
      <c r="U413" s="8" t="str">
        <f t="shared" si="89"/>
        <v/>
      </c>
      <c r="W413" s="11"/>
      <c r="X413" s="11"/>
      <c r="Y413" s="11"/>
      <c r="Z413" s="11"/>
      <c r="AA413" s="11"/>
      <c r="AB413" s="11"/>
      <c r="AC413" s="11"/>
      <c r="AD413">
        <f>IF(AND('Loan amortization schedule-old'!K413&gt;$AE$1,K413&gt;$AE$1),1,0)</f>
        <v>1</v>
      </c>
      <c r="AE413" s="2">
        <f>IF(AND('Loan amortization schedule-old'!K413&gt;$AE$1,K413&lt;$AE$1),($AE$1-K413)*Inputs!$B$10,0)</f>
        <v>0</v>
      </c>
      <c r="AF413">
        <f>IF(AND('Loan amortization schedule-old'!K413&lt;$AE$1,K413&lt;$AE$1),('Loan amortization schedule-old'!K413-'Loan amortization schedule-new'!K413)*Inputs!$B$10,0)</f>
        <v>0</v>
      </c>
      <c r="AG413" s="7"/>
      <c r="AH413" s="61" t="e">
        <f>IF(ISERROR(E413),NA(),'Loan amortization schedule-old'!K413-'Loan amortization schedule-new'!K413)+IF(ISERROR(E413),NA(),'Loan amortization schedule-old'!L413-'Loan amortization schedule-new'!L413)-IF(ISERROR(E413),NA(),IF(AD413=1,0,SUM(AE413:AF413)))</f>
        <v>#VALUE!</v>
      </c>
    </row>
    <row r="414" spans="4:34">
      <c r="D414" s="26">
        <f>IF(SUM($D$2:D413)&lt;&gt;0,0,IF(OR(ROUND(U413-L414,2)=0,ROUND(U414,2)=0),E414,0))</f>
        <v>0</v>
      </c>
      <c r="E414" s="3" t="str">
        <f t="shared" si="90"/>
        <v/>
      </c>
      <c r="F414" s="3" t="str">
        <f t="shared" si="82"/>
        <v/>
      </c>
      <c r="G414" s="47">
        <f t="shared" si="92"/>
        <v>8.6499999999999994E-2</v>
      </c>
      <c r="H414" s="37">
        <f t="shared" si="83"/>
        <v>8.6499999999999994E-2</v>
      </c>
      <c r="I414" s="9" t="e">
        <f>IF(Inputs!$B$12="No",IF((K414+L414)&gt;(U413*(1+rate/freq)),IF((U413*(1+rate/freq))&lt;0,0,(U413*(1+rate/freq))),(K414+L414)),IF(E414="",NA(),IF(Inputs!$E$10&gt;(U413*(1+rate/freq)),IF((U413*(1+rate/freq))&lt;0,0,(U413*(1+rate/freq))),PMT(H414/freq,(term),-$B$2))))</f>
        <v>#N/A</v>
      </c>
      <c r="J414" s="8" t="str">
        <f t="shared" si="84"/>
        <v/>
      </c>
      <c r="K414" s="9" t="str">
        <f t="shared" si="85"/>
        <v/>
      </c>
      <c r="L414" s="8" t="str">
        <f>IF(E414="","",IF(Inputs!$B$12="Yes",I414-K414,Inputs!$B$6-K414))</f>
        <v/>
      </c>
      <c r="M414" s="8" t="str">
        <f t="shared" si="91"/>
        <v/>
      </c>
      <c r="N414" s="8"/>
      <c r="O414" s="8"/>
      <c r="P414" s="8"/>
      <c r="Q414" s="8" t="str">
        <f t="shared" si="86"/>
        <v/>
      </c>
      <c r="R414" s="3">
        <f t="shared" si="87"/>
        <v>0</v>
      </c>
      <c r="S414" s="19"/>
      <c r="T414" s="3">
        <f t="shared" si="88"/>
        <v>0</v>
      </c>
      <c r="U414" s="8" t="str">
        <f t="shared" si="89"/>
        <v/>
      </c>
      <c r="W414" s="11"/>
      <c r="X414" s="11"/>
      <c r="Y414" s="11"/>
      <c r="Z414" s="11"/>
      <c r="AA414" s="11"/>
      <c r="AB414" s="11"/>
      <c r="AC414" s="11"/>
      <c r="AD414">
        <f>IF(AND('Loan amortization schedule-old'!K414&gt;$AE$1,K414&gt;$AE$1),1,0)</f>
        <v>1</v>
      </c>
      <c r="AE414" s="2">
        <f>IF(AND('Loan amortization schedule-old'!K414&gt;$AE$1,K414&lt;$AE$1),($AE$1-K414)*Inputs!$B$10,0)</f>
        <v>0</v>
      </c>
      <c r="AF414">
        <f>IF(AND('Loan amortization schedule-old'!K414&lt;$AE$1,K414&lt;$AE$1),('Loan amortization schedule-old'!K414-'Loan amortization schedule-new'!K414)*Inputs!$B$10,0)</f>
        <v>0</v>
      </c>
      <c r="AG414" s="7"/>
      <c r="AH414" s="61" t="e">
        <f>IF(ISERROR(E414),NA(),'Loan amortization schedule-old'!K414-'Loan amortization schedule-new'!K414)+IF(ISERROR(E414),NA(),'Loan amortization schedule-old'!L414-'Loan amortization schedule-new'!L414)-IF(ISERROR(E414),NA(),IF(AD414=1,0,SUM(AE414:AF414)))</f>
        <v>#VALUE!</v>
      </c>
    </row>
    <row r="415" spans="4:34">
      <c r="D415" s="26">
        <f>IF(SUM($D$2:D414)&lt;&gt;0,0,IF(OR(ROUND(U414-L415,2)=0,ROUND(U415,2)=0),E415,0))</f>
        <v>0</v>
      </c>
      <c r="E415" s="3" t="str">
        <f t="shared" si="90"/>
        <v/>
      </c>
      <c r="F415" s="3" t="str">
        <f t="shared" si="82"/>
        <v/>
      </c>
      <c r="G415" s="47">
        <f t="shared" si="92"/>
        <v>8.6499999999999994E-2</v>
      </c>
      <c r="H415" s="37">
        <f t="shared" si="83"/>
        <v>8.6499999999999994E-2</v>
      </c>
      <c r="I415" s="9" t="e">
        <f>IF(Inputs!$B$12="No",IF((K415+L415)&gt;(U414*(1+rate/freq)),IF((U414*(1+rate/freq))&lt;0,0,(U414*(1+rate/freq))),(K415+L415)),IF(E415="",NA(),IF(Inputs!$E$10&gt;(U414*(1+rate/freq)),IF((U414*(1+rate/freq))&lt;0,0,(U414*(1+rate/freq))),PMT(H415/freq,(term),-$B$2))))</f>
        <v>#N/A</v>
      </c>
      <c r="J415" s="8" t="str">
        <f t="shared" si="84"/>
        <v/>
      </c>
      <c r="K415" s="9" t="str">
        <f t="shared" si="85"/>
        <v/>
      </c>
      <c r="L415" s="8" t="str">
        <f>IF(E415="","",IF(Inputs!$B$12="Yes",I415-K415,Inputs!$B$6-K415))</f>
        <v/>
      </c>
      <c r="M415" s="8" t="str">
        <f t="shared" si="91"/>
        <v/>
      </c>
      <c r="N415" s="8">
        <f>N412+3</f>
        <v>412</v>
      </c>
      <c r="O415" s="8"/>
      <c r="P415" s="8"/>
      <c r="Q415" s="8" t="str">
        <f t="shared" si="86"/>
        <v/>
      </c>
      <c r="R415" s="3">
        <f t="shared" si="87"/>
        <v>0</v>
      </c>
      <c r="S415" s="19"/>
      <c r="T415" s="3">
        <f t="shared" si="88"/>
        <v>0</v>
      </c>
      <c r="U415" s="8" t="str">
        <f t="shared" si="89"/>
        <v/>
      </c>
      <c r="W415" s="11"/>
      <c r="X415" s="11"/>
      <c r="Y415" s="11"/>
      <c r="Z415" s="11"/>
      <c r="AA415" s="11"/>
      <c r="AB415" s="11"/>
      <c r="AC415" s="11"/>
      <c r="AD415">
        <f>IF(AND('Loan amortization schedule-old'!K415&gt;$AE$1,K415&gt;$AE$1),1,0)</f>
        <v>1</v>
      </c>
      <c r="AE415" s="2">
        <f>IF(AND('Loan amortization schedule-old'!K415&gt;$AE$1,K415&lt;$AE$1),($AE$1-K415)*Inputs!$B$10,0)</f>
        <v>0</v>
      </c>
      <c r="AF415">
        <f>IF(AND('Loan amortization schedule-old'!K415&lt;$AE$1,K415&lt;$AE$1),('Loan amortization schedule-old'!K415-'Loan amortization schedule-new'!K415)*Inputs!$B$10,0)</f>
        <v>0</v>
      </c>
      <c r="AG415" s="7"/>
      <c r="AH415" s="61" t="e">
        <f>IF(ISERROR(E415),NA(),'Loan amortization schedule-old'!K415-'Loan amortization schedule-new'!K415)+IF(ISERROR(E415),NA(),'Loan amortization schedule-old'!L415-'Loan amortization schedule-new'!L415)-IF(ISERROR(E415),NA(),IF(AD415=1,0,SUM(AE415:AF415)))</f>
        <v>#VALUE!</v>
      </c>
    </row>
    <row r="416" spans="4:34">
      <c r="D416" s="26">
        <f>IF(SUM($D$2:D415)&lt;&gt;0,0,IF(OR(ROUND(U415-L416,2)=0,ROUND(U416,2)=0),E416,0))</f>
        <v>0</v>
      </c>
      <c r="E416" s="3" t="str">
        <f t="shared" si="90"/>
        <v/>
      </c>
      <c r="F416" s="3" t="str">
        <f t="shared" si="82"/>
        <v/>
      </c>
      <c r="G416" s="47">
        <f t="shared" si="92"/>
        <v>8.6499999999999994E-2</v>
      </c>
      <c r="H416" s="37">
        <f t="shared" si="83"/>
        <v>8.6499999999999994E-2</v>
      </c>
      <c r="I416" s="9" t="e">
        <f>IF(Inputs!$B$12="No",IF((K416+L416)&gt;(U415*(1+rate/freq)),IF((U415*(1+rate/freq))&lt;0,0,(U415*(1+rate/freq))),(K416+L416)),IF(E416="",NA(),IF(Inputs!$E$10&gt;(U415*(1+rate/freq)),IF((U415*(1+rate/freq))&lt;0,0,(U415*(1+rate/freq))),PMT(H416/freq,(term),-$B$2))))</f>
        <v>#N/A</v>
      </c>
      <c r="J416" s="8" t="str">
        <f t="shared" si="84"/>
        <v/>
      </c>
      <c r="K416" s="9" t="str">
        <f t="shared" si="85"/>
        <v/>
      </c>
      <c r="L416" s="8" t="str">
        <f>IF(E416="","",IF(Inputs!$B$12="Yes",I416-K416,Inputs!$B$6-K416))</f>
        <v/>
      </c>
      <c r="M416" s="8" t="str">
        <f t="shared" si="91"/>
        <v/>
      </c>
      <c r="N416" s="8"/>
      <c r="O416" s="8"/>
      <c r="P416" s="8"/>
      <c r="Q416" s="8" t="str">
        <f t="shared" si="86"/>
        <v/>
      </c>
      <c r="R416" s="3">
        <f t="shared" si="87"/>
        <v>0</v>
      </c>
      <c r="S416" s="19"/>
      <c r="T416" s="3">
        <f t="shared" si="88"/>
        <v>0</v>
      </c>
      <c r="U416" s="8" t="str">
        <f t="shared" si="89"/>
        <v/>
      </c>
      <c r="W416" s="11"/>
      <c r="X416" s="11"/>
      <c r="Y416" s="11"/>
      <c r="Z416" s="11"/>
      <c r="AA416" s="11"/>
      <c r="AB416" s="11"/>
      <c r="AC416" s="11"/>
      <c r="AD416">
        <f>IF(AND('Loan amortization schedule-old'!K416&gt;$AE$1,K416&gt;$AE$1),1,0)</f>
        <v>1</v>
      </c>
      <c r="AE416" s="2">
        <f>IF(AND('Loan amortization schedule-old'!K416&gt;$AE$1,K416&lt;$AE$1),($AE$1-K416)*Inputs!$B$10,0)</f>
        <v>0</v>
      </c>
      <c r="AF416">
        <f>IF(AND('Loan amortization schedule-old'!K416&lt;$AE$1,K416&lt;$AE$1),('Loan amortization schedule-old'!K416-'Loan amortization schedule-new'!K416)*Inputs!$B$10,0)</f>
        <v>0</v>
      </c>
      <c r="AG416" s="7"/>
      <c r="AH416" s="61" t="e">
        <f>IF(ISERROR(E416),NA(),'Loan amortization schedule-old'!K416-'Loan amortization schedule-new'!K416)+IF(ISERROR(E416),NA(),'Loan amortization schedule-old'!L416-'Loan amortization schedule-new'!L416)-IF(ISERROR(E416),NA(),IF(AD416=1,0,SUM(AE416:AF416)))</f>
        <v>#VALUE!</v>
      </c>
    </row>
    <row r="417" spans="4:34">
      <c r="D417" s="26">
        <f>IF(SUM($D$2:D416)&lt;&gt;0,0,IF(OR(ROUND(U416-L417,2)=0,ROUND(U417,2)=0),E417,0))</f>
        <v>0</v>
      </c>
      <c r="E417" s="3" t="str">
        <f t="shared" si="90"/>
        <v/>
      </c>
      <c r="F417" s="3" t="str">
        <f t="shared" si="82"/>
        <v/>
      </c>
      <c r="G417" s="47">
        <f t="shared" si="92"/>
        <v>8.6499999999999994E-2</v>
      </c>
      <c r="H417" s="37">
        <f t="shared" si="83"/>
        <v>8.6499999999999994E-2</v>
      </c>
      <c r="I417" s="9" t="e">
        <f>IF(Inputs!$B$12="No",IF((K417+L417)&gt;(U416*(1+rate/freq)),IF((U416*(1+rate/freq))&lt;0,0,(U416*(1+rate/freq))),(K417+L417)),IF(E417="",NA(),IF(Inputs!$E$10&gt;(U416*(1+rate/freq)),IF((U416*(1+rate/freq))&lt;0,0,(U416*(1+rate/freq))),PMT(H417/freq,(term),-$B$2))))</f>
        <v>#N/A</v>
      </c>
      <c r="J417" s="8" t="str">
        <f t="shared" si="84"/>
        <v/>
      </c>
      <c r="K417" s="9" t="str">
        <f t="shared" si="85"/>
        <v/>
      </c>
      <c r="L417" s="8" t="str">
        <f>IF(E417="","",IF(Inputs!$B$12="Yes",I417-K417,Inputs!$B$6-K417))</f>
        <v/>
      </c>
      <c r="M417" s="8" t="str">
        <f t="shared" si="91"/>
        <v/>
      </c>
      <c r="N417" s="8"/>
      <c r="O417" s="8"/>
      <c r="P417" s="8"/>
      <c r="Q417" s="8" t="str">
        <f t="shared" si="86"/>
        <v/>
      </c>
      <c r="R417" s="3">
        <f t="shared" si="87"/>
        <v>0</v>
      </c>
      <c r="S417" s="19"/>
      <c r="T417" s="3">
        <f t="shared" si="88"/>
        <v>0</v>
      </c>
      <c r="U417" s="8" t="str">
        <f t="shared" si="89"/>
        <v/>
      </c>
      <c r="W417" s="11"/>
      <c r="X417" s="11"/>
      <c r="Y417" s="11"/>
      <c r="Z417" s="11"/>
      <c r="AA417" s="11"/>
      <c r="AB417" s="11"/>
      <c r="AC417" s="11"/>
      <c r="AD417">
        <f>IF(AND('Loan amortization schedule-old'!K417&gt;$AE$1,K417&gt;$AE$1),1,0)</f>
        <v>1</v>
      </c>
      <c r="AE417" s="2">
        <f>IF(AND('Loan amortization schedule-old'!K417&gt;$AE$1,K417&lt;$AE$1),($AE$1-K417)*Inputs!$B$10,0)</f>
        <v>0</v>
      </c>
      <c r="AF417">
        <f>IF(AND('Loan amortization schedule-old'!K417&lt;$AE$1,K417&lt;$AE$1),('Loan amortization schedule-old'!K417-'Loan amortization schedule-new'!K417)*Inputs!$B$10,0)</f>
        <v>0</v>
      </c>
      <c r="AG417" s="7"/>
      <c r="AH417" s="61" t="e">
        <f>IF(ISERROR(E417),NA(),'Loan amortization schedule-old'!K417-'Loan amortization schedule-new'!K417)+IF(ISERROR(E417),NA(),'Loan amortization schedule-old'!L417-'Loan amortization schedule-new'!L417)-IF(ISERROR(E417),NA(),IF(AD417=1,0,SUM(AE417:AF417)))</f>
        <v>#VALUE!</v>
      </c>
    </row>
    <row r="418" spans="4:34">
      <c r="D418" s="26">
        <f>IF(SUM($D$2:D417)&lt;&gt;0,0,IF(OR(ROUND(U417-L418,2)=0,ROUND(U418,2)=0),E418,0))</f>
        <v>0</v>
      </c>
      <c r="E418" s="3" t="str">
        <f t="shared" si="90"/>
        <v/>
      </c>
      <c r="F418" s="3" t="str">
        <f t="shared" si="82"/>
        <v/>
      </c>
      <c r="G418" s="47">
        <f t="shared" si="92"/>
        <v>8.6499999999999994E-2</v>
      </c>
      <c r="H418" s="37">
        <f t="shared" si="83"/>
        <v>8.6499999999999994E-2</v>
      </c>
      <c r="I418" s="9" t="e">
        <f>IF(Inputs!$B$12="No",IF((K418+L418)&gt;(U417*(1+rate/freq)),IF((U417*(1+rate/freq))&lt;0,0,(U417*(1+rate/freq))),(K418+L418)),IF(E418="",NA(),IF(Inputs!$E$10&gt;(U417*(1+rate/freq)),IF((U417*(1+rate/freq))&lt;0,0,(U417*(1+rate/freq))),PMT(H418/freq,(term),-$B$2))))</f>
        <v>#N/A</v>
      </c>
      <c r="J418" s="8" t="str">
        <f t="shared" si="84"/>
        <v/>
      </c>
      <c r="K418" s="9" t="str">
        <f t="shared" si="85"/>
        <v/>
      </c>
      <c r="L418" s="8" t="str">
        <f>IF(E418="","",IF(Inputs!$B$12="Yes",I418-K418,Inputs!$B$6-K418))</f>
        <v/>
      </c>
      <c r="M418" s="8" t="str">
        <f t="shared" si="91"/>
        <v/>
      </c>
      <c r="N418" s="8">
        <f>N415+3</f>
        <v>415</v>
      </c>
      <c r="O418" s="8">
        <f>O412+6</f>
        <v>415</v>
      </c>
      <c r="P418" s="8"/>
      <c r="Q418" s="8" t="str">
        <f t="shared" si="86"/>
        <v/>
      </c>
      <c r="R418" s="3">
        <f t="shared" si="87"/>
        <v>0</v>
      </c>
      <c r="S418" s="19"/>
      <c r="T418" s="3">
        <f t="shared" si="88"/>
        <v>0</v>
      </c>
      <c r="U418" s="8" t="str">
        <f t="shared" si="89"/>
        <v/>
      </c>
      <c r="W418" s="11"/>
      <c r="X418" s="11"/>
      <c r="Y418" s="11"/>
      <c r="Z418" s="11"/>
      <c r="AA418" s="11"/>
      <c r="AB418" s="11"/>
      <c r="AC418" s="11"/>
      <c r="AD418">
        <f>IF(AND('Loan amortization schedule-old'!K418&gt;$AE$1,K418&gt;$AE$1),1,0)</f>
        <v>1</v>
      </c>
      <c r="AE418" s="2">
        <f>IF(AND('Loan amortization schedule-old'!K418&gt;$AE$1,K418&lt;$AE$1),($AE$1-K418)*Inputs!$B$10,0)</f>
        <v>0</v>
      </c>
      <c r="AF418">
        <f>IF(AND('Loan amortization schedule-old'!K418&lt;$AE$1,K418&lt;$AE$1),('Loan amortization schedule-old'!K418-'Loan amortization schedule-new'!K418)*Inputs!$B$10,0)</f>
        <v>0</v>
      </c>
      <c r="AG418" s="7"/>
      <c r="AH418" s="61" t="e">
        <f>IF(ISERROR(E418),NA(),'Loan amortization schedule-old'!K418-'Loan amortization schedule-new'!K418)+IF(ISERROR(E418),NA(),'Loan amortization schedule-old'!L418-'Loan amortization schedule-new'!L418)-IF(ISERROR(E418),NA(),IF(AD418=1,0,SUM(AE418:AF418)))</f>
        <v>#VALUE!</v>
      </c>
    </row>
    <row r="419" spans="4:34">
      <c r="D419" s="26">
        <f>IF(SUM($D$2:D418)&lt;&gt;0,0,IF(OR(ROUND(U418-L419,2)=0,ROUND(U419,2)=0),E419,0))</f>
        <v>0</v>
      </c>
      <c r="E419" s="3" t="str">
        <f t="shared" si="90"/>
        <v/>
      </c>
      <c r="F419" s="3" t="str">
        <f t="shared" si="82"/>
        <v/>
      </c>
      <c r="G419" s="47">
        <f t="shared" si="92"/>
        <v>8.6499999999999994E-2</v>
      </c>
      <c r="H419" s="37">
        <f t="shared" si="83"/>
        <v>8.6499999999999994E-2</v>
      </c>
      <c r="I419" s="9" t="e">
        <f>IF(Inputs!$B$12="No",IF((K419+L419)&gt;(U418*(1+rate/freq)),IF((U418*(1+rate/freq))&lt;0,0,(U418*(1+rate/freq))),(K419+L419)),IF(E419="",NA(),IF(Inputs!$E$10&gt;(U418*(1+rate/freq)),IF((U418*(1+rate/freq))&lt;0,0,(U418*(1+rate/freq))),PMT(H419/freq,(term),-$B$2))))</f>
        <v>#N/A</v>
      </c>
      <c r="J419" s="8" t="str">
        <f t="shared" si="84"/>
        <v/>
      </c>
      <c r="K419" s="9" t="str">
        <f t="shared" si="85"/>
        <v/>
      </c>
      <c r="L419" s="8" t="str">
        <f>IF(E419="","",IF(Inputs!$B$12="Yes",I419-K419,Inputs!$B$6-K419))</f>
        <v/>
      </c>
      <c r="M419" s="8" t="str">
        <f t="shared" si="91"/>
        <v/>
      </c>
      <c r="N419" s="8"/>
      <c r="O419" s="8"/>
      <c r="P419" s="8"/>
      <c r="Q419" s="8" t="str">
        <f t="shared" si="86"/>
        <v/>
      </c>
      <c r="R419" s="3">
        <f t="shared" si="87"/>
        <v>0</v>
      </c>
      <c r="S419" s="19"/>
      <c r="T419" s="3">
        <f t="shared" si="88"/>
        <v>0</v>
      </c>
      <c r="U419" s="8" t="str">
        <f t="shared" si="89"/>
        <v/>
      </c>
      <c r="W419" s="11"/>
      <c r="X419" s="11"/>
      <c r="Y419" s="11"/>
      <c r="Z419" s="11"/>
      <c r="AA419" s="11"/>
      <c r="AB419" s="11"/>
      <c r="AC419" s="11"/>
      <c r="AD419">
        <f>IF(AND('Loan amortization schedule-old'!K419&gt;$AE$1,K419&gt;$AE$1),1,0)</f>
        <v>1</v>
      </c>
      <c r="AE419" s="2">
        <f>IF(AND('Loan amortization schedule-old'!K419&gt;$AE$1,K419&lt;$AE$1),($AE$1-K419)*Inputs!$B$10,0)</f>
        <v>0</v>
      </c>
      <c r="AF419">
        <f>IF(AND('Loan amortization schedule-old'!K419&lt;$AE$1,K419&lt;$AE$1),('Loan amortization schedule-old'!K419-'Loan amortization schedule-new'!K419)*Inputs!$B$10,0)</f>
        <v>0</v>
      </c>
      <c r="AG419" s="7"/>
      <c r="AH419" s="61" t="e">
        <f>IF(ISERROR(E419),NA(),'Loan amortization schedule-old'!K419-'Loan amortization schedule-new'!K419)+IF(ISERROR(E419),NA(),'Loan amortization schedule-old'!L419-'Loan amortization schedule-new'!L419)-IF(ISERROR(E419),NA(),IF(AD419=1,0,SUM(AE419:AF419)))</f>
        <v>#VALUE!</v>
      </c>
    </row>
    <row r="420" spans="4:34">
      <c r="D420" s="26">
        <f>IF(SUM($D$2:D419)&lt;&gt;0,0,IF(OR(ROUND(U419-L420,2)=0,ROUND(U420,2)=0),E420,0))</f>
        <v>0</v>
      </c>
      <c r="E420" s="3" t="str">
        <f t="shared" si="90"/>
        <v/>
      </c>
      <c r="F420" s="3" t="str">
        <f t="shared" si="82"/>
        <v/>
      </c>
      <c r="G420" s="47">
        <f t="shared" si="92"/>
        <v>8.6499999999999994E-2</v>
      </c>
      <c r="H420" s="37">
        <f t="shared" si="83"/>
        <v>8.6499999999999994E-2</v>
      </c>
      <c r="I420" s="9" t="e">
        <f>IF(Inputs!$B$12="No",IF((K420+L420)&gt;(U419*(1+rate/freq)),IF((U419*(1+rate/freq))&lt;0,0,(U419*(1+rate/freq))),(K420+L420)),IF(E420="",NA(),IF(Inputs!$E$10&gt;(U419*(1+rate/freq)),IF((U419*(1+rate/freq))&lt;0,0,(U419*(1+rate/freq))),PMT(H420/freq,(term),-$B$2))))</f>
        <v>#N/A</v>
      </c>
      <c r="J420" s="8" t="str">
        <f t="shared" si="84"/>
        <v/>
      </c>
      <c r="K420" s="9" t="str">
        <f t="shared" si="85"/>
        <v/>
      </c>
      <c r="L420" s="8" t="str">
        <f>IF(E420="","",IF(Inputs!$B$12="Yes",I420-K420,Inputs!$B$6-K420))</f>
        <v/>
      </c>
      <c r="M420" s="8" t="str">
        <f t="shared" si="91"/>
        <v/>
      </c>
      <c r="N420" s="8"/>
      <c r="O420" s="8"/>
      <c r="P420" s="8"/>
      <c r="Q420" s="8" t="str">
        <f t="shared" si="86"/>
        <v/>
      </c>
      <c r="R420" s="3">
        <f t="shared" si="87"/>
        <v>0</v>
      </c>
      <c r="S420" s="19"/>
      <c r="T420" s="3">
        <f t="shared" si="88"/>
        <v>0</v>
      </c>
      <c r="U420" s="8" t="str">
        <f t="shared" si="89"/>
        <v/>
      </c>
      <c r="W420" s="11"/>
      <c r="X420" s="11"/>
      <c r="Y420" s="11"/>
      <c r="Z420" s="11"/>
      <c r="AA420" s="11"/>
      <c r="AB420" s="11"/>
      <c r="AC420" s="11"/>
      <c r="AD420">
        <f>IF(AND('Loan amortization schedule-old'!K420&gt;$AE$1,K420&gt;$AE$1),1,0)</f>
        <v>1</v>
      </c>
      <c r="AE420" s="2">
        <f>IF(AND('Loan amortization schedule-old'!K420&gt;$AE$1,K420&lt;$AE$1),($AE$1-K420)*Inputs!$B$10,0)</f>
        <v>0</v>
      </c>
      <c r="AF420">
        <f>IF(AND('Loan amortization schedule-old'!K420&lt;$AE$1,K420&lt;$AE$1),('Loan amortization schedule-old'!K420-'Loan amortization schedule-new'!K420)*Inputs!$B$10,0)</f>
        <v>0</v>
      </c>
      <c r="AG420" s="7"/>
      <c r="AH420" s="61" t="e">
        <f>IF(ISERROR(E420),NA(),'Loan amortization schedule-old'!K420-'Loan amortization schedule-new'!K420)+IF(ISERROR(E420),NA(),'Loan amortization schedule-old'!L420-'Loan amortization schedule-new'!L420)-IF(ISERROR(E420),NA(),IF(AD420=1,0,SUM(AE420:AF420)))</f>
        <v>#VALUE!</v>
      </c>
    </row>
    <row r="421" spans="4:34">
      <c r="D421" s="26">
        <f>IF(SUM($D$2:D420)&lt;&gt;0,0,IF(OR(ROUND(U420-L421,2)=0,ROUND(U421,2)=0),E421,0))</f>
        <v>0</v>
      </c>
      <c r="E421" s="3" t="str">
        <f t="shared" si="90"/>
        <v/>
      </c>
      <c r="F421" s="3" t="str">
        <f t="shared" si="82"/>
        <v/>
      </c>
      <c r="G421" s="47">
        <f t="shared" si="92"/>
        <v>8.6499999999999994E-2</v>
      </c>
      <c r="H421" s="37">
        <f t="shared" si="83"/>
        <v>8.6499999999999994E-2</v>
      </c>
      <c r="I421" s="9" t="e">
        <f>IF(Inputs!$B$12="No",IF((K421+L421)&gt;(U420*(1+rate/freq)),IF((U420*(1+rate/freq))&lt;0,0,(U420*(1+rate/freq))),(K421+L421)),IF(E421="",NA(),IF(Inputs!$E$10&gt;(U420*(1+rate/freq)),IF((U420*(1+rate/freq))&lt;0,0,(U420*(1+rate/freq))),PMT(H421/freq,(term),-$B$2))))</f>
        <v>#N/A</v>
      </c>
      <c r="J421" s="8" t="str">
        <f t="shared" si="84"/>
        <v/>
      </c>
      <c r="K421" s="9" t="str">
        <f t="shared" si="85"/>
        <v/>
      </c>
      <c r="L421" s="8" t="str">
        <f>IF(E421="","",IF(Inputs!$B$12="Yes",I421-K421,Inputs!$B$6-K421))</f>
        <v/>
      </c>
      <c r="M421" s="8" t="str">
        <f t="shared" si="91"/>
        <v/>
      </c>
      <c r="N421" s="8">
        <f>N418+3</f>
        <v>418</v>
      </c>
      <c r="O421" s="8"/>
      <c r="P421" s="8"/>
      <c r="Q421" s="8" t="str">
        <f t="shared" si="86"/>
        <v/>
      </c>
      <c r="R421" s="3">
        <f t="shared" si="87"/>
        <v>0</v>
      </c>
      <c r="S421" s="19"/>
      <c r="T421" s="3">
        <f t="shared" si="88"/>
        <v>0</v>
      </c>
      <c r="U421" s="8" t="str">
        <f t="shared" si="89"/>
        <v/>
      </c>
      <c r="W421" s="11"/>
      <c r="X421" s="11"/>
      <c r="Y421" s="11"/>
      <c r="Z421" s="11"/>
      <c r="AA421" s="11"/>
      <c r="AB421" s="11"/>
      <c r="AC421" s="11"/>
      <c r="AD421">
        <f>IF(AND('Loan amortization schedule-old'!K421&gt;$AE$1,K421&gt;$AE$1),1,0)</f>
        <v>1</v>
      </c>
      <c r="AE421" s="2">
        <f>IF(AND('Loan amortization schedule-old'!K421&gt;$AE$1,K421&lt;$AE$1),($AE$1-K421)*Inputs!$B$10,0)</f>
        <v>0</v>
      </c>
      <c r="AF421">
        <f>IF(AND('Loan amortization schedule-old'!K421&lt;$AE$1,K421&lt;$AE$1),('Loan amortization schedule-old'!K421-'Loan amortization schedule-new'!K421)*Inputs!$B$10,0)</f>
        <v>0</v>
      </c>
      <c r="AG421" s="7"/>
      <c r="AH421" s="61" t="e">
        <f>IF(ISERROR(E421),NA(),'Loan amortization schedule-old'!K421-'Loan amortization schedule-new'!K421)+IF(ISERROR(E421),NA(),'Loan amortization schedule-old'!L421-'Loan amortization schedule-new'!L421)-IF(ISERROR(E421),NA(),IF(AD421=1,0,SUM(AE421:AF421)))</f>
        <v>#VALUE!</v>
      </c>
    </row>
    <row r="422" spans="4:34">
      <c r="D422" s="26">
        <f>IF(SUM($D$2:D421)&lt;&gt;0,0,IF(OR(ROUND(U421-L422,2)=0,ROUND(U422,2)=0),E422,0))</f>
        <v>0</v>
      </c>
      <c r="E422" s="3" t="str">
        <f t="shared" si="90"/>
        <v/>
      </c>
      <c r="F422" s="3" t="str">
        <f t="shared" si="82"/>
        <v/>
      </c>
      <c r="G422" s="47">
        <f t="shared" si="92"/>
        <v>8.6499999999999994E-2</v>
      </c>
      <c r="H422" s="37">
        <f t="shared" si="83"/>
        <v>8.6499999999999994E-2</v>
      </c>
      <c r="I422" s="9" t="e">
        <f>IF(Inputs!$B$12="No",IF((K422+L422)&gt;(U421*(1+rate/freq)),IF((U421*(1+rate/freq))&lt;0,0,(U421*(1+rate/freq))),(K422+L422)),IF(E422="",NA(),IF(Inputs!$E$10&gt;(U421*(1+rate/freq)),IF((U421*(1+rate/freq))&lt;0,0,(U421*(1+rate/freq))),PMT(H422/freq,(term),-$B$2))))</f>
        <v>#N/A</v>
      </c>
      <c r="J422" s="8" t="str">
        <f t="shared" si="84"/>
        <v/>
      </c>
      <c r="K422" s="9" t="str">
        <f t="shared" si="85"/>
        <v/>
      </c>
      <c r="L422" s="8" t="str">
        <f>IF(E422="","",IF(Inputs!$B$12="Yes",I422-K422,Inputs!$B$6-K422))</f>
        <v/>
      </c>
      <c r="M422" s="8" t="str">
        <f t="shared" si="91"/>
        <v/>
      </c>
      <c r="N422" s="8"/>
      <c r="O422" s="8"/>
      <c r="P422" s="8"/>
      <c r="Q422" s="8" t="str">
        <f t="shared" si="86"/>
        <v/>
      </c>
      <c r="R422" s="3">
        <f t="shared" si="87"/>
        <v>0</v>
      </c>
      <c r="S422" s="19"/>
      <c r="T422" s="3">
        <f t="shared" si="88"/>
        <v>0</v>
      </c>
      <c r="U422" s="8" t="str">
        <f t="shared" si="89"/>
        <v/>
      </c>
      <c r="W422" s="11"/>
      <c r="X422" s="11"/>
      <c r="Y422" s="11"/>
      <c r="Z422" s="11"/>
      <c r="AA422" s="11"/>
      <c r="AB422" s="11"/>
      <c r="AC422" s="11"/>
      <c r="AD422">
        <f>IF(AND('Loan amortization schedule-old'!K422&gt;$AE$1,K422&gt;$AE$1),1,0)</f>
        <v>1</v>
      </c>
      <c r="AE422" s="2">
        <f>IF(AND('Loan amortization schedule-old'!K422&gt;$AE$1,K422&lt;$AE$1),($AE$1-K422)*Inputs!$B$10,0)</f>
        <v>0</v>
      </c>
      <c r="AF422">
        <f>IF(AND('Loan amortization schedule-old'!K422&lt;$AE$1,K422&lt;$AE$1),('Loan amortization schedule-old'!K422-'Loan amortization schedule-new'!K422)*Inputs!$B$10,0)</f>
        <v>0</v>
      </c>
      <c r="AG422" s="7"/>
      <c r="AH422" s="61" t="e">
        <f>IF(ISERROR(E422),NA(),'Loan amortization schedule-old'!K422-'Loan amortization schedule-new'!K422)+IF(ISERROR(E422),NA(),'Loan amortization schedule-old'!L422-'Loan amortization schedule-new'!L422)-IF(ISERROR(E422),NA(),IF(AD422=1,0,SUM(AE422:AF422)))</f>
        <v>#VALUE!</v>
      </c>
    </row>
    <row r="423" spans="4:34">
      <c r="D423" s="26">
        <f>IF(SUM($D$2:D422)&lt;&gt;0,0,IF(OR(ROUND(U422-L423,2)=0,ROUND(U423,2)=0),E423,0))</f>
        <v>0</v>
      </c>
      <c r="E423" s="3" t="str">
        <f t="shared" si="90"/>
        <v/>
      </c>
      <c r="F423" s="3" t="str">
        <f t="shared" si="82"/>
        <v/>
      </c>
      <c r="G423" s="47">
        <f t="shared" si="92"/>
        <v>8.6499999999999994E-2</v>
      </c>
      <c r="H423" s="37">
        <f t="shared" si="83"/>
        <v>8.6499999999999994E-2</v>
      </c>
      <c r="I423" s="9" t="e">
        <f>IF(Inputs!$B$12="No",IF((K423+L423)&gt;(U422*(1+rate/freq)),IF((U422*(1+rate/freq))&lt;0,0,(U422*(1+rate/freq))),(K423+L423)),IF(E423="",NA(),IF(Inputs!$E$10&gt;(U422*(1+rate/freq)),IF((U422*(1+rate/freq))&lt;0,0,(U422*(1+rate/freq))),PMT(H423/freq,(term),-$B$2))))</f>
        <v>#N/A</v>
      </c>
      <c r="J423" s="8" t="str">
        <f t="shared" si="84"/>
        <v/>
      </c>
      <c r="K423" s="9" t="str">
        <f t="shared" si="85"/>
        <v/>
      </c>
      <c r="L423" s="8" t="str">
        <f>IF(E423="","",IF(Inputs!$B$12="Yes",I423-K423,Inputs!$B$6-K423))</f>
        <v/>
      </c>
      <c r="M423" s="8" t="str">
        <f t="shared" si="91"/>
        <v/>
      </c>
      <c r="N423" s="8"/>
      <c r="O423" s="8"/>
      <c r="P423" s="8"/>
      <c r="Q423" s="8" t="str">
        <f t="shared" si="86"/>
        <v/>
      </c>
      <c r="R423" s="3">
        <f t="shared" si="87"/>
        <v>0</v>
      </c>
      <c r="S423" s="19"/>
      <c r="T423" s="3">
        <f t="shared" si="88"/>
        <v>0</v>
      </c>
      <c r="U423" s="8" t="str">
        <f t="shared" si="89"/>
        <v/>
      </c>
      <c r="W423" s="11"/>
      <c r="X423" s="11"/>
      <c r="Y423" s="11"/>
      <c r="Z423" s="11"/>
      <c r="AA423" s="11"/>
      <c r="AB423" s="11"/>
      <c r="AC423" s="11"/>
      <c r="AD423">
        <f>IF(AND('Loan amortization schedule-old'!K423&gt;$AE$1,K423&gt;$AE$1),1,0)</f>
        <v>1</v>
      </c>
      <c r="AE423" s="2">
        <f>IF(AND('Loan amortization schedule-old'!K423&gt;$AE$1,K423&lt;$AE$1),($AE$1-K423)*Inputs!$B$10,0)</f>
        <v>0</v>
      </c>
      <c r="AF423">
        <f>IF(AND('Loan amortization schedule-old'!K423&lt;$AE$1,K423&lt;$AE$1),('Loan amortization schedule-old'!K423-'Loan amortization schedule-new'!K423)*Inputs!$B$10,0)</f>
        <v>0</v>
      </c>
      <c r="AG423" s="7"/>
      <c r="AH423" s="61" t="e">
        <f>IF(ISERROR(E423),NA(),'Loan amortization schedule-old'!K423-'Loan amortization schedule-new'!K423)+IF(ISERROR(E423),NA(),'Loan amortization schedule-old'!L423-'Loan amortization schedule-new'!L423)-IF(ISERROR(E423),NA(),IF(AD423=1,0,SUM(AE423:AF423)))</f>
        <v>#VALUE!</v>
      </c>
    </row>
    <row r="424" spans="4:34">
      <c r="D424" s="26">
        <f>IF(SUM($D$2:D423)&lt;&gt;0,0,IF(OR(ROUND(U423-L424,2)=0,ROUND(U424,2)=0),E424,0))</f>
        <v>0</v>
      </c>
      <c r="E424" s="3" t="str">
        <f t="shared" si="90"/>
        <v/>
      </c>
      <c r="F424" s="3" t="str">
        <f t="shared" si="82"/>
        <v/>
      </c>
      <c r="G424" s="47">
        <f t="shared" si="92"/>
        <v>8.6499999999999994E-2</v>
      </c>
      <c r="H424" s="37">
        <f t="shared" si="83"/>
        <v>8.6499999999999994E-2</v>
      </c>
      <c r="I424" s="9" t="e">
        <f>IF(Inputs!$B$12="No",IF((K424+L424)&gt;(U423*(1+rate/freq)),IF((U423*(1+rate/freq))&lt;0,0,(U423*(1+rate/freq))),(K424+L424)),IF(E424="",NA(),IF(Inputs!$E$10&gt;(U423*(1+rate/freq)),IF((U423*(1+rate/freq))&lt;0,0,(U423*(1+rate/freq))),PMT(H424/freq,(term),-$B$2))))</f>
        <v>#N/A</v>
      </c>
      <c r="J424" s="8" t="str">
        <f t="shared" si="84"/>
        <v/>
      </c>
      <c r="K424" s="9" t="str">
        <f t="shared" si="85"/>
        <v/>
      </c>
      <c r="L424" s="8" t="str">
        <f>IF(E424="","",IF(Inputs!$B$12="Yes",I424-K424,Inputs!$B$6-K424))</f>
        <v/>
      </c>
      <c r="M424" s="8" t="str">
        <f t="shared" si="91"/>
        <v/>
      </c>
      <c r="N424" s="8">
        <f>N421+3</f>
        <v>421</v>
      </c>
      <c r="O424" s="8">
        <f>O418+6</f>
        <v>421</v>
      </c>
      <c r="P424" s="8">
        <f>P412+12</f>
        <v>421</v>
      </c>
      <c r="Q424" s="8" t="str">
        <f t="shared" si="86"/>
        <v/>
      </c>
      <c r="R424" s="3">
        <f t="shared" si="87"/>
        <v>0</v>
      </c>
      <c r="S424" s="19"/>
      <c r="T424" s="3">
        <f t="shared" si="88"/>
        <v>0</v>
      </c>
      <c r="U424" s="8" t="str">
        <f t="shared" si="89"/>
        <v/>
      </c>
      <c r="W424" s="11"/>
      <c r="X424" s="11"/>
      <c r="Y424" s="11"/>
      <c r="Z424" s="11"/>
      <c r="AA424" s="11"/>
      <c r="AB424" s="11"/>
      <c r="AC424" s="11"/>
      <c r="AD424">
        <f>IF(AND('Loan amortization schedule-old'!K424&gt;$AE$1,K424&gt;$AE$1),1,0)</f>
        <v>1</v>
      </c>
      <c r="AE424" s="2">
        <f>IF(AND('Loan amortization schedule-old'!K424&gt;$AE$1,K424&lt;$AE$1),($AE$1-K424)*Inputs!$B$10,0)</f>
        <v>0</v>
      </c>
      <c r="AF424">
        <f>IF(AND('Loan amortization schedule-old'!K424&lt;$AE$1,K424&lt;$AE$1),('Loan amortization schedule-old'!K424-'Loan amortization schedule-new'!K424)*Inputs!$B$10,0)</f>
        <v>0</v>
      </c>
      <c r="AG424" s="7"/>
      <c r="AH424" s="61" t="e">
        <f>IF(ISERROR(E424),NA(),'Loan amortization schedule-old'!K424-'Loan amortization schedule-new'!K424)+IF(ISERROR(E424),NA(),'Loan amortization schedule-old'!L424-'Loan amortization schedule-new'!L424)-IF(ISERROR(E424),NA(),IF(AD424=1,0,SUM(AE424:AF424)))</f>
        <v>#VALUE!</v>
      </c>
    </row>
    <row r="425" spans="4:34">
      <c r="D425" s="26">
        <f>IF(SUM($D$2:D424)&lt;&gt;0,0,IF(OR(ROUND(U424-L425,2)=0,ROUND(U425,2)=0),E425,0))</f>
        <v>0</v>
      </c>
      <c r="E425" s="3" t="str">
        <f t="shared" si="90"/>
        <v/>
      </c>
      <c r="F425" s="3" t="str">
        <f t="shared" si="82"/>
        <v/>
      </c>
      <c r="G425" s="47">
        <f t="shared" si="92"/>
        <v>8.6499999999999994E-2</v>
      </c>
      <c r="H425" s="37">
        <f t="shared" si="83"/>
        <v>8.6499999999999994E-2</v>
      </c>
      <c r="I425" s="9" t="e">
        <f>IF(Inputs!$B$12="No",IF((K425+L425)&gt;(U424*(1+rate/freq)),IF((U424*(1+rate/freq))&lt;0,0,(U424*(1+rate/freq))),(K425+L425)),IF(E425="",NA(),IF(Inputs!$E$10&gt;(U424*(1+rate/freq)),IF((U424*(1+rate/freq))&lt;0,0,(U424*(1+rate/freq))),PMT(H425/freq,(term),-$B$2))))</f>
        <v>#N/A</v>
      </c>
      <c r="J425" s="8" t="str">
        <f t="shared" si="84"/>
        <v/>
      </c>
      <c r="K425" s="9" t="str">
        <f t="shared" si="85"/>
        <v/>
      </c>
      <c r="L425" s="8" t="str">
        <f>IF(E425="","",IF(Inputs!$B$12="Yes",I425-K425,Inputs!$B$6-K425))</f>
        <v/>
      </c>
      <c r="M425" s="8" t="str">
        <f t="shared" si="91"/>
        <v/>
      </c>
      <c r="N425" s="8"/>
      <c r="O425" s="8"/>
      <c r="P425" s="8"/>
      <c r="Q425" s="8" t="str">
        <f t="shared" si="86"/>
        <v/>
      </c>
      <c r="R425" s="3">
        <f t="shared" si="87"/>
        <v>0</v>
      </c>
      <c r="S425" s="19"/>
      <c r="T425" s="3">
        <f t="shared" si="88"/>
        <v>0</v>
      </c>
      <c r="U425" s="8" t="str">
        <f t="shared" si="89"/>
        <v/>
      </c>
      <c r="W425" s="11"/>
      <c r="X425" s="11"/>
      <c r="Y425" s="11"/>
      <c r="Z425" s="11"/>
      <c r="AA425" s="11"/>
      <c r="AB425" s="11"/>
      <c r="AC425" s="11"/>
      <c r="AD425">
        <f>IF(AND('Loan amortization schedule-old'!K425&gt;$AE$1,K425&gt;$AE$1),1,0)</f>
        <v>1</v>
      </c>
      <c r="AE425" s="2">
        <f>IF(AND('Loan amortization schedule-old'!K425&gt;$AE$1,K425&lt;$AE$1),($AE$1-K425)*Inputs!$B$10,0)</f>
        <v>0</v>
      </c>
      <c r="AF425">
        <f>IF(AND('Loan amortization schedule-old'!K425&lt;$AE$1,K425&lt;$AE$1),('Loan amortization schedule-old'!K425-'Loan amortization schedule-new'!K425)*Inputs!$B$10,0)</f>
        <v>0</v>
      </c>
      <c r="AG425" s="7"/>
      <c r="AH425" s="61" t="e">
        <f>IF(ISERROR(E425),NA(),'Loan amortization schedule-old'!K425-'Loan amortization schedule-new'!K425)+IF(ISERROR(E425),NA(),'Loan amortization schedule-old'!L425-'Loan amortization schedule-new'!L425)-IF(ISERROR(E425),NA(),IF(AD425=1,0,SUM(AE425:AF425)))</f>
        <v>#VALUE!</v>
      </c>
    </row>
    <row r="426" spans="4:34">
      <c r="D426" s="26">
        <f>IF(SUM($D$2:D425)&lt;&gt;0,0,IF(OR(ROUND(U425-L426,2)=0,ROUND(U426,2)=0),E426,0))</f>
        <v>0</v>
      </c>
      <c r="E426" s="3" t="str">
        <f t="shared" si="90"/>
        <v/>
      </c>
      <c r="F426" s="3" t="str">
        <f t="shared" si="82"/>
        <v/>
      </c>
      <c r="G426" s="47">
        <f t="shared" si="92"/>
        <v>8.6499999999999994E-2</v>
      </c>
      <c r="H426" s="37">
        <f t="shared" si="83"/>
        <v>8.6499999999999994E-2</v>
      </c>
      <c r="I426" s="9" t="e">
        <f>IF(Inputs!$B$12="No",IF((K426+L426)&gt;(U425*(1+rate/freq)),IF((U425*(1+rate/freq))&lt;0,0,(U425*(1+rate/freq))),(K426+L426)),IF(E426="",NA(),IF(Inputs!$E$10&gt;(U425*(1+rate/freq)),IF((U425*(1+rate/freq))&lt;0,0,(U425*(1+rate/freq))),PMT(H426/freq,(term),-$B$2))))</f>
        <v>#N/A</v>
      </c>
      <c r="J426" s="8" t="str">
        <f t="shared" si="84"/>
        <v/>
      </c>
      <c r="K426" s="9" t="str">
        <f t="shared" si="85"/>
        <v/>
      </c>
      <c r="L426" s="8" t="str">
        <f>IF(E426="","",IF(Inputs!$B$12="Yes",I426-K426,Inputs!$B$6-K426))</f>
        <v/>
      </c>
      <c r="M426" s="8" t="str">
        <f t="shared" si="91"/>
        <v/>
      </c>
      <c r="N426" s="8"/>
      <c r="O426" s="8"/>
      <c r="P426" s="8"/>
      <c r="Q426" s="8" t="str">
        <f t="shared" si="86"/>
        <v/>
      </c>
      <c r="R426" s="3">
        <f t="shared" si="87"/>
        <v>0</v>
      </c>
      <c r="S426" s="19"/>
      <c r="T426" s="3">
        <f t="shared" si="88"/>
        <v>0</v>
      </c>
      <c r="U426" s="8" t="str">
        <f t="shared" si="89"/>
        <v/>
      </c>
      <c r="W426" s="11"/>
      <c r="X426" s="11"/>
      <c r="Y426" s="11"/>
      <c r="Z426" s="11"/>
      <c r="AA426" s="11"/>
      <c r="AB426" s="11"/>
      <c r="AC426" s="11"/>
      <c r="AD426">
        <f>IF(AND('Loan amortization schedule-old'!K426&gt;$AE$1,K426&gt;$AE$1),1,0)</f>
        <v>1</v>
      </c>
      <c r="AE426" s="2">
        <f>IF(AND('Loan amortization schedule-old'!K426&gt;$AE$1,K426&lt;$AE$1),($AE$1-K426)*Inputs!$B$10,0)</f>
        <v>0</v>
      </c>
      <c r="AF426">
        <f>IF(AND('Loan amortization schedule-old'!K426&lt;$AE$1,K426&lt;$AE$1),('Loan amortization schedule-old'!K426-'Loan amortization schedule-new'!K426)*Inputs!$B$10,0)</f>
        <v>0</v>
      </c>
      <c r="AG426" s="7"/>
      <c r="AH426" s="61" t="e">
        <f>IF(ISERROR(E426),NA(),'Loan amortization schedule-old'!K426-'Loan amortization schedule-new'!K426)+IF(ISERROR(E426),NA(),'Loan amortization schedule-old'!L426-'Loan amortization schedule-new'!L426)-IF(ISERROR(E426),NA(),IF(AD426=1,0,SUM(AE426:AF426)))</f>
        <v>#VALUE!</v>
      </c>
    </row>
    <row r="427" spans="4:34">
      <c r="D427" s="26">
        <f>IF(SUM($D$2:D426)&lt;&gt;0,0,IF(OR(ROUND(U426-L427,2)=0,ROUND(U427,2)=0),E427,0))</f>
        <v>0</v>
      </c>
      <c r="E427" s="3" t="str">
        <f t="shared" si="90"/>
        <v/>
      </c>
      <c r="F427" s="3" t="str">
        <f t="shared" si="82"/>
        <v/>
      </c>
      <c r="G427" s="47">
        <f t="shared" si="92"/>
        <v>8.6499999999999994E-2</v>
      </c>
      <c r="H427" s="37">
        <f t="shared" si="83"/>
        <v>8.6499999999999994E-2</v>
      </c>
      <c r="I427" s="9" t="e">
        <f>IF(Inputs!$B$12="No",IF((K427+L427)&gt;(U426*(1+rate/freq)),IF((U426*(1+rate/freq))&lt;0,0,(U426*(1+rate/freq))),(K427+L427)),IF(E427="",NA(),IF(Inputs!$E$10&gt;(U426*(1+rate/freq)),IF((U426*(1+rate/freq))&lt;0,0,(U426*(1+rate/freq))),PMT(H427/freq,(term),-$B$2))))</f>
        <v>#N/A</v>
      </c>
      <c r="J427" s="8" t="str">
        <f t="shared" si="84"/>
        <v/>
      </c>
      <c r="K427" s="9" t="str">
        <f t="shared" si="85"/>
        <v/>
      </c>
      <c r="L427" s="8" t="str">
        <f>IF(E427="","",IF(Inputs!$B$12="Yes",I427-K427,Inputs!$B$6-K427))</f>
        <v/>
      </c>
      <c r="M427" s="8" t="str">
        <f t="shared" si="91"/>
        <v/>
      </c>
      <c r="N427" s="8">
        <f>N424+3</f>
        <v>424</v>
      </c>
      <c r="O427" s="8"/>
      <c r="P427" s="8"/>
      <c r="Q427" s="8" t="str">
        <f t="shared" si="86"/>
        <v/>
      </c>
      <c r="R427" s="3">
        <f t="shared" si="87"/>
        <v>0</v>
      </c>
      <c r="S427" s="19"/>
      <c r="T427" s="3">
        <f t="shared" si="88"/>
        <v>0</v>
      </c>
      <c r="U427" s="8" t="str">
        <f t="shared" si="89"/>
        <v/>
      </c>
      <c r="W427" s="11"/>
      <c r="X427" s="11"/>
      <c r="Y427" s="11"/>
      <c r="Z427" s="11"/>
      <c r="AA427" s="11"/>
      <c r="AB427" s="11"/>
      <c r="AC427" s="11"/>
      <c r="AD427">
        <f>IF(AND('Loan amortization schedule-old'!K427&gt;$AE$1,K427&gt;$AE$1),1,0)</f>
        <v>1</v>
      </c>
      <c r="AE427" s="2">
        <f>IF(AND('Loan amortization schedule-old'!K427&gt;$AE$1,K427&lt;$AE$1),($AE$1-K427)*Inputs!$B$10,0)</f>
        <v>0</v>
      </c>
      <c r="AF427">
        <f>IF(AND('Loan amortization schedule-old'!K427&lt;$AE$1,K427&lt;$AE$1),('Loan amortization schedule-old'!K427-'Loan amortization schedule-new'!K427)*Inputs!$B$10,0)</f>
        <v>0</v>
      </c>
      <c r="AG427" s="7"/>
      <c r="AH427" s="61" t="e">
        <f>IF(ISERROR(E427),NA(),'Loan amortization schedule-old'!K427-'Loan amortization schedule-new'!K427)+IF(ISERROR(E427),NA(),'Loan amortization schedule-old'!L427-'Loan amortization schedule-new'!L427)-IF(ISERROR(E427),NA(),IF(AD427=1,0,SUM(AE427:AF427)))</f>
        <v>#VALUE!</v>
      </c>
    </row>
    <row r="428" spans="4:34">
      <c r="D428" s="26">
        <f>IF(SUM($D$2:D427)&lt;&gt;0,0,IF(OR(ROUND(U427-L428,2)=0,ROUND(U428,2)=0),E428,0))</f>
        <v>0</v>
      </c>
      <c r="E428" s="3" t="str">
        <f t="shared" si="90"/>
        <v/>
      </c>
      <c r="F428" s="3" t="str">
        <f t="shared" si="82"/>
        <v/>
      </c>
      <c r="G428" s="47">
        <f t="shared" si="92"/>
        <v>8.6499999999999994E-2</v>
      </c>
      <c r="H428" s="37">
        <f t="shared" si="83"/>
        <v>8.6499999999999994E-2</v>
      </c>
      <c r="I428" s="9" t="e">
        <f>IF(Inputs!$B$12="No",IF((K428+L428)&gt;(U427*(1+rate/freq)),IF((U427*(1+rate/freq))&lt;0,0,(U427*(1+rate/freq))),(K428+L428)),IF(E428="",NA(),IF(Inputs!$E$10&gt;(U427*(1+rate/freq)),IF((U427*(1+rate/freq))&lt;0,0,(U427*(1+rate/freq))),PMT(H428/freq,(term),-$B$2))))</f>
        <v>#N/A</v>
      </c>
      <c r="J428" s="8" t="str">
        <f t="shared" si="84"/>
        <v/>
      </c>
      <c r="K428" s="9" t="str">
        <f t="shared" si="85"/>
        <v/>
      </c>
      <c r="L428" s="8" t="str">
        <f>IF(E428="","",IF(Inputs!$B$12="Yes",I428-K428,Inputs!$B$6-K428))</f>
        <v/>
      </c>
      <c r="M428" s="8" t="str">
        <f t="shared" si="91"/>
        <v/>
      </c>
      <c r="N428" s="8"/>
      <c r="O428" s="8"/>
      <c r="P428" s="8"/>
      <c r="Q428" s="8" t="str">
        <f t="shared" si="86"/>
        <v/>
      </c>
      <c r="R428" s="3">
        <f t="shared" si="87"/>
        <v>0</v>
      </c>
      <c r="S428" s="19"/>
      <c r="T428" s="3">
        <f t="shared" si="88"/>
        <v>0</v>
      </c>
      <c r="U428" s="8" t="str">
        <f t="shared" si="89"/>
        <v/>
      </c>
      <c r="W428" s="11"/>
      <c r="X428" s="11"/>
      <c r="Y428" s="11"/>
      <c r="Z428" s="11"/>
      <c r="AA428" s="11"/>
      <c r="AB428" s="11"/>
      <c r="AC428" s="11"/>
      <c r="AD428">
        <f>IF(AND('Loan amortization schedule-old'!K428&gt;$AE$1,K428&gt;$AE$1),1,0)</f>
        <v>1</v>
      </c>
      <c r="AE428" s="2">
        <f>IF(AND('Loan amortization schedule-old'!K428&gt;$AE$1,K428&lt;$AE$1),($AE$1-K428)*Inputs!$B$10,0)</f>
        <v>0</v>
      </c>
      <c r="AF428">
        <f>IF(AND('Loan amortization schedule-old'!K428&lt;$AE$1,K428&lt;$AE$1),('Loan amortization schedule-old'!K428-'Loan amortization schedule-new'!K428)*Inputs!$B$10,0)</f>
        <v>0</v>
      </c>
      <c r="AG428" s="7"/>
      <c r="AH428" s="61" t="e">
        <f>IF(ISERROR(E428),NA(),'Loan amortization schedule-old'!K428-'Loan amortization schedule-new'!K428)+IF(ISERROR(E428),NA(),'Loan amortization schedule-old'!L428-'Loan amortization schedule-new'!L428)-IF(ISERROR(E428),NA(),IF(AD428=1,0,SUM(AE428:AF428)))</f>
        <v>#VALUE!</v>
      </c>
    </row>
    <row r="429" spans="4:34">
      <c r="D429" s="26">
        <f>IF(SUM($D$2:D428)&lt;&gt;0,0,IF(OR(ROUND(U428-L429,2)=0,ROUND(U429,2)=0),E429,0))</f>
        <v>0</v>
      </c>
      <c r="E429" s="3" t="str">
        <f t="shared" si="90"/>
        <v/>
      </c>
      <c r="F429" s="3" t="str">
        <f t="shared" si="82"/>
        <v/>
      </c>
      <c r="G429" s="47">
        <f t="shared" si="92"/>
        <v>8.6499999999999994E-2</v>
      </c>
      <c r="H429" s="37">
        <f t="shared" si="83"/>
        <v>8.6499999999999994E-2</v>
      </c>
      <c r="I429" s="9" t="e">
        <f>IF(Inputs!$B$12="No",IF((K429+L429)&gt;(U428*(1+rate/freq)),IF((U428*(1+rate/freq))&lt;0,0,(U428*(1+rate/freq))),(K429+L429)),IF(E429="",NA(),IF(Inputs!$E$10&gt;(U428*(1+rate/freq)),IF((U428*(1+rate/freq))&lt;0,0,(U428*(1+rate/freq))),PMT(H429/freq,(term),-$B$2))))</f>
        <v>#N/A</v>
      </c>
      <c r="J429" s="8" t="str">
        <f t="shared" si="84"/>
        <v/>
      </c>
      <c r="K429" s="9" t="str">
        <f t="shared" si="85"/>
        <v/>
      </c>
      <c r="L429" s="8" t="str">
        <f>IF(E429="","",IF(Inputs!$B$12="Yes",I429-K429,Inputs!$B$6-K429))</f>
        <v/>
      </c>
      <c r="M429" s="8" t="str">
        <f t="shared" si="91"/>
        <v/>
      </c>
      <c r="N429" s="8"/>
      <c r="O429" s="8"/>
      <c r="P429" s="8"/>
      <c r="Q429" s="8" t="str">
        <f t="shared" si="86"/>
        <v/>
      </c>
      <c r="R429" s="3">
        <f t="shared" si="87"/>
        <v>0</v>
      </c>
      <c r="S429" s="19"/>
      <c r="T429" s="3">
        <f t="shared" si="88"/>
        <v>0</v>
      </c>
      <c r="U429" s="8" t="str">
        <f t="shared" si="89"/>
        <v/>
      </c>
      <c r="W429" s="11"/>
      <c r="X429" s="11"/>
      <c r="Y429" s="11"/>
      <c r="Z429" s="11"/>
      <c r="AA429" s="11"/>
      <c r="AB429" s="11"/>
      <c r="AC429" s="11"/>
      <c r="AD429">
        <f>IF(AND('Loan amortization schedule-old'!K429&gt;$AE$1,K429&gt;$AE$1),1,0)</f>
        <v>1</v>
      </c>
      <c r="AE429" s="2">
        <f>IF(AND('Loan amortization schedule-old'!K429&gt;$AE$1,K429&lt;$AE$1),($AE$1-K429)*Inputs!$B$10,0)</f>
        <v>0</v>
      </c>
      <c r="AF429">
        <f>IF(AND('Loan amortization schedule-old'!K429&lt;$AE$1,K429&lt;$AE$1),('Loan amortization schedule-old'!K429-'Loan amortization schedule-new'!K429)*Inputs!$B$10,0)</f>
        <v>0</v>
      </c>
      <c r="AG429" s="7"/>
      <c r="AH429" s="61" t="e">
        <f>IF(ISERROR(E429),NA(),'Loan amortization schedule-old'!K429-'Loan amortization schedule-new'!K429)+IF(ISERROR(E429),NA(),'Loan amortization schedule-old'!L429-'Loan amortization schedule-new'!L429)-IF(ISERROR(E429),NA(),IF(AD429=1,0,SUM(AE429:AF429)))</f>
        <v>#VALUE!</v>
      </c>
    </row>
    <row r="430" spans="4:34">
      <c r="D430" s="26">
        <f>IF(SUM($D$2:D429)&lt;&gt;0,0,IF(OR(ROUND(U429-L430,2)=0,ROUND(U430,2)=0),E430,0))</f>
        <v>0</v>
      </c>
      <c r="E430" s="3" t="str">
        <f t="shared" si="90"/>
        <v/>
      </c>
      <c r="F430" s="3" t="str">
        <f t="shared" si="82"/>
        <v/>
      </c>
      <c r="G430" s="47">
        <f t="shared" si="92"/>
        <v>8.6499999999999994E-2</v>
      </c>
      <c r="H430" s="37">
        <f t="shared" si="83"/>
        <v>8.6499999999999994E-2</v>
      </c>
      <c r="I430" s="9" t="e">
        <f>IF(Inputs!$B$12="No",IF((K430+L430)&gt;(U429*(1+rate/freq)),IF((U429*(1+rate/freq))&lt;0,0,(U429*(1+rate/freq))),(K430+L430)),IF(E430="",NA(),IF(Inputs!$E$10&gt;(U429*(1+rate/freq)),IF((U429*(1+rate/freq))&lt;0,0,(U429*(1+rate/freq))),PMT(H430/freq,(term),-$B$2))))</f>
        <v>#N/A</v>
      </c>
      <c r="J430" s="8" t="str">
        <f t="shared" si="84"/>
        <v/>
      </c>
      <c r="K430" s="9" t="str">
        <f t="shared" si="85"/>
        <v/>
      </c>
      <c r="L430" s="8" t="str">
        <f>IF(E430="","",IF(Inputs!$B$12="Yes",I430-K430,Inputs!$B$6-K430))</f>
        <v/>
      </c>
      <c r="M430" s="8" t="str">
        <f t="shared" si="91"/>
        <v/>
      </c>
      <c r="N430" s="8">
        <f>N427+3</f>
        <v>427</v>
      </c>
      <c r="O430" s="8">
        <f>O424+6</f>
        <v>427</v>
      </c>
      <c r="P430" s="8"/>
      <c r="Q430" s="8" t="str">
        <f t="shared" si="86"/>
        <v/>
      </c>
      <c r="R430" s="3">
        <f t="shared" si="87"/>
        <v>0</v>
      </c>
      <c r="S430" s="19"/>
      <c r="T430" s="3">
        <f t="shared" si="88"/>
        <v>0</v>
      </c>
      <c r="U430" s="8" t="str">
        <f t="shared" si="89"/>
        <v/>
      </c>
      <c r="W430" s="11"/>
      <c r="X430" s="11"/>
      <c r="Y430" s="11"/>
      <c r="Z430" s="11"/>
      <c r="AA430" s="11"/>
      <c r="AB430" s="11"/>
      <c r="AC430" s="11"/>
      <c r="AD430">
        <f>IF(AND('Loan amortization schedule-old'!K430&gt;$AE$1,K430&gt;$AE$1),1,0)</f>
        <v>1</v>
      </c>
      <c r="AE430" s="2">
        <f>IF(AND('Loan amortization schedule-old'!K430&gt;$AE$1,K430&lt;$AE$1),($AE$1-K430)*Inputs!$B$10,0)</f>
        <v>0</v>
      </c>
      <c r="AF430">
        <f>IF(AND('Loan amortization schedule-old'!K430&lt;$AE$1,K430&lt;$AE$1),('Loan amortization schedule-old'!K430-'Loan amortization schedule-new'!K430)*Inputs!$B$10,0)</f>
        <v>0</v>
      </c>
      <c r="AG430" s="7"/>
      <c r="AH430" s="61" t="e">
        <f>IF(ISERROR(E430),NA(),'Loan amortization schedule-old'!K430-'Loan amortization schedule-new'!K430)+IF(ISERROR(E430),NA(),'Loan amortization schedule-old'!L430-'Loan amortization schedule-new'!L430)-IF(ISERROR(E430),NA(),IF(AD430=1,0,SUM(AE430:AF430)))</f>
        <v>#VALUE!</v>
      </c>
    </row>
    <row r="431" spans="4:34">
      <c r="D431" s="26">
        <f>IF(SUM($D$2:D430)&lt;&gt;0,0,IF(OR(ROUND(U430-L431,2)=0,ROUND(U431,2)=0),E431,0))</f>
        <v>0</v>
      </c>
      <c r="E431" s="3" t="str">
        <f t="shared" si="90"/>
        <v/>
      </c>
      <c r="F431" s="3" t="str">
        <f t="shared" si="82"/>
        <v/>
      </c>
      <c r="G431" s="47">
        <f t="shared" si="92"/>
        <v>8.6499999999999994E-2</v>
      </c>
      <c r="H431" s="37">
        <f t="shared" si="83"/>
        <v>8.6499999999999994E-2</v>
      </c>
      <c r="I431" s="9" t="e">
        <f>IF(Inputs!$B$12="No",IF((K431+L431)&gt;(U430*(1+rate/freq)),IF((U430*(1+rate/freq))&lt;0,0,(U430*(1+rate/freq))),(K431+L431)),IF(E431="",NA(),IF(Inputs!$E$10&gt;(U430*(1+rate/freq)),IF((U430*(1+rate/freq))&lt;0,0,(U430*(1+rate/freq))),PMT(H431/freq,(term),-$B$2))))</f>
        <v>#N/A</v>
      </c>
      <c r="J431" s="8" t="str">
        <f t="shared" si="84"/>
        <v/>
      </c>
      <c r="K431" s="9" t="str">
        <f t="shared" si="85"/>
        <v/>
      </c>
      <c r="L431" s="8" t="str">
        <f>IF(E431="","",IF(Inputs!$B$12="Yes",I431-K431,Inputs!$B$6-K431))</f>
        <v/>
      </c>
      <c r="M431" s="8" t="str">
        <f t="shared" si="91"/>
        <v/>
      </c>
      <c r="N431" s="8"/>
      <c r="O431" s="8"/>
      <c r="P431" s="8"/>
      <c r="Q431" s="8" t="str">
        <f t="shared" si="86"/>
        <v/>
      </c>
      <c r="R431" s="3">
        <f t="shared" si="87"/>
        <v>0</v>
      </c>
      <c r="S431" s="19"/>
      <c r="T431" s="3">
        <f t="shared" si="88"/>
        <v>0</v>
      </c>
      <c r="U431" s="8" t="str">
        <f t="shared" si="89"/>
        <v/>
      </c>
      <c r="W431" s="11"/>
      <c r="X431" s="11"/>
      <c r="Y431" s="11"/>
      <c r="Z431" s="11"/>
      <c r="AA431" s="11"/>
      <c r="AB431" s="11"/>
      <c r="AC431" s="11"/>
      <c r="AD431">
        <f>IF(AND('Loan amortization schedule-old'!K431&gt;$AE$1,K431&gt;$AE$1),1,0)</f>
        <v>1</v>
      </c>
      <c r="AE431" s="2">
        <f>IF(AND('Loan amortization schedule-old'!K431&gt;$AE$1,K431&lt;$AE$1),($AE$1-K431)*Inputs!$B$10,0)</f>
        <v>0</v>
      </c>
      <c r="AF431">
        <f>IF(AND('Loan amortization schedule-old'!K431&lt;$AE$1,K431&lt;$AE$1),('Loan amortization schedule-old'!K431-'Loan amortization schedule-new'!K431)*Inputs!$B$10,0)</f>
        <v>0</v>
      </c>
      <c r="AG431" s="7"/>
      <c r="AH431" s="61" t="e">
        <f>IF(ISERROR(E431),NA(),'Loan amortization schedule-old'!K431-'Loan amortization schedule-new'!K431)+IF(ISERROR(E431),NA(),'Loan amortization schedule-old'!L431-'Loan amortization schedule-new'!L431)-IF(ISERROR(E431),NA(),IF(AD431=1,0,SUM(AE431:AF431)))</f>
        <v>#VALUE!</v>
      </c>
    </row>
    <row r="432" spans="4:34">
      <c r="D432" s="26">
        <f>IF(SUM($D$2:D431)&lt;&gt;0,0,IF(OR(ROUND(U431-L432,2)=0,ROUND(U432,2)=0),E432,0))</f>
        <v>0</v>
      </c>
      <c r="E432" s="3" t="str">
        <f t="shared" si="90"/>
        <v/>
      </c>
      <c r="F432" s="3" t="str">
        <f t="shared" si="82"/>
        <v/>
      </c>
      <c r="G432" s="47">
        <f t="shared" si="92"/>
        <v>8.6499999999999994E-2</v>
      </c>
      <c r="H432" s="37">
        <f t="shared" si="83"/>
        <v>8.6499999999999994E-2</v>
      </c>
      <c r="I432" s="9" t="e">
        <f>IF(Inputs!$B$12="No",IF((K432+L432)&gt;(U431*(1+rate/freq)),IF((U431*(1+rate/freq))&lt;0,0,(U431*(1+rate/freq))),(K432+L432)),IF(E432="",NA(),IF(Inputs!$E$10&gt;(U431*(1+rate/freq)),IF((U431*(1+rate/freq))&lt;0,0,(U431*(1+rate/freq))),PMT(H432/freq,(term),-$B$2))))</f>
        <v>#N/A</v>
      </c>
      <c r="J432" s="8" t="str">
        <f t="shared" si="84"/>
        <v/>
      </c>
      <c r="K432" s="9" t="str">
        <f t="shared" si="85"/>
        <v/>
      </c>
      <c r="L432" s="8" t="str">
        <f>IF(E432="","",IF(Inputs!$B$12="Yes",I432-K432,Inputs!$B$6-K432))</f>
        <v/>
      </c>
      <c r="M432" s="8" t="str">
        <f t="shared" si="91"/>
        <v/>
      </c>
      <c r="N432" s="8"/>
      <c r="O432" s="8"/>
      <c r="P432" s="8"/>
      <c r="Q432" s="8" t="str">
        <f t="shared" si="86"/>
        <v/>
      </c>
      <c r="R432" s="3">
        <f t="shared" si="87"/>
        <v>0</v>
      </c>
      <c r="S432" s="19"/>
      <c r="T432" s="3">
        <f t="shared" si="88"/>
        <v>0</v>
      </c>
      <c r="U432" s="8" t="str">
        <f t="shared" si="89"/>
        <v/>
      </c>
      <c r="W432" s="11"/>
      <c r="X432" s="11"/>
      <c r="Y432" s="11"/>
      <c r="Z432" s="11"/>
      <c r="AA432" s="11"/>
      <c r="AB432" s="11"/>
      <c r="AC432" s="11"/>
      <c r="AD432">
        <f>IF(AND('Loan amortization schedule-old'!K432&gt;$AE$1,K432&gt;$AE$1),1,0)</f>
        <v>1</v>
      </c>
      <c r="AE432" s="2">
        <f>IF(AND('Loan amortization schedule-old'!K432&gt;$AE$1,K432&lt;$AE$1),($AE$1-K432)*Inputs!$B$10,0)</f>
        <v>0</v>
      </c>
      <c r="AF432">
        <f>IF(AND('Loan amortization schedule-old'!K432&lt;$AE$1,K432&lt;$AE$1),('Loan amortization schedule-old'!K432-'Loan amortization schedule-new'!K432)*Inputs!$B$10,0)</f>
        <v>0</v>
      </c>
      <c r="AG432" s="7"/>
      <c r="AH432" s="61" t="e">
        <f>IF(ISERROR(E432),NA(),'Loan amortization schedule-old'!K432-'Loan amortization schedule-new'!K432)+IF(ISERROR(E432),NA(),'Loan amortization schedule-old'!L432-'Loan amortization schedule-new'!L432)-IF(ISERROR(E432),NA(),IF(AD432=1,0,SUM(AE432:AF432)))</f>
        <v>#VALUE!</v>
      </c>
    </row>
    <row r="433" spans="4:34">
      <c r="D433" s="26">
        <f>IF(SUM($D$2:D432)&lt;&gt;0,0,IF(OR(ROUND(U432-L433,2)=0,ROUND(U433,2)=0),E433,0))</f>
        <v>0</v>
      </c>
      <c r="E433" s="3" t="str">
        <f t="shared" si="90"/>
        <v/>
      </c>
      <c r="F433" s="3" t="str">
        <f t="shared" si="82"/>
        <v/>
      </c>
      <c r="G433" s="47">
        <f t="shared" si="92"/>
        <v>8.6499999999999994E-2</v>
      </c>
      <c r="H433" s="37">
        <f t="shared" si="83"/>
        <v>8.6499999999999994E-2</v>
      </c>
      <c r="I433" s="9" t="e">
        <f>IF(Inputs!$B$12="No",IF((K433+L433)&gt;(U432*(1+rate/freq)),IF((U432*(1+rate/freq))&lt;0,0,(U432*(1+rate/freq))),(K433+L433)),IF(E433="",NA(),IF(Inputs!$E$10&gt;(U432*(1+rate/freq)),IF((U432*(1+rate/freq))&lt;0,0,(U432*(1+rate/freq))),PMT(H433/freq,(term),-$B$2))))</f>
        <v>#N/A</v>
      </c>
      <c r="J433" s="8" t="str">
        <f t="shared" si="84"/>
        <v/>
      </c>
      <c r="K433" s="9" t="str">
        <f t="shared" si="85"/>
        <v/>
      </c>
      <c r="L433" s="8" t="str">
        <f>IF(E433="","",IF(Inputs!$B$12="Yes",I433-K433,Inputs!$B$6-K433))</f>
        <v/>
      </c>
      <c r="M433" s="8" t="str">
        <f t="shared" si="91"/>
        <v/>
      </c>
      <c r="N433" s="8">
        <f>N430+3</f>
        <v>430</v>
      </c>
      <c r="O433" s="8"/>
      <c r="P433" s="8"/>
      <c r="Q433" s="8" t="str">
        <f t="shared" si="86"/>
        <v/>
      </c>
      <c r="R433" s="3">
        <f t="shared" si="87"/>
        <v>0</v>
      </c>
      <c r="S433" s="19"/>
      <c r="T433" s="3">
        <f t="shared" si="88"/>
        <v>0</v>
      </c>
      <c r="U433" s="8" t="str">
        <f t="shared" si="89"/>
        <v/>
      </c>
      <c r="W433" s="11"/>
      <c r="X433" s="11"/>
      <c r="Y433" s="11"/>
      <c r="Z433" s="11"/>
      <c r="AA433" s="11"/>
      <c r="AB433" s="11"/>
      <c r="AC433" s="11"/>
      <c r="AD433">
        <f>IF(AND('Loan amortization schedule-old'!K433&gt;$AE$1,K433&gt;$AE$1),1,0)</f>
        <v>1</v>
      </c>
      <c r="AE433" s="2">
        <f>IF(AND('Loan amortization schedule-old'!K433&gt;$AE$1,K433&lt;$AE$1),($AE$1-K433)*Inputs!$B$10,0)</f>
        <v>0</v>
      </c>
      <c r="AF433">
        <f>IF(AND('Loan amortization schedule-old'!K433&lt;$AE$1,K433&lt;$AE$1),('Loan amortization schedule-old'!K433-'Loan amortization schedule-new'!K433)*Inputs!$B$10,0)</f>
        <v>0</v>
      </c>
      <c r="AG433" s="7"/>
      <c r="AH433" s="61" t="e">
        <f>IF(ISERROR(E433),NA(),'Loan amortization schedule-old'!K433-'Loan amortization schedule-new'!K433)+IF(ISERROR(E433),NA(),'Loan amortization schedule-old'!L433-'Loan amortization schedule-new'!L433)-IF(ISERROR(E433),NA(),IF(AD433=1,0,SUM(AE433:AF433)))</f>
        <v>#VALUE!</v>
      </c>
    </row>
    <row r="434" spans="4:34">
      <c r="D434" s="26">
        <f>IF(SUM($D$2:D433)&lt;&gt;0,0,IF(OR(ROUND(U433-L434,2)=0,ROUND(U434,2)=0),E434,0))</f>
        <v>0</v>
      </c>
      <c r="E434" s="3" t="str">
        <f t="shared" si="90"/>
        <v/>
      </c>
      <c r="F434" s="3" t="str">
        <f t="shared" si="82"/>
        <v/>
      </c>
      <c r="G434" s="47">
        <f t="shared" si="92"/>
        <v>8.6499999999999994E-2</v>
      </c>
      <c r="H434" s="37">
        <f t="shared" si="83"/>
        <v>8.6499999999999994E-2</v>
      </c>
      <c r="I434" s="9" t="e">
        <f>IF(Inputs!$B$12="No",IF((K434+L434)&gt;(U433*(1+rate/freq)),IF((U433*(1+rate/freq))&lt;0,0,(U433*(1+rate/freq))),(K434+L434)),IF(E434="",NA(),IF(Inputs!$E$10&gt;(U433*(1+rate/freq)),IF((U433*(1+rate/freq))&lt;0,0,(U433*(1+rate/freq))),PMT(H434/freq,(term),-$B$2))))</f>
        <v>#N/A</v>
      </c>
      <c r="J434" s="8" t="str">
        <f t="shared" si="84"/>
        <v/>
      </c>
      <c r="K434" s="9" t="str">
        <f t="shared" si="85"/>
        <v/>
      </c>
      <c r="L434" s="8" t="str">
        <f>IF(E434="","",IF(Inputs!$B$12="Yes",I434-K434,Inputs!$B$6-K434))</f>
        <v/>
      </c>
      <c r="M434" s="8" t="str">
        <f t="shared" si="91"/>
        <v/>
      </c>
      <c r="N434" s="8"/>
      <c r="O434" s="8"/>
      <c r="P434" s="8"/>
      <c r="Q434" s="8" t="str">
        <f t="shared" si="86"/>
        <v/>
      </c>
      <c r="R434" s="3">
        <f t="shared" si="87"/>
        <v>0</v>
      </c>
      <c r="S434" s="19"/>
      <c r="T434" s="3">
        <f t="shared" si="88"/>
        <v>0</v>
      </c>
      <c r="U434" s="8" t="str">
        <f t="shared" si="89"/>
        <v/>
      </c>
      <c r="W434" s="11"/>
      <c r="X434" s="11"/>
      <c r="Y434" s="11"/>
      <c r="Z434" s="11"/>
      <c r="AA434" s="11"/>
      <c r="AB434" s="11"/>
      <c r="AC434" s="11"/>
      <c r="AD434">
        <f>IF(AND('Loan amortization schedule-old'!K434&gt;$AE$1,K434&gt;$AE$1),1,0)</f>
        <v>1</v>
      </c>
      <c r="AE434" s="2">
        <f>IF(AND('Loan amortization schedule-old'!K434&gt;$AE$1,K434&lt;$AE$1),($AE$1-K434)*Inputs!$B$10,0)</f>
        <v>0</v>
      </c>
      <c r="AF434">
        <f>IF(AND('Loan amortization schedule-old'!K434&lt;$AE$1,K434&lt;$AE$1),('Loan amortization schedule-old'!K434-'Loan amortization schedule-new'!K434)*Inputs!$B$10,0)</f>
        <v>0</v>
      </c>
      <c r="AG434" s="7"/>
      <c r="AH434" s="61" t="e">
        <f>IF(ISERROR(E434),NA(),'Loan amortization schedule-old'!K434-'Loan amortization schedule-new'!K434)+IF(ISERROR(E434),NA(),'Loan amortization schedule-old'!L434-'Loan amortization schedule-new'!L434)-IF(ISERROR(E434),NA(),IF(AD434=1,0,SUM(AE434:AF434)))</f>
        <v>#VALUE!</v>
      </c>
    </row>
    <row r="435" spans="4:34">
      <c r="D435" s="26">
        <f>IF(SUM($D$2:D434)&lt;&gt;0,0,IF(OR(ROUND(U434-L435,2)=0,ROUND(U435,2)=0),E435,0))</f>
        <v>0</v>
      </c>
      <c r="E435" s="3" t="str">
        <f t="shared" si="90"/>
        <v/>
      </c>
      <c r="F435" s="3" t="str">
        <f t="shared" si="82"/>
        <v/>
      </c>
      <c r="G435" s="47">
        <f t="shared" si="92"/>
        <v>8.6499999999999994E-2</v>
      </c>
      <c r="H435" s="37">
        <f t="shared" si="83"/>
        <v>8.6499999999999994E-2</v>
      </c>
      <c r="I435" s="9" t="e">
        <f>IF(Inputs!$B$12="No",IF((K435+L435)&gt;(U434*(1+rate/freq)),IF((U434*(1+rate/freq))&lt;0,0,(U434*(1+rate/freq))),(K435+L435)),IF(E435="",NA(),IF(Inputs!$E$10&gt;(U434*(1+rate/freq)),IF((U434*(1+rate/freq))&lt;0,0,(U434*(1+rate/freq))),PMT(H435/freq,(term),-$B$2))))</f>
        <v>#N/A</v>
      </c>
      <c r="J435" s="8" t="str">
        <f t="shared" si="84"/>
        <v/>
      </c>
      <c r="K435" s="9" t="str">
        <f t="shared" si="85"/>
        <v/>
      </c>
      <c r="L435" s="8" t="str">
        <f>IF(E435="","",IF(Inputs!$B$12="Yes",I435-K435,Inputs!$B$6-K435))</f>
        <v/>
      </c>
      <c r="M435" s="8" t="str">
        <f t="shared" si="91"/>
        <v/>
      </c>
      <c r="N435" s="8"/>
      <c r="O435" s="8"/>
      <c r="P435" s="8"/>
      <c r="Q435" s="8" t="str">
        <f t="shared" si="86"/>
        <v/>
      </c>
      <c r="R435" s="3">
        <f t="shared" si="87"/>
        <v>0</v>
      </c>
      <c r="S435" s="19"/>
      <c r="T435" s="3">
        <f t="shared" si="88"/>
        <v>0</v>
      </c>
      <c r="U435" s="8" t="str">
        <f t="shared" si="89"/>
        <v/>
      </c>
      <c r="W435" s="11"/>
      <c r="X435" s="11"/>
      <c r="Y435" s="11"/>
      <c r="Z435" s="11"/>
      <c r="AA435" s="11"/>
      <c r="AB435" s="11"/>
      <c r="AC435" s="11"/>
      <c r="AD435">
        <f>IF(AND('Loan amortization schedule-old'!K435&gt;$AE$1,K435&gt;$AE$1),1,0)</f>
        <v>1</v>
      </c>
      <c r="AE435" s="2">
        <f>IF(AND('Loan amortization schedule-old'!K435&gt;$AE$1,K435&lt;$AE$1),($AE$1-K435)*Inputs!$B$10,0)</f>
        <v>0</v>
      </c>
      <c r="AF435">
        <f>IF(AND('Loan amortization schedule-old'!K435&lt;$AE$1,K435&lt;$AE$1),('Loan amortization schedule-old'!K435-'Loan amortization schedule-new'!K435)*Inputs!$B$10,0)</f>
        <v>0</v>
      </c>
      <c r="AG435" s="7"/>
      <c r="AH435" s="61" t="e">
        <f>IF(ISERROR(E435),NA(),'Loan amortization schedule-old'!K435-'Loan amortization schedule-new'!K435)+IF(ISERROR(E435),NA(),'Loan amortization schedule-old'!L435-'Loan amortization schedule-new'!L435)-IF(ISERROR(E435),NA(),IF(AD435=1,0,SUM(AE435:AF435)))</f>
        <v>#VALUE!</v>
      </c>
    </row>
    <row r="436" spans="4:34">
      <c r="D436" s="26">
        <f>IF(SUM($D$2:D435)&lt;&gt;0,0,IF(OR(ROUND(U435-L436,2)=0,ROUND(U436,2)=0),E436,0))</f>
        <v>0</v>
      </c>
      <c r="E436" s="3" t="str">
        <f t="shared" si="90"/>
        <v/>
      </c>
      <c r="F436" s="3" t="str">
        <f t="shared" si="82"/>
        <v/>
      </c>
      <c r="G436" s="47">
        <f t="shared" si="92"/>
        <v>8.6499999999999994E-2</v>
      </c>
      <c r="H436" s="37">
        <f t="shared" si="83"/>
        <v>8.6499999999999994E-2</v>
      </c>
      <c r="I436" s="9" t="e">
        <f>IF(Inputs!$B$12="No",IF((K436+L436)&gt;(U435*(1+rate/freq)),IF((U435*(1+rate/freq))&lt;0,0,(U435*(1+rate/freq))),(K436+L436)),IF(E436="",NA(),IF(Inputs!$E$10&gt;(U435*(1+rate/freq)),IF((U435*(1+rate/freq))&lt;0,0,(U435*(1+rate/freq))),PMT(H436/freq,(term),-$B$2))))</f>
        <v>#N/A</v>
      </c>
      <c r="J436" s="8" t="str">
        <f t="shared" si="84"/>
        <v/>
      </c>
      <c r="K436" s="9" t="str">
        <f t="shared" si="85"/>
        <v/>
      </c>
      <c r="L436" s="8" t="str">
        <f>IF(E436="","",IF(Inputs!$B$12="Yes",I436-K436,Inputs!$B$6-K436))</f>
        <v/>
      </c>
      <c r="M436" s="8" t="str">
        <f t="shared" si="91"/>
        <v/>
      </c>
      <c r="N436" s="8">
        <f>N433+3</f>
        <v>433</v>
      </c>
      <c r="O436" s="8">
        <f>O430+6</f>
        <v>433</v>
      </c>
      <c r="P436" s="8">
        <f>P424+12</f>
        <v>433</v>
      </c>
      <c r="Q436" s="8" t="str">
        <f t="shared" si="86"/>
        <v/>
      </c>
      <c r="R436" s="3">
        <f t="shared" si="87"/>
        <v>0</v>
      </c>
      <c r="S436" s="19"/>
      <c r="T436" s="3">
        <f t="shared" si="88"/>
        <v>0</v>
      </c>
      <c r="U436" s="8" t="str">
        <f t="shared" si="89"/>
        <v/>
      </c>
      <c r="W436" s="11"/>
      <c r="X436" s="11"/>
      <c r="Y436" s="11"/>
      <c r="Z436" s="11"/>
      <c r="AA436" s="11"/>
      <c r="AB436" s="11"/>
      <c r="AC436" s="11"/>
      <c r="AD436">
        <f>IF(AND('Loan amortization schedule-old'!K436&gt;$AE$1,K436&gt;$AE$1),1,0)</f>
        <v>1</v>
      </c>
      <c r="AE436" s="2">
        <f>IF(AND('Loan amortization schedule-old'!K436&gt;$AE$1,K436&lt;$AE$1),($AE$1-K436)*Inputs!$B$10,0)</f>
        <v>0</v>
      </c>
      <c r="AF436">
        <f>IF(AND('Loan amortization schedule-old'!K436&lt;$AE$1,K436&lt;$AE$1),('Loan amortization schedule-old'!K436-'Loan amortization schedule-new'!K436)*Inputs!$B$10,0)</f>
        <v>0</v>
      </c>
      <c r="AG436" s="7"/>
      <c r="AH436" s="61" t="e">
        <f>IF(ISERROR(E436),NA(),'Loan amortization schedule-old'!K436-'Loan amortization schedule-new'!K436)+IF(ISERROR(E436),NA(),'Loan amortization schedule-old'!L436-'Loan amortization schedule-new'!L436)-IF(ISERROR(E436),NA(),IF(AD436=1,0,SUM(AE436:AF436)))</f>
        <v>#VALUE!</v>
      </c>
    </row>
    <row r="437" spans="4:34">
      <c r="D437" s="26">
        <f>IF(SUM($D$2:D436)&lt;&gt;0,0,IF(OR(ROUND(U436-L437,2)=0,ROUND(U437,2)=0),E437,0))</f>
        <v>0</v>
      </c>
      <c r="E437" s="3" t="str">
        <f t="shared" si="90"/>
        <v/>
      </c>
      <c r="F437" s="3" t="str">
        <f t="shared" si="82"/>
        <v/>
      </c>
      <c r="G437" s="47">
        <f t="shared" si="92"/>
        <v>8.6499999999999994E-2</v>
      </c>
      <c r="H437" s="37">
        <f t="shared" si="83"/>
        <v>8.6499999999999994E-2</v>
      </c>
      <c r="I437" s="9" t="e">
        <f>IF(Inputs!$B$12="No",IF((K437+L437)&gt;(U436*(1+rate/freq)),IF((U436*(1+rate/freq))&lt;0,0,(U436*(1+rate/freq))),(K437+L437)),IF(E437="",NA(),IF(Inputs!$E$10&gt;(U436*(1+rate/freq)),IF((U436*(1+rate/freq))&lt;0,0,(U436*(1+rate/freq))),PMT(H437/freq,(term),-$B$2))))</f>
        <v>#N/A</v>
      </c>
      <c r="J437" s="8" t="str">
        <f t="shared" si="84"/>
        <v/>
      </c>
      <c r="K437" s="9" t="str">
        <f t="shared" si="85"/>
        <v/>
      </c>
      <c r="L437" s="8" t="str">
        <f>IF(E437="","",IF(Inputs!$B$12="Yes",I437-K437,Inputs!$B$6-K437))</f>
        <v/>
      </c>
      <c r="M437" s="8" t="str">
        <f t="shared" si="91"/>
        <v/>
      </c>
      <c r="N437" s="8"/>
      <c r="O437" s="8"/>
      <c r="P437" s="8"/>
      <c r="Q437" s="8" t="str">
        <f t="shared" si="86"/>
        <v/>
      </c>
      <c r="R437" s="3">
        <f t="shared" si="87"/>
        <v>0</v>
      </c>
      <c r="S437" s="19"/>
      <c r="T437" s="3">
        <f t="shared" si="88"/>
        <v>0</v>
      </c>
      <c r="U437" s="8" t="str">
        <f t="shared" si="89"/>
        <v/>
      </c>
      <c r="W437" s="11"/>
      <c r="X437" s="11"/>
      <c r="Y437" s="11"/>
      <c r="Z437" s="11"/>
      <c r="AA437" s="11"/>
      <c r="AB437" s="11"/>
      <c r="AC437" s="11"/>
      <c r="AD437">
        <f>IF(AND('Loan amortization schedule-old'!K437&gt;$AE$1,K437&gt;$AE$1),1,0)</f>
        <v>1</v>
      </c>
      <c r="AE437" s="2">
        <f>IF(AND('Loan amortization schedule-old'!K437&gt;$AE$1,K437&lt;$AE$1),($AE$1-K437)*Inputs!$B$10,0)</f>
        <v>0</v>
      </c>
      <c r="AF437">
        <f>IF(AND('Loan amortization schedule-old'!K437&lt;$AE$1,K437&lt;$AE$1),('Loan amortization schedule-old'!K437-'Loan amortization schedule-new'!K437)*Inputs!$B$10,0)</f>
        <v>0</v>
      </c>
      <c r="AG437" s="7"/>
      <c r="AH437" s="61" t="e">
        <f>IF(ISERROR(E437),NA(),'Loan amortization schedule-old'!K437-'Loan amortization schedule-new'!K437)+IF(ISERROR(E437),NA(),'Loan amortization schedule-old'!L437-'Loan amortization schedule-new'!L437)-IF(ISERROR(E437),NA(),IF(AD437=1,0,SUM(AE437:AF437)))</f>
        <v>#VALUE!</v>
      </c>
    </row>
    <row r="438" spans="4:34">
      <c r="D438" s="26">
        <f>IF(SUM($D$2:D437)&lt;&gt;0,0,IF(OR(ROUND(U437-L438,2)=0,ROUND(U438,2)=0),E438,0))</f>
        <v>0</v>
      </c>
      <c r="E438" s="3" t="str">
        <f t="shared" si="90"/>
        <v/>
      </c>
      <c r="F438" s="3" t="str">
        <f t="shared" si="82"/>
        <v/>
      </c>
      <c r="G438" s="47">
        <f t="shared" si="92"/>
        <v>8.6499999999999994E-2</v>
      </c>
      <c r="H438" s="37">
        <f t="shared" si="83"/>
        <v>8.6499999999999994E-2</v>
      </c>
      <c r="I438" s="9" t="e">
        <f>IF(Inputs!$B$12="No",IF((K438+L438)&gt;(U437*(1+rate/freq)),IF((U437*(1+rate/freq))&lt;0,0,(U437*(1+rate/freq))),(K438+L438)),IF(E438="",NA(),IF(Inputs!$E$10&gt;(U437*(1+rate/freq)),IF((U437*(1+rate/freq))&lt;0,0,(U437*(1+rate/freq))),PMT(H438/freq,(term),-$B$2))))</f>
        <v>#N/A</v>
      </c>
      <c r="J438" s="8" t="str">
        <f t="shared" si="84"/>
        <v/>
      </c>
      <c r="K438" s="9" t="str">
        <f t="shared" si="85"/>
        <v/>
      </c>
      <c r="L438" s="8" t="str">
        <f>IF(E438="","",IF(Inputs!$B$12="Yes",I438-K438,Inputs!$B$6-K438))</f>
        <v/>
      </c>
      <c r="M438" s="8" t="str">
        <f t="shared" si="91"/>
        <v/>
      </c>
      <c r="N438" s="8"/>
      <c r="O438" s="8"/>
      <c r="P438" s="8"/>
      <c r="Q438" s="8" t="str">
        <f t="shared" si="86"/>
        <v/>
      </c>
      <c r="R438" s="3">
        <f t="shared" si="87"/>
        <v>0</v>
      </c>
      <c r="S438" s="19"/>
      <c r="T438" s="3">
        <f t="shared" si="88"/>
        <v>0</v>
      </c>
      <c r="U438" s="8" t="str">
        <f t="shared" si="89"/>
        <v/>
      </c>
      <c r="W438" s="11"/>
      <c r="X438" s="11"/>
      <c r="Y438" s="11"/>
      <c r="Z438" s="11"/>
      <c r="AA438" s="11"/>
      <c r="AB438" s="11"/>
      <c r="AC438" s="11"/>
      <c r="AD438">
        <f>IF(AND('Loan amortization schedule-old'!K438&gt;$AE$1,K438&gt;$AE$1),1,0)</f>
        <v>1</v>
      </c>
      <c r="AE438" s="2">
        <f>IF(AND('Loan amortization schedule-old'!K438&gt;$AE$1,K438&lt;$AE$1),($AE$1-K438)*Inputs!$B$10,0)</f>
        <v>0</v>
      </c>
      <c r="AF438">
        <f>IF(AND('Loan amortization schedule-old'!K438&lt;$AE$1,K438&lt;$AE$1),('Loan amortization schedule-old'!K438-'Loan amortization schedule-new'!K438)*Inputs!$B$10,0)</f>
        <v>0</v>
      </c>
      <c r="AG438" s="7"/>
      <c r="AH438" s="61" t="e">
        <f>IF(ISERROR(E438),NA(),'Loan amortization schedule-old'!K438-'Loan amortization schedule-new'!K438)+IF(ISERROR(E438),NA(),'Loan amortization schedule-old'!L438-'Loan amortization schedule-new'!L438)-IF(ISERROR(E438),NA(),IF(AD438=1,0,SUM(AE438:AF438)))</f>
        <v>#VALUE!</v>
      </c>
    </row>
    <row r="439" spans="4:34">
      <c r="D439" s="26">
        <f>IF(SUM($D$2:D438)&lt;&gt;0,0,IF(OR(ROUND(U438-L439,2)=0,ROUND(U439,2)=0),E439,0))</f>
        <v>0</v>
      </c>
      <c r="E439" s="3" t="str">
        <f t="shared" si="90"/>
        <v/>
      </c>
      <c r="F439" s="3" t="str">
        <f t="shared" si="82"/>
        <v/>
      </c>
      <c r="G439" s="47">
        <f t="shared" si="92"/>
        <v>8.6499999999999994E-2</v>
      </c>
      <c r="H439" s="37">
        <f t="shared" si="83"/>
        <v>8.6499999999999994E-2</v>
      </c>
      <c r="I439" s="9" t="e">
        <f>IF(Inputs!$B$12="No",IF((K439+L439)&gt;(U438*(1+rate/freq)),IF((U438*(1+rate/freq))&lt;0,0,(U438*(1+rate/freq))),(K439+L439)),IF(E439="",NA(),IF(Inputs!$E$10&gt;(U438*(1+rate/freq)),IF((U438*(1+rate/freq))&lt;0,0,(U438*(1+rate/freq))),PMT(H439/freq,(term),-$B$2))))</f>
        <v>#N/A</v>
      </c>
      <c r="J439" s="8" t="str">
        <f t="shared" si="84"/>
        <v/>
      </c>
      <c r="K439" s="9" t="str">
        <f t="shared" si="85"/>
        <v/>
      </c>
      <c r="L439" s="8" t="str">
        <f>IF(E439="","",IF(Inputs!$B$12="Yes",I439-K439,Inputs!$B$6-K439))</f>
        <v/>
      </c>
      <c r="M439" s="8" t="str">
        <f t="shared" si="91"/>
        <v/>
      </c>
      <c r="N439" s="8">
        <f>N436+3</f>
        <v>436</v>
      </c>
      <c r="O439" s="8"/>
      <c r="P439" s="8"/>
      <c r="Q439" s="8" t="str">
        <f t="shared" si="86"/>
        <v/>
      </c>
      <c r="R439" s="3">
        <f t="shared" si="87"/>
        <v>0</v>
      </c>
      <c r="S439" s="19"/>
      <c r="T439" s="3">
        <f t="shared" si="88"/>
        <v>0</v>
      </c>
      <c r="U439" s="8" t="str">
        <f t="shared" si="89"/>
        <v/>
      </c>
      <c r="W439" s="11"/>
      <c r="X439" s="11"/>
      <c r="Y439" s="11"/>
      <c r="Z439" s="11"/>
      <c r="AA439" s="11"/>
      <c r="AB439" s="11"/>
      <c r="AC439" s="11"/>
      <c r="AD439">
        <f>IF(AND('Loan amortization schedule-old'!K439&gt;$AE$1,K439&gt;$AE$1),1,0)</f>
        <v>1</v>
      </c>
      <c r="AE439" s="2">
        <f>IF(AND('Loan amortization schedule-old'!K439&gt;$AE$1,K439&lt;$AE$1),($AE$1-K439)*Inputs!$B$10,0)</f>
        <v>0</v>
      </c>
      <c r="AF439">
        <f>IF(AND('Loan amortization schedule-old'!K439&lt;$AE$1,K439&lt;$AE$1),('Loan amortization schedule-old'!K439-'Loan amortization schedule-new'!K439)*Inputs!$B$10,0)</f>
        <v>0</v>
      </c>
      <c r="AG439" s="7"/>
      <c r="AH439" s="61" t="e">
        <f>IF(ISERROR(E439),NA(),'Loan amortization schedule-old'!K439-'Loan amortization schedule-new'!K439)+IF(ISERROR(E439),NA(),'Loan amortization schedule-old'!L439-'Loan amortization schedule-new'!L439)-IF(ISERROR(E439),NA(),IF(AD439=1,0,SUM(AE439:AF439)))</f>
        <v>#VALUE!</v>
      </c>
    </row>
    <row r="440" spans="4:34">
      <c r="D440" s="26">
        <f>IF(SUM($D$2:D439)&lt;&gt;0,0,IF(OR(ROUND(U439-L440,2)=0,ROUND(U440,2)=0),E440,0))</f>
        <v>0</v>
      </c>
      <c r="E440" s="3" t="str">
        <f t="shared" si="90"/>
        <v/>
      </c>
      <c r="F440" s="3" t="str">
        <f t="shared" si="82"/>
        <v/>
      </c>
      <c r="G440" s="47">
        <f t="shared" si="92"/>
        <v>8.6499999999999994E-2</v>
      </c>
      <c r="H440" s="37">
        <f t="shared" si="83"/>
        <v>8.6499999999999994E-2</v>
      </c>
      <c r="I440" s="9" t="e">
        <f>IF(Inputs!$B$12="No",IF((K440+L440)&gt;(U439*(1+rate/freq)),IF((U439*(1+rate/freq))&lt;0,0,(U439*(1+rate/freq))),(K440+L440)),IF(E440="",NA(),IF(Inputs!$E$10&gt;(U439*(1+rate/freq)),IF((U439*(1+rate/freq))&lt;0,0,(U439*(1+rate/freq))),PMT(H440/freq,(term),-$B$2))))</f>
        <v>#N/A</v>
      </c>
      <c r="J440" s="8" t="str">
        <f t="shared" si="84"/>
        <v/>
      </c>
      <c r="K440" s="9" t="str">
        <f t="shared" si="85"/>
        <v/>
      </c>
      <c r="L440" s="8" t="str">
        <f>IF(E440="","",IF(Inputs!$B$12="Yes",I440-K440,Inputs!$B$6-K440))</f>
        <v/>
      </c>
      <c r="M440" s="8" t="str">
        <f t="shared" si="91"/>
        <v/>
      </c>
      <c r="N440" s="8"/>
      <c r="O440" s="8"/>
      <c r="P440" s="8"/>
      <c r="Q440" s="8" t="str">
        <f t="shared" si="86"/>
        <v/>
      </c>
      <c r="R440" s="3">
        <f t="shared" si="87"/>
        <v>0</v>
      </c>
      <c r="S440" s="19"/>
      <c r="T440" s="3">
        <f t="shared" si="88"/>
        <v>0</v>
      </c>
      <c r="U440" s="8" t="str">
        <f t="shared" si="89"/>
        <v/>
      </c>
      <c r="W440" s="11"/>
      <c r="X440" s="11"/>
      <c r="Y440" s="11"/>
      <c r="Z440" s="11"/>
      <c r="AA440" s="11"/>
      <c r="AB440" s="11"/>
      <c r="AC440" s="11"/>
      <c r="AD440">
        <f>IF(AND('Loan amortization schedule-old'!K440&gt;$AE$1,K440&gt;$AE$1),1,0)</f>
        <v>1</v>
      </c>
      <c r="AE440" s="2">
        <f>IF(AND('Loan amortization schedule-old'!K440&gt;$AE$1,K440&lt;$AE$1),($AE$1-K440)*Inputs!$B$10,0)</f>
        <v>0</v>
      </c>
      <c r="AF440">
        <f>IF(AND('Loan amortization schedule-old'!K440&lt;$AE$1,K440&lt;$AE$1),('Loan amortization schedule-old'!K440-'Loan amortization schedule-new'!K440)*Inputs!$B$10,0)</f>
        <v>0</v>
      </c>
      <c r="AG440" s="7"/>
      <c r="AH440" s="61" t="e">
        <f>IF(ISERROR(E440),NA(),'Loan amortization schedule-old'!K440-'Loan amortization schedule-new'!K440)+IF(ISERROR(E440),NA(),'Loan amortization schedule-old'!L440-'Loan amortization schedule-new'!L440)-IF(ISERROR(E440),NA(),IF(AD440=1,0,SUM(AE440:AF440)))</f>
        <v>#VALUE!</v>
      </c>
    </row>
    <row r="441" spans="4:34">
      <c r="D441" s="26">
        <f>IF(SUM($D$2:D440)&lt;&gt;0,0,IF(OR(ROUND(U440-L441,2)=0,ROUND(U441,2)=0),E441,0))</f>
        <v>0</v>
      </c>
      <c r="E441" s="3" t="str">
        <f t="shared" si="90"/>
        <v/>
      </c>
      <c r="F441" s="3" t="str">
        <f t="shared" si="82"/>
        <v/>
      </c>
      <c r="G441" s="47">
        <f t="shared" si="92"/>
        <v>8.6499999999999994E-2</v>
      </c>
      <c r="H441" s="37">
        <f t="shared" si="83"/>
        <v>8.6499999999999994E-2</v>
      </c>
      <c r="I441" s="9" t="e">
        <f>IF(Inputs!$B$12="No",IF((K441+L441)&gt;(U440*(1+rate/freq)),IF((U440*(1+rate/freq))&lt;0,0,(U440*(1+rate/freq))),(K441+L441)),IF(E441="",NA(),IF(Inputs!$E$10&gt;(U440*(1+rate/freq)),IF((U440*(1+rate/freq))&lt;0,0,(U440*(1+rate/freq))),PMT(H441/freq,(term),-$B$2))))</f>
        <v>#N/A</v>
      </c>
      <c r="J441" s="8" t="str">
        <f t="shared" si="84"/>
        <v/>
      </c>
      <c r="K441" s="9" t="str">
        <f t="shared" si="85"/>
        <v/>
      </c>
      <c r="L441" s="8" t="str">
        <f>IF(E441="","",IF(Inputs!$B$12="Yes",I441-K441,Inputs!$B$6-K441))</f>
        <v/>
      </c>
      <c r="M441" s="8" t="str">
        <f t="shared" si="91"/>
        <v/>
      </c>
      <c r="N441" s="8"/>
      <c r="O441" s="8"/>
      <c r="P441" s="8"/>
      <c r="Q441" s="8" t="str">
        <f t="shared" si="86"/>
        <v/>
      </c>
      <c r="R441" s="3">
        <f t="shared" si="87"/>
        <v>0</v>
      </c>
      <c r="S441" s="19"/>
      <c r="T441" s="3">
        <f t="shared" si="88"/>
        <v>0</v>
      </c>
      <c r="U441" s="8" t="str">
        <f t="shared" si="89"/>
        <v/>
      </c>
      <c r="W441" s="11"/>
      <c r="X441" s="11"/>
      <c r="Y441" s="11"/>
      <c r="Z441" s="11"/>
      <c r="AA441" s="11"/>
      <c r="AB441" s="11"/>
      <c r="AC441" s="11"/>
      <c r="AD441">
        <f>IF(AND('Loan amortization schedule-old'!K441&gt;$AE$1,K441&gt;$AE$1),1,0)</f>
        <v>1</v>
      </c>
      <c r="AE441" s="2">
        <f>IF(AND('Loan amortization schedule-old'!K441&gt;$AE$1,K441&lt;$AE$1),($AE$1-K441)*Inputs!$B$10,0)</f>
        <v>0</v>
      </c>
      <c r="AF441">
        <f>IF(AND('Loan amortization schedule-old'!K441&lt;$AE$1,K441&lt;$AE$1),('Loan amortization schedule-old'!K441-'Loan amortization schedule-new'!K441)*Inputs!$B$10,0)</f>
        <v>0</v>
      </c>
      <c r="AG441" s="7"/>
      <c r="AH441" s="61" t="e">
        <f>IF(ISERROR(E441),NA(),'Loan amortization schedule-old'!K441-'Loan amortization schedule-new'!K441)+IF(ISERROR(E441),NA(),'Loan amortization schedule-old'!L441-'Loan amortization schedule-new'!L441)-IF(ISERROR(E441),NA(),IF(AD441=1,0,SUM(AE441:AF441)))</f>
        <v>#VALUE!</v>
      </c>
    </row>
    <row r="442" spans="4:34">
      <c r="D442" s="26">
        <f>IF(SUM($D$2:D441)&lt;&gt;0,0,IF(OR(ROUND(U441-L442,2)=0,ROUND(U442,2)=0),E442,0))</f>
        <v>0</v>
      </c>
      <c r="E442" s="3" t="str">
        <f t="shared" si="90"/>
        <v/>
      </c>
      <c r="F442" s="3" t="str">
        <f t="shared" si="82"/>
        <v/>
      </c>
      <c r="G442" s="47">
        <f t="shared" si="92"/>
        <v>8.6499999999999994E-2</v>
      </c>
      <c r="H442" s="37">
        <f t="shared" si="83"/>
        <v>8.6499999999999994E-2</v>
      </c>
      <c r="I442" s="9" t="e">
        <f>IF(Inputs!$B$12="No",IF((K442+L442)&gt;(U441*(1+rate/freq)),IF((U441*(1+rate/freq))&lt;0,0,(U441*(1+rate/freq))),(K442+L442)),IF(E442="",NA(),IF(Inputs!$E$10&gt;(U441*(1+rate/freq)),IF((U441*(1+rate/freq))&lt;0,0,(U441*(1+rate/freq))),PMT(H442/freq,(term),-$B$2))))</f>
        <v>#N/A</v>
      </c>
      <c r="J442" s="8" t="str">
        <f t="shared" si="84"/>
        <v/>
      </c>
      <c r="K442" s="9" t="str">
        <f t="shared" si="85"/>
        <v/>
      </c>
      <c r="L442" s="8" t="str">
        <f>IF(E442="","",IF(Inputs!$B$12="Yes",I442-K442,Inputs!$B$6-K442))</f>
        <v/>
      </c>
      <c r="M442" s="8" t="str">
        <f t="shared" si="91"/>
        <v/>
      </c>
      <c r="N442" s="8">
        <f>N439+3</f>
        <v>439</v>
      </c>
      <c r="O442" s="8">
        <f>O436+6</f>
        <v>439</v>
      </c>
      <c r="P442" s="8"/>
      <c r="Q442" s="8" t="str">
        <f t="shared" si="86"/>
        <v/>
      </c>
      <c r="R442" s="3">
        <f t="shared" si="87"/>
        <v>0</v>
      </c>
      <c r="S442" s="19"/>
      <c r="T442" s="3">
        <f t="shared" si="88"/>
        <v>0</v>
      </c>
      <c r="U442" s="8" t="str">
        <f t="shared" si="89"/>
        <v/>
      </c>
      <c r="W442" s="11"/>
      <c r="X442" s="11"/>
      <c r="Y442" s="11"/>
      <c r="Z442" s="11"/>
      <c r="AA442" s="11"/>
      <c r="AB442" s="11"/>
      <c r="AC442" s="11"/>
      <c r="AD442">
        <f>IF(AND('Loan amortization schedule-old'!K442&gt;$AE$1,K442&gt;$AE$1),1,0)</f>
        <v>1</v>
      </c>
      <c r="AE442" s="2">
        <f>IF(AND('Loan amortization schedule-old'!K442&gt;$AE$1,K442&lt;$AE$1),($AE$1-K442)*Inputs!$B$10,0)</f>
        <v>0</v>
      </c>
      <c r="AF442">
        <f>IF(AND('Loan amortization schedule-old'!K442&lt;$AE$1,K442&lt;$AE$1),('Loan amortization schedule-old'!K442-'Loan amortization schedule-new'!K442)*Inputs!$B$10,0)</f>
        <v>0</v>
      </c>
      <c r="AG442" s="7"/>
      <c r="AH442" s="61" t="e">
        <f>IF(ISERROR(E442),NA(),'Loan amortization schedule-old'!K442-'Loan amortization schedule-new'!K442)+IF(ISERROR(E442),NA(),'Loan amortization schedule-old'!L442-'Loan amortization schedule-new'!L442)-IF(ISERROR(E442),NA(),IF(AD442=1,0,SUM(AE442:AF442)))</f>
        <v>#VALUE!</v>
      </c>
    </row>
    <row r="443" spans="4:34">
      <c r="D443" s="26">
        <f>IF(SUM($D$2:D442)&lt;&gt;0,0,IF(OR(ROUND(U442-L443,2)=0,ROUND(U443,2)=0),E443,0))</f>
        <v>0</v>
      </c>
      <c r="E443" s="3" t="str">
        <f t="shared" si="90"/>
        <v/>
      </c>
      <c r="F443" s="3" t="str">
        <f t="shared" si="82"/>
        <v/>
      </c>
      <c r="G443" s="47">
        <f t="shared" si="92"/>
        <v>8.6499999999999994E-2</v>
      </c>
      <c r="H443" s="37">
        <f t="shared" si="83"/>
        <v>8.6499999999999994E-2</v>
      </c>
      <c r="I443" s="9" t="e">
        <f>IF(Inputs!$B$12="No",IF((K443+L443)&gt;(U442*(1+rate/freq)),IF((U442*(1+rate/freq))&lt;0,0,(U442*(1+rate/freq))),(K443+L443)),IF(E443="",NA(),IF(Inputs!$E$10&gt;(U442*(1+rate/freq)),IF((U442*(1+rate/freq))&lt;0,0,(U442*(1+rate/freq))),PMT(H443/freq,(term),-$B$2))))</f>
        <v>#N/A</v>
      </c>
      <c r="J443" s="8" t="str">
        <f t="shared" si="84"/>
        <v/>
      </c>
      <c r="K443" s="9" t="str">
        <f t="shared" si="85"/>
        <v/>
      </c>
      <c r="L443" s="8" t="str">
        <f>IF(E443="","",IF(Inputs!$B$12="Yes",I443-K443,Inputs!$B$6-K443))</f>
        <v/>
      </c>
      <c r="M443" s="8" t="str">
        <f t="shared" si="91"/>
        <v/>
      </c>
      <c r="N443" s="8"/>
      <c r="O443" s="8"/>
      <c r="P443" s="8"/>
      <c r="Q443" s="8" t="str">
        <f t="shared" si="86"/>
        <v/>
      </c>
      <c r="R443" s="3">
        <f t="shared" si="87"/>
        <v>0</v>
      </c>
      <c r="S443" s="19"/>
      <c r="T443" s="3">
        <f t="shared" si="88"/>
        <v>0</v>
      </c>
      <c r="U443" s="8" t="str">
        <f t="shared" si="89"/>
        <v/>
      </c>
      <c r="W443" s="11"/>
      <c r="X443" s="11"/>
      <c r="Y443" s="11"/>
      <c r="Z443" s="11"/>
      <c r="AA443" s="11"/>
      <c r="AB443" s="11"/>
      <c r="AC443" s="11"/>
      <c r="AD443">
        <f>IF(AND('Loan amortization schedule-old'!K443&gt;$AE$1,K443&gt;$AE$1),1,0)</f>
        <v>1</v>
      </c>
      <c r="AE443" s="2">
        <f>IF(AND('Loan amortization schedule-old'!K443&gt;$AE$1,K443&lt;$AE$1),($AE$1-K443)*Inputs!$B$10,0)</f>
        <v>0</v>
      </c>
      <c r="AF443">
        <f>IF(AND('Loan amortization schedule-old'!K443&lt;$AE$1,K443&lt;$AE$1),('Loan amortization schedule-old'!K443-'Loan amortization schedule-new'!K443)*Inputs!$B$10,0)</f>
        <v>0</v>
      </c>
      <c r="AG443" s="7"/>
      <c r="AH443" s="61" t="e">
        <f>IF(ISERROR(E443),NA(),'Loan amortization schedule-old'!K443-'Loan amortization schedule-new'!K443)+IF(ISERROR(E443),NA(),'Loan amortization schedule-old'!L443-'Loan amortization schedule-new'!L443)-IF(ISERROR(E443),NA(),IF(AD443=1,0,SUM(AE443:AF443)))</f>
        <v>#VALUE!</v>
      </c>
    </row>
    <row r="444" spans="4:34">
      <c r="D444" s="26">
        <f>IF(SUM($D$2:D443)&lt;&gt;0,0,IF(OR(ROUND(U443-L444,2)=0,ROUND(U444,2)=0),E444,0))</f>
        <v>0</v>
      </c>
      <c r="E444" s="3" t="str">
        <f t="shared" si="90"/>
        <v/>
      </c>
      <c r="F444" s="3" t="str">
        <f t="shared" si="82"/>
        <v/>
      </c>
      <c r="G444" s="47">
        <f t="shared" si="92"/>
        <v>8.6499999999999994E-2</v>
      </c>
      <c r="H444" s="37">
        <f t="shared" si="83"/>
        <v>8.6499999999999994E-2</v>
      </c>
      <c r="I444" s="9" t="e">
        <f>IF(Inputs!$B$12="No",IF((K444+L444)&gt;(U443*(1+rate/freq)),IF((U443*(1+rate/freq))&lt;0,0,(U443*(1+rate/freq))),(K444+L444)),IF(E444="",NA(),IF(Inputs!$E$10&gt;(U443*(1+rate/freq)),IF((U443*(1+rate/freq))&lt;0,0,(U443*(1+rate/freq))),PMT(H444/freq,(term),-$B$2))))</f>
        <v>#N/A</v>
      </c>
      <c r="J444" s="8" t="str">
        <f t="shared" si="84"/>
        <v/>
      </c>
      <c r="K444" s="9" t="str">
        <f t="shared" si="85"/>
        <v/>
      </c>
      <c r="L444" s="8" t="str">
        <f>IF(E444="","",IF(Inputs!$B$12="Yes",I444-K444,Inputs!$B$6-K444))</f>
        <v/>
      </c>
      <c r="M444" s="8" t="str">
        <f t="shared" si="91"/>
        <v/>
      </c>
      <c r="N444" s="8"/>
      <c r="O444" s="8"/>
      <c r="P444" s="8"/>
      <c r="Q444" s="8" t="str">
        <f t="shared" si="86"/>
        <v/>
      </c>
      <c r="R444" s="3">
        <f t="shared" si="87"/>
        <v>0</v>
      </c>
      <c r="S444" s="19"/>
      <c r="T444" s="3">
        <f t="shared" si="88"/>
        <v>0</v>
      </c>
      <c r="U444" s="8" t="str">
        <f t="shared" si="89"/>
        <v/>
      </c>
      <c r="W444" s="11"/>
      <c r="X444" s="11"/>
      <c r="Y444" s="11"/>
      <c r="Z444" s="11"/>
      <c r="AA444" s="11"/>
      <c r="AB444" s="11"/>
      <c r="AC444" s="11"/>
      <c r="AD444">
        <f>IF(AND('Loan amortization schedule-old'!K444&gt;$AE$1,K444&gt;$AE$1),1,0)</f>
        <v>1</v>
      </c>
      <c r="AE444" s="2">
        <f>IF(AND('Loan amortization schedule-old'!K444&gt;$AE$1,K444&lt;$AE$1),($AE$1-K444)*Inputs!$B$10,0)</f>
        <v>0</v>
      </c>
      <c r="AF444">
        <f>IF(AND('Loan amortization schedule-old'!K444&lt;$AE$1,K444&lt;$AE$1),('Loan amortization schedule-old'!K444-'Loan amortization schedule-new'!K444)*Inputs!$B$10,0)</f>
        <v>0</v>
      </c>
      <c r="AG444" s="7"/>
      <c r="AH444" s="61" t="e">
        <f>IF(ISERROR(E444),NA(),'Loan amortization schedule-old'!K444-'Loan amortization schedule-new'!K444)+IF(ISERROR(E444),NA(),'Loan amortization schedule-old'!L444-'Loan amortization schedule-new'!L444)-IF(ISERROR(E444),NA(),IF(AD444=1,0,SUM(AE444:AF444)))</f>
        <v>#VALUE!</v>
      </c>
    </row>
    <row r="445" spans="4:34">
      <c r="D445" s="26">
        <f>IF(SUM($D$2:D444)&lt;&gt;0,0,IF(OR(ROUND(U444-L445,2)=0,ROUND(U445,2)=0),E445,0))</f>
        <v>0</v>
      </c>
      <c r="E445" s="3" t="str">
        <f t="shared" si="90"/>
        <v/>
      </c>
      <c r="F445" s="3" t="str">
        <f t="shared" si="82"/>
        <v/>
      </c>
      <c r="G445" s="47">
        <f t="shared" si="92"/>
        <v>8.6499999999999994E-2</v>
      </c>
      <c r="H445" s="37">
        <f t="shared" si="83"/>
        <v>8.6499999999999994E-2</v>
      </c>
      <c r="I445" s="9" t="e">
        <f>IF(Inputs!$B$12="No",IF((K445+L445)&gt;(U444*(1+rate/freq)),IF((U444*(1+rate/freq))&lt;0,0,(U444*(1+rate/freq))),(K445+L445)),IF(E445="",NA(),IF(Inputs!$E$10&gt;(U444*(1+rate/freq)),IF((U444*(1+rate/freq))&lt;0,0,(U444*(1+rate/freq))),PMT(H445/freq,(term),-$B$2))))</f>
        <v>#N/A</v>
      </c>
      <c r="J445" s="8" t="str">
        <f t="shared" si="84"/>
        <v/>
      </c>
      <c r="K445" s="9" t="str">
        <f t="shared" si="85"/>
        <v/>
      </c>
      <c r="L445" s="8" t="str">
        <f>IF(E445="","",IF(Inputs!$B$12="Yes",I445-K445,Inputs!$B$6-K445))</f>
        <v/>
      </c>
      <c r="M445" s="8" t="str">
        <f t="shared" si="91"/>
        <v/>
      </c>
      <c r="N445" s="8">
        <f>N442+3</f>
        <v>442</v>
      </c>
      <c r="O445" s="8"/>
      <c r="P445" s="8"/>
      <c r="Q445" s="8" t="str">
        <f t="shared" si="86"/>
        <v/>
      </c>
      <c r="R445" s="3">
        <f t="shared" si="87"/>
        <v>0</v>
      </c>
      <c r="S445" s="19"/>
      <c r="T445" s="3">
        <f t="shared" si="88"/>
        <v>0</v>
      </c>
      <c r="U445" s="8" t="str">
        <f t="shared" si="89"/>
        <v/>
      </c>
      <c r="W445" s="11"/>
      <c r="X445" s="11"/>
      <c r="Y445" s="11"/>
      <c r="Z445" s="11"/>
      <c r="AA445" s="11"/>
      <c r="AB445" s="11"/>
      <c r="AC445" s="11"/>
      <c r="AD445">
        <f>IF(AND('Loan amortization schedule-old'!K445&gt;$AE$1,K445&gt;$AE$1),1,0)</f>
        <v>1</v>
      </c>
      <c r="AE445" s="2">
        <f>IF(AND('Loan amortization schedule-old'!K445&gt;$AE$1,K445&lt;$AE$1),($AE$1-K445)*Inputs!$B$10,0)</f>
        <v>0</v>
      </c>
      <c r="AF445">
        <f>IF(AND('Loan amortization schedule-old'!K445&lt;$AE$1,K445&lt;$AE$1),('Loan amortization schedule-old'!K445-'Loan amortization schedule-new'!K445)*Inputs!$B$10,0)</f>
        <v>0</v>
      </c>
      <c r="AG445" s="7"/>
      <c r="AH445" s="61" t="e">
        <f>IF(ISERROR(E445),NA(),'Loan amortization schedule-old'!K445-'Loan amortization schedule-new'!K445)+IF(ISERROR(E445),NA(),'Loan amortization schedule-old'!L445-'Loan amortization schedule-new'!L445)-IF(ISERROR(E445),NA(),IF(AD445=1,0,SUM(AE445:AF445)))</f>
        <v>#VALUE!</v>
      </c>
    </row>
    <row r="446" spans="4:34">
      <c r="D446" s="26">
        <f>IF(SUM($D$2:D445)&lt;&gt;0,0,IF(OR(ROUND(U445-L446,2)=0,ROUND(U446,2)=0),E446,0))</f>
        <v>0</v>
      </c>
      <c r="E446" s="3" t="str">
        <f t="shared" si="90"/>
        <v/>
      </c>
      <c r="F446" s="3" t="str">
        <f t="shared" si="82"/>
        <v/>
      </c>
      <c r="G446" s="47">
        <f t="shared" si="92"/>
        <v>8.6499999999999994E-2</v>
      </c>
      <c r="H446" s="37">
        <f t="shared" si="83"/>
        <v>8.6499999999999994E-2</v>
      </c>
      <c r="I446" s="9" t="e">
        <f>IF(Inputs!$B$12="No",IF((K446+L446)&gt;(U445*(1+rate/freq)),IF((U445*(1+rate/freq))&lt;0,0,(U445*(1+rate/freq))),(K446+L446)),IF(E446="",NA(),IF(Inputs!$E$10&gt;(U445*(1+rate/freq)),IF((U445*(1+rate/freq))&lt;0,0,(U445*(1+rate/freq))),PMT(H446/freq,(term),-$B$2))))</f>
        <v>#N/A</v>
      </c>
      <c r="J446" s="8" t="str">
        <f t="shared" si="84"/>
        <v/>
      </c>
      <c r="K446" s="9" t="str">
        <f t="shared" si="85"/>
        <v/>
      </c>
      <c r="L446" s="8" t="str">
        <f>IF(E446="","",IF(Inputs!$B$12="Yes",I446-K446,Inputs!$B$6-K446))</f>
        <v/>
      </c>
      <c r="M446" s="8" t="str">
        <f t="shared" si="91"/>
        <v/>
      </c>
      <c r="N446" s="8"/>
      <c r="O446" s="8"/>
      <c r="P446" s="8"/>
      <c r="Q446" s="8" t="str">
        <f t="shared" si="86"/>
        <v/>
      </c>
      <c r="R446" s="3">
        <f t="shared" si="87"/>
        <v>0</v>
      </c>
      <c r="S446" s="19"/>
      <c r="T446" s="3">
        <f t="shared" si="88"/>
        <v>0</v>
      </c>
      <c r="U446" s="8" t="str">
        <f t="shared" si="89"/>
        <v/>
      </c>
      <c r="W446" s="11"/>
      <c r="X446" s="11"/>
      <c r="Y446" s="11"/>
      <c r="Z446" s="11"/>
      <c r="AA446" s="11"/>
      <c r="AB446" s="11"/>
      <c r="AC446" s="11"/>
      <c r="AD446">
        <f>IF(AND('Loan amortization schedule-old'!K446&gt;$AE$1,K446&gt;$AE$1),1,0)</f>
        <v>1</v>
      </c>
      <c r="AE446" s="2">
        <f>IF(AND('Loan amortization schedule-old'!K446&gt;$AE$1,K446&lt;$AE$1),($AE$1-K446)*Inputs!$B$10,0)</f>
        <v>0</v>
      </c>
      <c r="AF446">
        <f>IF(AND('Loan amortization schedule-old'!K446&lt;$AE$1,K446&lt;$AE$1),('Loan amortization schedule-old'!K446-'Loan amortization schedule-new'!K446)*Inputs!$B$10,0)</f>
        <v>0</v>
      </c>
      <c r="AG446" s="7"/>
      <c r="AH446" s="61" t="e">
        <f>IF(ISERROR(E446),NA(),'Loan amortization schedule-old'!K446-'Loan amortization schedule-new'!K446)+IF(ISERROR(E446),NA(),'Loan amortization schedule-old'!L446-'Loan amortization schedule-new'!L446)-IF(ISERROR(E446),NA(),IF(AD446=1,0,SUM(AE446:AF446)))</f>
        <v>#VALUE!</v>
      </c>
    </row>
    <row r="447" spans="4:34">
      <c r="D447" s="26">
        <f>IF(SUM($D$2:D446)&lt;&gt;0,0,IF(OR(ROUND(U446-L447,2)=0,ROUND(U447,2)=0),E447,0))</f>
        <v>0</v>
      </c>
      <c r="E447" s="3" t="str">
        <f t="shared" si="90"/>
        <v/>
      </c>
      <c r="F447" s="3" t="str">
        <f t="shared" si="82"/>
        <v/>
      </c>
      <c r="G447" s="47">
        <f t="shared" si="92"/>
        <v>8.6499999999999994E-2</v>
      </c>
      <c r="H447" s="37">
        <f t="shared" si="83"/>
        <v>8.6499999999999994E-2</v>
      </c>
      <c r="I447" s="9" t="e">
        <f>IF(Inputs!$B$12="No",IF((K447+L447)&gt;(U446*(1+rate/freq)),IF((U446*(1+rate/freq))&lt;0,0,(U446*(1+rate/freq))),(K447+L447)),IF(E447="",NA(),IF(Inputs!$E$10&gt;(U446*(1+rate/freq)),IF((U446*(1+rate/freq))&lt;0,0,(U446*(1+rate/freq))),PMT(H447/freq,(term),-$B$2))))</f>
        <v>#N/A</v>
      </c>
      <c r="J447" s="8" t="str">
        <f t="shared" si="84"/>
        <v/>
      </c>
      <c r="K447" s="9" t="str">
        <f t="shared" si="85"/>
        <v/>
      </c>
      <c r="L447" s="8" t="str">
        <f>IF(E447="","",IF(Inputs!$B$12="Yes",I447-K447,Inputs!$B$6-K447))</f>
        <v/>
      </c>
      <c r="M447" s="8" t="str">
        <f t="shared" si="91"/>
        <v/>
      </c>
      <c r="N447" s="8"/>
      <c r="O447" s="8"/>
      <c r="P447" s="8"/>
      <c r="Q447" s="8" t="str">
        <f t="shared" si="86"/>
        <v/>
      </c>
      <c r="R447" s="3">
        <f t="shared" si="87"/>
        <v>0</v>
      </c>
      <c r="S447" s="19"/>
      <c r="T447" s="3">
        <f t="shared" si="88"/>
        <v>0</v>
      </c>
      <c r="U447" s="8" t="str">
        <f t="shared" si="89"/>
        <v/>
      </c>
      <c r="W447" s="11"/>
      <c r="X447" s="11"/>
      <c r="Y447" s="11"/>
      <c r="Z447" s="11"/>
      <c r="AA447" s="11"/>
      <c r="AB447" s="11"/>
      <c r="AC447" s="11"/>
      <c r="AD447">
        <f>IF(AND('Loan amortization schedule-old'!K447&gt;$AE$1,K447&gt;$AE$1),1,0)</f>
        <v>1</v>
      </c>
      <c r="AE447" s="2">
        <f>IF(AND('Loan amortization schedule-old'!K447&gt;$AE$1,K447&lt;$AE$1),($AE$1-K447)*Inputs!$B$10,0)</f>
        <v>0</v>
      </c>
      <c r="AF447">
        <f>IF(AND('Loan amortization schedule-old'!K447&lt;$AE$1,K447&lt;$AE$1),('Loan amortization schedule-old'!K447-'Loan amortization schedule-new'!K447)*Inputs!$B$10,0)</f>
        <v>0</v>
      </c>
      <c r="AG447" s="7"/>
      <c r="AH447" s="61" t="e">
        <f>IF(ISERROR(E447),NA(),'Loan amortization schedule-old'!K447-'Loan amortization schedule-new'!K447)+IF(ISERROR(E447),NA(),'Loan amortization schedule-old'!L447-'Loan amortization schedule-new'!L447)-IF(ISERROR(E447),NA(),IF(AD447=1,0,SUM(AE447:AF447)))</f>
        <v>#VALUE!</v>
      </c>
    </row>
    <row r="448" spans="4:34">
      <c r="D448" s="26">
        <f>IF(SUM($D$2:D447)&lt;&gt;0,0,IF(OR(ROUND(U447-L448,2)=0,ROUND(U448,2)=0),E448,0))</f>
        <v>0</v>
      </c>
      <c r="E448" s="3" t="str">
        <f t="shared" si="90"/>
        <v/>
      </c>
      <c r="F448" s="3" t="str">
        <f t="shared" si="82"/>
        <v/>
      </c>
      <c r="G448" s="47">
        <f t="shared" si="92"/>
        <v>8.6499999999999994E-2</v>
      </c>
      <c r="H448" s="37">
        <f t="shared" si="83"/>
        <v>8.6499999999999994E-2</v>
      </c>
      <c r="I448" s="9" t="e">
        <f>IF(Inputs!$B$12="No",IF((K448+L448)&gt;(U447*(1+rate/freq)),IF((U447*(1+rate/freq))&lt;0,0,(U447*(1+rate/freq))),(K448+L448)),IF(E448="",NA(),IF(Inputs!$E$10&gt;(U447*(1+rate/freq)),IF((U447*(1+rate/freq))&lt;0,0,(U447*(1+rate/freq))),PMT(H448/freq,(term),-$B$2))))</f>
        <v>#N/A</v>
      </c>
      <c r="J448" s="8" t="str">
        <f t="shared" si="84"/>
        <v/>
      </c>
      <c r="K448" s="9" t="str">
        <f t="shared" si="85"/>
        <v/>
      </c>
      <c r="L448" s="8" t="str">
        <f>IF(E448="","",IF(Inputs!$B$12="Yes",I448-K448,Inputs!$B$6-K448))</f>
        <v/>
      </c>
      <c r="M448" s="8" t="str">
        <f t="shared" si="91"/>
        <v/>
      </c>
      <c r="N448" s="8">
        <f>N445+3</f>
        <v>445</v>
      </c>
      <c r="O448" s="8">
        <f>O442+6</f>
        <v>445</v>
      </c>
      <c r="P448" s="8">
        <f>P436+12</f>
        <v>445</v>
      </c>
      <c r="Q448" s="8" t="str">
        <f t="shared" si="86"/>
        <v/>
      </c>
      <c r="R448" s="3">
        <f t="shared" si="87"/>
        <v>0</v>
      </c>
      <c r="S448" s="19"/>
      <c r="T448" s="3">
        <f t="shared" si="88"/>
        <v>0</v>
      </c>
      <c r="U448" s="8" t="str">
        <f t="shared" si="89"/>
        <v/>
      </c>
      <c r="W448" s="11"/>
      <c r="X448" s="11"/>
      <c r="Y448" s="11"/>
      <c r="Z448" s="11"/>
      <c r="AA448" s="11"/>
      <c r="AB448" s="11"/>
      <c r="AC448" s="11"/>
      <c r="AD448">
        <f>IF(AND('Loan amortization schedule-old'!K448&gt;$AE$1,K448&gt;$AE$1),1,0)</f>
        <v>1</v>
      </c>
      <c r="AE448" s="2">
        <f>IF(AND('Loan amortization schedule-old'!K448&gt;$AE$1,K448&lt;$AE$1),($AE$1-K448)*Inputs!$B$10,0)</f>
        <v>0</v>
      </c>
      <c r="AF448">
        <f>IF(AND('Loan amortization schedule-old'!K448&lt;$AE$1,K448&lt;$AE$1),('Loan amortization schedule-old'!K448-'Loan amortization schedule-new'!K448)*Inputs!$B$10,0)</f>
        <v>0</v>
      </c>
      <c r="AG448" s="7"/>
      <c r="AH448" s="61" t="e">
        <f>IF(ISERROR(E448),NA(),'Loan amortization schedule-old'!K448-'Loan amortization schedule-new'!K448)+IF(ISERROR(E448),NA(),'Loan amortization schedule-old'!L448-'Loan amortization schedule-new'!L448)-IF(ISERROR(E448),NA(),IF(AD448=1,0,SUM(AE448:AF448)))</f>
        <v>#VALUE!</v>
      </c>
    </row>
    <row r="449" spans="4:34">
      <c r="D449" s="26">
        <f>IF(SUM($D$2:D448)&lt;&gt;0,0,IF(OR(ROUND(U448-L449,2)=0,ROUND(U449,2)=0),E449,0))</f>
        <v>0</v>
      </c>
      <c r="E449" s="3" t="str">
        <f t="shared" si="90"/>
        <v/>
      </c>
      <c r="F449" s="3" t="str">
        <f t="shared" si="82"/>
        <v/>
      </c>
      <c r="G449" s="47">
        <f t="shared" si="92"/>
        <v>8.6499999999999994E-2</v>
      </c>
      <c r="H449" s="37">
        <f t="shared" si="83"/>
        <v>8.6499999999999994E-2</v>
      </c>
      <c r="I449" s="9" t="e">
        <f>IF(Inputs!$B$12="No",IF((K449+L449)&gt;(U448*(1+rate/freq)),IF((U448*(1+rate/freq))&lt;0,0,(U448*(1+rate/freq))),(K449+L449)),IF(E449="",NA(),IF(Inputs!$E$10&gt;(U448*(1+rate/freq)),IF((U448*(1+rate/freq))&lt;0,0,(U448*(1+rate/freq))),PMT(H449/freq,(term),-$B$2))))</f>
        <v>#N/A</v>
      </c>
      <c r="J449" s="8" t="str">
        <f t="shared" si="84"/>
        <v/>
      </c>
      <c r="K449" s="9" t="str">
        <f t="shared" si="85"/>
        <v/>
      </c>
      <c r="L449" s="8" t="str">
        <f>IF(E449="","",IF(Inputs!$B$12="Yes",I449-K449,Inputs!$B$6-K449))</f>
        <v/>
      </c>
      <c r="M449" s="8" t="str">
        <f t="shared" si="91"/>
        <v/>
      </c>
      <c r="N449" s="8"/>
      <c r="O449" s="8"/>
      <c r="P449" s="8"/>
      <c r="Q449" s="8" t="str">
        <f t="shared" si="86"/>
        <v/>
      </c>
      <c r="R449" s="3">
        <f t="shared" si="87"/>
        <v>0</v>
      </c>
      <c r="S449" s="19"/>
      <c r="T449" s="3">
        <f t="shared" si="88"/>
        <v>0</v>
      </c>
      <c r="U449" s="8" t="str">
        <f t="shared" si="89"/>
        <v/>
      </c>
      <c r="W449" s="11"/>
      <c r="X449" s="11"/>
      <c r="Y449" s="11"/>
      <c r="Z449" s="11"/>
      <c r="AA449" s="11"/>
      <c r="AB449" s="11"/>
      <c r="AC449" s="11"/>
      <c r="AD449">
        <f>IF(AND('Loan amortization schedule-old'!K449&gt;$AE$1,K449&gt;$AE$1),1,0)</f>
        <v>1</v>
      </c>
      <c r="AE449" s="2">
        <f>IF(AND('Loan amortization schedule-old'!K449&gt;$AE$1,K449&lt;$AE$1),($AE$1-K449)*Inputs!$B$10,0)</f>
        <v>0</v>
      </c>
      <c r="AF449">
        <f>IF(AND('Loan amortization schedule-old'!K449&lt;$AE$1,K449&lt;$AE$1),('Loan amortization schedule-old'!K449-'Loan amortization schedule-new'!K449)*Inputs!$B$10,0)</f>
        <v>0</v>
      </c>
      <c r="AG449" s="7"/>
      <c r="AH449" s="61" t="e">
        <f>IF(ISERROR(E449),NA(),'Loan amortization schedule-old'!K449-'Loan amortization schedule-new'!K449)+IF(ISERROR(E449),NA(),'Loan amortization schedule-old'!L449-'Loan amortization schedule-new'!L449)-IF(ISERROR(E449),NA(),IF(AD449=1,0,SUM(AE449:AF449)))</f>
        <v>#VALUE!</v>
      </c>
    </row>
    <row r="450" spans="4:34">
      <c r="D450" s="26">
        <f>IF(SUM($D$2:D449)&lt;&gt;0,0,IF(OR(ROUND(U449-L450,2)=0,ROUND(U450,2)=0),E450,0))</f>
        <v>0</v>
      </c>
      <c r="E450" s="3" t="str">
        <f t="shared" si="90"/>
        <v/>
      </c>
      <c r="F450" s="3" t="str">
        <f t="shared" si="82"/>
        <v/>
      </c>
      <c r="G450" s="47">
        <f t="shared" si="92"/>
        <v>8.6499999999999994E-2</v>
      </c>
      <c r="H450" s="37">
        <f t="shared" si="83"/>
        <v>8.6499999999999994E-2</v>
      </c>
      <c r="I450" s="9" t="e">
        <f>IF(Inputs!$B$12="No",IF((K450+L450)&gt;(U449*(1+rate/freq)),IF((U449*(1+rate/freq))&lt;0,0,(U449*(1+rate/freq))),(K450+L450)),IF(E450="",NA(),IF(Inputs!$E$10&gt;(U449*(1+rate/freq)),IF((U449*(1+rate/freq))&lt;0,0,(U449*(1+rate/freq))),PMT(H450/freq,(term),-$B$2))))</f>
        <v>#N/A</v>
      </c>
      <c r="J450" s="8" t="str">
        <f t="shared" si="84"/>
        <v/>
      </c>
      <c r="K450" s="9" t="str">
        <f t="shared" si="85"/>
        <v/>
      </c>
      <c r="L450" s="8" t="str">
        <f>IF(E450="","",IF(Inputs!$B$12="Yes",I450-K450,Inputs!$B$6-K450))</f>
        <v/>
      </c>
      <c r="M450" s="8" t="str">
        <f t="shared" si="91"/>
        <v/>
      </c>
      <c r="N450" s="8"/>
      <c r="O450" s="8"/>
      <c r="P450" s="8"/>
      <c r="Q450" s="8" t="str">
        <f t="shared" si="86"/>
        <v/>
      </c>
      <c r="R450" s="3">
        <f t="shared" si="87"/>
        <v>0</v>
      </c>
      <c r="S450" s="19"/>
      <c r="T450" s="3">
        <f t="shared" si="88"/>
        <v>0</v>
      </c>
      <c r="U450" s="8" t="str">
        <f t="shared" si="89"/>
        <v/>
      </c>
      <c r="W450" s="11"/>
      <c r="X450" s="11"/>
      <c r="Y450" s="11"/>
      <c r="Z450" s="11"/>
      <c r="AA450" s="11"/>
      <c r="AB450" s="11"/>
      <c r="AC450" s="11"/>
      <c r="AD450">
        <f>IF(AND('Loan amortization schedule-old'!K450&gt;$AE$1,K450&gt;$AE$1),1,0)</f>
        <v>1</v>
      </c>
      <c r="AE450" s="2">
        <f>IF(AND('Loan amortization schedule-old'!K450&gt;$AE$1,K450&lt;$AE$1),($AE$1-K450)*Inputs!$B$10,0)</f>
        <v>0</v>
      </c>
      <c r="AF450">
        <f>IF(AND('Loan amortization schedule-old'!K450&lt;$AE$1,K450&lt;$AE$1),('Loan amortization schedule-old'!K450-'Loan amortization schedule-new'!K450)*Inputs!$B$10,0)</f>
        <v>0</v>
      </c>
      <c r="AG450" s="7"/>
      <c r="AH450" s="61" t="e">
        <f>IF(ISERROR(E450),NA(),'Loan amortization schedule-old'!K450-'Loan amortization schedule-new'!K450)+IF(ISERROR(E450),NA(),'Loan amortization schedule-old'!L450-'Loan amortization schedule-new'!L450)-IF(ISERROR(E450),NA(),IF(AD450=1,0,SUM(AE450:AF450)))</f>
        <v>#VALUE!</v>
      </c>
    </row>
    <row r="451" spans="4:34">
      <c r="D451" s="26">
        <f>IF(SUM($D$2:D450)&lt;&gt;0,0,IF(OR(ROUND(U450-L451,2)=0,ROUND(U451,2)=0),E451,0))</f>
        <v>0</v>
      </c>
      <c r="E451" s="3" t="str">
        <f t="shared" si="90"/>
        <v/>
      </c>
      <c r="F451" s="3" t="str">
        <f t="shared" si="82"/>
        <v/>
      </c>
      <c r="G451" s="47">
        <f t="shared" si="92"/>
        <v>8.6499999999999994E-2</v>
      </c>
      <c r="H451" s="37">
        <f t="shared" si="83"/>
        <v>8.6499999999999994E-2</v>
      </c>
      <c r="I451" s="9" t="e">
        <f>IF(Inputs!$B$12="No",IF((K451+L451)&gt;(U450*(1+rate/freq)),IF((U450*(1+rate/freq))&lt;0,0,(U450*(1+rate/freq))),(K451+L451)),IF(E451="",NA(),IF(Inputs!$E$10&gt;(U450*(1+rate/freq)),IF((U450*(1+rate/freq))&lt;0,0,(U450*(1+rate/freq))),PMT(H451/freq,(term),-$B$2))))</f>
        <v>#N/A</v>
      </c>
      <c r="J451" s="8" t="str">
        <f t="shared" si="84"/>
        <v/>
      </c>
      <c r="K451" s="9" t="str">
        <f t="shared" si="85"/>
        <v/>
      </c>
      <c r="L451" s="8" t="str">
        <f>IF(E451="","",IF(Inputs!$B$12="Yes",I451-K451,Inputs!$B$6-K451))</f>
        <v/>
      </c>
      <c r="M451" s="8" t="str">
        <f t="shared" si="91"/>
        <v/>
      </c>
      <c r="N451" s="8">
        <f>N448+3</f>
        <v>448</v>
      </c>
      <c r="O451" s="8"/>
      <c r="P451" s="8"/>
      <c r="Q451" s="8" t="str">
        <f t="shared" si="86"/>
        <v/>
      </c>
      <c r="R451" s="3">
        <f t="shared" si="87"/>
        <v>0</v>
      </c>
      <c r="S451" s="19"/>
      <c r="T451" s="3">
        <f t="shared" si="88"/>
        <v>0</v>
      </c>
      <c r="U451" s="8" t="str">
        <f t="shared" si="89"/>
        <v/>
      </c>
      <c r="W451" s="11"/>
      <c r="X451" s="11"/>
      <c r="Y451" s="11"/>
      <c r="Z451" s="11"/>
      <c r="AA451" s="11"/>
      <c r="AB451" s="11"/>
      <c r="AC451" s="11"/>
      <c r="AD451">
        <f>IF(AND('Loan amortization schedule-old'!K451&gt;$AE$1,K451&gt;$AE$1),1,0)</f>
        <v>1</v>
      </c>
      <c r="AE451" s="2">
        <f>IF(AND('Loan amortization schedule-old'!K451&gt;$AE$1,K451&lt;$AE$1),($AE$1-K451)*Inputs!$B$10,0)</f>
        <v>0</v>
      </c>
      <c r="AF451">
        <f>IF(AND('Loan amortization schedule-old'!K451&lt;$AE$1,K451&lt;$AE$1),('Loan amortization schedule-old'!K451-'Loan amortization schedule-new'!K451)*Inputs!$B$10,0)</f>
        <v>0</v>
      </c>
      <c r="AG451" s="7"/>
      <c r="AH451" s="61" t="e">
        <f>IF(ISERROR(E451),NA(),'Loan amortization schedule-old'!K451-'Loan amortization schedule-new'!K451)+IF(ISERROR(E451),NA(),'Loan amortization schedule-old'!L451-'Loan amortization schedule-new'!L451)-IF(ISERROR(E451),NA(),IF(AD451=1,0,SUM(AE451:AF451)))</f>
        <v>#VALUE!</v>
      </c>
    </row>
    <row r="452" spans="4:34">
      <c r="D452" s="26">
        <f>IF(SUM($D$2:D451)&lt;&gt;0,0,IF(OR(ROUND(U451-L452,2)=0,ROUND(U452,2)=0),E452,0))</f>
        <v>0</v>
      </c>
      <c r="E452" s="3" t="str">
        <f t="shared" si="90"/>
        <v/>
      </c>
      <c r="F452" s="3" t="str">
        <f t="shared" ref="F452:F515" si="93">IF(E452="","",IF(ISERROR(INDEX($A$11:$B$20,MATCH(E452,$A$11:$A$20,0),2)),0,INDEX($A$11:$B$20,MATCH(E452,$A$11:$A$20,0),2)))</f>
        <v/>
      </c>
      <c r="G452" s="47">
        <f t="shared" si="92"/>
        <v>8.6499999999999994E-2</v>
      </c>
      <c r="H452" s="37">
        <f t="shared" ref="H452:H515" si="94">IF($BD$2="fixed",rate,G452)</f>
        <v>8.6499999999999994E-2</v>
      </c>
      <c r="I452" s="9" t="e">
        <f>IF(Inputs!$B$12="No",IF((K452+L452)&gt;(U451*(1+rate/freq)),IF((U451*(1+rate/freq))&lt;0,0,(U451*(1+rate/freq))),(K452+L452)),IF(E452="",NA(),IF(Inputs!$E$10&gt;(U451*(1+rate/freq)),IF((U451*(1+rate/freq))&lt;0,0,(U451*(1+rate/freq))),PMT(H452/freq,(term),-$B$2))))</f>
        <v>#N/A</v>
      </c>
      <c r="J452" s="8" t="str">
        <f t="shared" ref="J452:J515" si="95">IF(E452="","",IF(emi&gt;(U451*(1+rate/freq)),IF((U451*(1+rate/freq))&lt;0,0,(U451*(1+rate/freq))),emi))</f>
        <v/>
      </c>
      <c r="K452" s="9" t="str">
        <f t="shared" ref="K452:K515" si="96">IF(E452="","",IF(U451&lt;0,0,U451)*H452/freq)</f>
        <v/>
      </c>
      <c r="L452" s="8" t="str">
        <f>IF(E452="","",IF(Inputs!$B$12="Yes",I452-K452,Inputs!$B$6-K452))</f>
        <v/>
      </c>
      <c r="M452" s="8" t="str">
        <f t="shared" si="91"/>
        <v/>
      </c>
      <c r="N452" s="8"/>
      <c r="O452" s="8"/>
      <c r="P452" s="8"/>
      <c r="Q452" s="8" t="str">
        <f t="shared" ref="Q452:Q515" si="97">IF($B$23=$M$2,M452,IF($B$23=$N$2,N452,IF($B$23=$O$2,O452,IF($B$23=$P$2,P452,""))))</f>
        <v/>
      </c>
      <c r="R452" s="3">
        <f t="shared" ref="R452:R515" si="98">IF(Q452&lt;&gt;0,regpay,0)</f>
        <v>0</v>
      </c>
      <c r="S452" s="19"/>
      <c r="T452" s="3">
        <f t="shared" ref="T452:T515" si="99">IF(U451=0,0,S452)</f>
        <v>0</v>
      </c>
      <c r="U452" s="8" t="str">
        <f t="shared" ref="U452:U515" si="100">IF(E452="","",IF(U451&lt;=0,0,IF(U451+F452-L452-R452-T452&lt;0,0,U451+F452-L452-R452-T452)))</f>
        <v/>
      </c>
      <c r="W452" s="11"/>
      <c r="X452" s="11"/>
      <c r="Y452" s="11"/>
      <c r="Z452" s="11"/>
      <c r="AA452" s="11"/>
      <c r="AB452" s="11"/>
      <c r="AC452" s="11"/>
      <c r="AD452">
        <f>IF(AND('Loan amortization schedule-old'!K452&gt;$AE$1,K452&gt;$AE$1),1,0)</f>
        <v>1</v>
      </c>
      <c r="AE452" s="2">
        <f>IF(AND('Loan amortization schedule-old'!K452&gt;$AE$1,K452&lt;$AE$1),($AE$1-K452)*Inputs!$B$10,0)</f>
        <v>0</v>
      </c>
      <c r="AF452">
        <f>IF(AND('Loan amortization schedule-old'!K452&lt;$AE$1,K452&lt;$AE$1),('Loan amortization schedule-old'!K452-'Loan amortization schedule-new'!K452)*Inputs!$B$10,0)</f>
        <v>0</v>
      </c>
      <c r="AG452" s="7"/>
      <c r="AH452" s="61" t="e">
        <f>IF(ISERROR(E452),NA(),'Loan amortization schedule-old'!K452-'Loan amortization schedule-new'!K452)+IF(ISERROR(E452),NA(),'Loan amortization schedule-old'!L452-'Loan amortization schedule-new'!L452)-IF(ISERROR(E452),NA(),IF(AD452=1,0,SUM(AE452:AF452)))</f>
        <v>#VALUE!</v>
      </c>
    </row>
    <row r="453" spans="4:34">
      <c r="D453" s="26">
        <f>IF(SUM($D$2:D452)&lt;&gt;0,0,IF(OR(ROUND(U452-L453,2)=0,ROUND(U453,2)=0),E453,0))</f>
        <v>0</v>
      </c>
      <c r="E453" s="3" t="str">
        <f t="shared" ref="E453:E516" si="101">IF(E452&lt;term,E452+1,"")</f>
        <v/>
      </c>
      <c r="F453" s="3" t="str">
        <f t="shared" si="93"/>
        <v/>
      </c>
      <c r="G453" s="47">
        <f t="shared" si="92"/>
        <v>8.6499999999999994E-2</v>
      </c>
      <c r="H453" s="37">
        <f t="shared" si="94"/>
        <v>8.6499999999999994E-2</v>
      </c>
      <c r="I453" s="9" t="e">
        <f>IF(Inputs!$B$12="No",IF((K453+L453)&gt;(U452*(1+rate/freq)),IF((U452*(1+rate/freq))&lt;0,0,(U452*(1+rate/freq))),(K453+L453)),IF(E453="",NA(),IF(Inputs!$E$10&gt;(U452*(1+rate/freq)),IF((U452*(1+rate/freq))&lt;0,0,(U452*(1+rate/freq))),PMT(H453/freq,(term),-$B$2))))</f>
        <v>#N/A</v>
      </c>
      <c r="J453" s="8" t="str">
        <f t="shared" si="95"/>
        <v/>
      </c>
      <c r="K453" s="9" t="str">
        <f t="shared" si="96"/>
        <v/>
      </c>
      <c r="L453" s="8" t="str">
        <f>IF(E453="","",IF(Inputs!$B$12="Yes",I453-K453,Inputs!$B$6-K453))</f>
        <v/>
      </c>
      <c r="M453" s="8" t="str">
        <f t="shared" ref="M453:M516" si="102">E453</f>
        <v/>
      </c>
      <c r="N453" s="8"/>
      <c r="O453" s="8"/>
      <c r="P453" s="8"/>
      <c r="Q453" s="8" t="str">
        <f t="shared" si="97"/>
        <v/>
      </c>
      <c r="R453" s="3">
        <f t="shared" si="98"/>
        <v>0</v>
      </c>
      <c r="S453" s="19"/>
      <c r="T453" s="3">
        <f t="shared" si="99"/>
        <v>0</v>
      </c>
      <c r="U453" s="8" t="str">
        <f t="shared" si="100"/>
        <v/>
      </c>
      <c r="W453" s="11"/>
      <c r="X453" s="11"/>
      <c r="Y453" s="11"/>
      <c r="Z453" s="11"/>
      <c r="AA453" s="11"/>
      <c r="AB453" s="11"/>
      <c r="AC453" s="11"/>
      <c r="AD453">
        <f>IF(AND('Loan amortization schedule-old'!K453&gt;$AE$1,K453&gt;$AE$1),1,0)</f>
        <v>1</v>
      </c>
      <c r="AE453" s="2">
        <f>IF(AND('Loan amortization schedule-old'!K453&gt;$AE$1,K453&lt;$AE$1),($AE$1-K453)*Inputs!$B$10,0)</f>
        <v>0</v>
      </c>
      <c r="AF453">
        <f>IF(AND('Loan amortization schedule-old'!K453&lt;$AE$1,K453&lt;$AE$1),('Loan amortization schedule-old'!K453-'Loan amortization schedule-new'!K453)*Inputs!$B$10,0)</f>
        <v>0</v>
      </c>
      <c r="AG453" s="7"/>
      <c r="AH453" s="61" t="e">
        <f>IF(ISERROR(E453),NA(),'Loan amortization schedule-old'!K453-'Loan amortization schedule-new'!K453)+IF(ISERROR(E453),NA(),'Loan amortization schedule-old'!L453-'Loan amortization schedule-new'!L453)-IF(ISERROR(E453),NA(),IF(AD453=1,0,SUM(AE453:AF453)))</f>
        <v>#VALUE!</v>
      </c>
    </row>
    <row r="454" spans="4:34">
      <c r="D454" s="26">
        <f>IF(SUM($D$2:D453)&lt;&gt;0,0,IF(OR(ROUND(U453-L454,2)=0,ROUND(U454,2)=0),E454,0))</f>
        <v>0</v>
      </c>
      <c r="E454" s="3" t="str">
        <f t="shared" si="101"/>
        <v/>
      </c>
      <c r="F454" s="3" t="str">
        <f t="shared" si="93"/>
        <v/>
      </c>
      <c r="G454" s="47">
        <f t="shared" ref="G454:G517" si="103">G453</f>
        <v>8.6499999999999994E-2</v>
      </c>
      <c r="H454" s="37">
        <f t="shared" si="94"/>
        <v>8.6499999999999994E-2</v>
      </c>
      <c r="I454" s="9" t="e">
        <f>IF(Inputs!$B$12="No",IF((K454+L454)&gt;(U453*(1+rate/freq)),IF((U453*(1+rate/freq))&lt;0,0,(U453*(1+rate/freq))),(K454+L454)),IF(E454="",NA(),IF(Inputs!$E$10&gt;(U453*(1+rate/freq)),IF((U453*(1+rate/freq))&lt;0,0,(U453*(1+rate/freq))),PMT(H454/freq,(term),-$B$2))))</f>
        <v>#N/A</v>
      </c>
      <c r="J454" s="8" t="str">
        <f t="shared" si="95"/>
        <v/>
      </c>
      <c r="K454" s="9" t="str">
        <f t="shared" si="96"/>
        <v/>
      </c>
      <c r="L454" s="8" t="str">
        <f>IF(E454="","",IF(Inputs!$B$12="Yes",I454-K454,Inputs!$B$6-K454))</f>
        <v/>
      </c>
      <c r="M454" s="8" t="str">
        <f t="shared" si="102"/>
        <v/>
      </c>
      <c r="N454" s="8">
        <f>N451+3</f>
        <v>451</v>
      </c>
      <c r="O454" s="8">
        <f>O448+6</f>
        <v>451</v>
      </c>
      <c r="P454" s="8"/>
      <c r="Q454" s="8" t="str">
        <f t="shared" si="97"/>
        <v/>
      </c>
      <c r="R454" s="3">
        <f t="shared" si="98"/>
        <v>0</v>
      </c>
      <c r="S454" s="19"/>
      <c r="T454" s="3">
        <f t="shared" si="99"/>
        <v>0</v>
      </c>
      <c r="U454" s="8" t="str">
        <f t="shared" si="100"/>
        <v/>
      </c>
      <c r="W454" s="11"/>
      <c r="X454" s="11"/>
      <c r="Y454" s="11"/>
      <c r="Z454" s="11"/>
      <c r="AA454" s="11"/>
      <c r="AB454" s="11"/>
      <c r="AC454" s="11"/>
      <c r="AD454">
        <f>IF(AND('Loan amortization schedule-old'!K454&gt;$AE$1,K454&gt;$AE$1),1,0)</f>
        <v>1</v>
      </c>
      <c r="AE454" s="2">
        <f>IF(AND('Loan amortization schedule-old'!K454&gt;$AE$1,K454&lt;$AE$1),($AE$1-K454)*Inputs!$B$10,0)</f>
        <v>0</v>
      </c>
      <c r="AF454">
        <f>IF(AND('Loan amortization schedule-old'!K454&lt;$AE$1,K454&lt;$AE$1),('Loan amortization schedule-old'!K454-'Loan amortization schedule-new'!K454)*Inputs!$B$10,0)</f>
        <v>0</v>
      </c>
      <c r="AG454" s="7"/>
      <c r="AH454" s="61" t="e">
        <f>IF(ISERROR(E454),NA(),'Loan amortization schedule-old'!K454-'Loan amortization schedule-new'!K454)+IF(ISERROR(E454),NA(),'Loan amortization schedule-old'!L454-'Loan amortization schedule-new'!L454)-IF(ISERROR(E454),NA(),IF(AD454=1,0,SUM(AE454:AF454)))</f>
        <v>#VALUE!</v>
      </c>
    </row>
    <row r="455" spans="4:34">
      <c r="D455" s="26">
        <f>IF(SUM($D$2:D454)&lt;&gt;0,0,IF(OR(ROUND(U454-L455,2)=0,ROUND(U455,2)=0),E455,0))</f>
        <v>0</v>
      </c>
      <c r="E455" s="3" t="str">
        <f t="shared" si="101"/>
        <v/>
      </c>
      <c r="F455" s="3" t="str">
        <f t="shared" si="93"/>
        <v/>
      </c>
      <c r="G455" s="47">
        <f t="shared" si="103"/>
        <v>8.6499999999999994E-2</v>
      </c>
      <c r="H455" s="37">
        <f t="shared" si="94"/>
        <v>8.6499999999999994E-2</v>
      </c>
      <c r="I455" s="9" t="e">
        <f>IF(Inputs!$B$12="No",IF((K455+L455)&gt;(U454*(1+rate/freq)),IF((U454*(1+rate/freq))&lt;0,0,(U454*(1+rate/freq))),(K455+L455)),IF(E455="",NA(),IF(Inputs!$E$10&gt;(U454*(1+rate/freq)),IF((U454*(1+rate/freq))&lt;0,0,(U454*(1+rate/freq))),PMT(H455/freq,(term),-$B$2))))</f>
        <v>#N/A</v>
      </c>
      <c r="J455" s="8" t="str">
        <f t="shared" si="95"/>
        <v/>
      </c>
      <c r="K455" s="9" t="str">
        <f t="shared" si="96"/>
        <v/>
      </c>
      <c r="L455" s="8" t="str">
        <f>IF(E455="","",IF(Inputs!$B$12="Yes",I455-K455,Inputs!$B$6-K455))</f>
        <v/>
      </c>
      <c r="M455" s="8" t="str">
        <f t="shared" si="102"/>
        <v/>
      </c>
      <c r="N455" s="8"/>
      <c r="O455" s="8"/>
      <c r="P455" s="8"/>
      <c r="Q455" s="8" t="str">
        <f t="shared" si="97"/>
        <v/>
      </c>
      <c r="R455" s="3">
        <f t="shared" si="98"/>
        <v>0</v>
      </c>
      <c r="S455" s="19"/>
      <c r="T455" s="3">
        <f t="shared" si="99"/>
        <v>0</v>
      </c>
      <c r="U455" s="8" t="str">
        <f t="shared" si="100"/>
        <v/>
      </c>
      <c r="W455" s="11"/>
      <c r="X455" s="11"/>
      <c r="Y455" s="11"/>
      <c r="Z455" s="11"/>
      <c r="AA455" s="11"/>
      <c r="AB455" s="11"/>
      <c r="AC455" s="11"/>
      <c r="AD455">
        <f>IF(AND('Loan amortization schedule-old'!K455&gt;$AE$1,K455&gt;$AE$1),1,0)</f>
        <v>1</v>
      </c>
      <c r="AE455" s="2">
        <f>IF(AND('Loan amortization schedule-old'!K455&gt;$AE$1,K455&lt;$AE$1),($AE$1-K455)*Inputs!$B$10,0)</f>
        <v>0</v>
      </c>
      <c r="AF455">
        <f>IF(AND('Loan amortization schedule-old'!K455&lt;$AE$1,K455&lt;$AE$1),('Loan amortization schedule-old'!K455-'Loan amortization schedule-new'!K455)*Inputs!$B$10,0)</f>
        <v>0</v>
      </c>
      <c r="AG455" s="7"/>
      <c r="AH455" s="61" t="e">
        <f>IF(ISERROR(E455),NA(),'Loan amortization schedule-old'!K455-'Loan amortization schedule-new'!K455)+IF(ISERROR(E455),NA(),'Loan amortization schedule-old'!L455-'Loan amortization schedule-new'!L455)-IF(ISERROR(E455),NA(),IF(AD455=1,0,SUM(AE455:AF455)))</f>
        <v>#VALUE!</v>
      </c>
    </row>
    <row r="456" spans="4:34">
      <c r="D456" s="26">
        <f>IF(SUM($D$2:D455)&lt;&gt;0,0,IF(OR(ROUND(U455-L456,2)=0,ROUND(U456,2)=0),E456,0))</f>
        <v>0</v>
      </c>
      <c r="E456" s="3" t="str">
        <f t="shared" si="101"/>
        <v/>
      </c>
      <c r="F456" s="3" t="str">
        <f t="shared" si="93"/>
        <v/>
      </c>
      <c r="G456" s="47">
        <f t="shared" si="103"/>
        <v>8.6499999999999994E-2</v>
      </c>
      <c r="H456" s="37">
        <f t="shared" si="94"/>
        <v>8.6499999999999994E-2</v>
      </c>
      <c r="I456" s="9" t="e">
        <f>IF(Inputs!$B$12="No",IF((K456+L456)&gt;(U455*(1+rate/freq)),IF((U455*(1+rate/freq))&lt;0,0,(U455*(1+rate/freq))),(K456+L456)),IF(E456="",NA(),IF(Inputs!$E$10&gt;(U455*(1+rate/freq)),IF((U455*(1+rate/freq))&lt;0,0,(U455*(1+rate/freq))),PMT(H456/freq,(term),-$B$2))))</f>
        <v>#N/A</v>
      </c>
      <c r="J456" s="8" t="str">
        <f t="shared" si="95"/>
        <v/>
      </c>
      <c r="K456" s="9" t="str">
        <f t="shared" si="96"/>
        <v/>
      </c>
      <c r="L456" s="8" t="str">
        <f>IF(E456="","",IF(Inputs!$B$12="Yes",I456-K456,Inputs!$B$6-K456))</f>
        <v/>
      </c>
      <c r="M456" s="8" t="str">
        <f t="shared" si="102"/>
        <v/>
      </c>
      <c r="N456" s="8"/>
      <c r="O456" s="8"/>
      <c r="P456" s="8"/>
      <c r="Q456" s="8" t="str">
        <f t="shared" si="97"/>
        <v/>
      </c>
      <c r="R456" s="3">
        <f t="shared" si="98"/>
        <v>0</v>
      </c>
      <c r="S456" s="19"/>
      <c r="T456" s="3">
        <f t="shared" si="99"/>
        <v>0</v>
      </c>
      <c r="U456" s="8" t="str">
        <f t="shared" si="100"/>
        <v/>
      </c>
      <c r="W456" s="11"/>
      <c r="X456" s="11"/>
      <c r="Y456" s="11"/>
      <c r="Z456" s="11"/>
      <c r="AA456" s="11"/>
      <c r="AB456" s="11"/>
      <c r="AC456" s="11"/>
      <c r="AD456">
        <f>IF(AND('Loan amortization schedule-old'!K456&gt;$AE$1,K456&gt;$AE$1),1,0)</f>
        <v>1</v>
      </c>
      <c r="AE456" s="2">
        <f>IF(AND('Loan amortization schedule-old'!K456&gt;$AE$1,K456&lt;$AE$1),($AE$1-K456)*Inputs!$B$10,0)</f>
        <v>0</v>
      </c>
      <c r="AF456">
        <f>IF(AND('Loan amortization schedule-old'!K456&lt;$AE$1,K456&lt;$AE$1),('Loan amortization schedule-old'!K456-'Loan amortization schedule-new'!K456)*Inputs!$B$10,0)</f>
        <v>0</v>
      </c>
      <c r="AG456" s="7"/>
      <c r="AH456" s="61" t="e">
        <f>IF(ISERROR(E456),NA(),'Loan amortization schedule-old'!K456-'Loan amortization schedule-new'!K456)+IF(ISERROR(E456),NA(),'Loan amortization schedule-old'!L456-'Loan amortization schedule-new'!L456)-IF(ISERROR(E456),NA(),IF(AD456=1,0,SUM(AE456:AF456)))</f>
        <v>#VALUE!</v>
      </c>
    </row>
    <row r="457" spans="4:34">
      <c r="D457" s="26">
        <f>IF(SUM($D$2:D456)&lt;&gt;0,0,IF(OR(ROUND(U456-L457,2)=0,ROUND(U457,2)=0),E457,0))</f>
        <v>0</v>
      </c>
      <c r="E457" s="3" t="str">
        <f t="shared" si="101"/>
        <v/>
      </c>
      <c r="F457" s="3" t="str">
        <f t="shared" si="93"/>
        <v/>
      </c>
      <c r="G457" s="47">
        <f t="shared" si="103"/>
        <v>8.6499999999999994E-2</v>
      </c>
      <c r="H457" s="37">
        <f t="shared" si="94"/>
        <v>8.6499999999999994E-2</v>
      </c>
      <c r="I457" s="9" t="e">
        <f>IF(Inputs!$B$12="No",IF((K457+L457)&gt;(U456*(1+rate/freq)),IF((U456*(1+rate/freq))&lt;0,0,(U456*(1+rate/freq))),(K457+L457)),IF(E457="",NA(),IF(Inputs!$E$10&gt;(U456*(1+rate/freq)),IF((U456*(1+rate/freq))&lt;0,0,(U456*(1+rate/freq))),PMT(H457/freq,(term),-$B$2))))</f>
        <v>#N/A</v>
      </c>
      <c r="J457" s="8" t="str">
        <f t="shared" si="95"/>
        <v/>
      </c>
      <c r="K457" s="9" t="str">
        <f t="shared" si="96"/>
        <v/>
      </c>
      <c r="L457" s="8" t="str">
        <f>IF(E457="","",IF(Inputs!$B$12="Yes",I457-K457,Inputs!$B$6-K457))</f>
        <v/>
      </c>
      <c r="M457" s="8" t="str">
        <f t="shared" si="102"/>
        <v/>
      </c>
      <c r="N457" s="8">
        <f>N454+3</f>
        <v>454</v>
      </c>
      <c r="O457" s="8"/>
      <c r="P457" s="8"/>
      <c r="Q457" s="8" t="str">
        <f t="shared" si="97"/>
        <v/>
      </c>
      <c r="R457" s="3">
        <f t="shared" si="98"/>
        <v>0</v>
      </c>
      <c r="S457" s="19"/>
      <c r="T457" s="3">
        <f t="shared" si="99"/>
        <v>0</v>
      </c>
      <c r="U457" s="8" t="str">
        <f t="shared" si="100"/>
        <v/>
      </c>
      <c r="W457" s="11"/>
      <c r="X457" s="11"/>
      <c r="Y457" s="11"/>
      <c r="Z457" s="11"/>
      <c r="AA457" s="11"/>
      <c r="AB457" s="11"/>
      <c r="AC457" s="11"/>
      <c r="AD457">
        <f>IF(AND('Loan amortization schedule-old'!K457&gt;$AE$1,K457&gt;$AE$1),1,0)</f>
        <v>1</v>
      </c>
      <c r="AE457" s="2">
        <f>IF(AND('Loan amortization schedule-old'!K457&gt;$AE$1,K457&lt;$AE$1),($AE$1-K457)*Inputs!$B$10,0)</f>
        <v>0</v>
      </c>
      <c r="AF457">
        <f>IF(AND('Loan amortization schedule-old'!K457&lt;$AE$1,K457&lt;$AE$1),('Loan amortization schedule-old'!K457-'Loan amortization schedule-new'!K457)*Inputs!$B$10,0)</f>
        <v>0</v>
      </c>
      <c r="AG457" s="7"/>
      <c r="AH457" s="61" t="e">
        <f>IF(ISERROR(E457),NA(),'Loan amortization schedule-old'!K457-'Loan amortization schedule-new'!K457)+IF(ISERROR(E457),NA(),'Loan amortization schedule-old'!L457-'Loan amortization schedule-new'!L457)-IF(ISERROR(E457),NA(),IF(AD457=1,0,SUM(AE457:AF457)))</f>
        <v>#VALUE!</v>
      </c>
    </row>
    <row r="458" spans="4:34">
      <c r="D458" s="26">
        <f>IF(SUM($D$2:D457)&lt;&gt;0,0,IF(OR(ROUND(U457-L458,2)=0,ROUND(U458,2)=0),E458,0))</f>
        <v>0</v>
      </c>
      <c r="E458" s="3" t="str">
        <f t="shared" si="101"/>
        <v/>
      </c>
      <c r="F458" s="3" t="str">
        <f t="shared" si="93"/>
        <v/>
      </c>
      <c r="G458" s="47">
        <f t="shared" si="103"/>
        <v>8.6499999999999994E-2</v>
      </c>
      <c r="H458" s="37">
        <f t="shared" si="94"/>
        <v>8.6499999999999994E-2</v>
      </c>
      <c r="I458" s="9" t="e">
        <f>IF(Inputs!$B$12="No",IF((K458+L458)&gt;(U457*(1+rate/freq)),IF((U457*(1+rate/freq))&lt;0,0,(U457*(1+rate/freq))),(K458+L458)),IF(E458="",NA(),IF(Inputs!$E$10&gt;(U457*(1+rate/freq)),IF((U457*(1+rate/freq))&lt;0,0,(U457*(1+rate/freq))),PMT(H458/freq,(term),-$B$2))))</f>
        <v>#N/A</v>
      </c>
      <c r="J458" s="8" t="str">
        <f t="shared" si="95"/>
        <v/>
      </c>
      <c r="K458" s="9" t="str">
        <f t="shared" si="96"/>
        <v/>
      </c>
      <c r="L458" s="8" t="str">
        <f>IF(E458="","",IF(Inputs!$B$12="Yes",I458-K458,Inputs!$B$6-K458))</f>
        <v/>
      </c>
      <c r="M458" s="8" t="str">
        <f t="shared" si="102"/>
        <v/>
      </c>
      <c r="N458" s="8"/>
      <c r="O458" s="8"/>
      <c r="P458" s="8"/>
      <c r="Q458" s="8" t="str">
        <f t="shared" si="97"/>
        <v/>
      </c>
      <c r="R458" s="3">
        <f t="shared" si="98"/>
        <v>0</v>
      </c>
      <c r="S458" s="19"/>
      <c r="T458" s="3">
        <f t="shared" si="99"/>
        <v>0</v>
      </c>
      <c r="U458" s="8" t="str">
        <f t="shared" si="100"/>
        <v/>
      </c>
      <c r="W458" s="11"/>
      <c r="X458" s="11"/>
      <c r="Y458" s="11"/>
      <c r="Z458" s="11"/>
      <c r="AA458" s="11"/>
      <c r="AB458" s="11"/>
      <c r="AC458" s="11"/>
      <c r="AD458">
        <f>IF(AND('Loan amortization schedule-old'!K458&gt;$AE$1,K458&gt;$AE$1),1,0)</f>
        <v>1</v>
      </c>
      <c r="AE458" s="2">
        <f>IF(AND('Loan amortization schedule-old'!K458&gt;$AE$1,K458&lt;$AE$1),($AE$1-K458)*Inputs!$B$10,0)</f>
        <v>0</v>
      </c>
      <c r="AF458">
        <f>IF(AND('Loan amortization schedule-old'!K458&lt;$AE$1,K458&lt;$AE$1),('Loan amortization schedule-old'!K458-'Loan amortization schedule-new'!K458)*Inputs!$B$10,0)</f>
        <v>0</v>
      </c>
      <c r="AG458" s="7"/>
      <c r="AH458" s="61" t="e">
        <f>IF(ISERROR(E458),NA(),'Loan amortization schedule-old'!K458-'Loan amortization schedule-new'!K458)+IF(ISERROR(E458),NA(),'Loan amortization schedule-old'!L458-'Loan amortization schedule-new'!L458)-IF(ISERROR(E458),NA(),IF(AD458=1,0,SUM(AE458:AF458)))</f>
        <v>#VALUE!</v>
      </c>
    </row>
    <row r="459" spans="4:34">
      <c r="D459" s="26">
        <f>IF(SUM($D$2:D458)&lt;&gt;0,0,IF(OR(ROUND(U458-L459,2)=0,ROUND(U459,2)=0),E459,0))</f>
        <v>0</v>
      </c>
      <c r="E459" s="3" t="str">
        <f t="shared" si="101"/>
        <v/>
      </c>
      <c r="F459" s="3" t="str">
        <f t="shared" si="93"/>
        <v/>
      </c>
      <c r="G459" s="47">
        <f t="shared" si="103"/>
        <v>8.6499999999999994E-2</v>
      </c>
      <c r="H459" s="37">
        <f t="shared" si="94"/>
        <v>8.6499999999999994E-2</v>
      </c>
      <c r="I459" s="9" t="e">
        <f>IF(Inputs!$B$12="No",IF((K459+L459)&gt;(U458*(1+rate/freq)),IF((U458*(1+rate/freq))&lt;0,0,(U458*(1+rate/freq))),(K459+L459)),IF(E459="",NA(),IF(Inputs!$E$10&gt;(U458*(1+rate/freq)),IF((U458*(1+rate/freq))&lt;0,0,(U458*(1+rate/freq))),PMT(H459/freq,(term),-$B$2))))</f>
        <v>#N/A</v>
      </c>
      <c r="J459" s="8" t="str">
        <f t="shared" si="95"/>
        <v/>
      </c>
      <c r="K459" s="9" t="str">
        <f t="shared" si="96"/>
        <v/>
      </c>
      <c r="L459" s="8" t="str">
        <f>IF(E459="","",IF(Inputs!$B$12="Yes",I459-K459,Inputs!$B$6-K459))</f>
        <v/>
      </c>
      <c r="M459" s="8" t="str">
        <f t="shared" si="102"/>
        <v/>
      </c>
      <c r="N459" s="8"/>
      <c r="O459" s="8"/>
      <c r="P459" s="8"/>
      <c r="Q459" s="8" t="str">
        <f t="shared" si="97"/>
        <v/>
      </c>
      <c r="R459" s="3">
        <f t="shared" si="98"/>
        <v>0</v>
      </c>
      <c r="S459" s="19"/>
      <c r="T459" s="3">
        <f t="shared" si="99"/>
        <v>0</v>
      </c>
      <c r="U459" s="8" t="str">
        <f t="shared" si="100"/>
        <v/>
      </c>
      <c r="W459" s="11"/>
      <c r="X459" s="11"/>
      <c r="Y459" s="11"/>
      <c r="Z459" s="11"/>
      <c r="AA459" s="11"/>
      <c r="AB459" s="11"/>
      <c r="AC459" s="11"/>
      <c r="AD459">
        <f>IF(AND('Loan amortization schedule-old'!K459&gt;$AE$1,K459&gt;$AE$1),1,0)</f>
        <v>1</v>
      </c>
      <c r="AE459" s="2">
        <f>IF(AND('Loan amortization schedule-old'!K459&gt;$AE$1,K459&lt;$AE$1),($AE$1-K459)*Inputs!$B$10,0)</f>
        <v>0</v>
      </c>
      <c r="AF459">
        <f>IF(AND('Loan amortization schedule-old'!K459&lt;$AE$1,K459&lt;$AE$1),('Loan amortization schedule-old'!K459-'Loan amortization schedule-new'!K459)*Inputs!$B$10,0)</f>
        <v>0</v>
      </c>
      <c r="AG459" s="7"/>
      <c r="AH459" s="61" t="e">
        <f>IF(ISERROR(E459),NA(),'Loan amortization schedule-old'!K459-'Loan amortization schedule-new'!K459)+IF(ISERROR(E459),NA(),'Loan amortization schedule-old'!L459-'Loan amortization schedule-new'!L459)-IF(ISERROR(E459),NA(),IF(AD459=1,0,SUM(AE459:AF459)))</f>
        <v>#VALUE!</v>
      </c>
    </row>
    <row r="460" spans="4:34">
      <c r="D460" s="26">
        <f>IF(SUM($D$2:D459)&lt;&gt;0,0,IF(OR(ROUND(U459-L460,2)=0,ROUND(U460,2)=0),E460,0))</f>
        <v>0</v>
      </c>
      <c r="E460" s="3" t="str">
        <f t="shared" si="101"/>
        <v/>
      </c>
      <c r="F460" s="3" t="str">
        <f t="shared" si="93"/>
        <v/>
      </c>
      <c r="G460" s="47">
        <f t="shared" si="103"/>
        <v>8.6499999999999994E-2</v>
      </c>
      <c r="H460" s="37">
        <f t="shared" si="94"/>
        <v>8.6499999999999994E-2</v>
      </c>
      <c r="I460" s="9" t="e">
        <f>IF(Inputs!$B$12="No",IF((K460+L460)&gt;(U459*(1+rate/freq)),IF((U459*(1+rate/freq))&lt;0,0,(U459*(1+rate/freq))),(K460+L460)),IF(E460="",NA(),IF(Inputs!$E$10&gt;(U459*(1+rate/freq)),IF((U459*(1+rate/freq))&lt;0,0,(U459*(1+rate/freq))),PMT(H460/freq,(term),-$B$2))))</f>
        <v>#N/A</v>
      </c>
      <c r="J460" s="8" t="str">
        <f t="shared" si="95"/>
        <v/>
      </c>
      <c r="K460" s="9" t="str">
        <f t="shared" si="96"/>
        <v/>
      </c>
      <c r="L460" s="8" t="str">
        <f>IF(E460="","",IF(Inputs!$B$12="Yes",I460-K460,Inputs!$B$6-K460))</f>
        <v/>
      </c>
      <c r="M460" s="8" t="str">
        <f t="shared" si="102"/>
        <v/>
      </c>
      <c r="N460" s="8">
        <f>N457+3</f>
        <v>457</v>
      </c>
      <c r="O460" s="8">
        <f>O454+6</f>
        <v>457</v>
      </c>
      <c r="P460" s="8">
        <f>P448+12</f>
        <v>457</v>
      </c>
      <c r="Q460" s="8" t="str">
        <f t="shared" si="97"/>
        <v/>
      </c>
      <c r="R460" s="3">
        <f t="shared" si="98"/>
        <v>0</v>
      </c>
      <c r="S460" s="19"/>
      <c r="T460" s="3">
        <f t="shared" si="99"/>
        <v>0</v>
      </c>
      <c r="U460" s="8" t="str">
        <f t="shared" si="100"/>
        <v/>
      </c>
      <c r="W460" s="11"/>
      <c r="X460" s="11"/>
      <c r="Y460" s="11"/>
      <c r="Z460" s="11"/>
      <c r="AA460" s="11"/>
      <c r="AB460" s="11"/>
      <c r="AC460" s="11"/>
      <c r="AD460">
        <f>IF(AND('Loan amortization schedule-old'!K460&gt;$AE$1,K460&gt;$AE$1),1,0)</f>
        <v>1</v>
      </c>
      <c r="AE460" s="2">
        <f>IF(AND('Loan amortization schedule-old'!K460&gt;$AE$1,K460&lt;$AE$1),($AE$1-K460)*Inputs!$B$10,0)</f>
        <v>0</v>
      </c>
      <c r="AF460">
        <f>IF(AND('Loan amortization schedule-old'!K460&lt;$AE$1,K460&lt;$AE$1),('Loan amortization schedule-old'!K460-'Loan amortization schedule-new'!K460)*Inputs!$B$10,0)</f>
        <v>0</v>
      </c>
      <c r="AG460" s="7"/>
      <c r="AH460" s="61" t="e">
        <f>IF(ISERROR(E460),NA(),'Loan amortization schedule-old'!K460-'Loan amortization schedule-new'!K460)+IF(ISERROR(E460),NA(),'Loan amortization schedule-old'!L460-'Loan amortization schedule-new'!L460)-IF(ISERROR(E460),NA(),IF(AD460=1,0,SUM(AE460:AF460)))</f>
        <v>#VALUE!</v>
      </c>
    </row>
    <row r="461" spans="4:34">
      <c r="D461" s="26">
        <f>IF(SUM($D$2:D460)&lt;&gt;0,0,IF(OR(ROUND(U460-L461,2)=0,ROUND(U461,2)=0),E461,0))</f>
        <v>0</v>
      </c>
      <c r="E461" s="3" t="str">
        <f t="shared" si="101"/>
        <v/>
      </c>
      <c r="F461" s="3" t="str">
        <f t="shared" si="93"/>
        <v/>
      </c>
      <c r="G461" s="47">
        <f t="shared" si="103"/>
        <v>8.6499999999999994E-2</v>
      </c>
      <c r="H461" s="37">
        <f t="shared" si="94"/>
        <v>8.6499999999999994E-2</v>
      </c>
      <c r="I461" s="9" t="e">
        <f>IF(Inputs!$B$12="No",IF((K461+L461)&gt;(U460*(1+rate/freq)),IF((U460*(1+rate/freq))&lt;0,0,(U460*(1+rate/freq))),(K461+L461)),IF(E461="",NA(),IF(Inputs!$E$10&gt;(U460*(1+rate/freq)),IF((U460*(1+rate/freq))&lt;0,0,(U460*(1+rate/freq))),PMT(H461/freq,(term),-$B$2))))</f>
        <v>#N/A</v>
      </c>
      <c r="J461" s="8" t="str">
        <f t="shared" si="95"/>
        <v/>
      </c>
      <c r="K461" s="9" t="str">
        <f t="shared" si="96"/>
        <v/>
      </c>
      <c r="L461" s="8" t="str">
        <f>IF(E461="","",IF(Inputs!$B$12="Yes",I461-K461,Inputs!$B$6-K461))</f>
        <v/>
      </c>
      <c r="M461" s="8" t="str">
        <f t="shared" si="102"/>
        <v/>
      </c>
      <c r="N461" s="8"/>
      <c r="O461" s="8"/>
      <c r="P461" s="8"/>
      <c r="Q461" s="8" t="str">
        <f t="shared" si="97"/>
        <v/>
      </c>
      <c r="R461" s="3">
        <f t="shared" si="98"/>
        <v>0</v>
      </c>
      <c r="S461" s="19"/>
      <c r="T461" s="3">
        <f t="shared" si="99"/>
        <v>0</v>
      </c>
      <c r="U461" s="8" t="str">
        <f t="shared" si="100"/>
        <v/>
      </c>
      <c r="W461" s="11"/>
      <c r="X461" s="11"/>
      <c r="Y461" s="11"/>
      <c r="Z461" s="11"/>
      <c r="AA461" s="11"/>
      <c r="AB461" s="11"/>
      <c r="AC461" s="11"/>
      <c r="AD461">
        <f>IF(AND('Loan amortization schedule-old'!K461&gt;$AE$1,K461&gt;$AE$1),1,0)</f>
        <v>1</v>
      </c>
      <c r="AE461" s="2">
        <f>IF(AND('Loan amortization schedule-old'!K461&gt;$AE$1,K461&lt;$AE$1),($AE$1-K461)*Inputs!$B$10,0)</f>
        <v>0</v>
      </c>
      <c r="AF461">
        <f>IF(AND('Loan amortization schedule-old'!K461&lt;$AE$1,K461&lt;$AE$1),('Loan amortization schedule-old'!K461-'Loan amortization schedule-new'!K461)*Inputs!$B$10,0)</f>
        <v>0</v>
      </c>
      <c r="AG461" s="7"/>
      <c r="AH461" s="61" t="e">
        <f>IF(ISERROR(E461),NA(),'Loan amortization schedule-old'!K461-'Loan amortization schedule-new'!K461)+IF(ISERROR(E461),NA(),'Loan amortization schedule-old'!L461-'Loan amortization schedule-new'!L461)-IF(ISERROR(E461),NA(),IF(AD461=1,0,SUM(AE461:AF461)))</f>
        <v>#VALUE!</v>
      </c>
    </row>
    <row r="462" spans="4:34">
      <c r="D462" s="26">
        <f>IF(SUM($D$2:D461)&lt;&gt;0,0,IF(OR(ROUND(U461-L462,2)=0,ROUND(U462,2)=0),E462,0))</f>
        <v>0</v>
      </c>
      <c r="E462" s="3" t="str">
        <f t="shared" si="101"/>
        <v/>
      </c>
      <c r="F462" s="3" t="str">
        <f t="shared" si="93"/>
        <v/>
      </c>
      <c r="G462" s="47">
        <f t="shared" si="103"/>
        <v>8.6499999999999994E-2</v>
      </c>
      <c r="H462" s="37">
        <f t="shared" si="94"/>
        <v>8.6499999999999994E-2</v>
      </c>
      <c r="I462" s="9" t="e">
        <f>IF(Inputs!$B$12="No",IF((K462+L462)&gt;(U461*(1+rate/freq)),IF((U461*(1+rate/freq))&lt;0,0,(U461*(1+rate/freq))),(K462+L462)),IF(E462="",NA(),IF(Inputs!$E$10&gt;(U461*(1+rate/freq)),IF((U461*(1+rate/freq))&lt;0,0,(U461*(1+rate/freq))),PMT(H462/freq,(term),-$B$2))))</f>
        <v>#N/A</v>
      </c>
      <c r="J462" s="8" t="str">
        <f t="shared" si="95"/>
        <v/>
      </c>
      <c r="K462" s="9" t="str">
        <f t="shared" si="96"/>
        <v/>
      </c>
      <c r="L462" s="8" t="str">
        <f>IF(E462="","",IF(Inputs!$B$12="Yes",I462-K462,Inputs!$B$6-K462))</f>
        <v/>
      </c>
      <c r="M462" s="8" t="str">
        <f t="shared" si="102"/>
        <v/>
      </c>
      <c r="N462" s="8"/>
      <c r="O462" s="8"/>
      <c r="P462" s="8"/>
      <c r="Q462" s="8" t="str">
        <f t="shared" si="97"/>
        <v/>
      </c>
      <c r="R462" s="3">
        <f t="shared" si="98"/>
        <v>0</v>
      </c>
      <c r="S462" s="19"/>
      <c r="T462" s="3">
        <f t="shared" si="99"/>
        <v>0</v>
      </c>
      <c r="U462" s="8" t="str">
        <f t="shared" si="100"/>
        <v/>
      </c>
      <c r="W462" s="11"/>
      <c r="X462" s="11"/>
      <c r="Y462" s="11"/>
      <c r="Z462" s="11"/>
      <c r="AA462" s="11"/>
      <c r="AB462" s="11"/>
      <c r="AC462" s="11"/>
      <c r="AD462">
        <f>IF(AND('Loan amortization schedule-old'!K462&gt;$AE$1,K462&gt;$AE$1),1,0)</f>
        <v>1</v>
      </c>
      <c r="AE462" s="2">
        <f>IF(AND('Loan amortization schedule-old'!K462&gt;$AE$1,K462&lt;$AE$1),($AE$1-K462)*Inputs!$B$10,0)</f>
        <v>0</v>
      </c>
      <c r="AF462">
        <f>IF(AND('Loan amortization schedule-old'!K462&lt;$AE$1,K462&lt;$AE$1),('Loan amortization schedule-old'!K462-'Loan amortization schedule-new'!K462)*Inputs!$B$10,0)</f>
        <v>0</v>
      </c>
      <c r="AG462" s="7"/>
      <c r="AH462" s="61" t="e">
        <f>IF(ISERROR(E462),NA(),'Loan amortization schedule-old'!K462-'Loan amortization schedule-new'!K462)+IF(ISERROR(E462),NA(),'Loan amortization schedule-old'!L462-'Loan amortization schedule-new'!L462)-IF(ISERROR(E462),NA(),IF(AD462=1,0,SUM(AE462:AF462)))</f>
        <v>#VALUE!</v>
      </c>
    </row>
    <row r="463" spans="4:34">
      <c r="D463" s="26">
        <f>IF(SUM($D$2:D462)&lt;&gt;0,0,IF(OR(ROUND(U462-L463,2)=0,ROUND(U463,2)=0),E463,0))</f>
        <v>0</v>
      </c>
      <c r="E463" s="3" t="str">
        <f t="shared" si="101"/>
        <v/>
      </c>
      <c r="F463" s="3" t="str">
        <f t="shared" si="93"/>
        <v/>
      </c>
      <c r="G463" s="47">
        <f t="shared" si="103"/>
        <v>8.6499999999999994E-2</v>
      </c>
      <c r="H463" s="37">
        <f t="shared" si="94"/>
        <v>8.6499999999999994E-2</v>
      </c>
      <c r="I463" s="9" t="e">
        <f>IF(Inputs!$B$12="No",IF((K463+L463)&gt;(U462*(1+rate/freq)),IF((U462*(1+rate/freq))&lt;0,0,(U462*(1+rate/freq))),(K463+L463)),IF(E463="",NA(),IF(Inputs!$E$10&gt;(U462*(1+rate/freq)),IF((U462*(1+rate/freq))&lt;0,0,(U462*(1+rate/freq))),PMT(H463/freq,(term),-$B$2))))</f>
        <v>#N/A</v>
      </c>
      <c r="J463" s="8" t="str">
        <f t="shared" si="95"/>
        <v/>
      </c>
      <c r="K463" s="9" t="str">
        <f t="shared" si="96"/>
        <v/>
      </c>
      <c r="L463" s="8" t="str">
        <f>IF(E463="","",IF(Inputs!$B$12="Yes",I463-K463,Inputs!$B$6-K463))</f>
        <v/>
      </c>
      <c r="M463" s="8" t="str">
        <f t="shared" si="102"/>
        <v/>
      </c>
      <c r="N463" s="8">
        <f>N460+3</f>
        <v>460</v>
      </c>
      <c r="O463" s="8"/>
      <c r="P463" s="8"/>
      <c r="Q463" s="8" t="str">
        <f t="shared" si="97"/>
        <v/>
      </c>
      <c r="R463" s="3">
        <f t="shared" si="98"/>
        <v>0</v>
      </c>
      <c r="S463" s="19"/>
      <c r="T463" s="3">
        <f t="shared" si="99"/>
        <v>0</v>
      </c>
      <c r="U463" s="8" t="str">
        <f t="shared" si="100"/>
        <v/>
      </c>
      <c r="W463" s="11"/>
      <c r="X463" s="11"/>
      <c r="Y463" s="11"/>
      <c r="Z463" s="11"/>
      <c r="AA463" s="11"/>
      <c r="AB463" s="11"/>
      <c r="AC463" s="11"/>
      <c r="AD463">
        <f>IF(AND('Loan amortization schedule-old'!K463&gt;$AE$1,K463&gt;$AE$1),1,0)</f>
        <v>1</v>
      </c>
      <c r="AE463" s="2">
        <f>IF(AND('Loan amortization schedule-old'!K463&gt;$AE$1,K463&lt;$AE$1),($AE$1-K463)*Inputs!$B$10,0)</f>
        <v>0</v>
      </c>
      <c r="AF463">
        <f>IF(AND('Loan amortization schedule-old'!K463&lt;$AE$1,K463&lt;$AE$1),('Loan amortization schedule-old'!K463-'Loan amortization schedule-new'!K463)*Inputs!$B$10,0)</f>
        <v>0</v>
      </c>
      <c r="AG463" s="7"/>
      <c r="AH463" s="61" t="e">
        <f>IF(ISERROR(E463),NA(),'Loan amortization schedule-old'!K463-'Loan amortization schedule-new'!K463)+IF(ISERROR(E463),NA(),'Loan amortization schedule-old'!L463-'Loan amortization schedule-new'!L463)-IF(ISERROR(E463),NA(),IF(AD463=1,0,SUM(AE463:AF463)))</f>
        <v>#VALUE!</v>
      </c>
    </row>
    <row r="464" spans="4:34">
      <c r="D464" s="26">
        <f>IF(SUM($D$2:D463)&lt;&gt;0,0,IF(OR(ROUND(U463-L464,2)=0,ROUND(U464,2)=0),E464,0))</f>
        <v>0</v>
      </c>
      <c r="E464" s="3" t="str">
        <f t="shared" si="101"/>
        <v/>
      </c>
      <c r="F464" s="3" t="str">
        <f t="shared" si="93"/>
        <v/>
      </c>
      <c r="G464" s="47">
        <f t="shared" si="103"/>
        <v>8.6499999999999994E-2</v>
      </c>
      <c r="H464" s="37">
        <f t="shared" si="94"/>
        <v>8.6499999999999994E-2</v>
      </c>
      <c r="I464" s="9" t="e">
        <f>IF(Inputs!$B$12="No",IF((K464+L464)&gt;(U463*(1+rate/freq)),IF((U463*(1+rate/freq))&lt;0,0,(U463*(1+rate/freq))),(K464+L464)),IF(E464="",NA(),IF(Inputs!$E$10&gt;(U463*(1+rate/freq)),IF((U463*(1+rate/freq))&lt;0,0,(U463*(1+rate/freq))),PMT(H464/freq,(term),-$B$2))))</f>
        <v>#N/A</v>
      </c>
      <c r="J464" s="8" t="str">
        <f t="shared" si="95"/>
        <v/>
      </c>
      <c r="K464" s="9" t="str">
        <f t="shared" si="96"/>
        <v/>
      </c>
      <c r="L464" s="8" t="str">
        <f>IF(E464="","",IF(Inputs!$B$12="Yes",I464-K464,Inputs!$B$6-K464))</f>
        <v/>
      </c>
      <c r="M464" s="8" t="str">
        <f t="shared" si="102"/>
        <v/>
      </c>
      <c r="N464" s="8"/>
      <c r="O464" s="8"/>
      <c r="P464" s="8"/>
      <c r="Q464" s="8" t="str">
        <f t="shared" si="97"/>
        <v/>
      </c>
      <c r="R464" s="3">
        <f t="shared" si="98"/>
        <v>0</v>
      </c>
      <c r="S464" s="19"/>
      <c r="T464" s="3">
        <f t="shared" si="99"/>
        <v>0</v>
      </c>
      <c r="U464" s="8" t="str">
        <f t="shared" si="100"/>
        <v/>
      </c>
      <c r="W464" s="11"/>
      <c r="X464" s="11"/>
      <c r="Y464" s="11"/>
      <c r="Z464" s="11"/>
      <c r="AA464" s="11"/>
      <c r="AB464" s="11"/>
      <c r="AC464" s="11"/>
      <c r="AD464">
        <f>IF(AND('Loan amortization schedule-old'!K464&gt;$AE$1,K464&gt;$AE$1),1,0)</f>
        <v>1</v>
      </c>
      <c r="AE464" s="2">
        <f>IF(AND('Loan amortization schedule-old'!K464&gt;$AE$1,K464&lt;$AE$1),($AE$1-K464)*Inputs!$B$10,0)</f>
        <v>0</v>
      </c>
      <c r="AF464">
        <f>IF(AND('Loan amortization schedule-old'!K464&lt;$AE$1,K464&lt;$AE$1),('Loan amortization schedule-old'!K464-'Loan amortization schedule-new'!K464)*Inputs!$B$10,0)</f>
        <v>0</v>
      </c>
      <c r="AG464" s="7"/>
      <c r="AH464" s="61" t="e">
        <f>IF(ISERROR(E464),NA(),'Loan amortization schedule-old'!K464-'Loan amortization schedule-new'!K464)+IF(ISERROR(E464),NA(),'Loan amortization schedule-old'!L464-'Loan amortization schedule-new'!L464)-IF(ISERROR(E464),NA(),IF(AD464=1,0,SUM(AE464:AF464)))</f>
        <v>#VALUE!</v>
      </c>
    </row>
    <row r="465" spans="4:34">
      <c r="D465" s="26">
        <f>IF(SUM($D$2:D464)&lt;&gt;0,0,IF(OR(ROUND(U464-L465,2)=0,ROUND(U465,2)=0),E465,0))</f>
        <v>0</v>
      </c>
      <c r="E465" s="3" t="str">
        <f t="shared" si="101"/>
        <v/>
      </c>
      <c r="F465" s="3" t="str">
        <f t="shared" si="93"/>
        <v/>
      </c>
      <c r="G465" s="47">
        <f t="shared" si="103"/>
        <v>8.6499999999999994E-2</v>
      </c>
      <c r="H465" s="37">
        <f t="shared" si="94"/>
        <v>8.6499999999999994E-2</v>
      </c>
      <c r="I465" s="9" t="e">
        <f>IF(Inputs!$B$12="No",IF((K465+L465)&gt;(U464*(1+rate/freq)),IF((U464*(1+rate/freq))&lt;0,0,(U464*(1+rate/freq))),(K465+L465)),IF(E465="",NA(),IF(Inputs!$E$10&gt;(U464*(1+rate/freq)),IF((U464*(1+rate/freq))&lt;0,0,(U464*(1+rate/freq))),PMT(H465/freq,(term),-$B$2))))</f>
        <v>#N/A</v>
      </c>
      <c r="J465" s="8" t="str">
        <f t="shared" si="95"/>
        <v/>
      </c>
      <c r="K465" s="9" t="str">
        <f t="shared" si="96"/>
        <v/>
      </c>
      <c r="L465" s="8" t="str">
        <f>IF(E465="","",IF(Inputs!$B$12="Yes",I465-K465,Inputs!$B$6-K465))</f>
        <v/>
      </c>
      <c r="M465" s="8" t="str">
        <f t="shared" si="102"/>
        <v/>
      </c>
      <c r="N465" s="8"/>
      <c r="O465" s="8"/>
      <c r="P465" s="8"/>
      <c r="Q465" s="8" t="str">
        <f t="shared" si="97"/>
        <v/>
      </c>
      <c r="R465" s="3">
        <f t="shared" si="98"/>
        <v>0</v>
      </c>
      <c r="S465" s="19"/>
      <c r="T465" s="3">
        <f t="shared" si="99"/>
        <v>0</v>
      </c>
      <c r="U465" s="8" t="str">
        <f t="shared" si="100"/>
        <v/>
      </c>
      <c r="W465" s="11"/>
      <c r="X465" s="11"/>
      <c r="Y465" s="11"/>
      <c r="Z465" s="11"/>
      <c r="AA465" s="11"/>
      <c r="AB465" s="11"/>
      <c r="AC465" s="11"/>
      <c r="AD465">
        <f>IF(AND('Loan amortization schedule-old'!K465&gt;$AE$1,K465&gt;$AE$1),1,0)</f>
        <v>1</v>
      </c>
      <c r="AE465" s="2">
        <f>IF(AND('Loan amortization schedule-old'!K465&gt;$AE$1,K465&lt;$AE$1),($AE$1-K465)*Inputs!$B$10,0)</f>
        <v>0</v>
      </c>
      <c r="AF465">
        <f>IF(AND('Loan amortization schedule-old'!K465&lt;$AE$1,K465&lt;$AE$1),('Loan amortization schedule-old'!K465-'Loan amortization schedule-new'!K465)*Inputs!$B$10,0)</f>
        <v>0</v>
      </c>
      <c r="AG465" s="7"/>
      <c r="AH465" s="61" t="e">
        <f>IF(ISERROR(E465),NA(),'Loan amortization schedule-old'!K465-'Loan amortization schedule-new'!K465)+IF(ISERROR(E465),NA(),'Loan amortization schedule-old'!L465-'Loan amortization schedule-new'!L465)-IF(ISERROR(E465),NA(),IF(AD465=1,0,SUM(AE465:AF465)))</f>
        <v>#VALUE!</v>
      </c>
    </row>
    <row r="466" spans="4:34">
      <c r="D466" s="26">
        <f>IF(SUM($D$2:D465)&lt;&gt;0,0,IF(OR(ROUND(U465-L466,2)=0,ROUND(U466,2)=0),E466,0))</f>
        <v>0</v>
      </c>
      <c r="E466" s="3" t="str">
        <f t="shared" si="101"/>
        <v/>
      </c>
      <c r="F466" s="3" t="str">
        <f t="shared" si="93"/>
        <v/>
      </c>
      <c r="G466" s="47">
        <f t="shared" si="103"/>
        <v>8.6499999999999994E-2</v>
      </c>
      <c r="H466" s="37">
        <f t="shared" si="94"/>
        <v>8.6499999999999994E-2</v>
      </c>
      <c r="I466" s="9" t="e">
        <f>IF(Inputs!$B$12="No",IF((K466+L466)&gt;(U465*(1+rate/freq)),IF((U465*(1+rate/freq))&lt;0,0,(U465*(1+rate/freq))),(K466+L466)),IF(E466="",NA(),IF(Inputs!$E$10&gt;(U465*(1+rate/freq)),IF((U465*(1+rate/freq))&lt;0,0,(U465*(1+rate/freq))),PMT(H466/freq,(term),-$B$2))))</f>
        <v>#N/A</v>
      </c>
      <c r="J466" s="8" t="str">
        <f t="shared" si="95"/>
        <v/>
      </c>
      <c r="K466" s="9" t="str">
        <f t="shared" si="96"/>
        <v/>
      </c>
      <c r="L466" s="8" t="str">
        <f>IF(E466="","",IF(Inputs!$B$12="Yes",I466-K466,Inputs!$B$6-K466))</f>
        <v/>
      </c>
      <c r="M466" s="8" t="str">
        <f t="shared" si="102"/>
        <v/>
      </c>
      <c r="N466" s="8">
        <f>N463+3</f>
        <v>463</v>
      </c>
      <c r="O466" s="8">
        <f>O460+6</f>
        <v>463</v>
      </c>
      <c r="P466" s="8"/>
      <c r="Q466" s="8" t="str">
        <f t="shared" si="97"/>
        <v/>
      </c>
      <c r="R466" s="3">
        <f t="shared" si="98"/>
        <v>0</v>
      </c>
      <c r="S466" s="19"/>
      <c r="T466" s="3">
        <f t="shared" si="99"/>
        <v>0</v>
      </c>
      <c r="U466" s="8" t="str">
        <f t="shared" si="100"/>
        <v/>
      </c>
      <c r="W466" s="11"/>
      <c r="X466" s="11"/>
      <c r="Y466" s="11"/>
      <c r="Z466" s="11"/>
      <c r="AA466" s="11"/>
      <c r="AB466" s="11"/>
      <c r="AC466" s="11"/>
      <c r="AD466">
        <f>IF(AND('Loan amortization schedule-old'!K466&gt;$AE$1,K466&gt;$AE$1),1,0)</f>
        <v>1</v>
      </c>
      <c r="AE466" s="2">
        <f>IF(AND('Loan amortization schedule-old'!K466&gt;$AE$1,K466&lt;$AE$1),($AE$1-K466)*Inputs!$B$10,0)</f>
        <v>0</v>
      </c>
      <c r="AF466">
        <f>IF(AND('Loan amortization schedule-old'!K466&lt;$AE$1,K466&lt;$AE$1),('Loan amortization schedule-old'!K466-'Loan amortization schedule-new'!K466)*Inputs!$B$10,0)</f>
        <v>0</v>
      </c>
      <c r="AG466" s="7"/>
      <c r="AH466" s="61" t="e">
        <f>IF(ISERROR(E466),NA(),'Loan amortization schedule-old'!K466-'Loan amortization schedule-new'!K466)+IF(ISERROR(E466),NA(),'Loan amortization schedule-old'!L466-'Loan amortization schedule-new'!L466)-IF(ISERROR(E466),NA(),IF(AD466=1,0,SUM(AE466:AF466)))</f>
        <v>#VALUE!</v>
      </c>
    </row>
    <row r="467" spans="4:34">
      <c r="D467" s="26">
        <f>IF(SUM($D$2:D466)&lt;&gt;0,0,IF(OR(ROUND(U466-L467,2)=0,ROUND(U467,2)=0),E467,0))</f>
        <v>0</v>
      </c>
      <c r="E467" s="3" t="str">
        <f t="shared" si="101"/>
        <v/>
      </c>
      <c r="F467" s="3" t="str">
        <f t="shared" si="93"/>
        <v/>
      </c>
      <c r="G467" s="47">
        <f t="shared" si="103"/>
        <v>8.6499999999999994E-2</v>
      </c>
      <c r="H467" s="37">
        <f t="shared" si="94"/>
        <v>8.6499999999999994E-2</v>
      </c>
      <c r="I467" s="9" t="e">
        <f>IF(Inputs!$B$12="No",IF((K467+L467)&gt;(U466*(1+rate/freq)),IF((U466*(1+rate/freq))&lt;0,0,(U466*(1+rate/freq))),(K467+L467)),IF(E467="",NA(),IF(Inputs!$E$10&gt;(U466*(1+rate/freq)),IF((U466*(1+rate/freq))&lt;0,0,(U466*(1+rate/freq))),PMT(H467/freq,(term),-$B$2))))</f>
        <v>#N/A</v>
      </c>
      <c r="J467" s="8" t="str">
        <f t="shared" si="95"/>
        <v/>
      </c>
      <c r="K467" s="9" t="str">
        <f t="shared" si="96"/>
        <v/>
      </c>
      <c r="L467" s="8" t="str">
        <f>IF(E467="","",IF(Inputs!$B$12="Yes",I467-K467,Inputs!$B$6-K467))</f>
        <v/>
      </c>
      <c r="M467" s="8" t="str">
        <f t="shared" si="102"/>
        <v/>
      </c>
      <c r="N467" s="8"/>
      <c r="O467" s="8"/>
      <c r="P467" s="8"/>
      <c r="Q467" s="8" t="str">
        <f t="shared" si="97"/>
        <v/>
      </c>
      <c r="R467" s="3">
        <f t="shared" si="98"/>
        <v>0</v>
      </c>
      <c r="S467" s="19"/>
      <c r="T467" s="3">
        <f t="shared" si="99"/>
        <v>0</v>
      </c>
      <c r="U467" s="8" t="str">
        <f t="shared" si="100"/>
        <v/>
      </c>
      <c r="W467" s="11"/>
      <c r="X467" s="11"/>
      <c r="Y467" s="11"/>
      <c r="Z467" s="11"/>
      <c r="AA467" s="11"/>
      <c r="AB467" s="11"/>
      <c r="AC467" s="11"/>
      <c r="AD467">
        <f>IF(AND('Loan amortization schedule-old'!K467&gt;$AE$1,K467&gt;$AE$1),1,0)</f>
        <v>1</v>
      </c>
      <c r="AE467" s="2">
        <f>IF(AND('Loan amortization schedule-old'!K467&gt;$AE$1,K467&lt;$AE$1),($AE$1-K467)*Inputs!$B$10,0)</f>
        <v>0</v>
      </c>
      <c r="AF467">
        <f>IF(AND('Loan amortization schedule-old'!K467&lt;$AE$1,K467&lt;$AE$1),('Loan amortization schedule-old'!K467-'Loan amortization schedule-new'!K467)*Inputs!$B$10,0)</f>
        <v>0</v>
      </c>
      <c r="AG467" s="7"/>
      <c r="AH467" s="61" t="e">
        <f>IF(ISERROR(E467),NA(),'Loan amortization schedule-old'!K467-'Loan amortization schedule-new'!K467)+IF(ISERROR(E467),NA(),'Loan amortization schedule-old'!L467-'Loan amortization schedule-new'!L467)-IF(ISERROR(E467),NA(),IF(AD467=1,0,SUM(AE467:AF467)))</f>
        <v>#VALUE!</v>
      </c>
    </row>
    <row r="468" spans="4:34">
      <c r="D468" s="26">
        <f>IF(SUM($D$2:D467)&lt;&gt;0,0,IF(OR(ROUND(U467-L468,2)=0,ROUND(U468,2)=0),E468,0))</f>
        <v>0</v>
      </c>
      <c r="E468" s="3" t="str">
        <f t="shared" si="101"/>
        <v/>
      </c>
      <c r="F468" s="3" t="str">
        <f t="shared" si="93"/>
        <v/>
      </c>
      <c r="G468" s="47">
        <f t="shared" si="103"/>
        <v>8.6499999999999994E-2</v>
      </c>
      <c r="H468" s="37">
        <f t="shared" si="94"/>
        <v>8.6499999999999994E-2</v>
      </c>
      <c r="I468" s="9" t="e">
        <f>IF(Inputs!$B$12="No",IF((K468+L468)&gt;(U467*(1+rate/freq)),IF((U467*(1+rate/freq))&lt;0,0,(U467*(1+rate/freq))),(K468+L468)),IF(E468="",NA(),IF(Inputs!$E$10&gt;(U467*(1+rate/freq)),IF((U467*(1+rate/freq))&lt;0,0,(U467*(1+rate/freq))),PMT(H468/freq,(term),-$B$2))))</f>
        <v>#N/A</v>
      </c>
      <c r="J468" s="8" t="str">
        <f t="shared" si="95"/>
        <v/>
      </c>
      <c r="K468" s="9" t="str">
        <f t="shared" si="96"/>
        <v/>
      </c>
      <c r="L468" s="8" t="str">
        <f>IF(E468="","",IF(Inputs!$B$12="Yes",I468-K468,Inputs!$B$6-K468))</f>
        <v/>
      </c>
      <c r="M468" s="8" t="str">
        <f t="shared" si="102"/>
        <v/>
      </c>
      <c r="N468" s="8"/>
      <c r="O468" s="8"/>
      <c r="P468" s="8"/>
      <c r="Q468" s="8" t="str">
        <f t="shared" si="97"/>
        <v/>
      </c>
      <c r="R468" s="3">
        <f t="shared" si="98"/>
        <v>0</v>
      </c>
      <c r="S468" s="19"/>
      <c r="T468" s="3">
        <f t="shared" si="99"/>
        <v>0</v>
      </c>
      <c r="U468" s="8" t="str">
        <f t="shared" si="100"/>
        <v/>
      </c>
      <c r="W468" s="11"/>
      <c r="X468" s="11"/>
      <c r="Y468" s="11"/>
      <c r="Z468" s="11"/>
      <c r="AA468" s="11"/>
      <c r="AB468" s="11"/>
      <c r="AC468" s="11"/>
      <c r="AD468">
        <f>IF(AND('Loan amortization schedule-old'!K468&gt;$AE$1,K468&gt;$AE$1),1,0)</f>
        <v>1</v>
      </c>
      <c r="AE468" s="2">
        <f>IF(AND('Loan amortization schedule-old'!K468&gt;$AE$1,K468&lt;$AE$1),($AE$1-K468)*Inputs!$B$10,0)</f>
        <v>0</v>
      </c>
      <c r="AF468">
        <f>IF(AND('Loan amortization schedule-old'!K468&lt;$AE$1,K468&lt;$AE$1),('Loan amortization schedule-old'!K468-'Loan amortization schedule-new'!K468)*Inputs!$B$10,0)</f>
        <v>0</v>
      </c>
      <c r="AG468" s="7"/>
      <c r="AH468" s="61" t="e">
        <f>IF(ISERROR(E468),NA(),'Loan amortization schedule-old'!K468-'Loan amortization schedule-new'!K468)+IF(ISERROR(E468),NA(),'Loan amortization schedule-old'!L468-'Loan amortization schedule-new'!L468)-IF(ISERROR(E468),NA(),IF(AD468=1,0,SUM(AE468:AF468)))</f>
        <v>#VALUE!</v>
      </c>
    </row>
    <row r="469" spans="4:34">
      <c r="D469" s="26">
        <f>IF(SUM($D$2:D468)&lt;&gt;0,0,IF(OR(ROUND(U468-L469,2)=0,ROUND(U469,2)=0),E469,0))</f>
        <v>0</v>
      </c>
      <c r="E469" s="3" t="str">
        <f t="shared" si="101"/>
        <v/>
      </c>
      <c r="F469" s="3" t="str">
        <f t="shared" si="93"/>
        <v/>
      </c>
      <c r="G469" s="47">
        <f t="shared" si="103"/>
        <v>8.6499999999999994E-2</v>
      </c>
      <c r="H469" s="37">
        <f t="shared" si="94"/>
        <v>8.6499999999999994E-2</v>
      </c>
      <c r="I469" s="9" t="e">
        <f>IF(Inputs!$B$12="No",IF((K469+L469)&gt;(U468*(1+rate/freq)),IF((U468*(1+rate/freq))&lt;0,0,(U468*(1+rate/freq))),(K469+L469)),IF(E469="",NA(),IF(Inputs!$E$10&gt;(U468*(1+rate/freq)),IF((U468*(1+rate/freq))&lt;0,0,(U468*(1+rate/freq))),PMT(H469/freq,(term),-$B$2))))</f>
        <v>#N/A</v>
      </c>
      <c r="J469" s="8" t="str">
        <f t="shared" si="95"/>
        <v/>
      </c>
      <c r="K469" s="9" t="str">
        <f t="shared" si="96"/>
        <v/>
      </c>
      <c r="L469" s="8" t="str">
        <f>IF(E469="","",IF(Inputs!$B$12="Yes",I469-K469,Inputs!$B$6-K469))</f>
        <v/>
      </c>
      <c r="M469" s="8" t="str">
        <f t="shared" si="102"/>
        <v/>
      </c>
      <c r="N469" s="8">
        <f>N466+3</f>
        <v>466</v>
      </c>
      <c r="O469" s="8"/>
      <c r="P469" s="8"/>
      <c r="Q469" s="8" t="str">
        <f t="shared" si="97"/>
        <v/>
      </c>
      <c r="R469" s="3">
        <f t="shared" si="98"/>
        <v>0</v>
      </c>
      <c r="S469" s="19"/>
      <c r="T469" s="3">
        <f t="shared" si="99"/>
        <v>0</v>
      </c>
      <c r="U469" s="8" t="str">
        <f t="shared" si="100"/>
        <v/>
      </c>
      <c r="W469" s="11"/>
      <c r="X469" s="11"/>
      <c r="Y469" s="11"/>
      <c r="Z469" s="11"/>
      <c r="AA469" s="11"/>
      <c r="AB469" s="11"/>
      <c r="AC469" s="11"/>
      <c r="AD469">
        <f>IF(AND('Loan amortization schedule-old'!K469&gt;$AE$1,K469&gt;$AE$1),1,0)</f>
        <v>1</v>
      </c>
      <c r="AE469" s="2">
        <f>IF(AND('Loan amortization schedule-old'!K469&gt;$AE$1,K469&lt;$AE$1),($AE$1-K469)*Inputs!$B$10,0)</f>
        <v>0</v>
      </c>
      <c r="AF469">
        <f>IF(AND('Loan amortization schedule-old'!K469&lt;$AE$1,K469&lt;$AE$1),('Loan amortization schedule-old'!K469-'Loan amortization schedule-new'!K469)*Inputs!$B$10,0)</f>
        <v>0</v>
      </c>
      <c r="AG469" s="7"/>
      <c r="AH469" s="61" t="e">
        <f>IF(ISERROR(E469),NA(),'Loan amortization schedule-old'!K469-'Loan amortization schedule-new'!K469)+IF(ISERROR(E469),NA(),'Loan amortization schedule-old'!L469-'Loan amortization schedule-new'!L469)-IF(ISERROR(E469),NA(),IF(AD469=1,0,SUM(AE469:AF469)))</f>
        <v>#VALUE!</v>
      </c>
    </row>
    <row r="470" spans="4:34">
      <c r="D470" s="26">
        <f>IF(SUM($D$2:D469)&lt;&gt;0,0,IF(OR(ROUND(U469-L470,2)=0,ROUND(U470,2)=0),E470,0))</f>
        <v>0</v>
      </c>
      <c r="E470" s="3" t="str">
        <f t="shared" si="101"/>
        <v/>
      </c>
      <c r="F470" s="3" t="str">
        <f t="shared" si="93"/>
        <v/>
      </c>
      <c r="G470" s="47">
        <f t="shared" si="103"/>
        <v>8.6499999999999994E-2</v>
      </c>
      <c r="H470" s="37">
        <f t="shared" si="94"/>
        <v>8.6499999999999994E-2</v>
      </c>
      <c r="I470" s="9" t="e">
        <f>IF(Inputs!$B$12="No",IF((K470+L470)&gt;(U469*(1+rate/freq)),IF((U469*(1+rate/freq))&lt;0,0,(U469*(1+rate/freq))),(K470+L470)),IF(E470="",NA(),IF(Inputs!$E$10&gt;(U469*(1+rate/freq)),IF((U469*(1+rate/freq))&lt;0,0,(U469*(1+rate/freq))),PMT(H470/freq,(term),-$B$2))))</f>
        <v>#N/A</v>
      </c>
      <c r="J470" s="8" t="str">
        <f t="shared" si="95"/>
        <v/>
      </c>
      <c r="K470" s="9" t="str">
        <f t="shared" si="96"/>
        <v/>
      </c>
      <c r="L470" s="8" t="str">
        <f>IF(E470="","",IF(Inputs!$B$12="Yes",I470-K470,Inputs!$B$6-K470))</f>
        <v/>
      </c>
      <c r="M470" s="8" t="str">
        <f t="shared" si="102"/>
        <v/>
      </c>
      <c r="N470" s="8"/>
      <c r="O470" s="8"/>
      <c r="P470" s="8"/>
      <c r="Q470" s="8" t="str">
        <f t="shared" si="97"/>
        <v/>
      </c>
      <c r="R470" s="3">
        <f t="shared" si="98"/>
        <v>0</v>
      </c>
      <c r="S470" s="19"/>
      <c r="T470" s="3">
        <f t="shared" si="99"/>
        <v>0</v>
      </c>
      <c r="U470" s="8" t="str">
        <f t="shared" si="100"/>
        <v/>
      </c>
      <c r="W470" s="11"/>
      <c r="X470" s="11"/>
      <c r="Y470" s="11"/>
      <c r="Z470" s="11"/>
      <c r="AA470" s="11"/>
      <c r="AB470" s="11"/>
      <c r="AC470" s="11"/>
      <c r="AD470">
        <f>IF(AND('Loan amortization schedule-old'!K470&gt;$AE$1,K470&gt;$AE$1),1,0)</f>
        <v>1</v>
      </c>
      <c r="AE470" s="2">
        <f>IF(AND('Loan amortization schedule-old'!K470&gt;$AE$1,K470&lt;$AE$1),($AE$1-K470)*Inputs!$B$10,0)</f>
        <v>0</v>
      </c>
      <c r="AF470">
        <f>IF(AND('Loan amortization schedule-old'!K470&lt;$AE$1,K470&lt;$AE$1),('Loan amortization schedule-old'!K470-'Loan amortization schedule-new'!K470)*Inputs!$B$10,0)</f>
        <v>0</v>
      </c>
      <c r="AG470" s="7"/>
      <c r="AH470" s="61" t="e">
        <f>IF(ISERROR(E470),NA(),'Loan amortization schedule-old'!K470-'Loan amortization schedule-new'!K470)+IF(ISERROR(E470),NA(),'Loan amortization schedule-old'!L470-'Loan amortization schedule-new'!L470)-IF(ISERROR(E470),NA(),IF(AD470=1,0,SUM(AE470:AF470)))</f>
        <v>#VALUE!</v>
      </c>
    </row>
    <row r="471" spans="4:34">
      <c r="D471" s="26">
        <f>IF(SUM($D$2:D470)&lt;&gt;0,0,IF(OR(ROUND(U470-L471,2)=0,ROUND(U471,2)=0),E471,0))</f>
        <v>0</v>
      </c>
      <c r="E471" s="3" t="str">
        <f t="shared" si="101"/>
        <v/>
      </c>
      <c r="F471" s="3" t="str">
        <f t="shared" si="93"/>
        <v/>
      </c>
      <c r="G471" s="47">
        <f t="shared" si="103"/>
        <v>8.6499999999999994E-2</v>
      </c>
      <c r="H471" s="37">
        <f t="shared" si="94"/>
        <v>8.6499999999999994E-2</v>
      </c>
      <c r="I471" s="9" t="e">
        <f>IF(Inputs!$B$12="No",IF((K471+L471)&gt;(U470*(1+rate/freq)),IF((U470*(1+rate/freq))&lt;0,0,(U470*(1+rate/freq))),(K471+L471)),IF(E471="",NA(),IF(Inputs!$E$10&gt;(U470*(1+rate/freq)),IF((U470*(1+rate/freq))&lt;0,0,(U470*(1+rate/freq))),PMT(H471/freq,(term),-$B$2))))</f>
        <v>#N/A</v>
      </c>
      <c r="J471" s="8" t="str">
        <f t="shared" si="95"/>
        <v/>
      </c>
      <c r="K471" s="9" t="str">
        <f t="shared" si="96"/>
        <v/>
      </c>
      <c r="L471" s="8" t="str">
        <f>IF(E471="","",IF(Inputs!$B$12="Yes",I471-K471,Inputs!$B$6-K471))</f>
        <v/>
      </c>
      <c r="M471" s="8" t="str">
        <f t="shared" si="102"/>
        <v/>
      </c>
      <c r="N471" s="8"/>
      <c r="O471" s="8"/>
      <c r="P471" s="8"/>
      <c r="Q471" s="8" t="str">
        <f t="shared" si="97"/>
        <v/>
      </c>
      <c r="R471" s="3">
        <f t="shared" si="98"/>
        <v>0</v>
      </c>
      <c r="S471" s="19"/>
      <c r="T471" s="3">
        <f t="shared" si="99"/>
        <v>0</v>
      </c>
      <c r="U471" s="8" t="str">
        <f t="shared" si="100"/>
        <v/>
      </c>
      <c r="W471" s="11"/>
      <c r="X471" s="11"/>
      <c r="Y471" s="11"/>
      <c r="Z471" s="11"/>
      <c r="AA471" s="11"/>
      <c r="AB471" s="11"/>
      <c r="AC471" s="11"/>
      <c r="AD471">
        <f>IF(AND('Loan amortization schedule-old'!K471&gt;$AE$1,K471&gt;$AE$1),1,0)</f>
        <v>1</v>
      </c>
      <c r="AE471" s="2">
        <f>IF(AND('Loan amortization schedule-old'!K471&gt;$AE$1,K471&lt;$AE$1),($AE$1-K471)*Inputs!$B$10,0)</f>
        <v>0</v>
      </c>
      <c r="AF471">
        <f>IF(AND('Loan amortization schedule-old'!K471&lt;$AE$1,K471&lt;$AE$1),('Loan amortization schedule-old'!K471-'Loan amortization schedule-new'!K471)*Inputs!$B$10,0)</f>
        <v>0</v>
      </c>
      <c r="AG471" s="7"/>
      <c r="AH471" s="61" t="e">
        <f>IF(ISERROR(E471),NA(),'Loan amortization schedule-old'!K471-'Loan amortization schedule-new'!K471)+IF(ISERROR(E471),NA(),'Loan amortization schedule-old'!L471-'Loan amortization schedule-new'!L471)-IF(ISERROR(E471),NA(),IF(AD471=1,0,SUM(AE471:AF471)))</f>
        <v>#VALUE!</v>
      </c>
    </row>
    <row r="472" spans="4:34">
      <c r="D472" s="26">
        <f>IF(SUM($D$2:D471)&lt;&gt;0,0,IF(OR(ROUND(U471-L472,2)=0,ROUND(U472,2)=0),E472,0))</f>
        <v>0</v>
      </c>
      <c r="E472" s="3" t="str">
        <f t="shared" si="101"/>
        <v/>
      </c>
      <c r="F472" s="3" t="str">
        <f t="shared" si="93"/>
        <v/>
      </c>
      <c r="G472" s="47">
        <f t="shared" si="103"/>
        <v>8.6499999999999994E-2</v>
      </c>
      <c r="H472" s="37">
        <f t="shared" si="94"/>
        <v>8.6499999999999994E-2</v>
      </c>
      <c r="I472" s="9" t="e">
        <f>IF(Inputs!$B$12="No",IF((K472+L472)&gt;(U471*(1+rate/freq)),IF((U471*(1+rate/freq))&lt;0,0,(U471*(1+rate/freq))),(K472+L472)),IF(E472="",NA(),IF(Inputs!$E$10&gt;(U471*(1+rate/freq)),IF((U471*(1+rate/freq))&lt;0,0,(U471*(1+rate/freq))),PMT(H472/freq,(term),-$B$2))))</f>
        <v>#N/A</v>
      </c>
      <c r="J472" s="8" t="str">
        <f t="shared" si="95"/>
        <v/>
      </c>
      <c r="K472" s="9" t="str">
        <f t="shared" si="96"/>
        <v/>
      </c>
      <c r="L472" s="8" t="str">
        <f>IF(E472="","",IF(Inputs!$B$12="Yes",I472-K472,Inputs!$B$6-K472))</f>
        <v/>
      </c>
      <c r="M472" s="8" t="str">
        <f t="shared" si="102"/>
        <v/>
      </c>
      <c r="N472" s="8">
        <f>N469+3</f>
        <v>469</v>
      </c>
      <c r="O472" s="8">
        <f>O466+6</f>
        <v>469</v>
      </c>
      <c r="P472" s="8">
        <f>P460+12</f>
        <v>469</v>
      </c>
      <c r="Q472" s="8" t="str">
        <f t="shared" si="97"/>
        <v/>
      </c>
      <c r="R472" s="3">
        <f t="shared" si="98"/>
        <v>0</v>
      </c>
      <c r="S472" s="19"/>
      <c r="T472" s="3">
        <f t="shared" si="99"/>
        <v>0</v>
      </c>
      <c r="U472" s="8" t="str">
        <f t="shared" si="100"/>
        <v/>
      </c>
      <c r="W472" s="11"/>
      <c r="X472" s="11"/>
      <c r="Y472" s="11"/>
      <c r="Z472" s="11"/>
      <c r="AA472" s="11"/>
      <c r="AB472" s="11"/>
      <c r="AC472" s="11"/>
      <c r="AD472">
        <f>IF(AND('Loan amortization schedule-old'!K472&gt;$AE$1,K472&gt;$AE$1),1,0)</f>
        <v>1</v>
      </c>
      <c r="AE472" s="2">
        <f>IF(AND('Loan amortization schedule-old'!K472&gt;$AE$1,K472&lt;$AE$1),($AE$1-K472)*Inputs!$B$10,0)</f>
        <v>0</v>
      </c>
      <c r="AF472">
        <f>IF(AND('Loan amortization schedule-old'!K472&lt;$AE$1,K472&lt;$AE$1),('Loan amortization schedule-old'!K472-'Loan amortization schedule-new'!K472)*Inputs!$B$10,0)</f>
        <v>0</v>
      </c>
      <c r="AG472" s="7"/>
      <c r="AH472" s="61" t="e">
        <f>IF(ISERROR(E472),NA(),'Loan amortization schedule-old'!K472-'Loan amortization schedule-new'!K472)+IF(ISERROR(E472),NA(),'Loan amortization schedule-old'!L472-'Loan amortization schedule-new'!L472)-IF(ISERROR(E472),NA(),IF(AD472=1,0,SUM(AE472:AF472)))</f>
        <v>#VALUE!</v>
      </c>
    </row>
    <row r="473" spans="4:34">
      <c r="D473" s="26">
        <f>IF(SUM($D$2:D472)&lt;&gt;0,0,IF(OR(ROUND(U472-L473,2)=0,ROUND(U473,2)=0),E473,0))</f>
        <v>0</v>
      </c>
      <c r="E473" s="3" t="str">
        <f t="shared" si="101"/>
        <v/>
      </c>
      <c r="F473" s="3" t="str">
        <f t="shared" si="93"/>
        <v/>
      </c>
      <c r="G473" s="47">
        <f t="shared" si="103"/>
        <v>8.6499999999999994E-2</v>
      </c>
      <c r="H473" s="37">
        <f t="shared" si="94"/>
        <v>8.6499999999999994E-2</v>
      </c>
      <c r="I473" s="9" t="e">
        <f>IF(Inputs!$B$12="No",IF((K473+L473)&gt;(U472*(1+rate/freq)),IF((U472*(1+rate/freq))&lt;0,0,(U472*(1+rate/freq))),(K473+L473)),IF(E473="",NA(),IF(Inputs!$E$10&gt;(U472*(1+rate/freq)),IF((U472*(1+rate/freq))&lt;0,0,(U472*(1+rate/freq))),PMT(H473/freq,(term),-$B$2))))</f>
        <v>#N/A</v>
      </c>
      <c r="J473" s="8" t="str">
        <f t="shared" si="95"/>
        <v/>
      </c>
      <c r="K473" s="9" t="str">
        <f t="shared" si="96"/>
        <v/>
      </c>
      <c r="L473" s="8" t="str">
        <f>IF(E473="","",IF(Inputs!$B$12="Yes",I473-K473,Inputs!$B$6-K473))</f>
        <v/>
      </c>
      <c r="M473" s="8" t="str">
        <f t="shared" si="102"/>
        <v/>
      </c>
      <c r="N473" s="8"/>
      <c r="O473" s="8"/>
      <c r="P473" s="8"/>
      <c r="Q473" s="8" t="str">
        <f t="shared" si="97"/>
        <v/>
      </c>
      <c r="R473" s="3">
        <f t="shared" si="98"/>
        <v>0</v>
      </c>
      <c r="S473" s="19"/>
      <c r="T473" s="3">
        <f t="shared" si="99"/>
        <v>0</v>
      </c>
      <c r="U473" s="8" t="str">
        <f t="shared" si="100"/>
        <v/>
      </c>
      <c r="W473" s="11"/>
      <c r="X473" s="11"/>
      <c r="Y473" s="11"/>
      <c r="Z473" s="11"/>
      <c r="AA473" s="11"/>
      <c r="AB473" s="11"/>
      <c r="AC473" s="11"/>
      <c r="AD473">
        <f>IF(AND('Loan amortization schedule-old'!K473&gt;$AE$1,K473&gt;$AE$1),1,0)</f>
        <v>1</v>
      </c>
      <c r="AE473" s="2">
        <f>IF(AND('Loan amortization schedule-old'!K473&gt;$AE$1,K473&lt;$AE$1),($AE$1-K473)*Inputs!$B$10,0)</f>
        <v>0</v>
      </c>
      <c r="AF473">
        <f>IF(AND('Loan amortization schedule-old'!K473&lt;$AE$1,K473&lt;$AE$1),('Loan amortization schedule-old'!K473-'Loan amortization schedule-new'!K473)*Inputs!$B$10,0)</f>
        <v>0</v>
      </c>
      <c r="AG473" s="7"/>
      <c r="AH473" s="61" t="e">
        <f>IF(ISERROR(E473),NA(),'Loan amortization schedule-old'!K473-'Loan amortization schedule-new'!K473)+IF(ISERROR(E473),NA(),'Loan amortization schedule-old'!L473-'Loan amortization schedule-new'!L473)-IF(ISERROR(E473),NA(),IF(AD473=1,0,SUM(AE473:AF473)))</f>
        <v>#VALUE!</v>
      </c>
    </row>
    <row r="474" spans="4:34">
      <c r="D474" s="26">
        <f>IF(SUM($D$2:D473)&lt;&gt;0,0,IF(OR(ROUND(U473-L474,2)=0,ROUND(U474,2)=0),E474,0))</f>
        <v>0</v>
      </c>
      <c r="E474" s="3" t="str">
        <f t="shared" si="101"/>
        <v/>
      </c>
      <c r="F474" s="3" t="str">
        <f t="shared" si="93"/>
        <v/>
      </c>
      <c r="G474" s="47">
        <f t="shared" si="103"/>
        <v>8.6499999999999994E-2</v>
      </c>
      <c r="H474" s="37">
        <f t="shared" si="94"/>
        <v>8.6499999999999994E-2</v>
      </c>
      <c r="I474" s="9" t="e">
        <f>IF(Inputs!$B$12="No",IF((K474+L474)&gt;(U473*(1+rate/freq)),IF((U473*(1+rate/freq))&lt;0,0,(U473*(1+rate/freq))),(K474+L474)),IF(E474="",NA(),IF(Inputs!$E$10&gt;(U473*(1+rate/freq)),IF((U473*(1+rate/freq))&lt;0,0,(U473*(1+rate/freq))),PMT(H474/freq,(term),-$B$2))))</f>
        <v>#N/A</v>
      </c>
      <c r="J474" s="8" t="str">
        <f t="shared" si="95"/>
        <v/>
      </c>
      <c r="K474" s="9" t="str">
        <f t="shared" si="96"/>
        <v/>
      </c>
      <c r="L474" s="8" t="str">
        <f>IF(E474="","",IF(Inputs!$B$12="Yes",I474-K474,Inputs!$B$6-K474))</f>
        <v/>
      </c>
      <c r="M474" s="8" t="str">
        <f t="shared" si="102"/>
        <v/>
      </c>
      <c r="N474" s="8"/>
      <c r="O474" s="8"/>
      <c r="P474" s="8"/>
      <c r="Q474" s="8" t="str">
        <f t="shared" si="97"/>
        <v/>
      </c>
      <c r="R474" s="3">
        <f t="shared" si="98"/>
        <v>0</v>
      </c>
      <c r="S474" s="19"/>
      <c r="T474" s="3">
        <f t="shared" si="99"/>
        <v>0</v>
      </c>
      <c r="U474" s="8" t="str">
        <f t="shared" si="100"/>
        <v/>
      </c>
      <c r="W474" s="11"/>
      <c r="X474" s="11"/>
      <c r="Y474" s="11"/>
      <c r="Z474" s="11"/>
      <c r="AA474" s="11"/>
      <c r="AB474" s="11"/>
      <c r="AC474" s="11"/>
      <c r="AD474">
        <f>IF(AND('Loan amortization schedule-old'!K474&gt;$AE$1,K474&gt;$AE$1),1,0)</f>
        <v>1</v>
      </c>
      <c r="AE474" s="2">
        <f>IF(AND('Loan amortization schedule-old'!K474&gt;$AE$1,K474&lt;$AE$1),($AE$1-K474)*Inputs!$B$10,0)</f>
        <v>0</v>
      </c>
      <c r="AF474">
        <f>IF(AND('Loan amortization schedule-old'!K474&lt;$AE$1,K474&lt;$AE$1),('Loan amortization schedule-old'!K474-'Loan amortization schedule-new'!K474)*Inputs!$B$10,0)</f>
        <v>0</v>
      </c>
      <c r="AG474" s="7"/>
      <c r="AH474" s="61" t="e">
        <f>IF(ISERROR(E474),NA(),'Loan amortization schedule-old'!K474-'Loan amortization schedule-new'!K474)+IF(ISERROR(E474),NA(),'Loan amortization schedule-old'!L474-'Loan amortization schedule-new'!L474)-IF(ISERROR(E474),NA(),IF(AD474=1,0,SUM(AE474:AF474)))</f>
        <v>#VALUE!</v>
      </c>
    </row>
    <row r="475" spans="4:34">
      <c r="D475" s="26">
        <f>IF(SUM($D$2:D474)&lt;&gt;0,0,IF(OR(ROUND(U474-L475,2)=0,ROUND(U475,2)=0),E475,0))</f>
        <v>0</v>
      </c>
      <c r="E475" s="3" t="str">
        <f t="shared" si="101"/>
        <v/>
      </c>
      <c r="F475" s="3" t="str">
        <f t="shared" si="93"/>
        <v/>
      </c>
      <c r="G475" s="47">
        <f t="shared" si="103"/>
        <v>8.6499999999999994E-2</v>
      </c>
      <c r="H475" s="37">
        <f t="shared" si="94"/>
        <v>8.6499999999999994E-2</v>
      </c>
      <c r="I475" s="9" t="e">
        <f>IF(Inputs!$B$12="No",IF((K475+L475)&gt;(U474*(1+rate/freq)),IF((U474*(1+rate/freq))&lt;0,0,(U474*(1+rate/freq))),(K475+L475)),IF(E475="",NA(),IF(Inputs!$E$10&gt;(U474*(1+rate/freq)),IF((U474*(1+rate/freq))&lt;0,0,(U474*(1+rate/freq))),PMT(H475/freq,(term),-$B$2))))</f>
        <v>#N/A</v>
      </c>
      <c r="J475" s="8" t="str">
        <f t="shared" si="95"/>
        <v/>
      </c>
      <c r="K475" s="9" t="str">
        <f t="shared" si="96"/>
        <v/>
      </c>
      <c r="L475" s="8" t="str">
        <f>IF(E475="","",IF(Inputs!$B$12="Yes",I475-K475,Inputs!$B$6-K475))</f>
        <v/>
      </c>
      <c r="M475" s="8" t="str">
        <f t="shared" si="102"/>
        <v/>
      </c>
      <c r="N475" s="8">
        <f>N472+3</f>
        <v>472</v>
      </c>
      <c r="O475" s="8"/>
      <c r="P475" s="8"/>
      <c r="Q475" s="8" t="str">
        <f t="shared" si="97"/>
        <v/>
      </c>
      <c r="R475" s="3">
        <f t="shared" si="98"/>
        <v>0</v>
      </c>
      <c r="S475" s="19"/>
      <c r="T475" s="3">
        <f t="shared" si="99"/>
        <v>0</v>
      </c>
      <c r="U475" s="8" t="str">
        <f t="shared" si="100"/>
        <v/>
      </c>
      <c r="W475" s="11"/>
      <c r="X475" s="11"/>
      <c r="Y475" s="11"/>
      <c r="Z475" s="11"/>
      <c r="AA475" s="11"/>
      <c r="AB475" s="11"/>
      <c r="AC475" s="11"/>
      <c r="AD475">
        <f>IF(AND('Loan amortization schedule-old'!K475&gt;$AE$1,K475&gt;$AE$1),1,0)</f>
        <v>1</v>
      </c>
      <c r="AE475" s="2">
        <f>IF(AND('Loan amortization schedule-old'!K475&gt;$AE$1,K475&lt;$AE$1),($AE$1-K475)*Inputs!$B$10,0)</f>
        <v>0</v>
      </c>
      <c r="AF475">
        <f>IF(AND('Loan amortization schedule-old'!K475&lt;$AE$1,K475&lt;$AE$1),('Loan amortization schedule-old'!K475-'Loan amortization schedule-new'!K475)*Inputs!$B$10,0)</f>
        <v>0</v>
      </c>
      <c r="AG475" s="7"/>
      <c r="AH475" s="61" t="e">
        <f>IF(ISERROR(E475),NA(),'Loan amortization schedule-old'!K475-'Loan amortization schedule-new'!K475)+IF(ISERROR(E475),NA(),'Loan amortization schedule-old'!L475-'Loan amortization schedule-new'!L475)-IF(ISERROR(E475),NA(),IF(AD475=1,0,SUM(AE475:AF475)))</f>
        <v>#VALUE!</v>
      </c>
    </row>
    <row r="476" spans="4:34">
      <c r="D476" s="26">
        <f>IF(SUM($D$2:D475)&lt;&gt;0,0,IF(OR(ROUND(U475-L476,2)=0,ROUND(U476,2)=0),E476,0))</f>
        <v>0</v>
      </c>
      <c r="E476" s="3" t="str">
        <f t="shared" si="101"/>
        <v/>
      </c>
      <c r="F476" s="3" t="str">
        <f t="shared" si="93"/>
        <v/>
      </c>
      <c r="G476" s="47">
        <f t="shared" si="103"/>
        <v>8.6499999999999994E-2</v>
      </c>
      <c r="H476" s="37">
        <f t="shared" si="94"/>
        <v>8.6499999999999994E-2</v>
      </c>
      <c r="I476" s="9" t="e">
        <f>IF(Inputs!$B$12="No",IF((K476+L476)&gt;(U475*(1+rate/freq)),IF((U475*(1+rate/freq))&lt;0,0,(U475*(1+rate/freq))),(K476+L476)),IF(E476="",NA(),IF(Inputs!$E$10&gt;(U475*(1+rate/freq)),IF((U475*(1+rate/freq))&lt;0,0,(U475*(1+rate/freq))),PMT(H476/freq,(term),-$B$2))))</f>
        <v>#N/A</v>
      </c>
      <c r="J476" s="8" t="str">
        <f t="shared" si="95"/>
        <v/>
      </c>
      <c r="K476" s="9" t="str">
        <f t="shared" si="96"/>
        <v/>
      </c>
      <c r="L476" s="8" t="str">
        <f>IF(E476="","",IF(Inputs!$B$12="Yes",I476-K476,Inputs!$B$6-K476))</f>
        <v/>
      </c>
      <c r="M476" s="8" t="str">
        <f t="shared" si="102"/>
        <v/>
      </c>
      <c r="N476" s="8"/>
      <c r="O476" s="8"/>
      <c r="P476" s="8"/>
      <c r="Q476" s="8" t="str">
        <f t="shared" si="97"/>
        <v/>
      </c>
      <c r="R476" s="3">
        <f t="shared" si="98"/>
        <v>0</v>
      </c>
      <c r="S476" s="19"/>
      <c r="T476" s="3">
        <f t="shared" si="99"/>
        <v>0</v>
      </c>
      <c r="U476" s="8" t="str">
        <f t="shared" si="100"/>
        <v/>
      </c>
      <c r="W476" s="11"/>
      <c r="X476" s="11"/>
      <c r="Y476" s="11"/>
      <c r="Z476" s="11"/>
      <c r="AA476" s="11"/>
      <c r="AB476" s="11"/>
      <c r="AC476" s="11"/>
      <c r="AD476">
        <f>IF(AND('Loan amortization schedule-old'!K476&gt;$AE$1,K476&gt;$AE$1),1,0)</f>
        <v>1</v>
      </c>
      <c r="AE476" s="2">
        <f>IF(AND('Loan amortization schedule-old'!K476&gt;$AE$1,K476&lt;$AE$1),($AE$1-K476)*Inputs!$B$10,0)</f>
        <v>0</v>
      </c>
      <c r="AF476">
        <f>IF(AND('Loan amortization schedule-old'!K476&lt;$AE$1,K476&lt;$AE$1),('Loan amortization schedule-old'!K476-'Loan amortization schedule-new'!K476)*Inputs!$B$10,0)</f>
        <v>0</v>
      </c>
      <c r="AG476" s="7"/>
      <c r="AH476" s="61" t="e">
        <f>IF(ISERROR(E476),NA(),'Loan amortization schedule-old'!K476-'Loan amortization schedule-new'!K476)+IF(ISERROR(E476),NA(),'Loan amortization schedule-old'!L476-'Loan amortization schedule-new'!L476)-IF(ISERROR(E476),NA(),IF(AD476=1,0,SUM(AE476:AF476)))</f>
        <v>#VALUE!</v>
      </c>
    </row>
    <row r="477" spans="4:34">
      <c r="D477" s="26">
        <f>IF(SUM($D$2:D476)&lt;&gt;0,0,IF(OR(ROUND(U476-L477,2)=0,ROUND(U477,2)=0),E477,0))</f>
        <v>0</v>
      </c>
      <c r="E477" s="3" t="str">
        <f t="shared" si="101"/>
        <v/>
      </c>
      <c r="F477" s="3" t="str">
        <f t="shared" si="93"/>
        <v/>
      </c>
      <c r="G477" s="47">
        <f t="shared" si="103"/>
        <v>8.6499999999999994E-2</v>
      </c>
      <c r="H477" s="37">
        <f t="shared" si="94"/>
        <v>8.6499999999999994E-2</v>
      </c>
      <c r="I477" s="9" t="e">
        <f>IF(Inputs!$B$12="No",IF((K477+L477)&gt;(U476*(1+rate/freq)),IF((U476*(1+rate/freq))&lt;0,0,(U476*(1+rate/freq))),(K477+L477)),IF(E477="",NA(),IF(Inputs!$E$10&gt;(U476*(1+rate/freq)),IF((U476*(1+rate/freq))&lt;0,0,(U476*(1+rate/freq))),PMT(H477/freq,(term),-$B$2))))</f>
        <v>#N/A</v>
      </c>
      <c r="J477" s="8" t="str">
        <f t="shared" si="95"/>
        <v/>
      </c>
      <c r="K477" s="9" t="str">
        <f t="shared" si="96"/>
        <v/>
      </c>
      <c r="L477" s="8" t="str">
        <f>IF(E477="","",IF(Inputs!$B$12="Yes",I477-K477,Inputs!$B$6-K477))</f>
        <v/>
      </c>
      <c r="M477" s="8" t="str">
        <f t="shared" si="102"/>
        <v/>
      </c>
      <c r="N477" s="8"/>
      <c r="O477" s="8"/>
      <c r="P477" s="8"/>
      <c r="Q477" s="8" t="str">
        <f t="shared" si="97"/>
        <v/>
      </c>
      <c r="R477" s="3">
        <f t="shared" si="98"/>
        <v>0</v>
      </c>
      <c r="S477" s="19"/>
      <c r="T477" s="3">
        <f t="shared" si="99"/>
        <v>0</v>
      </c>
      <c r="U477" s="8" t="str">
        <f t="shared" si="100"/>
        <v/>
      </c>
      <c r="W477" s="11"/>
      <c r="X477" s="11"/>
      <c r="Y477" s="11"/>
      <c r="Z477" s="11"/>
      <c r="AA477" s="11"/>
      <c r="AB477" s="11"/>
      <c r="AC477" s="11"/>
      <c r="AD477">
        <f>IF(AND('Loan amortization schedule-old'!K477&gt;$AE$1,K477&gt;$AE$1),1,0)</f>
        <v>1</v>
      </c>
      <c r="AE477" s="2">
        <f>IF(AND('Loan amortization schedule-old'!K477&gt;$AE$1,K477&lt;$AE$1),($AE$1-K477)*Inputs!$B$10,0)</f>
        <v>0</v>
      </c>
      <c r="AF477">
        <f>IF(AND('Loan amortization schedule-old'!K477&lt;$AE$1,K477&lt;$AE$1),('Loan amortization schedule-old'!K477-'Loan amortization schedule-new'!K477)*Inputs!$B$10,0)</f>
        <v>0</v>
      </c>
      <c r="AG477" s="7"/>
      <c r="AH477" s="61" t="e">
        <f>IF(ISERROR(E477),NA(),'Loan amortization schedule-old'!K477-'Loan amortization schedule-new'!K477)+IF(ISERROR(E477),NA(),'Loan amortization schedule-old'!L477-'Loan amortization schedule-new'!L477)-IF(ISERROR(E477),NA(),IF(AD477=1,0,SUM(AE477:AF477)))</f>
        <v>#VALUE!</v>
      </c>
    </row>
    <row r="478" spans="4:34">
      <c r="D478" s="26">
        <f>IF(SUM($D$2:D477)&lt;&gt;0,0,IF(OR(ROUND(U477-L478,2)=0,ROUND(U478,2)=0),E478,0))</f>
        <v>0</v>
      </c>
      <c r="E478" s="3" t="str">
        <f t="shared" si="101"/>
        <v/>
      </c>
      <c r="F478" s="3" t="str">
        <f t="shared" si="93"/>
        <v/>
      </c>
      <c r="G478" s="47">
        <f t="shared" si="103"/>
        <v>8.6499999999999994E-2</v>
      </c>
      <c r="H478" s="37">
        <f t="shared" si="94"/>
        <v>8.6499999999999994E-2</v>
      </c>
      <c r="I478" s="9" t="e">
        <f>IF(Inputs!$B$12="No",IF((K478+L478)&gt;(U477*(1+rate/freq)),IF((U477*(1+rate/freq))&lt;0,0,(U477*(1+rate/freq))),(K478+L478)),IF(E478="",NA(),IF(Inputs!$E$10&gt;(U477*(1+rate/freq)),IF((U477*(1+rate/freq))&lt;0,0,(U477*(1+rate/freq))),PMT(H478/freq,(term),-$B$2))))</f>
        <v>#N/A</v>
      </c>
      <c r="J478" s="8" t="str">
        <f t="shared" si="95"/>
        <v/>
      </c>
      <c r="K478" s="9" t="str">
        <f t="shared" si="96"/>
        <v/>
      </c>
      <c r="L478" s="8" t="str">
        <f>IF(E478="","",IF(Inputs!$B$12="Yes",I478-K478,Inputs!$B$6-K478))</f>
        <v/>
      </c>
      <c r="M478" s="8" t="str">
        <f t="shared" si="102"/>
        <v/>
      </c>
      <c r="N478" s="8">
        <f>N475+3</f>
        <v>475</v>
      </c>
      <c r="O478" s="8">
        <f>O472+6</f>
        <v>475</v>
      </c>
      <c r="P478" s="8"/>
      <c r="Q478" s="8" t="str">
        <f t="shared" si="97"/>
        <v/>
      </c>
      <c r="R478" s="3">
        <f t="shared" si="98"/>
        <v>0</v>
      </c>
      <c r="S478" s="19"/>
      <c r="T478" s="3">
        <f t="shared" si="99"/>
        <v>0</v>
      </c>
      <c r="U478" s="8" t="str">
        <f t="shared" si="100"/>
        <v/>
      </c>
      <c r="W478" s="11"/>
      <c r="X478" s="11"/>
      <c r="Y478" s="11"/>
      <c r="Z478" s="11"/>
      <c r="AA478" s="11"/>
      <c r="AB478" s="11"/>
      <c r="AC478" s="11"/>
      <c r="AD478">
        <f>IF(AND('Loan amortization schedule-old'!K478&gt;$AE$1,K478&gt;$AE$1),1,0)</f>
        <v>1</v>
      </c>
      <c r="AE478" s="2">
        <f>IF(AND('Loan amortization schedule-old'!K478&gt;$AE$1,K478&lt;$AE$1),($AE$1-K478)*Inputs!$B$10,0)</f>
        <v>0</v>
      </c>
      <c r="AF478">
        <f>IF(AND('Loan amortization schedule-old'!K478&lt;$AE$1,K478&lt;$AE$1),('Loan amortization schedule-old'!K478-'Loan amortization schedule-new'!K478)*Inputs!$B$10,0)</f>
        <v>0</v>
      </c>
      <c r="AG478" s="7"/>
      <c r="AH478" s="61" t="e">
        <f>IF(ISERROR(E478),NA(),'Loan amortization schedule-old'!K478-'Loan amortization schedule-new'!K478)+IF(ISERROR(E478),NA(),'Loan amortization schedule-old'!L478-'Loan amortization schedule-new'!L478)-IF(ISERROR(E478),NA(),IF(AD478=1,0,SUM(AE478:AF478)))</f>
        <v>#VALUE!</v>
      </c>
    </row>
    <row r="479" spans="4:34">
      <c r="D479" s="26">
        <f>IF(SUM($D$2:D478)&lt;&gt;0,0,IF(OR(ROUND(U478-L479,2)=0,ROUND(U479,2)=0),E479,0))</f>
        <v>0</v>
      </c>
      <c r="E479" s="3" t="str">
        <f t="shared" si="101"/>
        <v/>
      </c>
      <c r="F479" s="3" t="str">
        <f t="shared" si="93"/>
        <v/>
      </c>
      <c r="G479" s="47">
        <f t="shared" si="103"/>
        <v>8.6499999999999994E-2</v>
      </c>
      <c r="H479" s="37">
        <f t="shared" si="94"/>
        <v>8.6499999999999994E-2</v>
      </c>
      <c r="I479" s="9" t="e">
        <f>IF(Inputs!$B$12="No",IF((K479+L479)&gt;(U478*(1+rate/freq)),IF((U478*(1+rate/freq))&lt;0,0,(U478*(1+rate/freq))),(K479+L479)),IF(E479="",NA(),IF(Inputs!$E$10&gt;(U478*(1+rate/freq)),IF((U478*(1+rate/freq))&lt;0,0,(U478*(1+rate/freq))),PMT(H479/freq,(term),-$B$2))))</f>
        <v>#N/A</v>
      </c>
      <c r="J479" s="8" t="str">
        <f t="shared" si="95"/>
        <v/>
      </c>
      <c r="K479" s="9" t="str">
        <f t="shared" si="96"/>
        <v/>
      </c>
      <c r="L479" s="8" t="str">
        <f>IF(E479="","",IF(Inputs!$B$12="Yes",I479-K479,Inputs!$B$6-K479))</f>
        <v/>
      </c>
      <c r="M479" s="8" t="str">
        <f t="shared" si="102"/>
        <v/>
      </c>
      <c r="N479" s="8"/>
      <c r="O479" s="8"/>
      <c r="P479" s="8"/>
      <c r="Q479" s="8" t="str">
        <f t="shared" si="97"/>
        <v/>
      </c>
      <c r="R479" s="3">
        <f t="shared" si="98"/>
        <v>0</v>
      </c>
      <c r="S479" s="19"/>
      <c r="T479" s="3">
        <f t="shared" si="99"/>
        <v>0</v>
      </c>
      <c r="U479" s="8" t="str">
        <f t="shared" si="100"/>
        <v/>
      </c>
      <c r="W479" s="11"/>
      <c r="X479" s="11"/>
      <c r="Y479" s="11"/>
      <c r="Z479" s="11"/>
      <c r="AA479" s="11"/>
      <c r="AB479" s="11"/>
      <c r="AC479" s="11"/>
      <c r="AD479">
        <f>IF(AND('Loan amortization schedule-old'!K479&gt;$AE$1,K479&gt;$AE$1),1,0)</f>
        <v>1</v>
      </c>
      <c r="AE479" s="2">
        <f>IF(AND('Loan amortization schedule-old'!K479&gt;$AE$1,K479&lt;$AE$1),($AE$1-K479)*Inputs!$B$10,0)</f>
        <v>0</v>
      </c>
      <c r="AF479">
        <f>IF(AND('Loan amortization schedule-old'!K479&lt;$AE$1,K479&lt;$AE$1),('Loan amortization schedule-old'!K479-'Loan amortization schedule-new'!K479)*Inputs!$B$10,0)</f>
        <v>0</v>
      </c>
      <c r="AG479" s="7"/>
      <c r="AH479" s="61" t="e">
        <f>IF(ISERROR(E479),NA(),'Loan amortization schedule-old'!K479-'Loan amortization schedule-new'!K479)+IF(ISERROR(E479),NA(),'Loan amortization schedule-old'!L479-'Loan amortization schedule-new'!L479)-IF(ISERROR(E479),NA(),IF(AD479=1,0,SUM(AE479:AF479)))</f>
        <v>#VALUE!</v>
      </c>
    </row>
    <row r="480" spans="4:34">
      <c r="D480" s="26">
        <f>IF(SUM($D$2:D479)&lt;&gt;0,0,IF(OR(ROUND(U479-L480,2)=0,ROUND(U480,2)=0),E480,0))</f>
        <v>0</v>
      </c>
      <c r="E480" s="3" t="str">
        <f t="shared" si="101"/>
        <v/>
      </c>
      <c r="F480" s="3" t="str">
        <f t="shared" si="93"/>
        <v/>
      </c>
      <c r="G480" s="47">
        <f t="shared" si="103"/>
        <v>8.6499999999999994E-2</v>
      </c>
      <c r="H480" s="37">
        <f t="shared" si="94"/>
        <v>8.6499999999999994E-2</v>
      </c>
      <c r="I480" s="9" t="e">
        <f>IF(Inputs!$B$12="No",IF((K480+L480)&gt;(U479*(1+rate/freq)),IF((U479*(1+rate/freq))&lt;0,0,(U479*(1+rate/freq))),(K480+L480)),IF(E480="",NA(),IF(Inputs!$E$10&gt;(U479*(1+rate/freq)),IF((U479*(1+rate/freq))&lt;0,0,(U479*(1+rate/freq))),PMT(H480/freq,(term),-$B$2))))</f>
        <v>#N/A</v>
      </c>
      <c r="J480" s="8" t="str">
        <f t="shared" si="95"/>
        <v/>
      </c>
      <c r="K480" s="9" t="str">
        <f t="shared" si="96"/>
        <v/>
      </c>
      <c r="L480" s="8" t="str">
        <f>IF(E480="","",IF(Inputs!$B$12="Yes",I480-K480,Inputs!$B$6-K480))</f>
        <v/>
      </c>
      <c r="M480" s="8" t="str">
        <f t="shared" si="102"/>
        <v/>
      </c>
      <c r="N480" s="8"/>
      <c r="O480" s="8"/>
      <c r="P480" s="8"/>
      <c r="Q480" s="8" t="str">
        <f t="shared" si="97"/>
        <v/>
      </c>
      <c r="R480" s="3">
        <f t="shared" si="98"/>
        <v>0</v>
      </c>
      <c r="S480" s="19"/>
      <c r="T480" s="3">
        <f t="shared" si="99"/>
        <v>0</v>
      </c>
      <c r="U480" s="8" t="str">
        <f t="shared" si="100"/>
        <v/>
      </c>
      <c r="W480" s="11"/>
      <c r="X480" s="11"/>
      <c r="Y480" s="11"/>
      <c r="Z480" s="11"/>
      <c r="AA480" s="11"/>
      <c r="AB480" s="11"/>
      <c r="AC480" s="11"/>
      <c r="AD480">
        <f>IF(AND('Loan amortization schedule-old'!K480&gt;$AE$1,K480&gt;$AE$1),1,0)</f>
        <v>1</v>
      </c>
      <c r="AE480" s="2">
        <f>IF(AND('Loan amortization schedule-old'!K480&gt;$AE$1,K480&lt;$AE$1),($AE$1-K480)*Inputs!$B$10,0)</f>
        <v>0</v>
      </c>
      <c r="AF480">
        <f>IF(AND('Loan amortization schedule-old'!K480&lt;$AE$1,K480&lt;$AE$1),('Loan amortization schedule-old'!K480-'Loan amortization schedule-new'!K480)*Inputs!$B$10,0)</f>
        <v>0</v>
      </c>
      <c r="AG480" s="7"/>
      <c r="AH480" s="61" t="e">
        <f>IF(ISERROR(E480),NA(),'Loan amortization schedule-old'!K480-'Loan amortization schedule-new'!K480)+IF(ISERROR(E480),NA(),'Loan amortization schedule-old'!L480-'Loan amortization schedule-new'!L480)-IF(ISERROR(E480),NA(),IF(AD480=1,0,SUM(AE480:AF480)))</f>
        <v>#VALUE!</v>
      </c>
    </row>
    <row r="481" spans="2:34">
      <c r="D481" s="26">
        <f>IF(SUM($D$2:D480)&lt;&gt;0,0,IF(OR(ROUND(U480-L481,2)=0,ROUND(U481,2)=0),E481,0))</f>
        <v>0</v>
      </c>
      <c r="E481" s="3" t="str">
        <f t="shared" si="101"/>
        <v/>
      </c>
      <c r="F481" s="3" t="str">
        <f t="shared" si="93"/>
        <v/>
      </c>
      <c r="G481" s="47">
        <f t="shared" si="103"/>
        <v>8.6499999999999994E-2</v>
      </c>
      <c r="H481" s="37">
        <f t="shared" si="94"/>
        <v>8.6499999999999994E-2</v>
      </c>
      <c r="I481" s="9" t="e">
        <f>IF(Inputs!$B$12="No",IF((K481+L481)&gt;(U480*(1+rate/freq)),IF((U480*(1+rate/freq))&lt;0,0,(U480*(1+rate/freq))),(K481+L481)),IF(E481="",NA(),IF(Inputs!$E$10&gt;(U480*(1+rate/freq)),IF((U480*(1+rate/freq))&lt;0,0,(U480*(1+rate/freq))),PMT(H481/freq,(term),-$B$2))))</f>
        <v>#N/A</v>
      </c>
      <c r="J481" s="8" t="str">
        <f t="shared" si="95"/>
        <v/>
      </c>
      <c r="K481" s="9" t="str">
        <f t="shared" si="96"/>
        <v/>
      </c>
      <c r="L481" s="8" t="str">
        <f>IF(E481="","",IF(Inputs!$B$12="Yes",I481-K481,Inputs!$B$6-K481))</f>
        <v/>
      </c>
      <c r="M481" s="8" t="str">
        <f t="shared" si="102"/>
        <v/>
      </c>
      <c r="N481" s="8">
        <f>N478+3</f>
        <v>478</v>
      </c>
      <c r="O481" s="8"/>
      <c r="P481" s="8"/>
      <c r="Q481" s="8" t="str">
        <f t="shared" si="97"/>
        <v/>
      </c>
      <c r="R481" s="3">
        <f t="shared" si="98"/>
        <v>0</v>
      </c>
      <c r="S481" s="19"/>
      <c r="T481" s="3">
        <f t="shared" si="99"/>
        <v>0</v>
      </c>
      <c r="U481" s="8" t="str">
        <f t="shared" si="100"/>
        <v/>
      </c>
      <c r="W481" s="11"/>
      <c r="X481" s="11"/>
      <c r="Y481" s="11"/>
      <c r="Z481" s="11"/>
      <c r="AA481" s="11"/>
      <c r="AB481" s="11"/>
      <c r="AC481" s="11"/>
      <c r="AD481">
        <f>IF(AND('Loan amortization schedule-old'!K481&gt;$AE$1,K481&gt;$AE$1),1,0)</f>
        <v>1</v>
      </c>
      <c r="AE481" s="2">
        <f>IF(AND('Loan amortization schedule-old'!K481&gt;$AE$1,K481&lt;$AE$1),($AE$1-K481)*Inputs!$B$10,0)</f>
        <v>0</v>
      </c>
      <c r="AF481">
        <f>IF(AND('Loan amortization schedule-old'!K481&lt;$AE$1,K481&lt;$AE$1),('Loan amortization schedule-old'!K481-'Loan amortization schedule-new'!K481)*Inputs!$B$10,0)</f>
        <v>0</v>
      </c>
      <c r="AG481" s="7"/>
      <c r="AH481" s="61" t="e">
        <f>IF(ISERROR(E481),NA(),'Loan amortization schedule-old'!K481-'Loan amortization schedule-new'!K481)+IF(ISERROR(E481),NA(),'Loan amortization schedule-old'!L481-'Loan amortization schedule-new'!L481)-IF(ISERROR(E481),NA(),IF(AD481=1,0,SUM(AE481:AF481)))</f>
        <v>#VALUE!</v>
      </c>
    </row>
    <row r="482" spans="2:34">
      <c r="D482" s="26">
        <f>IF(SUM($D$2:D481)&lt;&gt;0,0,IF(OR(ROUND(U481-L482,2)=0,ROUND(U482,2)=0),E482,0))</f>
        <v>0</v>
      </c>
      <c r="E482" s="3" t="str">
        <f t="shared" si="101"/>
        <v/>
      </c>
      <c r="F482" s="3" t="str">
        <f t="shared" si="93"/>
        <v/>
      </c>
      <c r="G482" s="47">
        <f t="shared" si="103"/>
        <v>8.6499999999999994E-2</v>
      </c>
      <c r="H482" s="37">
        <f t="shared" si="94"/>
        <v>8.6499999999999994E-2</v>
      </c>
      <c r="I482" s="9" t="e">
        <f>IF(Inputs!$B$12="No",IF((K482+L482)&gt;(U481*(1+rate/freq)),IF((U481*(1+rate/freq))&lt;0,0,(U481*(1+rate/freq))),(K482+L482)),IF(E482="",NA(),IF(Inputs!$E$10&gt;(U481*(1+rate/freq)),IF((U481*(1+rate/freq))&lt;0,0,(U481*(1+rate/freq))),PMT(H482/freq,(term),-$B$2))))</f>
        <v>#N/A</v>
      </c>
      <c r="J482" s="8" t="str">
        <f t="shared" si="95"/>
        <v/>
      </c>
      <c r="K482" s="9" t="str">
        <f t="shared" si="96"/>
        <v/>
      </c>
      <c r="L482" s="8" t="str">
        <f>IF(E482="","",IF(Inputs!$B$12="Yes",I482-K482,Inputs!$B$6-K482))</f>
        <v/>
      </c>
      <c r="M482" s="8" t="str">
        <f t="shared" si="102"/>
        <v/>
      </c>
      <c r="N482" s="8"/>
      <c r="O482" s="8"/>
      <c r="P482" s="8"/>
      <c r="Q482" s="8" t="str">
        <f t="shared" si="97"/>
        <v/>
      </c>
      <c r="R482" s="3">
        <f t="shared" si="98"/>
        <v>0</v>
      </c>
      <c r="S482" s="19"/>
      <c r="T482" s="3">
        <f t="shared" si="99"/>
        <v>0</v>
      </c>
      <c r="U482" s="8" t="str">
        <f t="shared" si="100"/>
        <v/>
      </c>
      <c r="W482" s="11"/>
      <c r="X482" s="11"/>
      <c r="Y482" s="11"/>
      <c r="Z482" s="11"/>
      <c r="AA482" s="11"/>
      <c r="AB482" s="11"/>
      <c r="AC482" s="11"/>
      <c r="AD482">
        <f>IF(AND('Loan amortization schedule-old'!K482&gt;$AE$1,K482&gt;$AE$1),1,0)</f>
        <v>1</v>
      </c>
      <c r="AE482" s="2">
        <f>IF(AND('Loan amortization schedule-old'!K482&gt;$AE$1,K482&lt;$AE$1),($AE$1-K482)*Inputs!$B$10,0)</f>
        <v>0</v>
      </c>
      <c r="AF482">
        <f>IF(AND('Loan amortization schedule-old'!K482&lt;$AE$1,K482&lt;$AE$1),('Loan amortization schedule-old'!K482-'Loan amortization schedule-new'!K482)*Inputs!$B$10,0)</f>
        <v>0</v>
      </c>
      <c r="AG482" s="7"/>
      <c r="AH482" s="61" t="e">
        <f>IF(ISERROR(E482),NA(),'Loan amortization schedule-old'!K482-'Loan amortization schedule-new'!K482)+IF(ISERROR(E482),NA(),'Loan amortization schedule-old'!L482-'Loan amortization schedule-new'!L482)-IF(ISERROR(E482),NA(),IF(AD482=1,0,SUM(AE482:AF482)))</f>
        <v>#VALUE!</v>
      </c>
    </row>
    <row r="483" spans="2:34">
      <c r="B483" s="49"/>
      <c r="D483" s="26">
        <f>IF(SUM($D$2:D482)&lt;&gt;0,0,IF(OR(ROUND(U482-L483,2)=0,ROUND(U483,2)=0),E483,0))</f>
        <v>0</v>
      </c>
      <c r="E483" s="3" t="str">
        <f t="shared" si="101"/>
        <v/>
      </c>
      <c r="F483" s="3" t="str">
        <f t="shared" si="93"/>
        <v/>
      </c>
      <c r="G483" s="47">
        <f t="shared" si="103"/>
        <v>8.6499999999999994E-2</v>
      </c>
      <c r="H483" s="37">
        <f t="shared" si="94"/>
        <v>8.6499999999999994E-2</v>
      </c>
      <c r="I483" s="9" t="e">
        <f>IF(Inputs!$B$12="No",IF((K483+L483)&gt;(U482*(1+rate/freq)),IF((U482*(1+rate/freq))&lt;0,0,(U482*(1+rate/freq))),(K483+L483)),IF(E483="",NA(),IF(Inputs!$E$10&gt;(U482*(1+rate/freq)),IF((U482*(1+rate/freq))&lt;0,0,(U482*(1+rate/freq))),PMT(H483/freq,(term),-$B$2))))</f>
        <v>#N/A</v>
      </c>
      <c r="J483" s="8" t="str">
        <f t="shared" si="95"/>
        <v/>
      </c>
      <c r="K483" s="9" t="str">
        <f t="shared" si="96"/>
        <v/>
      </c>
      <c r="L483" s="8" t="str">
        <f>IF(E483="","",IF(Inputs!$B$12="Yes",I483-K483,Inputs!$B$6-K483))</f>
        <v/>
      </c>
      <c r="M483" s="8" t="str">
        <f t="shared" si="102"/>
        <v/>
      </c>
      <c r="N483" s="8"/>
      <c r="O483" s="8"/>
      <c r="P483" s="8"/>
      <c r="Q483" s="8" t="str">
        <f t="shared" si="97"/>
        <v/>
      </c>
      <c r="R483" s="3">
        <f t="shared" si="98"/>
        <v>0</v>
      </c>
      <c r="S483" s="19"/>
      <c r="T483" s="3">
        <f t="shared" si="99"/>
        <v>0</v>
      </c>
      <c r="U483" s="8" t="str">
        <f t="shared" si="100"/>
        <v/>
      </c>
      <c r="W483" s="11"/>
      <c r="X483" s="11"/>
      <c r="Y483" s="11"/>
      <c r="Z483" s="11"/>
      <c r="AA483" s="11"/>
      <c r="AB483" s="11"/>
      <c r="AC483" s="11"/>
      <c r="AD483">
        <f>IF(AND('Loan amortization schedule-old'!K483&gt;$AE$1,K483&gt;$AE$1),1,0)</f>
        <v>1</v>
      </c>
      <c r="AE483" s="2">
        <f>IF(AND('Loan amortization schedule-old'!K483&gt;$AE$1,K483&lt;$AE$1),($AE$1-K483)*Inputs!$B$10,0)</f>
        <v>0</v>
      </c>
      <c r="AF483">
        <f>IF(AND('Loan amortization schedule-old'!K483&lt;$AE$1,K483&lt;$AE$1),('Loan amortization schedule-old'!K483-'Loan amortization schedule-new'!K483)*Inputs!$B$10,0)</f>
        <v>0</v>
      </c>
      <c r="AG483" s="7"/>
      <c r="AH483" s="61" t="e">
        <f>IF(ISERROR(E483),NA(),'Loan amortization schedule-old'!K483-'Loan amortization schedule-new'!K483)+IF(ISERROR(E483),NA(),'Loan amortization schedule-old'!L483-'Loan amortization schedule-new'!L483)-IF(ISERROR(E483),NA(),IF(AD483=1,0,SUM(AE483:AF483)))</f>
        <v>#VALUE!</v>
      </c>
    </row>
    <row r="484" spans="2:34">
      <c r="B484" s="48"/>
      <c r="D484" s="26">
        <f>IF(SUM($D$2:D483)&lt;&gt;0,0,IF(OR(ROUND(U483-L484,2)=0,ROUND(U484,2)=0),E484,0))</f>
        <v>0</v>
      </c>
      <c r="E484" s="3" t="str">
        <f t="shared" si="101"/>
        <v/>
      </c>
      <c r="F484" s="3" t="str">
        <f t="shared" si="93"/>
        <v/>
      </c>
      <c r="G484" s="47">
        <f t="shared" si="103"/>
        <v>8.6499999999999994E-2</v>
      </c>
      <c r="H484" s="37">
        <f t="shared" si="94"/>
        <v>8.6499999999999994E-2</v>
      </c>
      <c r="I484" s="9" t="e">
        <f>IF(Inputs!$B$12="No",IF((K484+L484)&gt;(U483*(1+rate/freq)),IF((U483*(1+rate/freq))&lt;0,0,(U483*(1+rate/freq))),(K484+L484)),IF(E484="",NA(),IF(Inputs!$E$10&gt;(U483*(1+rate/freq)),IF((U483*(1+rate/freq))&lt;0,0,(U483*(1+rate/freq))),PMT(H484/freq,(term),-$B$2))))</f>
        <v>#N/A</v>
      </c>
      <c r="J484" s="8" t="str">
        <f t="shared" si="95"/>
        <v/>
      </c>
      <c r="K484" s="9" t="str">
        <f t="shared" si="96"/>
        <v/>
      </c>
      <c r="L484" s="8" t="str">
        <f>IF(E484="","",IF(Inputs!$B$12="Yes",I484-K484,Inputs!$B$6-K484))</f>
        <v/>
      </c>
      <c r="M484" s="8" t="str">
        <f t="shared" si="102"/>
        <v/>
      </c>
      <c r="N484" s="8">
        <f>N481+3</f>
        <v>481</v>
      </c>
      <c r="O484" s="8">
        <f>O478+6</f>
        <v>481</v>
      </c>
      <c r="P484" s="8">
        <f>P472+12</f>
        <v>481</v>
      </c>
      <c r="Q484" s="8" t="str">
        <f t="shared" si="97"/>
        <v/>
      </c>
      <c r="R484" s="3">
        <f t="shared" si="98"/>
        <v>0</v>
      </c>
      <c r="S484" s="19"/>
      <c r="T484" s="3">
        <f t="shared" si="99"/>
        <v>0</v>
      </c>
      <c r="U484" s="8" t="str">
        <f t="shared" si="100"/>
        <v/>
      </c>
      <c r="W484" s="11"/>
      <c r="X484" s="11"/>
      <c r="Y484" s="11"/>
      <c r="Z484" s="11"/>
      <c r="AA484" s="11"/>
      <c r="AB484" s="11"/>
      <c r="AC484" s="11"/>
      <c r="AD484">
        <f>IF(AND('Loan amortization schedule-old'!K484&gt;$AE$1,K484&gt;$AE$1),1,0)</f>
        <v>1</v>
      </c>
      <c r="AE484" s="2">
        <f>IF(AND('Loan amortization schedule-old'!K484&gt;$AE$1,K484&lt;$AE$1),($AE$1-K484)*Inputs!$B$10,0)</f>
        <v>0</v>
      </c>
      <c r="AF484">
        <f>IF(AND('Loan amortization schedule-old'!K484&lt;$AE$1,K484&lt;$AE$1),('Loan amortization schedule-old'!K484-'Loan amortization schedule-new'!K484)*Inputs!$B$10,0)</f>
        <v>0</v>
      </c>
      <c r="AG484" s="7"/>
      <c r="AH484" s="61" t="e">
        <f>IF(ISERROR(E484),NA(),'Loan amortization schedule-old'!K484-'Loan amortization schedule-new'!K484)+IF(ISERROR(E484),NA(),'Loan amortization schedule-old'!L484-'Loan amortization schedule-new'!L484)-IF(ISERROR(E484),NA(),IF(AD484=1,0,SUM(AE484:AF484)))</f>
        <v>#VALUE!</v>
      </c>
    </row>
    <row r="485" spans="2:34">
      <c r="D485" s="26">
        <f>IF(SUM($D$2:D484)&lt;&gt;0,0,IF(OR(ROUND(U484-L485,2)=0,ROUND(U485,2)=0),E485,0))</f>
        <v>0</v>
      </c>
      <c r="E485" s="3" t="str">
        <f t="shared" si="101"/>
        <v/>
      </c>
      <c r="F485" s="3" t="str">
        <f t="shared" si="93"/>
        <v/>
      </c>
      <c r="G485" s="47">
        <f t="shared" si="103"/>
        <v>8.6499999999999994E-2</v>
      </c>
      <c r="H485" s="37">
        <f t="shared" si="94"/>
        <v>8.6499999999999994E-2</v>
      </c>
      <c r="I485" s="9" t="e">
        <f>IF(Inputs!$B$12="No",IF((K485+L485)&gt;(U484*(1+rate/freq)),IF((U484*(1+rate/freq))&lt;0,0,(U484*(1+rate/freq))),(K485+L485)),IF(E485="",NA(),IF(Inputs!$E$10&gt;(U484*(1+rate/freq)),IF((U484*(1+rate/freq))&lt;0,0,(U484*(1+rate/freq))),PMT(H485/freq,(term),-$B$2))))</f>
        <v>#N/A</v>
      </c>
      <c r="J485" s="8" t="str">
        <f t="shared" si="95"/>
        <v/>
      </c>
      <c r="K485" s="9" t="str">
        <f t="shared" si="96"/>
        <v/>
      </c>
      <c r="L485" s="8" t="str">
        <f>IF(E485="","",IF(Inputs!$B$12="Yes",I485-K485,Inputs!$B$6-K485))</f>
        <v/>
      </c>
      <c r="M485" s="8" t="str">
        <f t="shared" si="102"/>
        <v/>
      </c>
      <c r="N485" s="8"/>
      <c r="O485" s="8"/>
      <c r="P485" s="8"/>
      <c r="Q485" s="8" t="str">
        <f t="shared" si="97"/>
        <v/>
      </c>
      <c r="R485" s="3">
        <f t="shared" si="98"/>
        <v>0</v>
      </c>
      <c r="S485" s="19"/>
      <c r="T485" s="3">
        <f t="shared" si="99"/>
        <v>0</v>
      </c>
      <c r="U485" s="8" t="str">
        <f t="shared" si="100"/>
        <v/>
      </c>
      <c r="W485" s="11"/>
      <c r="X485" s="11"/>
      <c r="Y485" s="11"/>
      <c r="Z485" s="11"/>
      <c r="AA485" s="11"/>
      <c r="AB485" s="11"/>
      <c r="AC485" s="11"/>
      <c r="AD485">
        <f>IF(AND('Loan amortization schedule-old'!K485&gt;$AE$1,K485&gt;$AE$1),1,0)</f>
        <v>1</v>
      </c>
      <c r="AE485" s="2">
        <f>IF(AND('Loan amortization schedule-old'!K485&gt;$AE$1,K485&lt;$AE$1),($AE$1-K485)*Inputs!$B$10,0)</f>
        <v>0</v>
      </c>
      <c r="AF485">
        <f>IF(AND('Loan amortization schedule-old'!K485&lt;$AE$1,K485&lt;$AE$1),('Loan amortization schedule-old'!K485-'Loan amortization schedule-new'!K485)*Inputs!$B$10,0)</f>
        <v>0</v>
      </c>
      <c r="AG485" s="7"/>
      <c r="AH485" s="61" t="e">
        <f>IF(ISERROR(E485),NA(),'Loan amortization schedule-old'!K485-'Loan amortization schedule-new'!K485)+IF(ISERROR(E485),NA(),'Loan amortization schedule-old'!L485-'Loan amortization schedule-new'!L485)-IF(ISERROR(E485),NA(),IF(AD485=1,0,SUM(AE485:AF485)))</f>
        <v>#VALUE!</v>
      </c>
    </row>
    <row r="486" spans="2:34">
      <c r="D486" s="26">
        <f>IF(SUM($D$2:D485)&lt;&gt;0,0,IF(OR(ROUND(U485-L486,2)=0,ROUND(U486,2)=0),E486,0))</f>
        <v>0</v>
      </c>
      <c r="E486" s="3" t="str">
        <f t="shared" si="101"/>
        <v/>
      </c>
      <c r="F486" s="3" t="str">
        <f t="shared" si="93"/>
        <v/>
      </c>
      <c r="G486" s="47">
        <f t="shared" si="103"/>
        <v>8.6499999999999994E-2</v>
      </c>
      <c r="H486" s="37">
        <f t="shared" si="94"/>
        <v>8.6499999999999994E-2</v>
      </c>
      <c r="I486" s="9" t="e">
        <f>IF(Inputs!$B$12="No",IF((K486+L486)&gt;(U485*(1+rate/freq)),IF((U485*(1+rate/freq))&lt;0,0,(U485*(1+rate/freq))),(K486+L486)),IF(E486="",NA(),IF(Inputs!$E$10&gt;(U485*(1+rate/freq)),IF((U485*(1+rate/freq))&lt;0,0,(U485*(1+rate/freq))),PMT(H486/freq,(term),-$B$2))))</f>
        <v>#N/A</v>
      </c>
      <c r="J486" s="8" t="str">
        <f t="shared" si="95"/>
        <v/>
      </c>
      <c r="K486" s="9" t="str">
        <f t="shared" si="96"/>
        <v/>
      </c>
      <c r="L486" s="8" t="str">
        <f>IF(E486="","",IF(Inputs!$B$12="Yes",I486-K486,Inputs!$B$6-K486))</f>
        <v/>
      </c>
      <c r="M486" s="8" t="str">
        <f t="shared" si="102"/>
        <v/>
      </c>
      <c r="N486" s="8"/>
      <c r="O486" s="8"/>
      <c r="P486" s="8"/>
      <c r="Q486" s="8" t="str">
        <f t="shared" si="97"/>
        <v/>
      </c>
      <c r="R486" s="3">
        <f t="shared" si="98"/>
        <v>0</v>
      </c>
      <c r="S486" s="19"/>
      <c r="T486" s="3">
        <f t="shared" si="99"/>
        <v>0</v>
      </c>
      <c r="U486" s="8" t="str">
        <f t="shared" si="100"/>
        <v/>
      </c>
      <c r="W486" s="11"/>
      <c r="X486" s="11"/>
      <c r="Y486" s="11"/>
      <c r="Z486" s="11"/>
      <c r="AA486" s="11"/>
      <c r="AB486" s="11"/>
      <c r="AC486" s="11"/>
      <c r="AD486">
        <f>IF(AND('Loan amortization schedule-old'!K486&gt;$AE$1,K486&gt;$AE$1),1,0)</f>
        <v>1</v>
      </c>
      <c r="AE486" s="2">
        <f>IF(AND('Loan amortization schedule-old'!K486&gt;$AE$1,K486&lt;$AE$1),($AE$1-K486)*Inputs!$B$10,0)</f>
        <v>0</v>
      </c>
      <c r="AF486">
        <f>IF(AND('Loan amortization schedule-old'!K486&lt;$AE$1,K486&lt;$AE$1),('Loan amortization schedule-old'!K486-'Loan amortization schedule-new'!K486)*Inputs!$B$10,0)</f>
        <v>0</v>
      </c>
      <c r="AG486" s="7"/>
      <c r="AH486" s="61" t="e">
        <f>IF(ISERROR(E486),NA(),'Loan amortization schedule-old'!K486-'Loan amortization schedule-new'!K486)+IF(ISERROR(E486),NA(),'Loan amortization schedule-old'!L486-'Loan amortization schedule-new'!L486)-IF(ISERROR(E486),NA(),IF(AD486=1,0,SUM(AE486:AF486)))</f>
        <v>#VALUE!</v>
      </c>
    </row>
    <row r="487" spans="2:34">
      <c r="D487" s="26">
        <f>IF(SUM($D$2:D486)&lt;&gt;0,0,IF(OR(ROUND(U486-L487,2)=0,ROUND(U487,2)=0),E487,0))</f>
        <v>0</v>
      </c>
      <c r="E487" s="3" t="str">
        <f t="shared" si="101"/>
        <v/>
      </c>
      <c r="F487" s="3" t="str">
        <f t="shared" si="93"/>
        <v/>
      </c>
      <c r="G487" s="47">
        <f t="shared" si="103"/>
        <v>8.6499999999999994E-2</v>
      </c>
      <c r="H487" s="37">
        <f t="shared" si="94"/>
        <v>8.6499999999999994E-2</v>
      </c>
      <c r="I487" s="9" t="e">
        <f>IF(Inputs!$B$12="No",IF((K487+L487)&gt;(U486*(1+rate/freq)),IF((U486*(1+rate/freq))&lt;0,0,(U486*(1+rate/freq))),(K487+L487)),IF(E487="",NA(),IF(Inputs!$E$10&gt;(U486*(1+rate/freq)),IF((U486*(1+rate/freq))&lt;0,0,(U486*(1+rate/freq))),PMT(H487/freq,(term),-$B$2))))</f>
        <v>#N/A</v>
      </c>
      <c r="J487" s="8" t="str">
        <f t="shared" si="95"/>
        <v/>
      </c>
      <c r="K487" s="9" t="str">
        <f t="shared" si="96"/>
        <v/>
      </c>
      <c r="L487" s="8" t="str">
        <f>IF(E487="","",IF(Inputs!$B$12="Yes",I487-K487,Inputs!$B$6-K487))</f>
        <v/>
      </c>
      <c r="M487" s="8" t="str">
        <f t="shared" si="102"/>
        <v/>
      </c>
      <c r="N487" s="8">
        <f>N484+3</f>
        <v>484</v>
      </c>
      <c r="O487" s="8"/>
      <c r="P487" s="8"/>
      <c r="Q487" s="8" t="str">
        <f t="shared" si="97"/>
        <v/>
      </c>
      <c r="R487" s="3">
        <f t="shared" si="98"/>
        <v>0</v>
      </c>
      <c r="S487" s="19"/>
      <c r="T487" s="3">
        <f t="shared" si="99"/>
        <v>0</v>
      </c>
      <c r="U487" s="8" t="str">
        <f t="shared" si="100"/>
        <v/>
      </c>
      <c r="W487" s="11"/>
      <c r="X487" s="11"/>
      <c r="Y487" s="11"/>
      <c r="Z487" s="11"/>
      <c r="AA487" s="11"/>
      <c r="AB487" s="11"/>
      <c r="AC487" s="11"/>
      <c r="AD487">
        <f>IF(AND('Loan amortization schedule-old'!K487&gt;$AE$1,K487&gt;$AE$1),1,0)</f>
        <v>1</v>
      </c>
      <c r="AE487" s="2">
        <f>IF(AND('Loan amortization schedule-old'!K487&gt;$AE$1,K487&lt;$AE$1),($AE$1-K487)*Inputs!$B$10,0)</f>
        <v>0</v>
      </c>
      <c r="AF487">
        <f>IF(AND('Loan amortization schedule-old'!K487&lt;$AE$1,K487&lt;$AE$1),('Loan amortization schedule-old'!K487-'Loan amortization schedule-new'!K487)*Inputs!$B$10,0)</f>
        <v>0</v>
      </c>
      <c r="AG487" s="7"/>
      <c r="AH487" s="61" t="e">
        <f>IF(ISERROR(E487),NA(),'Loan amortization schedule-old'!K487-'Loan amortization schedule-new'!K487)+IF(ISERROR(E487),NA(),'Loan amortization schedule-old'!L487-'Loan amortization schedule-new'!L487)-IF(ISERROR(E487),NA(),IF(AD487=1,0,SUM(AE487:AF487)))</f>
        <v>#VALUE!</v>
      </c>
    </row>
    <row r="488" spans="2:34">
      <c r="D488" s="26">
        <f>IF(SUM($D$2:D487)&lt;&gt;0,0,IF(OR(ROUND(U487-L488,2)=0,ROUND(U488,2)=0),E488,0))</f>
        <v>0</v>
      </c>
      <c r="E488" s="3" t="str">
        <f t="shared" si="101"/>
        <v/>
      </c>
      <c r="F488" s="3" t="str">
        <f t="shared" si="93"/>
        <v/>
      </c>
      <c r="G488" s="47">
        <f t="shared" si="103"/>
        <v>8.6499999999999994E-2</v>
      </c>
      <c r="H488" s="37">
        <f t="shared" si="94"/>
        <v>8.6499999999999994E-2</v>
      </c>
      <c r="I488" s="9" t="e">
        <f>IF(Inputs!$B$12="No",IF((K488+L488)&gt;(U487*(1+rate/freq)),IF((U487*(1+rate/freq))&lt;0,0,(U487*(1+rate/freq))),(K488+L488)),IF(E488="",NA(),IF(Inputs!$E$10&gt;(U487*(1+rate/freq)),IF((U487*(1+rate/freq))&lt;0,0,(U487*(1+rate/freq))),PMT(H488/freq,(term),-$B$2))))</f>
        <v>#N/A</v>
      </c>
      <c r="J488" s="8" t="str">
        <f t="shared" si="95"/>
        <v/>
      </c>
      <c r="K488" s="9" t="str">
        <f t="shared" si="96"/>
        <v/>
      </c>
      <c r="L488" s="8" t="str">
        <f>IF(E488="","",IF(Inputs!$B$12="Yes",I488-K488,Inputs!$B$6-K488))</f>
        <v/>
      </c>
      <c r="M488" s="8" t="str">
        <f t="shared" si="102"/>
        <v/>
      </c>
      <c r="N488" s="8"/>
      <c r="O488" s="8"/>
      <c r="P488" s="8"/>
      <c r="Q488" s="8" t="str">
        <f t="shared" si="97"/>
        <v/>
      </c>
      <c r="R488" s="3">
        <f t="shared" si="98"/>
        <v>0</v>
      </c>
      <c r="S488" s="19"/>
      <c r="T488" s="3">
        <f t="shared" si="99"/>
        <v>0</v>
      </c>
      <c r="U488" s="8" t="str">
        <f t="shared" si="100"/>
        <v/>
      </c>
      <c r="W488" s="11"/>
      <c r="X488" s="11"/>
      <c r="Y488" s="11"/>
      <c r="Z488" s="11"/>
      <c r="AA488" s="11"/>
      <c r="AB488" s="11"/>
      <c r="AC488" s="11"/>
      <c r="AD488">
        <f>IF(AND('Loan amortization schedule-old'!K488&gt;$AE$1,K488&gt;$AE$1),1,0)</f>
        <v>1</v>
      </c>
      <c r="AE488" s="2">
        <f>IF(AND('Loan amortization schedule-old'!K488&gt;$AE$1,K488&lt;$AE$1),($AE$1-K488)*Inputs!$B$10,0)</f>
        <v>0</v>
      </c>
      <c r="AF488">
        <f>IF(AND('Loan amortization schedule-old'!K488&lt;$AE$1,K488&lt;$AE$1),('Loan amortization schedule-old'!K488-'Loan amortization schedule-new'!K488)*Inputs!$B$10,0)</f>
        <v>0</v>
      </c>
      <c r="AG488" s="7"/>
      <c r="AH488" s="61" t="e">
        <f>IF(ISERROR(E488),NA(),'Loan amortization schedule-old'!K488-'Loan amortization schedule-new'!K488)+IF(ISERROR(E488),NA(),'Loan amortization schedule-old'!L488-'Loan amortization schedule-new'!L488)-IF(ISERROR(E488),NA(),IF(AD488=1,0,SUM(AE488:AF488)))</f>
        <v>#VALUE!</v>
      </c>
    </row>
    <row r="489" spans="2:34">
      <c r="D489" s="26">
        <f>IF(SUM($D$2:D488)&lt;&gt;0,0,IF(OR(ROUND(U488-L489,2)=0,ROUND(U489,2)=0),E489,0))</f>
        <v>0</v>
      </c>
      <c r="E489" s="3" t="str">
        <f t="shared" si="101"/>
        <v/>
      </c>
      <c r="F489" s="3" t="str">
        <f t="shared" si="93"/>
        <v/>
      </c>
      <c r="G489" s="47">
        <f t="shared" si="103"/>
        <v>8.6499999999999994E-2</v>
      </c>
      <c r="H489" s="37">
        <f t="shared" si="94"/>
        <v>8.6499999999999994E-2</v>
      </c>
      <c r="I489" s="9" t="e">
        <f>IF(Inputs!$B$12="No",IF((K489+L489)&gt;(U488*(1+rate/freq)),IF((U488*(1+rate/freq))&lt;0,0,(U488*(1+rate/freq))),(K489+L489)),IF(E489="",NA(),IF(Inputs!$E$10&gt;(U488*(1+rate/freq)),IF((U488*(1+rate/freq))&lt;0,0,(U488*(1+rate/freq))),PMT(H489/freq,(term),-$B$2))))</f>
        <v>#N/A</v>
      </c>
      <c r="J489" s="8" t="str">
        <f t="shared" si="95"/>
        <v/>
      </c>
      <c r="K489" s="9" t="str">
        <f t="shared" si="96"/>
        <v/>
      </c>
      <c r="L489" s="8" t="str">
        <f>IF(E489="","",IF(Inputs!$B$12="Yes",I489-K489,Inputs!$B$6-K489))</f>
        <v/>
      </c>
      <c r="M489" s="8" t="str">
        <f t="shared" si="102"/>
        <v/>
      </c>
      <c r="N489" s="8"/>
      <c r="O489" s="8"/>
      <c r="P489" s="8"/>
      <c r="Q489" s="8" t="str">
        <f t="shared" si="97"/>
        <v/>
      </c>
      <c r="R489" s="3">
        <f t="shared" si="98"/>
        <v>0</v>
      </c>
      <c r="S489" s="19"/>
      <c r="T489" s="3">
        <f t="shared" si="99"/>
        <v>0</v>
      </c>
      <c r="U489" s="8" t="str">
        <f t="shared" si="100"/>
        <v/>
      </c>
      <c r="W489" s="11"/>
      <c r="X489" s="11"/>
      <c r="Y489" s="11"/>
      <c r="Z489" s="11"/>
      <c r="AA489" s="11"/>
      <c r="AB489" s="11"/>
      <c r="AC489" s="11"/>
      <c r="AD489">
        <f>IF(AND('Loan amortization schedule-old'!K489&gt;$AE$1,K489&gt;$AE$1),1,0)</f>
        <v>1</v>
      </c>
      <c r="AE489" s="2">
        <f>IF(AND('Loan amortization schedule-old'!K489&gt;$AE$1,K489&lt;$AE$1),($AE$1-K489)*Inputs!$B$10,0)</f>
        <v>0</v>
      </c>
      <c r="AF489">
        <f>IF(AND('Loan amortization schedule-old'!K489&lt;$AE$1,K489&lt;$AE$1),('Loan amortization schedule-old'!K489-'Loan amortization schedule-new'!K489)*Inputs!$B$10,0)</f>
        <v>0</v>
      </c>
      <c r="AG489" s="7"/>
      <c r="AH489" s="61" t="e">
        <f>IF(ISERROR(E489),NA(),'Loan amortization schedule-old'!K489-'Loan amortization schedule-new'!K489)+IF(ISERROR(E489),NA(),'Loan amortization schedule-old'!L489-'Loan amortization schedule-new'!L489)-IF(ISERROR(E489),NA(),IF(AD489=1,0,SUM(AE489:AF489)))</f>
        <v>#VALUE!</v>
      </c>
    </row>
    <row r="490" spans="2:34">
      <c r="D490" s="26">
        <f>IF(SUM($D$2:D489)&lt;&gt;0,0,IF(OR(ROUND(U489-L490,2)=0,ROUND(U490,2)=0),E490,0))</f>
        <v>0</v>
      </c>
      <c r="E490" s="3" t="str">
        <f t="shared" si="101"/>
        <v/>
      </c>
      <c r="F490" s="3" t="str">
        <f t="shared" si="93"/>
        <v/>
      </c>
      <c r="G490" s="47">
        <f t="shared" si="103"/>
        <v>8.6499999999999994E-2</v>
      </c>
      <c r="H490" s="37">
        <f t="shared" si="94"/>
        <v>8.6499999999999994E-2</v>
      </c>
      <c r="I490" s="9" t="e">
        <f>IF(Inputs!$B$12="No",IF((K490+L490)&gt;(U489*(1+rate/freq)),IF((U489*(1+rate/freq))&lt;0,0,(U489*(1+rate/freq))),(K490+L490)),IF(E490="",NA(),IF(Inputs!$E$10&gt;(U489*(1+rate/freq)),IF((U489*(1+rate/freq))&lt;0,0,(U489*(1+rate/freq))),PMT(H490/freq,(term),-$B$2))))</f>
        <v>#N/A</v>
      </c>
      <c r="J490" s="8" t="str">
        <f t="shared" si="95"/>
        <v/>
      </c>
      <c r="K490" s="9" t="str">
        <f t="shared" si="96"/>
        <v/>
      </c>
      <c r="L490" s="8" t="str">
        <f>IF(E490="","",IF(Inputs!$B$12="Yes",I490-K490,Inputs!$B$6-K490))</f>
        <v/>
      </c>
      <c r="M490" s="8" t="str">
        <f t="shared" si="102"/>
        <v/>
      </c>
      <c r="N490" s="8">
        <f>N487+3</f>
        <v>487</v>
      </c>
      <c r="O490" s="8">
        <f>O484+6</f>
        <v>487</v>
      </c>
      <c r="P490" s="8"/>
      <c r="Q490" s="8" t="str">
        <f t="shared" si="97"/>
        <v/>
      </c>
      <c r="R490" s="3">
        <f t="shared" si="98"/>
        <v>0</v>
      </c>
      <c r="S490" s="19"/>
      <c r="T490" s="3">
        <f t="shared" si="99"/>
        <v>0</v>
      </c>
      <c r="U490" s="8" t="str">
        <f t="shared" si="100"/>
        <v/>
      </c>
      <c r="W490" s="11"/>
      <c r="X490" s="11"/>
      <c r="Y490" s="11"/>
      <c r="Z490" s="11"/>
      <c r="AA490" s="11"/>
      <c r="AB490" s="11"/>
      <c r="AC490" s="11"/>
      <c r="AD490">
        <f>IF(AND('Loan amortization schedule-old'!K490&gt;$AE$1,K490&gt;$AE$1),1,0)</f>
        <v>1</v>
      </c>
      <c r="AE490" s="2">
        <f>IF(AND('Loan amortization schedule-old'!K490&gt;$AE$1,K490&lt;$AE$1),($AE$1-K490)*Inputs!$B$10,0)</f>
        <v>0</v>
      </c>
      <c r="AF490">
        <f>IF(AND('Loan amortization schedule-old'!K490&lt;$AE$1,K490&lt;$AE$1),('Loan amortization schedule-old'!K490-'Loan amortization schedule-new'!K490)*Inputs!$B$10,0)</f>
        <v>0</v>
      </c>
      <c r="AG490" s="7"/>
      <c r="AH490" s="61" t="e">
        <f>IF(ISERROR(E490),NA(),'Loan amortization schedule-old'!K490-'Loan amortization schedule-new'!K490)+IF(ISERROR(E490),NA(),'Loan amortization schedule-old'!L490-'Loan amortization schedule-new'!L490)-IF(ISERROR(E490),NA(),IF(AD490=1,0,SUM(AE490:AF490)))</f>
        <v>#VALUE!</v>
      </c>
    </row>
    <row r="491" spans="2:34">
      <c r="D491" s="26">
        <f>IF(SUM($D$2:D490)&lt;&gt;0,0,IF(OR(ROUND(U490-L491,2)=0,ROUND(U491,2)=0),E491,0))</f>
        <v>0</v>
      </c>
      <c r="E491" s="3" t="str">
        <f t="shared" si="101"/>
        <v/>
      </c>
      <c r="F491" s="3" t="str">
        <f t="shared" si="93"/>
        <v/>
      </c>
      <c r="G491" s="47">
        <f t="shared" si="103"/>
        <v>8.6499999999999994E-2</v>
      </c>
      <c r="H491" s="37">
        <f t="shared" si="94"/>
        <v>8.6499999999999994E-2</v>
      </c>
      <c r="I491" s="9" t="e">
        <f>IF(Inputs!$B$12="No",IF((K491+L491)&gt;(U490*(1+rate/freq)),IF((U490*(1+rate/freq))&lt;0,0,(U490*(1+rate/freq))),(K491+L491)),IF(E491="",NA(),IF(Inputs!$E$10&gt;(U490*(1+rate/freq)),IF((U490*(1+rate/freq))&lt;0,0,(U490*(1+rate/freq))),PMT(H491/freq,(term),-$B$2))))</f>
        <v>#N/A</v>
      </c>
      <c r="J491" s="8" t="str">
        <f t="shared" si="95"/>
        <v/>
      </c>
      <c r="K491" s="9" t="str">
        <f t="shared" si="96"/>
        <v/>
      </c>
      <c r="L491" s="8" t="str">
        <f>IF(E491="","",IF(Inputs!$B$12="Yes",I491-K491,Inputs!$B$6-K491))</f>
        <v/>
      </c>
      <c r="M491" s="8" t="str">
        <f t="shared" si="102"/>
        <v/>
      </c>
      <c r="N491" s="8"/>
      <c r="O491" s="8"/>
      <c r="P491" s="8"/>
      <c r="Q491" s="8" t="str">
        <f t="shared" si="97"/>
        <v/>
      </c>
      <c r="R491" s="3">
        <f t="shared" si="98"/>
        <v>0</v>
      </c>
      <c r="S491" s="19"/>
      <c r="T491" s="3">
        <f t="shared" si="99"/>
        <v>0</v>
      </c>
      <c r="U491" s="8" t="str">
        <f t="shared" si="100"/>
        <v/>
      </c>
      <c r="W491" s="11"/>
      <c r="X491" s="11"/>
      <c r="Y491" s="11"/>
      <c r="Z491" s="11"/>
      <c r="AA491" s="11"/>
      <c r="AB491" s="11"/>
      <c r="AC491" s="11"/>
      <c r="AD491">
        <f>IF(AND('Loan amortization schedule-old'!K491&gt;$AE$1,K491&gt;$AE$1),1,0)</f>
        <v>1</v>
      </c>
      <c r="AE491" s="2">
        <f>IF(AND('Loan amortization schedule-old'!K491&gt;$AE$1,K491&lt;$AE$1),($AE$1-K491)*Inputs!$B$10,0)</f>
        <v>0</v>
      </c>
      <c r="AF491">
        <f>IF(AND('Loan amortization schedule-old'!K491&lt;$AE$1,K491&lt;$AE$1),('Loan amortization schedule-old'!K491-'Loan amortization schedule-new'!K491)*Inputs!$B$10,0)</f>
        <v>0</v>
      </c>
      <c r="AG491" s="7"/>
      <c r="AH491" s="61" t="e">
        <f>IF(ISERROR(E491),NA(),'Loan amortization schedule-old'!K491-'Loan amortization schedule-new'!K491)+IF(ISERROR(E491),NA(),'Loan amortization schedule-old'!L491-'Loan amortization schedule-new'!L491)-IF(ISERROR(E491),NA(),IF(AD491=1,0,SUM(AE491:AF491)))</f>
        <v>#VALUE!</v>
      </c>
    </row>
    <row r="492" spans="2:34">
      <c r="D492" s="26">
        <f>IF(SUM($D$2:D491)&lt;&gt;0,0,IF(OR(ROUND(U491-L492,2)=0,ROUND(U492,2)=0),E492,0))</f>
        <v>0</v>
      </c>
      <c r="E492" s="3" t="str">
        <f t="shared" si="101"/>
        <v/>
      </c>
      <c r="F492" s="3" t="str">
        <f t="shared" si="93"/>
        <v/>
      </c>
      <c r="G492" s="47">
        <f t="shared" si="103"/>
        <v>8.6499999999999994E-2</v>
      </c>
      <c r="H492" s="37">
        <f t="shared" si="94"/>
        <v>8.6499999999999994E-2</v>
      </c>
      <c r="I492" s="9" t="e">
        <f>IF(Inputs!$B$12="No",IF((K492+L492)&gt;(U491*(1+rate/freq)),IF((U491*(1+rate/freq))&lt;0,0,(U491*(1+rate/freq))),(K492+L492)),IF(E492="",NA(),IF(Inputs!$E$10&gt;(U491*(1+rate/freq)),IF((U491*(1+rate/freq))&lt;0,0,(U491*(1+rate/freq))),PMT(H492/freq,(term),-$B$2))))</f>
        <v>#N/A</v>
      </c>
      <c r="J492" s="8" t="str">
        <f t="shared" si="95"/>
        <v/>
      </c>
      <c r="K492" s="9" t="str">
        <f t="shared" si="96"/>
        <v/>
      </c>
      <c r="L492" s="8" t="str">
        <f>IF(E492="","",IF(Inputs!$B$12="Yes",I492-K492,Inputs!$B$6-K492))</f>
        <v/>
      </c>
      <c r="M492" s="8" t="str">
        <f t="shared" si="102"/>
        <v/>
      </c>
      <c r="N492" s="8"/>
      <c r="O492" s="8"/>
      <c r="P492" s="8"/>
      <c r="Q492" s="8" t="str">
        <f t="shared" si="97"/>
        <v/>
      </c>
      <c r="R492" s="3">
        <f t="shared" si="98"/>
        <v>0</v>
      </c>
      <c r="S492" s="19"/>
      <c r="T492" s="3">
        <f t="shared" si="99"/>
        <v>0</v>
      </c>
      <c r="U492" s="8" t="str">
        <f t="shared" si="100"/>
        <v/>
      </c>
      <c r="W492" s="11"/>
      <c r="X492" s="11"/>
      <c r="Y492" s="11"/>
      <c r="Z492" s="11"/>
      <c r="AA492" s="11"/>
      <c r="AB492" s="11"/>
      <c r="AC492" s="11"/>
      <c r="AD492">
        <f>IF(AND('Loan amortization schedule-old'!K492&gt;$AE$1,K492&gt;$AE$1),1,0)</f>
        <v>1</v>
      </c>
      <c r="AE492" s="2">
        <f>IF(AND('Loan amortization schedule-old'!K492&gt;$AE$1,K492&lt;$AE$1),($AE$1-K492)*Inputs!$B$10,0)</f>
        <v>0</v>
      </c>
      <c r="AF492">
        <f>IF(AND('Loan amortization schedule-old'!K492&lt;$AE$1,K492&lt;$AE$1),('Loan amortization schedule-old'!K492-'Loan amortization schedule-new'!K492)*Inputs!$B$10,0)</f>
        <v>0</v>
      </c>
      <c r="AG492" s="7"/>
      <c r="AH492" s="61" t="e">
        <f>IF(ISERROR(E492),NA(),'Loan amortization schedule-old'!K492-'Loan amortization schedule-new'!K492)+IF(ISERROR(E492),NA(),'Loan amortization schedule-old'!L492-'Loan amortization schedule-new'!L492)-IF(ISERROR(E492),NA(),IF(AD492=1,0,SUM(AE492:AF492)))</f>
        <v>#VALUE!</v>
      </c>
    </row>
    <row r="493" spans="2:34">
      <c r="D493" s="26">
        <f>IF(SUM($D$2:D492)&lt;&gt;0,0,IF(OR(ROUND(U492-L493,2)=0,ROUND(U493,2)=0),E493,0))</f>
        <v>0</v>
      </c>
      <c r="E493" s="3" t="str">
        <f t="shared" si="101"/>
        <v/>
      </c>
      <c r="F493" s="3" t="str">
        <f t="shared" si="93"/>
        <v/>
      </c>
      <c r="G493" s="47">
        <f t="shared" si="103"/>
        <v>8.6499999999999994E-2</v>
      </c>
      <c r="H493" s="37">
        <f t="shared" si="94"/>
        <v>8.6499999999999994E-2</v>
      </c>
      <c r="I493" s="9" t="e">
        <f>IF(Inputs!$B$12="No",IF((K493+L493)&gt;(U492*(1+rate/freq)),IF((U492*(1+rate/freq))&lt;0,0,(U492*(1+rate/freq))),(K493+L493)),IF(E493="",NA(),IF(Inputs!$E$10&gt;(U492*(1+rate/freq)),IF((U492*(1+rate/freq))&lt;0,0,(U492*(1+rate/freq))),PMT(H493/freq,(term),-$B$2))))</f>
        <v>#N/A</v>
      </c>
      <c r="J493" s="8" t="str">
        <f t="shared" si="95"/>
        <v/>
      </c>
      <c r="K493" s="9" t="str">
        <f t="shared" si="96"/>
        <v/>
      </c>
      <c r="L493" s="8" t="str">
        <f>IF(E493="","",IF(Inputs!$B$12="Yes",I493-K493,Inputs!$B$6-K493))</f>
        <v/>
      </c>
      <c r="M493" s="8" t="str">
        <f t="shared" si="102"/>
        <v/>
      </c>
      <c r="N493" s="8">
        <f>N490+3</f>
        <v>490</v>
      </c>
      <c r="O493" s="8"/>
      <c r="P493" s="8"/>
      <c r="Q493" s="8" t="str">
        <f t="shared" si="97"/>
        <v/>
      </c>
      <c r="R493" s="3">
        <f t="shared" si="98"/>
        <v>0</v>
      </c>
      <c r="S493" s="19"/>
      <c r="T493" s="3">
        <f t="shared" si="99"/>
        <v>0</v>
      </c>
      <c r="U493" s="8" t="str">
        <f t="shared" si="100"/>
        <v/>
      </c>
      <c r="W493" s="11"/>
      <c r="X493" s="11"/>
      <c r="Y493" s="11"/>
      <c r="Z493" s="11"/>
      <c r="AA493" s="11"/>
      <c r="AB493" s="11"/>
      <c r="AC493" s="11"/>
      <c r="AD493">
        <f>IF(AND('Loan amortization schedule-old'!K493&gt;$AE$1,K493&gt;$AE$1),1,0)</f>
        <v>1</v>
      </c>
      <c r="AE493" s="2">
        <f>IF(AND('Loan amortization schedule-old'!K493&gt;$AE$1,K493&lt;$AE$1),($AE$1-K493)*Inputs!$B$10,0)</f>
        <v>0</v>
      </c>
      <c r="AF493">
        <f>IF(AND('Loan amortization schedule-old'!K493&lt;$AE$1,K493&lt;$AE$1),('Loan amortization schedule-old'!K493-'Loan amortization schedule-new'!K493)*Inputs!$B$10,0)</f>
        <v>0</v>
      </c>
      <c r="AG493" s="7"/>
      <c r="AH493" s="61" t="e">
        <f>IF(ISERROR(E493),NA(),'Loan amortization schedule-old'!K493-'Loan amortization schedule-new'!K493)+IF(ISERROR(E493),NA(),'Loan amortization schedule-old'!L493-'Loan amortization schedule-new'!L493)-IF(ISERROR(E493),NA(),IF(AD493=1,0,SUM(AE493:AF493)))</f>
        <v>#VALUE!</v>
      </c>
    </row>
    <row r="494" spans="2:34">
      <c r="D494" s="26">
        <f>IF(SUM($D$2:D493)&lt;&gt;0,0,IF(OR(ROUND(U493-L494,2)=0,ROUND(U494,2)=0),E494,0))</f>
        <v>0</v>
      </c>
      <c r="E494" s="3" t="str">
        <f t="shared" si="101"/>
        <v/>
      </c>
      <c r="F494" s="3" t="str">
        <f t="shared" si="93"/>
        <v/>
      </c>
      <c r="G494" s="47">
        <f t="shared" si="103"/>
        <v>8.6499999999999994E-2</v>
      </c>
      <c r="H494" s="37">
        <f t="shared" si="94"/>
        <v>8.6499999999999994E-2</v>
      </c>
      <c r="I494" s="9" t="e">
        <f>IF(Inputs!$B$12="No",IF((K494+L494)&gt;(U493*(1+rate/freq)),IF((U493*(1+rate/freq))&lt;0,0,(U493*(1+rate/freq))),(K494+L494)),IF(E494="",NA(),IF(Inputs!$E$10&gt;(U493*(1+rate/freq)),IF((U493*(1+rate/freq))&lt;0,0,(U493*(1+rate/freq))),PMT(H494/freq,(term),-$B$2))))</f>
        <v>#N/A</v>
      </c>
      <c r="J494" s="8" t="str">
        <f t="shared" si="95"/>
        <v/>
      </c>
      <c r="K494" s="9" t="str">
        <f t="shared" si="96"/>
        <v/>
      </c>
      <c r="L494" s="8" t="str">
        <f>IF(E494="","",IF(Inputs!$B$12="Yes",I494-K494,Inputs!$B$6-K494))</f>
        <v/>
      </c>
      <c r="M494" s="8" t="str">
        <f t="shared" si="102"/>
        <v/>
      </c>
      <c r="N494" s="8"/>
      <c r="O494" s="8"/>
      <c r="P494" s="8"/>
      <c r="Q494" s="8" t="str">
        <f t="shared" si="97"/>
        <v/>
      </c>
      <c r="R494" s="3">
        <f t="shared" si="98"/>
        <v>0</v>
      </c>
      <c r="S494" s="19"/>
      <c r="T494" s="3">
        <f t="shared" si="99"/>
        <v>0</v>
      </c>
      <c r="U494" s="8" t="str">
        <f t="shared" si="100"/>
        <v/>
      </c>
      <c r="W494" s="11"/>
      <c r="X494" s="11"/>
      <c r="Y494" s="11"/>
      <c r="Z494" s="11"/>
      <c r="AA494" s="11"/>
      <c r="AB494" s="11"/>
      <c r="AC494" s="11"/>
      <c r="AD494">
        <f>IF(AND('Loan amortization schedule-old'!K494&gt;$AE$1,K494&gt;$AE$1),1,0)</f>
        <v>1</v>
      </c>
      <c r="AE494" s="2">
        <f>IF(AND('Loan amortization schedule-old'!K494&gt;$AE$1,K494&lt;$AE$1),($AE$1-K494)*Inputs!$B$10,0)</f>
        <v>0</v>
      </c>
      <c r="AF494">
        <f>IF(AND('Loan amortization schedule-old'!K494&lt;$AE$1,K494&lt;$AE$1),('Loan amortization schedule-old'!K494-'Loan amortization schedule-new'!K494)*Inputs!$B$10,0)</f>
        <v>0</v>
      </c>
      <c r="AG494" s="7"/>
      <c r="AH494" s="61" t="e">
        <f>IF(ISERROR(E494),NA(),'Loan amortization schedule-old'!K494-'Loan amortization schedule-new'!K494)+IF(ISERROR(E494),NA(),'Loan amortization schedule-old'!L494-'Loan amortization schedule-new'!L494)-IF(ISERROR(E494),NA(),IF(AD494=1,0,SUM(AE494:AF494)))</f>
        <v>#VALUE!</v>
      </c>
    </row>
    <row r="495" spans="2:34">
      <c r="D495" s="26">
        <f>IF(SUM($D$2:D494)&lt;&gt;0,0,IF(OR(ROUND(U494-L495,2)=0,ROUND(U495,2)=0),E495,0))</f>
        <v>0</v>
      </c>
      <c r="E495" s="3" t="str">
        <f t="shared" si="101"/>
        <v/>
      </c>
      <c r="F495" s="3" t="str">
        <f t="shared" si="93"/>
        <v/>
      </c>
      <c r="G495" s="47">
        <f t="shared" si="103"/>
        <v>8.6499999999999994E-2</v>
      </c>
      <c r="H495" s="37">
        <f t="shared" si="94"/>
        <v>8.6499999999999994E-2</v>
      </c>
      <c r="I495" s="9" t="e">
        <f>IF(Inputs!$B$12="No",IF((K495+L495)&gt;(U494*(1+rate/freq)),IF((U494*(1+rate/freq))&lt;0,0,(U494*(1+rate/freq))),(K495+L495)),IF(E495="",NA(),IF(Inputs!$E$10&gt;(U494*(1+rate/freq)),IF((U494*(1+rate/freq))&lt;0,0,(U494*(1+rate/freq))),PMT(H495/freq,(term),-$B$2))))</f>
        <v>#N/A</v>
      </c>
      <c r="J495" s="8" t="str">
        <f t="shared" si="95"/>
        <v/>
      </c>
      <c r="K495" s="9" t="str">
        <f t="shared" si="96"/>
        <v/>
      </c>
      <c r="L495" s="8" t="str">
        <f>IF(E495="","",IF(Inputs!$B$12="Yes",I495-K495,Inputs!$B$6-K495))</f>
        <v/>
      </c>
      <c r="M495" s="8" t="str">
        <f t="shared" si="102"/>
        <v/>
      </c>
      <c r="N495" s="8"/>
      <c r="O495" s="8"/>
      <c r="P495" s="8"/>
      <c r="Q495" s="8" t="str">
        <f t="shared" si="97"/>
        <v/>
      </c>
      <c r="R495" s="3">
        <f t="shared" si="98"/>
        <v>0</v>
      </c>
      <c r="S495" s="19"/>
      <c r="T495" s="3">
        <f t="shared" si="99"/>
        <v>0</v>
      </c>
      <c r="U495" s="8" t="str">
        <f t="shared" si="100"/>
        <v/>
      </c>
      <c r="W495" s="11"/>
      <c r="X495" s="11"/>
      <c r="Y495" s="11"/>
      <c r="Z495" s="11"/>
      <c r="AA495" s="11"/>
      <c r="AB495" s="11"/>
      <c r="AC495" s="11"/>
      <c r="AD495">
        <f>IF(AND('Loan amortization schedule-old'!K495&gt;$AE$1,K495&gt;$AE$1),1,0)</f>
        <v>1</v>
      </c>
      <c r="AE495" s="2">
        <f>IF(AND('Loan amortization schedule-old'!K495&gt;$AE$1,K495&lt;$AE$1),($AE$1-K495)*Inputs!$B$10,0)</f>
        <v>0</v>
      </c>
      <c r="AF495">
        <f>IF(AND('Loan amortization schedule-old'!K495&lt;$AE$1,K495&lt;$AE$1),('Loan amortization schedule-old'!K495-'Loan amortization schedule-new'!K495)*Inputs!$B$10,0)</f>
        <v>0</v>
      </c>
      <c r="AG495" s="7"/>
      <c r="AH495" s="61" t="e">
        <f>IF(ISERROR(E495),NA(),'Loan amortization schedule-old'!K495-'Loan amortization schedule-new'!K495)+IF(ISERROR(E495),NA(),'Loan amortization schedule-old'!L495-'Loan amortization schedule-new'!L495)-IF(ISERROR(E495),NA(),IF(AD495=1,0,SUM(AE495:AF495)))</f>
        <v>#VALUE!</v>
      </c>
    </row>
    <row r="496" spans="2:34">
      <c r="D496" s="26">
        <f>IF(SUM($D$2:D495)&lt;&gt;0,0,IF(OR(ROUND(U495-L496,2)=0,ROUND(U496,2)=0),E496,0))</f>
        <v>0</v>
      </c>
      <c r="E496" s="3" t="str">
        <f t="shared" si="101"/>
        <v/>
      </c>
      <c r="F496" s="3" t="str">
        <f t="shared" si="93"/>
        <v/>
      </c>
      <c r="G496" s="47">
        <f t="shared" si="103"/>
        <v>8.6499999999999994E-2</v>
      </c>
      <c r="H496" s="37">
        <f t="shared" si="94"/>
        <v>8.6499999999999994E-2</v>
      </c>
      <c r="I496" s="9" t="e">
        <f>IF(Inputs!$B$12="No",IF((K496+L496)&gt;(U495*(1+rate/freq)),IF((U495*(1+rate/freq))&lt;0,0,(U495*(1+rate/freq))),(K496+L496)),IF(E496="",NA(),IF(Inputs!$E$10&gt;(U495*(1+rate/freq)),IF((U495*(1+rate/freq))&lt;0,0,(U495*(1+rate/freq))),PMT(H496/freq,(term),-$B$2))))</f>
        <v>#N/A</v>
      </c>
      <c r="J496" s="8" t="str">
        <f t="shared" si="95"/>
        <v/>
      </c>
      <c r="K496" s="9" t="str">
        <f t="shared" si="96"/>
        <v/>
      </c>
      <c r="L496" s="8" t="str">
        <f>IF(E496="","",IF(Inputs!$B$12="Yes",I496-K496,Inputs!$B$6-K496))</f>
        <v/>
      </c>
      <c r="M496" s="8" t="str">
        <f t="shared" si="102"/>
        <v/>
      </c>
      <c r="N496" s="8">
        <f>N493+3</f>
        <v>493</v>
      </c>
      <c r="O496" s="8">
        <f>O490+6</f>
        <v>493</v>
      </c>
      <c r="P496" s="8">
        <f>P484+12</f>
        <v>493</v>
      </c>
      <c r="Q496" s="8" t="str">
        <f t="shared" si="97"/>
        <v/>
      </c>
      <c r="R496" s="3">
        <f t="shared" si="98"/>
        <v>0</v>
      </c>
      <c r="S496" s="19"/>
      <c r="T496" s="3">
        <f t="shared" si="99"/>
        <v>0</v>
      </c>
      <c r="U496" s="8" t="str">
        <f t="shared" si="100"/>
        <v/>
      </c>
      <c r="W496" s="11"/>
      <c r="X496" s="11"/>
      <c r="Y496" s="11"/>
      <c r="Z496" s="11"/>
      <c r="AA496" s="11"/>
      <c r="AB496" s="11"/>
      <c r="AC496" s="11"/>
      <c r="AD496">
        <f>IF(AND('Loan amortization schedule-old'!K496&gt;$AE$1,K496&gt;$AE$1),1,0)</f>
        <v>1</v>
      </c>
      <c r="AE496" s="2">
        <f>IF(AND('Loan amortization schedule-old'!K496&gt;$AE$1,K496&lt;$AE$1),($AE$1-K496)*Inputs!$B$10,0)</f>
        <v>0</v>
      </c>
      <c r="AF496">
        <f>IF(AND('Loan amortization schedule-old'!K496&lt;$AE$1,K496&lt;$AE$1),('Loan amortization schedule-old'!K496-'Loan amortization schedule-new'!K496)*Inputs!$B$10,0)</f>
        <v>0</v>
      </c>
      <c r="AG496" s="7"/>
      <c r="AH496" s="61" t="e">
        <f>IF(ISERROR(E496),NA(),'Loan amortization schedule-old'!K496-'Loan amortization schedule-new'!K496)+IF(ISERROR(E496),NA(),'Loan amortization schedule-old'!L496-'Loan amortization schedule-new'!L496)-IF(ISERROR(E496),NA(),IF(AD496=1,0,SUM(AE496:AF496)))</f>
        <v>#VALUE!</v>
      </c>
    </row>
    <row r="497" spans="4:34">
      <c r="D497" s="26">
        <f>IF(SUM($D$2:D496)&lt;&gt;0,0,IF(OR(ROUND(U496-L497,2)=0,ROUND(U497,2)=0),E497,0))</f>
        <v>0</v>
      </c>
      <c r="E497" s="3" t="str">
        <f t="shared" si="101"/>
        <v/>
      </c>
      <c r="F497" s="3" t="str">
        <f t="shared" si="93"/>
        <v/>
      </c>
      <c r="G497" s="47">
        <f t="shared" si="103"/>
        <v>8.6499999999999994E-2</v>
      </c>
      <c r="H497" s="37">
        <f t="shared" si="94"/>
        <v>8.6499999999999994E-2</v>
      </c>
      <c r="I497" s="9" t="e">
        <f>IF(Inputs!$B$12="No",IF((K497+L497)&gt;(U496*(1+rate/freq)),IF((U496*(1+rate/freq))&lt;0,0,(U496*(1+rate/freq))),(K497+L497)),IF(E497="",NA(),IF(Inputs!$E$10&gt;(U496*(1+rate/freq)),IF((U496*(1+rate/freq))&lt;0,0,(U496*(1+rate/freq))),PMT(H497/freq,(term),-$B$2))))</f>
        <v>#N/A</v>
      </c>
      <c r="J497" s="8" t="str">
        <f t="shared" si="95"/>
        <v/>
      </c>
      <c r="K497" s="9" t="str">
        <f t="shared" si="96"/>
        <v/>
      </c>
      <c r="L497" s="8" t="str">
        <f>IF(E497="","",IF(Inputs!$B$12="Yes",I497-K497,Inputs!$B$6-K497))</f>
        <v/>
      </c>
      <c r="M497" s="8" t="str">
        <f t="shared" si="102"/>
        <v/>
      </c>
      <c r="N497" s="8"/>
      <c r="O497" s="8"/>
      <c r="P497" s="8"/>
      <c r="Q497" s="8" t="str">
        <f t="shared" si="97"/>
        <v/>
      </c>
      <c r="R497" s="3">
        <f t="shared" si="98"/>
        <v>0</v>
      </c>
      <c r="S497" s="19"/>
      <c r="T497" s="3">
        <f t="shared" si="99"/>
        <v>0</v>
      </c>
      <c r="U497" s="8" t="str">
        <f t="shared" si="100"/>
        <v/>
      </c>
      <c r="W497" s="11"/>
      <c r="X497" s="11"/>
      <c r="Y497" s="11"/>
      <c r="Z497" s="11"/>
      <c r="AA497" s="11"/>
      <c r="AB497" s="11"/>
      <c r="AC497" s="11"/>
      <c r="AD497">
        <f>IF(AND('Loan amortization schedule-old'!K497&gt;$AE$1,K497&gt;$AE$1),1,0)</f>
        <v>1</v>
      </c>
      <c r="AE497" s="2">
        <f>IF(AND('Loan amortization schedule-old'!K497&gt;$AE$1,K497&lt;$AE$1),($AE$1-K497)*Inputs!$B$10,0)</f>
        <v>0</v>
      </c>
      <c r="AF497">
        <f>IF(AND('Loan amortization schedule-old'!K497&lt;$AE$1,K497&lt;$AE$1),('Loan amortization schedule-old'!K497-'Loan amortization schedule-new'!K497)*Inputs!$B$10,0)</f>
        <v>0</v>
      </c>
      <c r="AG497" s="7"/>
      <c r="AH497" s="61" t="e">
        <f>IF(ISERROR(E497),NA(),'Loan amortization schedule-old'!K497-'Loan amortization schedule-new'!K497)+IF(ISERROR(E497),NA(),'Loan amortization schedule-old'!L497-'Loan amortization schedule-new'!L497)-IF(ISERROR(E497),NA(),IF(AD497=1,0,SUM(AE497:AF497)))</f>
        <v>#VALUE!</v>
      </c>
    </row>
    <row r="498" spans="4:34">
      <c r="D498" s="26">
        <f>IF(SUM($D$2:D497)&lt;&gt;0,0,IF(OR(ROUND(U497-L498,2)=0,ROUND(U498,2)=0),E498,0))</f>
        <v>0</v>
      </c>
      <c r="E498" s="3" t="str">
        <f t="shared" si="101"/>
        <v/>
      </c>
      <c r="F498" s="3" t="str">
        <f t="shared" si="93"/>
        <v/>
      </c>
      <c r="G498" s="47">
        <f t="shared" si="103"/>
        <v>8.6499999999999994E-2</v>
      </c>
      <c r="H498" s="37">
        <f t="shared" si="94"/>
        <v>8.6499999999999994E-2</v>
      </c>
      <c r="I498" s="9" t="e">
        <f>IF(Inputs!$B$12="No",IF((K498+L498)&gt;(U497*(1+rate/freq)),IF((U497*(1+rate/freq))&lt;0,0,(U497*(1+rate/freq))),(K498+L498)),IF(E498="",NA(),IF(Inputs!$E$10&gt;(U497*(1+rate/freq)),IF((U497*(1+rate/freq))&lt;0,0,(U497*(1+rate/freq))),PMT(H498/freq,(term),-$B$2))))</f>
        <v>#N/A</v>
      </c>
      <c r="J498" s="8" t="str">
        <f t="shared" si="95"/>
        <v/>
      </c>
      <c r="K498" s="9" t="str">
        <f t="shared" si="96"/>
        <v/>
      </c>
      <c r="L498" s="8" t="str">
        <f>IF(E498="","",IF(Inputs!$B$12="Yes",I498-K498,Inputs!$B$6-K498))</f>
        <v/>
      </c>
      <c r="M498" s="8" t="str">
        <f t="shared" si="102"/>
        <v/>
      </c>
      <c r="N498" s="8"/>
      <c r="O498" s="8"/>
      <c r="P498" s="8"/>
      <c r="Q498" s="8" t="str">
        <f t="shared" si="97"/>
        <v/>
      </c>
      <c r="R498" s="3">
        <f t="shared" si="98"/>
        <v>0</v>
      </c>
      <c r="S498" s="19"/>
      <c r="T498" s="3">
        <f t="shared" si="99"/>
        <v>0</v>
      </c>
      <c r="U498" s="8" t="str">
        <f t="shared" si="100"/>
        <v/>
      </c>
      <c r="W498" s="11"/>
      <c r="X498" s="11"/>
      <c r="Y498" s="11"/>
      <c r="Z498" s="11"/>
      <c r="AA498" s="11"/>
      <c r="AB498" s="11"/>
      <c r="AC498" s="11"/>
      <c r="AD498">
        <f>IF(AND('Loan amortization schedule-old'!K498&gt;$AE$1,K498&gt;$AE$1),1,0)</f>
        <v>1</v>
      </c>
      <c r="AE498" s="2">
        <f>IF(AND('Loan amortization schedule-old'!K498&gt;$AE$1,K498&lt;$AE$1),($AE$1-K498)*Inputs!$B$10,0)</f>
        <v>0</v>
      </c>
      <c r="AF498">
        <f>IF(AND('Loan amortization schedule-old'!K498&lt;$AE$1,K498&lt;$AE$1),('Loan amortization schedule-old'!K498-'Loan amortization schedule-new'!K498)*Inputs!$B$10,0)</f>
        <v>0</v>
      </c>
      <c r="AG498" s="7"/>
      <c r="AH498" s="61" t="e">
        <f>IF(ISERROR(E498),NA(),'Loan amortization schedule-old'!K498-'Loan amortization schedule-new'!K498)+IF(ISERROR(E498),NA(),'Loan amortization schedule-old'!L498-'Loan amortization schedule-new'!L498)-IF(ISERROR(E498),NA(),IF(AD498=1,0,SUM(AE498:AF498)))</f>
        <v>#VALUE!</v>
      </c>
    </row>
    <row r="499" spans="4:34">
      <c r="D499" s="26">
        <f>IF(SUM($D$2:D498)&lt;&gt;0,0,IF(OR(ROUND(U498-L499,2)=0,ROUND(U499,2)=0),E499,0))</f>
        <v>0</v>
      </c>
      <c r="E499" s="3" t="str">
        <f t="shared" si="101"/>
        <v/>
      </c>
      <c r="F499" s="3" t="str">
        <f t="shared" si="93"/>
        <v/>
      </c>
      <c r="G499" s="47">
        <f t="shared" si="103"/>
        <v>8.6499999999999994E-2</v>
      </c>
      <c r="H499" s="37">
        <f t="shared" si="94"/>
        <v>8.6499999999999994E-2</v>
      </c>
      <c r="I499" s="9" t="e">
        <f>IF(Inputs!$B$12="No",IF((K499+L499)&gt;(U498*(1+rate/freq)),IF((U498*(1+rate/freq))&lt;0,0,(U498*(1+rate/freq))),(K499+L499)),IF(E499="",NA(),IF(Inputs!$E$10&gt;(U498*(1+rate/freq)),IF((U498*(1+rate/freq))&lt;0,0,(U498*(1+rate/freq))),PMT(H499/freq,(term),-$B$2))))</f>
        <v>#N/A</v>
      </c>
      <c r="J499" s="8" t="str">
        <f t="shared" si="95"/>
        <v/>
      </c>
      <c r="K499" s="9" t="str">
        <f t="shared" si="96"/>
        <v/>
      </c>
      <c r="L499" s="8" t="str">
        <f>IF(E499="","",IF(Inputs!$B$12="Yes",I499-K499,Inputs!$B$6-K499))</f>
        <v/>
      </c>
      <c r="M499" s="8" t="str">
        <f t="shared" si="102"/>
        <v/>
      </c>
      <c r="N499" s="8">
        <f>N496+3</f>
        <v>496</v>
      </c>
      <c r="O499" s="8"/>
      <c r="P499" s="8"/>
      <c r="Q499" s="8" t="str">
        <f t="shared" si="97"/>
        <v/>
      </c>
      <c r="R499" s="3">
        <f t="shared" si="98"/>
        <v>0</v>
      </c>
      <c r="S499" s="19"/>
      <c r="T499" s="3">
        <f t="shared" si="99"/>
        <v>0</v>
      </c>
      <c r="U499" s="8" t="str">
        <f t="shared" si="100"/>
        <v/>
      </c>
      <c r="W499" s="11"/>
      <c r="X499" s="11"/>
      <c r="Y499" s="11"/>
      <c r="Z499" s="11"/>
      <c r="AA499" s="11"/>
      <c r="AB499" s="11"/>
      <c r="AC499" s="11"/>
      <c r="AD499">
        <f>IF(AND('Loan amortization schedule-old'!K499&gt;$AE$1,K499&gt;$AE$1),1,0)</f>
        <v>1</v>
      </c>
      <c r="AE499" s="2">
        <f>IF(AND('Loan amortization schedule-old'!K499&gt;$AE$1,K499&lt;$AE$1),($AE$1-K499)*Inputs!$B$10,0)</f>
        <v>0</v>
      </c>
      <c r="AF499">
        <f>IF(AND('Loan amortization schedule-old'!K499&lt;$AE$1,K499&lt;$AE$1),('Loan amortization schedule-old'!K499-'Loan amortization schedule-new'!K499)*Inputs!$B$10,0)</f>
        <v>0</v>
      </c>
      <c r="AG499" s="7"/>
      <c r="AH499" s="61" t="e">
        <f>IF(ISERROR(E499),NA(),'Loan amortization schedule-old'!K499-'Loan amortization schedule-new'!K499)+IF(ISERROR(E499),NA(),'Loan amortization schedule-old'!L499-'Loan amortization schedule-new'!L499)-IF(ISERROR(E499),NA(),IF(AD499=1,0,SUM(AE499:AF499)))</f>
        <v>#VALUE!</v>
      </c>
    </row>
    <row r="500" spans="4:34">
      <c r="D500" s="26">
        <f>IF(SUM($D$2:D499)&lt;&gt;0,0,IF(OR(ROUND(U499-L500,2)=0,ROUND(U500,2)=0),E500,0))</f>
        <v>0</v>
      </c>
      <c r="E500" s="3" t="str">
        <f t="shared" si="101"/>
        <v/>
      </c>
      <c r="F500" s="3" t="str">
        <f t="shared" si="93"/>
        <v/>
      </c>
      <c r="G500" s="47">
        <f t="shared" si="103"/>
        <v>8.6499999999999994E-2</v>
      </c>
      <c r="H500" s="37">
        <f t="shared" si="94"/>
        <v>8.6499999999999994E-2</v>
      </c>
      <c r="I500" s="9" t="e">
        <f>IF(Inputs!$B$12="No",IF((K500+L500)&gt;(U499*(1+rate/freq)),IF((U499*(1+rate/freq))&lt;0,0,(U499*(1+rate/freq))),(K500+L500)),IF(E500="",NA(),IF(Inputs!$E$10&gt;(U499*(1+rate/freq)),IF((U499*(1+rate/freq))&lt;0,0,(U499*(1+rate/freq))),PMT(H500/freq,(term),-$B$2))))</f>
        <v>#N/A</v>
      </c>
      <c r="J500" s="8" t="str">
        <f t="shared" si="95"/>
        <v/>
      </c>
      <c r="K500" s="9" t="str">
        <f t="shared" si="96"/>
        <v/>
      </c>
      <c r="L500" s="8" t="str">
        <f>IF(E500="","",IF(Inputs!$B$12="Yes",I500-K500,Inputs!$B$6-K500))</f>
        <v/>
      </c>
      <c r="M500" s="8" t="str">
        <f t="shared" si="102"/>
        <v/>
      </c>
      <c r="N500" s="8"/>
      <c r="O500" s="8"/>
      <c r="P500" s="8"/>
      <c r="Q500" s="8" t="str">
        <f t="shared" si="97"/>
        <v/>
      </c>
      <c r="R500" s="3">
        <f t="shared" si="98"/>
        <v>0</v>
      </c>
      <c r="S500" s="19"/>
      <c r="T500" s="3">
        <f t="shared" si="99"/>
        <v>0</v>
      </c>
      <c r="U500" s="8" t="str">
        <f t="shared" si="100"/>
        <v/>
      </c>
      <c r="W500" s="11"/>
      <c r="X500" s="11"/>
      <c r="Y500" s="11"/>
      <c r="Z500" s="11"/>
      <c r="AA500" s="11"/>
      <c r="AB500" s="11"/>
      <c r="AC500" s="11"/>
      <c r="AD500">
        <f>IF(AND('Loan amortization schedule-old'!K500&gt;$AE$1,K500&gt;$AE$1),1,0)</f>
        <v>1</v>
      </c>
      <c r="AE500" s="2">
        <f>IF(AND('Loan amortization schedule-old'!K500&gt;$AE$1,K500&lt;$AE$1),($AE$1-K500)*Inputs!$B$10,0)</f>
        <v>0</v>
      </c>
      <c r="AF500">
        <f>IF(AND('Loan amortization schedule-old'!K500&lt;$AE$1,K500&lt;$AE$1),('Loan amortization schedule-old'!K500-'Loan amortization schedule-new'!K500)*Inputs!$B$10,0)</f>
        <v>0</v>
      </c>
      <c r="AG500" s="7"/>
      <c r="AH500" s="61" t="e">
        <f>IF(ISERROR(E500),NA(),'Loan amortization schedule-old'!K500-'Loan amortization schedule-new'!K500)+IF(ISERROR(E500),NA(),'Loan amortization schedule-old'!L500-'Loan amortization schedule-new'!L500)-IF(ISERROR(E500),NA(),IF(AD500=1,0,SUM(AE500:AF500)))</f>
        <v>#VALUE!</v>
      </c>
    </row>
    <row r="501" spans="4:34">
      <c r="D501" s="26">
        <f>IF(SUM($D$2:D500)&lt;&gt;0,0,IF(OR(ROUND(U500-L501,2)=0,ROUND(U501,2)=0),E501,0))</f>
        <v>0</v>
      </c>
      <c r="E501" s="3" t="str">
        <f t="shared" si="101"/>
        <v/>
      </c>
      <c r="F501" s="3" t="str">
        <f t="shared" si="93"/>
        <v/>
      </c>
      <c r="G501" s="47">
        <f t="shared" si="103"/>
        <v>8.6499999999999994E-2</v>
      </c>
      <c r="H501" s="37">
        <f t="shared" si="94"/>
        <v>8.6499999999999994E-2</v>
      </c>
      <c r="I501" s="9" t="e">
        <f>IF(Inputs!$B$12="No",IF((K501+L501)&gt;(U500*(1+rate/freq)),IF((U500*(1+rate/freq))&lt;0,0,(U500*(1+rate/freq))),(K501+L501)),IF(E501="",NA(),IF(Inputs!$E$10&gt;(U500*(1+rate/freq)),IF((U500*(1+rate/freq))&lt;0,0,(U500*(1+rate/freq))),PMT(H501/freq,(term),-$B$2))))</f>
        <v>#N/A</v>
      </c>
      <c r="J501" s="8" t="str">
        <f t="shared" si="95"/>
        <v/>
      </c>
      <c r="K501" s="9" t="str">
        <f t="shared" si="96"/>
        <v/>
      </c>
      <c r="L501" s="8" t="str">
        <f>IF(E501="","",IF(Inputs!$B$12="Yes",I501-K501,Inputs!$B$6-K501))</f>
        <v/>
      </c>
      <c r="M501" s="8" t="str">
        <f t="shared" si="102"/>
        <v/>
      </c>
      <c r="N501" s="8"/>
      <c r="O501" s="8"/>
      <c r="P501" s="8"/>
      <c r="Q501" s="8" t="str">
        <f t="shared" si="97"/>
        <v/>
      </c>
      <c r="R501" s="3">
        <f t="shared" si="98"/>
        <v>0</v>
      </c>
      <c r="S501" s="19"/>
      <c r="T501" s="3">
        <f t="shared" si="99"/>
        <v>0</v>
      </c>
      <c r="U501" s="8" t="str">
        <f t="shared" si="100"/>
        <v/>
      </c>
      <c r="W501" s="11"/>
      <c r="X501" s="11"/>
      <c r="Y501" s="11"/>
      <c r="Z501" s="11"/>
      <c r="AA501" s="11"/>
      <c r="AB501" s="11"/>
      <c r="AC501" s="11"/>
      <c r="AD501">
        <f>IF(AND('Loan amortization schedule-old'!K501&gt;$AE$1,K501&gt;$AE$1),1,0)</f>
        <v>1</v>
      </c>
      <c r="AE501" s="2">
        <f>IF(AND('Loan amortization schedule-old'!K501&gt;$AE$1,K501&lt;$AE$1),($AE$1-K501)*Inputs!$B$10,0)</f>
        <v>0</v>
      </c>
      <c r="AF501">
        <f>IF(AND('Loan amortization schedule-old'!K501&lt;$AE$1,K501&lt;$AE$1),('Loan amortization schedule-old'!K501-'Loan amortization schedule-new'!K501)*Inputs!$B$10,0)</f>
        <v>0</v>
      </c>
      <c r="AG501" s="7"/>
      <c r="AH501" s="61" t="e">
        <f>IF(ISERROR(E501),NA(),'Loan amortization schedule-old'!K501-'Loan amortization schedule-new'!K501)+IF(ISERROR(E501),NA(),'Loan amortization schedule-old'!L501-'Loan amortization schedule-new'!L501)-IF(ISERROR(E501),NA(),IF(AD501=1,0,SUM(AE501:AF501)))</f>
        <v>#VALUE!</v>
      </c>
    </row>
    <row r="502" spans="4:34">
      <c r="D502" s="26">
        <f>IF(SUM($D$2:D501)&lt;&gt;0,0,IF(OR(ROUND(U501-L502,2)=0,ROUND(U502,2)=0),E502,0))</f>
        <v>0</v>
      </c>
      <c r="E502" s="3" t="str">
        <f t="shared" si="101"/>
        <v/>
      </c>
      <c r="F502" s="3" t="str">
        <f t="shared" si="93"/>
        <v/>
      </c>
      <c r="G502" s="47">
        <f t="shared" si="103"/>
        <v>8.6499999999999994E-2</v>
      </c>
      <c r="H502" s="37">
        <f t="shared" si="94"/>
        <v>8.6499999999999994E-2</v>
      </c>
      <c r="I502" s="9" t="e">
        <f>IF(Inputs!$B$12="No",IF((K502+L502)&gt;(U501*(1+rate/freq)),IF((U501*(1+rate/freq))&lt;0,0,(U501*(1+rate/freq))),(K502+L502)),IF(E502="",NA(),IF(Inputs!$E$10&gt;(U501*(1+rate/freq)),IF((U501*(1+rate/freq))&lt;0,0,(U501*(1+rate/freq))),PMT(H502/freq,(term),-$B$2))))</f>
        <v>#N/A</v>
      </c>
      <c r="J502" s="8" t="str">
        <f t="shared" si="95"/>
        <v/>
      </c>
      <c r="K502" s="9" t="str">
        <f t="shared" si="96"/>
        <v/>
      </c>
      <c r="L502" s="8" t="str">
        <f>IF(E502="","",IF(Inputs!$B$12="Yes",I502-K502,Inputs!$B$6-K502))</f>
        <v/>
      </c>
      <c r="M502" s="8" t="str">
        <f t="shared" si="102"/>
        <v/>
      </c>
      <c r="N502" s="8">
        <f>N499+3</f>
        <v>499</v>
      </c>
      <c r="O502" s="8">
        <f>O496+6</f>
        <v>499</v>
      </c>
      <c r="P502" s="8"/>
      <c r="Q502" s="8" t="str">
        <f t="shared" si="97"/>
        <v/>
      </c>
      <c r="R502" s="3">
        <f t="shared" si="98"/>
        <v>0</v>
      </c>
      <c r="S502" s="19"/>
      <c r="T502" s="3">
        <f t="shared" si="99"/>
        <v>0</v>
      </c>
      <c r="U502" s="8" t="str">
        <f t="shared" si="100"/>
        <v/>
      </c>
      <c r="W502" s="11"/>
      <c r="X502" s="11"/>
      <c r="Y502" s="11"/>
      <c r="Z502" s="11"/>
      <c r="AA502" s="11"/>
      <c r="AB502" s="11"/>
      <c r="AC502" s="11"/>
      <c r="AD502">
        <f>IF(AND('Loan amortization schedule-old'!K502&gt;$AE$1,K502&gt;$AE$1),1,0)</f>
        <v>1</v>
      </c>
      <c r="AE502" s="2">
        <f>IF(AND('Loan amortization schedule-old'!K502&gt;$AE$1,K502&lt;$AE$1),($AE$1-K502)*Inputs!$B$10,0)</f>
        <v>0</v>
      </c>
      <c r="AF502">
        <f>IF(AND('Loan amortization schedule-old'!K502&lt;$AE$1,K502&lt;$AE$1),('Loan amortization schedule-old'!K502-'Loan amortization schedule-new'!K502)*Inputs!$B$10,0)</f>
        <v>0</v>
      </c>
      <c r="AG502" s="7"/>
      <c r="AH502" s="61" t="e">
        <f>IF(ISERROR(E502),NA(),'Loan amortization schedule-old'!K502-'Loan amortization schedule-new'!K502)+IF(ISERROR(E502),NA(),'Loan amortization schedule-old'!L502-'Loan amortization schedule-new'!L502)-IF(ISERROR(E502),NA(),IF(AD502=1,0,SUM(AE502:AF502)))</f>
        <v>#VALUE!</v>
      </c>
    </row>
    <row r="503" spans="4:34">
      <c r="D503" s="26">
        <f>IF(SUM($D$2:D502)&lt;&gt;0,0,IF(OR(ROUND(U502-L503,2)=0,ROUND(U503,2)=0),E503,0))</f>
        <v>0</v>
      </c>
      <c r="E503" s="3" t="str">
        <f t="shared" si="101"/>
        <v/>
      </c>
      <c r="F503" s="3" t="str">
        <f t="shared" si="93"/>
        <v/>
      </c>
      <c r="G503" s="47">
        <f t="shared" si="103"/>
        <v>8.6499999999999994E-2</v>
      </c>
      <c r="H503" s="37">
        <f t="shared" si="94"/>
        <v>8.6499999999999994E-2</v>
      </c>
      <c r="I503" s="9" t="e">
        <f>IF(Inputs!$B$12="No",IF((K503+L503)&gt;(U502*(1+rate/freq)),IF((U502*(1+rate/freq))&lt;0,0,(U502*(1+rate/freq))),(K503+L503)),IF(E503="",NA(),IF(Inputs!$E$10&gt;(U502*(1+rate/freq)),IF((U502*(1+rate/freq))&lt;0,0,(U502*(1+rate/freq))),PMT(H503/freq,(term),-$B$2))))</f>
        <v>#N/A</v>
      </c>
      <c r="J503" s="8" t="str">
        <f t="shared" si="95"/>
        <v/>
      </c>
      <c r="K503" s="9" t="str">
        <f t="shared" si="96"/>
        <v/>
      </c>
      <c r="L503" s="8" t="str">
        <f>IF(E503="","",IF(Inputs!$B$12="Yes",I503-K503,Inputs!$B$6-K503))</f>
        <v/>
      </c>
      <c r="M503" s="8" t="str">
        <f t="shared" si="102"/>
        <v/>
      </c>
      <c r="N503" s="8"/>
      <c r="O503" s="8"/>
      <c r="P503" s="8"/>
      <c r="Q503" s="8" t="str">
        <f t="shared" si="97"/>
        <v/>
      </c>
      <c r="R503" s="3">
        <f t="shared" si="98"/>
        <v>0</v>
      </c>
      <c r="S503" s="19"/>
      <c r="T503" s="3">
        <f t="shared" si="99"/>
        <v>0</v>
      </c>
      <c r="U503" s="8" t="str">
        <f t="shared" si="100"/>
        <v/>
      </c>
      <c r="W503" s="11"/>
      <c r="X503" s="11"/>
      <c r="Y503" s="11"/>
      <c r="Z503" s="11"/>
      <c r="AA503" s="11"/>
      <c r="AB503" s="11"/>
      <c r="AC503" s="11"/>
      <c r="AD503">
        <f>IF(AND('Loan amortization schedule-old'!K503&gt;$AE$1,K503&gt;$AE$1),1,0)</f>
        <v>1</v>
      </c>
      <c r="AE503" s="2">
        <f>IF(AND('Loan amortization schedule-old'!K503&gt;$AE$1,K503&lt;$AE$1),($AE$1-K503)*Inputs!$B$10,0)</f>
        <v>0</v>
      </c>
      <c r="AF503">
        <f>IF(AND('Loan amortization schedule-old'!K503&lt;$AE$1,K503&lt;$AE$1),('Loan amortization schedule-old'!K503-'Loan amortization schedule-new'!K503)*Inputs!$B$10,0)</f>
        <v>0</v>
      </c>
      <c r="AG503" s="7"/>
      <c r="AH503" s="61" t="e">
        <f>IF(ISERROR(E503),NA(),'Loan amortization schedule-old'!K503-'Loan amortization schedule-new'!K503)+IF(ISERROR(E503),NA(),'Loan amortization schedule-old'!L503-'Loan amortization schedule-new'!L503)-IF(ISERROR(E503),NA(),IF(AD503=1,0,SUM(AE503:AF503)))</f>
        <v>#VALUE!</v>
      </c>
    </row>
    <row r="504" spans="4:34">
      <c r="D504" s="26">
        <f>IF(SUM($D$2:D503)&lt;&gt;0,0,IF(OR(ROUND(U503-L504,2)=0,ROUND(U504,2)=0),E504,0))</f>
        <v>0</v>
      </c>
      <c r="E504" s="3" t="str">
        <f t="shared" si="101"/>
        <v/>
      </c>
      <c r="F504" s="3" t="str">
        <f t="shared" si="93"/>
        <v/>
      </c>
      <c r="G504" s="47">
        <f t="shared" si="103"/>
        <v>8.6499999999999994E-2</v>
      </c>
      <c r="H504" s="37">
        <f t="shared" si="94"/>
        <v>8.6499999999999994E-2</v>
      </c>
      <c r="I504" s="9" t="e">
        <f>IF(Inputs!$B$12="No",IF((K504+L504)&gt;(U503*(1+rate/freq)),IF((U503*(1+rate/freq))&lt;0,0,(U503*(1+rate/freq))),(K504+L504)),IF(E504="",NA(),IF(Inputs!$E$10&gt;(U503*(1+rate/freq)),IF((U503*(1+rate/freq))&lt;0,0,(U503*(1+rate/freq))),PMT(H504/freq,(term),-$B$2))))</f>
        <v>#N/A</v>
      </c>
      <c r="J504" s="8" t="str">
        <f t="shared" si="95"/>
        <v/>
      </c>
      <c r="K504" s="9" t="str">
        <f t="shared" si="96"/>
        <v/>
      </c>
      <c r="L504" s="8" t="str">
        <f>IF(E504="","",IF(Inputs!$B$12="Yes",I504-K504,Inputs!$B$6-K504))</f>
        <v/>
      </c>
      <c r="M504" s="8" t="str">
        <f t="shared" si="102"/>
        <v/>
      </c>
      <c r="N504" s="8"/>
      <c r="O504" s="8"/>
      <c r="P504" s="8"/>
      <c r="Q504" s="8" t="str">
        <f t="shared" si="97"/>
        <v/>
      </c>
      <c r="R504" s="3">
        <f t="shared" si="98"/>
        <v>0</v>
      </c>
      <c r="S504" s="19"/>
      <c r="T504" s="3">
        <f t="shared" si="99"/>
        <v>0</v>
      </c>
      <c r="U504" s="8" t="str">
        <f t="shared" si="100"/>
        <v/>
      </c>
      <c r="W504" s="11"/>
      <c r="X504" s="11"/>
      <c r="Y504" s="11"/>
      <c r="Z504" s="11"/>
      <c r="AA504" s="11"/>
      <c r="AB504" s="11"/>
      <c r="AC504" s="11"/>
      <c r="AD504">
        <f>IF(AND('Loan amortization schedule-old'!K504&gt;$AE$1,K504&gt;$AE$1),1,0)</f>
        <v>1</v>
      </c>
      <c r="AE504" s="2">
        <f>IF(AND('Loan amortization schedule-old'!K504&gt;$AE$1,K504&lt;$AE$1),($AE$1-K504)*Inputs!$B$10,0)</f>
        <v>0</v>
      </c>
      <c r="AF504">
        <f>IF(AND('Loan amortization schedule-old'!K504&lt;$AE$1,K504&lt;$AE$1),('Loan amortization schedule-old'!K504-'Loan amortization schedule-new'!K504)*Inputs!$B$10,0)</f>
        <v>0</v>
      </c>
      <c r="AG504" s="7"/>
      <c r="AH504" s="61" t="e">
        <f>IF(ISERROR(E504),NA(),'Loan amortization schedule-old'!K504-'Loan amortization schedule-new'!K504)+IF(ISERROR(E504),NA(),'Loan amortization schedule-old'!L504-'Loan amortization schedule-new'!L504)-IF(ISERROR(E504),NA(),IF(AD504=1,0,SUM(AE504:AF504)))</f>
        <v>#VALUE!</v>
      </c>
    </row>
    <row r="505" spans="4:34">
      <c r="D505" s="26">
        <f>IF(SUM($D$2:D504)&lt;&gt;0,0,IF(OR(ROUND(U504-L505,2)=0,ROUND(U505,2)=0),E505,0))</f>
        <v>0</v>
      </c>
      <c r="E505" s="3" t="str">
        <f t="shared" si="101"/>
        <v/>
      </c>
      <c r="F505" s="3" t="str">
        <f t="shared" si="93"/>
        <v/>
      </c>
      <c r="G505" s="47">
        <f t="shared" si="103"/>
        <v>8.6499999999999994E-2</v>
      </c>
      <c r="H505" s="37">
        <f t="shared" si="94"/>
        <v>8.6499999999999994E-2</v>
      </c>
      <c r="I505" s="9" t="e">
        <f>IF(Inputs!$B$12="No",IF((K505+L505)&gt;(U504*(1+rate/freq)),IF((U504*(1+rate/freq))&lt;0,0,(U504*(1+rate/freq))),(K505+L505)),IF(E505="",NA(),IF(Inputs!$E$10&gt;(U504*(1+rate/freq)),IF((U504*(1+rate/freq))&lt;0,0,(U504*(1+rate/freq))),PMT(H505/freq,(term),-$B$2))))</f>
        <v>#N/A</v>
      </c>
      <c r="J505" s="8" t="str">
        <f t="shared" si="95"/>
        <v/>
      </c>
      <c r="K505" s="9" t="str">
        <f t="shared" si="96"/>
        <v/>
      </c>
      <c r="L505" s="8" t="str">
        <f>IF(E505="","",IF(Inputs!$B$12="Yes",I505-K505,Inputs!$B$6-K505))</f>
        <v/>
      </c>
      <c r="M505" s="8" t="str">
        <f t="shared" si="102"/>
        <v/>
      </c>
      <c r="N505" s="8">
        <f>N502+3</f>
        <v>502</v>
      </c>
      <c r="O505" s="8"/>
      <c r="P505" s="8"/>
      <c r="Q505" s="8" t="str">
        <f t="shared" si="97"/>
        <v/>
      </c>
      <c r="R505" s="3">
        <f t="shared" si="98"/>
        <v>0</v>
      </c>
      <c r="S505" s="19"/>
      <c r="T505" s="3">
        <f t="shared" si="99"/>
        <v>0</v>
      </c>
      <c r="U505" s="8" t="str">
        <f t="shared" si="100"/>
        <v/>
      </c>
      <c r="W505" s="11"/>
      <c r="X505" s="11"/>
      <c r="Y505" s="11"/>
      <c r="Z505" s="11"/>
      <c r="AA505" s="11"/>
      <c r="AB505" s="11"/>
      <c r="AC505" s="11"/>
      <c r="AD505">
        <f>IF(AND('Loan amortization schedule-old'!K505&gt;$AE$1,K505&gt;$AE$1),1,0)</f>
        <v>1</v>
      </c>
      <c r="AE505" s="2">
        <f>IF(AND('Loan amortization schedule-old'!K505&gt;$AE$1,K505&lt;$AE$1),($AE$1-K505)*Inputs!$B$10,0)</f>
        <v>0</v>
      </c>
      <c r="AF505">
        <f>IF(AND('Loan amortization schedule-old'!K505&lt;$AE$1,K505&lt;$AE$1),('Loan amortization schedule-old'!K505-'Loan amortization schedule-new'!K505)*Inputs!$B$10,0)</f>
        <v>0</v>
      </c>
      <c r="AG505" s="7"/>
      <c r="AH505" s="61" t="e">
        <f>IF(ISERROR(E505),NA(),'Loan amortization schedule-old'!K505-'Loan amortization schedule-new'!K505)+IF(ISERROR(E505),NA(),'Loan amortization schedule-old'!L505-'Loan amortization schedule-new'!L505)-IF(ISERROR(E505),NA(),IF(AD505=1,0,SUM(AE505:AF505)))</f>
        <v>#VALUE!</v>
      </c>
    </row>
    <row r="506" spans="4:34">
      <c r="D506" s="26">
        <f>IF(SUM($D$2:D505)&lt;&gt;0,0,IF(OR(ROUND(U505-L506,2)=0,ROUND(U506,2)=0),E506,0))</f>
        <v>0</v>
      </c>
      <c r="E506" s="3" t="str">
        <f t="shared" si="101"/>
        <v/>
      </c>
      <c r="F506" s="3" t="str">
        <f t="shared" si="93"/>
        <v/>
      </c>
      <c r="G506" s="47">
        <f t="shared" si="103"/>
        <v>8.6499999999999994E-2</v>
      </c>
      <c r="H506" s="37">
        <f t="shared" si="94"/>
        <v>8.6499999999999994E-2</v>
      </c>
      <c r="I506" s="9" t="e">
        <f>IF(Inputs!$B$12="No",IF((K506+L506)&gt;(U505*(1+rate/freq)),IF((U505*(1+rate/freq))&lt;0,0,(U505*(1+rate/freq))),(K506+L506)),IF(E506="",NA(),IF(Inputs!$E$10&gt;(U505*(1+rate/freq)),IF((U505*(1+rate/freq))&lt;0,0,(U505*(1+rate/freq))),PMT(H506/freq,(term),-$B$2))))</f>
        <v>#N/A</v>
      </c>
      <c r="J506" s="8" t="str">
        <f t="shared" si="95"/>
        <v/>
      </c>
      <c r="K506" s="9" t="str">
        <f t="shared" si="96"/>
        <v/>
      </c>
      <c r="L506" s="8" t="str">
        <f>IF(E506="","",IF(Inputs!$B$12="Yes",I506-K506,Inputs!$B$6-K506))</f>
        <v/>
      </c>
      <c r="M506" s="8" t="str">
        <f t="shared" si="102"/>
        <v/>
      </c>
      <c r="N506" s="8"/>
      <c r="O506" s="8"/>
      <c r="P506" s="8"/>
      <c r="Q506" s="8" t="str">
        <f t="shared" si="97"/>
        <v/>
      </c>
      <c r="R506" s="3">
        <f t="shared" si="98"/>
        <v>0</v>
      </c>
      <c r="S506" s="19"/>
      <c r="T506" s="3">
        <f t="shared" si="99"/>
        <v>0</v>
      </c>
      <c r="U506" s="8" t="str">
        <f t="shared" si="100"/>
        <v/>
      </c>
      <c r="W506" s="11"/>
      <c r="X506" s="11"/>
      <c r="Y506" s="11"/>
      <c r="Z506" s="11"/>
      <c r="AA506" s="11"/>
      <c r="AB506" s="11"/>
      <c r="AC506" s="11"/>
      <c r="AD506">
        <f>IF(AND('Loan amortization schedule-old'!K506&gt;$AE$1,K506&gt;$AE$1),1,0)</f>
        <v>1</v>
      </c>
      <c r="AE506" s="2">
        <f>IF(AND('Loan amortization schedule-old'!K506&gt;$AE$1,K506&lt;$AE$1),($AE$1-K506)*Inputs!$B$10,0)</f>
        <v>0</v>
      </c>
      <c r="AF506">
        <f>IF(AND('Loan amortization schedule-old'!K506&lt;$AE$1,K506&lt;$AE$1),('Loan amortization schedule-old'!K506-'Loan amortization schedule-new'!K506)*Inputs!$B$10,0)</f>
        <v>0</v>
      </c>
      <c r="AG506" s="7"/>
      <c r="AH506" s="61" t="e">
        <f>IF(ISERROR(E506),NA(),'Loan amortization schedule-old'!K506-'Loan amortization schedule-new'!K506)+IF(ISERROR(E506),NA(),'Loan amortization schedule-old'!L506-'Loan amortization schedule-new'!L506)-IF(ISERROR(E506),NA(),IF(AD506=1,0,SUM(AE506:AF506)))</f>
        <v>#VALUE!</v>
      </c>
    </row>
    <row r="507" spans="4:34">
      <c r="D507" s="26">
        <f>IF(SUM($D$2:D506)&lt;&gt;0,0,IF(OR(ROUND(U506-L507,2)=0,ROUND(U507,2)=0),E507,0))</f>
        <v>0</v>
      </c>
      <c r="E507" s="3" t="str">
        <f t="shared" si="101"/>
        <v/>
      </c>
      <c r="F507" s="3" t="str">
        <f t="shared" si="93"/>
        <v/>
      </c>
      <c r="G507" s="47">
        <f t="shared" si="103"/>
        <v>8.6499999999999994E-2</v>
      </c>
      <c r="H507" s="37">
        <f t="shared" si="94"/>
        <v>8.6499999999999994E-2</v>
      </c>
      <c r="I507" s="9" t="e">
        <f>IF(Inputs!$B$12="No",IF((K507+L507)&gt;(U506*(1+rate/freq)),IF((U506*(1+rate/freq))&lt;0,0,(U506*(1+rate/freq))),(K507+L507)),IF(E507="",NA(),IF(Inputs!$E$10&gt;(U506*(1+rate/freq)),IF((U506*(1+rate/freq))&lt;0,0,(U506*(1+rate/freq))),PMT(H507/freq,(term),-$B$2))))</f>
        <v>#N/A</v>
      </c>
      <c r="J507" s="8" t="str">
        <f t="shared" si="95"/>
        <v/>
      </c>
      <c r="K507" s="9" t="str">
        <f t="shared" si="96"/>
        <v/>
      </c>
      <c r="L507" s="8" t="str">
        <f>IF(E507="","",IF(Inputs!$B$12="Yes",I507-K507,Inputs!$B$6-K507))</f>
        <v/>
      </c>
      <c r="M507" s="8" t="str">
        <f t="shared" si="102"/>
        <v/>
      </c>
      <c r="N507" s="8"/>
      <c r="O507" s="8"/>
      <c r="P507" s="8"/>
      <c r="Q507" s="8" t="str">
        <f t="shared" si="97"/>
        <v/>
      </c>
      <c r="R507" s="3">
        <f t="shared" si="98"/>
        <v>0</v>
      </c>
      <c r="S507" s="19"/>
      <c r="T507" s="3">
        <f t="shared" si="99"/>
        <v>0</v>
      </c>
      <c r="U507" s="8" t="str">
        <f t="shared" si="100"/>
        <v/>
      </c>
      <c r="W507" s="11"/>
      <c r="X507" s="11"/>
      <c r="Y507" s="11"/>
      <c r="Z507" s="11"/>
      <c r="AA507" s="11"/>
      <c r="AB507" s="11"/>
      <c r="AC507" s="11"/>
      <c r="AD507">
        <f>IF(AND('Loan amortization schedule-old'!K507&gt;$AE$1,K507&gt;$AE$1),1,0)</f>
        <v>1</v>
      </c>
      <c r="AE507" s="2">
        <f>IF(AND('Loan amortization schedule-old'!K507&gt;$AE$1,K507&lt;$AE$1),($AE$1-K507)*Inputs!$B$10,0)</f>
        <v>0</v>
      </c>
      <c r="AF507">
        <f>IF(AND('Loan amortization schedule-old'!K507&lt;$AE$1,K507&lt;$AE$1),('Loan amortization schedule-old'!K507-'Loan amortization schedule-new'!K507)*Inputs!$B$10,0)</f>
        <v>0</v>
      </c>
      <c r="AG507" s="7"/>
      <c r="AH507" s="61" t="e">
        <f>IF(ISERROR(E507),NA(),'Loan amortization schedule-old'!K507-'Loan amortization schedule-new'!K507)+IF(ISERROR(E507),NA(),'Loan amortization schedule-old'!L507-'Loan amortization schedule-new'!L507)-IF(ISERROR(E507),NA(),IF(AD507=1,0,SUM(AE507:AF507)))</f>
        <v>#VALUE!</v>
      </c>
    </row>
    <row r="508" spans="4:34">
      <c r="D508" s="26">
        <f>IF(SUM($D$2:D507)&lt;&gt;0,0,IF(OR(ROUND(U507-L508,2)=0,ROUND(U508,2)=0),E508,0))</f>
        <v>0</v>
      </c>
      <c r="E508" s="3" t="str">
        <f t="shared" si="101"/>
        <v/>
      </c>
      <c r="F508" s="3" t="str">
        <f t="shared" si="93"/>
        <v/>
      </c>
      <c r="G508" s="47">
        <f t="shared" si="103"/>
        <v>8.6499999999999994E-2</v>
      </c>
      <c r="H508" s="37">
        <f t="shared" si="94"/>
        <v>8.6499999999999994E-2</v>
      </c>
      <c r="I508" s="9" t="e">
        <f>IF(Inputs!$B$12="No",IF((K508+L508)&gt;(U507*(1+rate/freq)),IF((U507*(1+rate/freq))&lt;0,0,(U507*(1+rate/freq))),(K508+L508)),IF(E508="",NA(),IF(Inputs!$E$10&gt;(U507*(1+rate/freq)),IF((U507*(1+rate/freq))&lt;0,0,(U507*(1+rate/freq))),PMT(H508/freq,(term),-$B$2))))</f>
        <v>#N/A</v>
      </c>
      <c r="J508" s="8" t="str">
        <f t="shared" si="95"/>
        <v/>
      </c>
      <c r="K508" s="9" t="str">
        <f t="shared" si="96"/>
        <v/>
      </c>
      <c r="L508" s="8" t="str">
        <f>IF(E508="","",IF(Inputs!$B$12="Yes",I508-K508,Inputs!$B$6-K508))</f>
        <v/>
      </c>
      <c r="M508" s="8" t="str">
        <f t="shared" si="102"/>
        <v/>
      </c>
      <c r="N508" s="8">
        <f>N505+3</f>
        <v>505</v>
      </c>
      <c r="O508" s="8">
        <f>O502+6</f>
        <v>505</v>
      </c>
      <c r="P508" s="8">
        <f>P496+12</f>
        <v>505</v>
      </c>
      <c r="Q508" s="8" t="str">
        <f t="shared" si="97"/>
        <v/>
      </c>
      <c r="R508" s="3">
        <f t="shared" si="98"/>
        <v>0</v>
      </c>
      <c r="S508" s="19"/>
      <c r="T508" s="3">
        <f t="shared" si="99"/>
        <v>0</v>
      </c>
      <c r="U508" s="8" t="str">
        <f t="shared" si="100"/>
        <v/>
      </c>
      <c r="W508" s="11"/>
      <c r="X508" s="11"/>
      <c r="Y508" s="11"/>
      <c r="Z508" s="11"/>
      <c r="AA508" s="11"/>
      <c r="AB508" s="11"/>
      <c r="AC508" s="11"/>
      <c r="AD508">
        <f>IF(AND('Loan amortization schedule-old'!K508&gt;$AE$1,K508&gt;$AE$1),1,0)</f>
        <v>1</v>
      </c>
      <c r="AE508" s="2">
        <f>IF(AND('Loan amortization schedule-old'!K508&gt;$AE$1,K508&lt;$AE$1),($AE$1-K508)*Inputs!$B$10,0)</f>
        <v>0</v>
      </c>
      <c r="AF508">
        <f>IF(AND('Loan amortization schedule-old'!K508&lt;$AE$1,K508&lt;$AE$1),('Loan amortization schedule-old'!K508-'Loan amortization schedule-new'!K508)*Inputs!$B$10,0)</f>
        <v>0</v>
      </c>
      <c r="AG508" s="7"/>
      <c r="AH508" s="61" t="e">
        <f>IF(ISERROR(E508),NA(),'Loan amortization schedule-old'!K508-'Loan amortization schedule-new'!K508)+IF(ISERROR(E508),NA(),'Loan amortization schedule-old'!L508-'Loan amortization schedule-new'!L508)-IF(ISERROR(E508),NA(),IF(AD508=1,0,SUM(AE508:AF508)))</f>
        <v>#VALUE!</v>
      </c>
    </row>
    <row r="509" spans="4:34">
      <c r="D509" s="26">
        <f>IF(SUM($D$2:D508)&lt;&gt;0,0,IF(OR(ROUND(U508-L509,2)=0,ROUND(U509,2)=0),E509,0))</f>
        <v>0</v>
      </c>
      <c r="E509" s="3" t="str">
        <f t="shared" si="101"/>
        <v/>
      </c>
      <c r="F509" s="3" t="str">
        <f t="shared" si="93"/>
        <v/>
      </c>
      <c r="G509" s="47">
        <f t="shared" si="103"/>
        <v>8.6499999999999994E-2</v>
      </c>
      <c r="H509" s="37">
        <f t="shared" si="94"/>
        <v>8.6499999999999994E-2</v>
      </c>
      <c r="I509" s="9" t="e">
        <f>IF(Inputs!$B$12="No",IF((K509+L509)&gt;(U508*(1+rate/freq)),IF((U508*(1+rate/freq))&lt;0,0,(U508*(1+rate/freq))),(K509+L509)),IF(E509="",NA(),IF(Inputs!$E$10&gt;(U508*(1+rate/freq)),IF((U508*(1+rate/freq))&lt;0,0,(U508*(1+rate/freq))),PMT(H509/freq,(term),-$B$2))))</f>
        <v>#N/A</v>
      </c>
      <c r="J509" s="8" t="str">
        <f t="shared" si="95"/>
        <v/>
      </c>
      <c r="K509" s="9" t="str">
        <f t="shared" si="96"/>
        <v/>
      </c>
      <c r="L509" s="8" t="str">
        <f>IF(E509="","",IF(Inputs!$B$12="Yes",I509-K509,Inputs!$B$6-K509))</f>
        <v/>
      </c>
      <c r="M509" s="8" t="str">
        <f t="shared" si="102"/>
        <v/>
      </c>
      <c r="N509" s="8"/>
      <c r="O509" s="8"/>
      <c r="P509" s="8"/>
      <c r="Q509" s="8" t="str">
        <f t="shared" si="97"/>
        <v/>
      </c>
      <c r="R509" s="3">
        <f t="shared" si="98"/>
        <v>0</v>
      </c>
      <c r="S509" s="19"/>
      <c r="T509" s="3">
        <f t="shared" si="99"/>
        <v>0</v>
      </c>
      <c r="U509" s="8" t="str">
        <f t="shared" si="100"/>
        <v/>
      </c>
      <c r="W509" s="11"/>
      <c r="X509" s="11"/>
      <c r="Y509" s="11"/>
      <c r="Z509" s="11"/>
      <c r="AA509" s="11"/>
      <c r="AB509" s="11"/>
      <c r="AC509" s="11"/>
      <c r="AD509">
        <f>IF(AND('Loan amortization schedule-old'!K509&gt;$AE$1,K509&gt;$AE$1),1,0)</f>
        <v>1</v>
      </c>
      <c r="AE509" s="2">
        <f>IF(AND('Loan amortization schedule-old'!K509&gt;$AE$1,K509&lt;$AE$1),($AE$1-K509)*Inputs!$B$10,0)</f>
        <v>0</v>
      </c>
      <c r="AF509">
        <f>IF(AND('Loan amortization schedule-old'!K509&lt;$AE$1,K509&lt;$AE$1),('Loan amortization schedule-old'!K509-'Loan amortization schedule-new'!K509)*Inputs!$B$10,0)</f>
        <v>0</v>
      </c>
      <c r="AG509" s="7"/>
      <c r="AH509" s="61" t="e">
        <f>IF(ISERROR(E509),NA(),'Loan amortization schedule-old'!K509-'Loan amortization schedule-new'!K509)+IF(ISERROR(E509),NA(),'Loan amortization schedule-old'!L509-'Loan amortization schedule-new'!L509)-IF(ISERROR(E509),NA(),IF(AD509=1,0,SUM(AE509:AF509)))</f>
        <v>#VALUE!</v>
      </c>
    </row>
    <row r="510" spans="4:34">
      <c r="D510" s="26">
        <f>IF(SUM($D$2:D509)&lt;&gt;0,0,IF(OR(ROUND(U509-L510,2)=0,ROUND(U510,2)=0),E510,0))</f>
        <v>0</v>
      </c>
      <c r="E510" s="3" t="str">
        <f t="shared" si="101"/>
        <v/>
      </c>
      <c r="F510" s="3" t="str">
        <f t="shared" si="93"/>
        <v/>
      </c>
      <c r="G510" s="47">
        <f t="shared" si="103"/>
        <v>8.6499999999999994E-2</v>
      </c>
      <c r="H510" s="37">
        <f t="shared" si="94"/>
        <v>8.6499999999999994E-2</v>
      </c>
      <c r="I510" s="9" t="e">
        <f>IF(Inputs!$B$12="No",IF((K510+L510)&gt;(U509*(1+rate/freq)),IF((U509*(1+rate/freq))&lt;0,0,(U509*(1+rate/freq))),(K510+L510)),IF(E510="",NA(),IF(Inputs!$E$10&gt;(U509*(1+rate/freq)),IF((U509*(1+rate/freq))&lt;0,0,(U509*(1+rate/freq))),PMT(H510/freq,(term),-$B$2))))</f>
        <v>#N/A</v>
      </c>
      <c r="J510" s="8" t="str">
        <f t="shared" si="95"/>
        <v/>
      </c>
      <c r="K510" s="9" t="str">
        <f t="shared" si="96"/>
        <v/>
      </c>
      <c r="L510" s="8" t="str">
        <f>IF(E510="","",IF(Inputs!$B$12="Yes",I510-K510,Inputs!$B$6-K510))</f>
        <v/>
      </c>
      <c r="M510" s="8" t="str">
        <f t="shared" si="102"/>
        <v/>
      </c>
      <c r="N510" s="8"/>
      <c r="O510" s="8"/>
      <c r="P510" s="8"/>
      <c r="Q510" s="8" t="str">
        <f t="shared" si="97"/>
        <v/>
      </c>
      <c r="R510" s="3">
        <f t="shared" si="98"/>
        <v>0</v>
      </c>
      <c r="S510" s="19"/>
      <c r="T510" s="3">
        <f t="shared" si="99"/>
        <v>0</v>
      </c>
      <c r="U510" s="8" t="str">
        <f t="shared" si="100"/>
        <v/>
      </c>
      <c r="W510" s="11"/>
      <c r="X510" s="11"/>
      <c r="Y510" s="11"/>
      <c r="Z510" s="11"/>
      <c r="AA510" s="11"/>
      <c r="AB510" s="11"/>
      <c r="AC510" s="11"/>
      <c r="AD510">
        <f>IF(AND('Loan amortization schedule-old'!K510&gt;$AE$1,K510&gt;$AE$1),1,0)</f>
        <v>1</v>
      </c>
      <c r="AE510" s="2">
        <f>IF(AND('Loan amortization schedule-old'!K510&gt;$AE$1,K510&lt;$AE$1),($AE$1-K510)*Inputs!$B$10,0)</f>
        <v>0</v>
      </c>
      <c r="AF510">
        <f>IF(AND('Loan amortization schedule-old'!K510&lt;$AE$1,K510&lt;$AE$1),('Loan amortization schedule-old'!K510-'Loan amortization schedule-new'!K510)*Inputs!$B$10,0)</f>
        <v>0</v>
      </c>
      <c r="AG510" s="7"/>
      <c r="AH510" s="61" t="e">
        <f>IF(ISERROR(E510),NA(),'Loan amortization schedule-old'!K510-'Loan amortization schedule-new'!K510)+IF(ISERROR(E510),NA(),'Loan amortization schedule-old'!L510-'Loan amortization schedule-new'!L510)-IF(ISERROR(E510),NA(),IF(AD510=1,0,SUM(AE510:AF510)))</f>
        <v>#VALUE!</v>
      </c>
    </row>
    <row r="511" spans="4:34">
      <c r="D511" s="26">
        <f>IF(SUM($D$2:D510)&lt;&gt;0,0,IF(OR(ROUND(U510-L511,2)=0,ROUND(U511,2)=0),E511,0))</f>
        <v>0</v>
      </c>
      <c r="E511" s="3" t="str">
        <f t="shared" si="101"/>
        <v/>
      </c>
      <c r="F511" s="3" t="str">
        <f t="shared" si="93"/>
        <v/>
      </c>
      <c r="G511" s="47">
        <f t="shared" si="103"/>
        <v>8.6499999999999994E-2</v>
      </c>
      <c r="H511" s="37">
        <f t="shared" si="94"/>
        <v>8.6499999999999994E-2</v>
      </c>
      <c r="I511" s="9" t="e">
        <f>IF(Inputs!$B$12="No",IF((K511+L511)&gt;(U510*(1+rate/freq)),IF((U510*(1+rate/freq))&lt;0,0,(U510*(1+rate/freq))),(K511+L511)),IF(E511="",NA(),IF(Inputs!$E$10&gt;(U510*(1+rate/freq)),IF((U510*(1+rate/freq))&lt;0,0,(U510*(1+rate/freq))),PMT(H511/freq,(term),-$B$2))))</f>
        <v>#N/A</v>
      </c>
      <c r="J511" s="8" t="str">
        <f t="shared" si="95"/>
        <v/>
      </c>
      <c r="K511" s="9" t="str">
        <f t="shared" si="96"/>
        <v/>
      </c>
      <c r="L511" s="8" t="str">
        <f>IF(E511="","",IF(Inputs!$B$12="Yes",I511-K511,Inputs!$B$6-K511))</f>
        <v/>
      </c>
      <c r="M511" s="8" t="str">
        <f t="shared" si="102"/>
        <v/>
      </c>
      <c r="N511" s="8">
        <f>N508+3</f>
        <v>508</v>
      </c>
      <c r="O511" s="8"/>
      <c r="P511" s="8"/>
      <c r="Q511" s="8" t="str">
        <f t="shared" si="97"/>
        <v/>
      </c>
      <c r="R511" s="3">
        <f t="shared" si="98"/>
        <v>0</v>
      </c>
      <c r="S511" s="19"/>
      <c r="T511" s="3">
        <f t="shared" si="99"/>
        <v>0</v>
      </c>
      <c r="U511" s="8" t="str">
        <f t="shared" si="100"/>
        <v/>
      </c>
      <c r="W511" s="11"/>
      <c r="X511" s="11"/>
      <c r="Y511" s="11"/>
      <c r="Z511" s="11"/>
      <c r="AA511" s="11"/>
      <c r="AB511" s="11"/>
      <c r="AC511" s="11"/>
      <c r="AD511">
        <f>IF(AND('Loan amortization schedule-old'!K511&gt;$AE$1,K511&gt;$AE$1),1,0)</f>
        <v>1</v>
      </c>
      <c r="AE511" s="2">
        <f>IF(AND('Loan amortization schedule-old'!K511&gt;$AE$1,K511&lt;$AE$1),($AE$1-K511)*Inputs!$B$10,0)</f>
        <v>0</v>
      </c>
      <c r="AF511">
        <f>IF(AND('Loan amortization schedule-old'!K511&lt;$AE$1,K511&lt;$AE$1),('Loan amortization schedule-old'!K511-'Loan amortization schedule-new'!K511)*Inputs!$B$10,0)</f>
        <v>0</v>
      </c>
      <c r="AG511" s="7"/>
      <c r="AH511" s="61" t="e">
        <f>IF(ISERROR(E511),NA(),'Loan amortization schedule-old'!K511-'Loan amortization schedule-new'!K511)+IF(ISERROR(E511),NA(),'Loan amortization schedule-old'!L511-'Loan amortization schedule-new'!L511)-IF(ISERROR(E511),NA(),IF(AD511=1,0,SUM(AE511:AF511)))</f>
        <v>#VALUE!</v>
      </c>
    </row>
    <row r="512" spans="4:34">
      <c r="D512" s="26">
        <f>IF(SUM($D$2:D511)&lt;&gt;0,0,IF(OR(ROUND(U511-L512,2)=0,ROUND(U512,2)=0),E512,0))</f>
        <v>0</v>
      </c>
      <c r="E512" s="3" t="str">
        <f t="shared" si="101"/>
        <v/>
      </c>
      <c r="F512" s="3" t="str">
        <f t="shared" si="93"/>
        <v/>
      </c>
      <c r="G512" s="47">
        <f t="shared" si="103"/>
        <v>8.6499999999999994E-2</v>
      </c>
      <c r="H512" s="37">
        <f t="shared" si="94"/>
        <v>8.6499999999999994E-2</v>
      </c>
      <c r="I512" s="9" t="e">
        <f>IF(Inputs!$B$12="No",IF((K512+L512)&gt;(U511*(1+rate/freq)),IF((U511*(1+rate/freq))&lt;0,0,(U511*(1+rate/freq))),(K512+L512)),IF(E512="",NA(),IF(Inputs!$E$10&gt;(U511*(1+rate/freq)),IF((U511*(1+rate/freq))&lt;0,0,(U511*(1+rate/freq))),PMT(H512/freq,(term),-$B$2))))</f>
        <v>#N/A</v>
      </c>
      <c r="J512" s="8" t="str">
        <f t="shared" si="95"/>
        <v/>
      </c>
      <c r="K512" s="9" t="str">
        <f t="shared" si="96"/>
        <v/>
      </c>
      <c r="L512" s="8" t="str">
        <f>IF(E512="","",IF(Inputs!$B$12="Yes",I512-K512,Inputs!$B$6-K512))</f>
        <v/>
      </c>
      <c r="M512" s="8" t="str">
        <f t="shared" si="102"/>
        <v/>
      </c>
      <c r="N512" s="8"/>
      <c r="O512" s="8"/>
      <c r="P512" s="8"/>
      <c r="Q512" s="8" t="str">
        <f t="shared" si="97"/>
        <v/>
      </c>
      <c r="R512" s="3">
        <f t="shared" si="98"/>
        <v>0</v>
      </c>
      <c r="S512" s="19"/>
      <c r="T512" s="3">
        <f t="shared" si="99"/>
        <v>0</v>
      </c>
      <c r="U512" s="8" t="str">
        <f t="shared" si="100"/>
        <v/>
      </c>
      <c r="W512" s="11"/>
      <c r="X512" s="11"/>
      <c r="Y512" s="11"/>
      <c r="Z512" s="11"/>
      <c r="AA512" s="11"/>
      <c r="AB512" s="11"/>
      <c r="AC512" s="11"/>
      <c r="AD512">
        <f>IF(AND('Loan amortization schedule-old'!K512&gt;$AE$1,K512&gt;$AE$1),1,0)</f>
        <v>1</v>
      </c>
      <c r="AE512" s="2">
        <f>IF(AND('Loan amortization schedule-old'!K512&gt;$AE$1,K512&lt;$AE$1),($AE$1-K512)*Inputs!$B$10,0)</f>
        <v>0</v>
      </c>
      <c r="AF512">
        <f>IF(AND('Loan amortization schedule-old'!K512&lt;$AE$1,K512&lt;$AE$1),('Loan amortization schedule-old'!K512-'Loan amortization schedule-new'!K512)*Inputs!$B$10,0)</f>
        <v>0</v>
      </c>
      <c r="AG512" s="7"/>
      <c r="AH512" s="61" t="e">
        <f>IF(ISERROR(E512),NA(),'Loan amortization schedule-old'!K512-'Loan amortization schedule-new'!K512)+IF(ISERROR(E512),NA(),'Loan amortization schedule-old'!L512-'Loan amortization schedule-new'!L512)-IF(ISERROR(E512),NA(),IF(AD512=1,0,SUM(AE512:AF512)))</f>
        <v>#VALUE!</v>
      </c>
    </row>
    <row r="513" spans="4:34">
      <c r="D513" s="26">
        <f>IF(SUM($D$2:D512)&lt;&gt;0,0,IF(OR(ROUND(U512-L513,2)=0,ROUND(U513,2)=0),E513,0))</f>
        <v>0</v>
      </c>
      <c r="E513" s="3" t="str">
        <f t="shared" si="101"/>
        <v/>
      </c>
      <c r="F513" s="3" t="str">
        <f t="shared" si="93"/>
        <v/>
      </c>
      <c r="G513" s="47">
        <f t="shared" si="103"/>
        <v>8.6499999999999994E-2</v>
      </c>
      <c r="H513" s="37">
        <f t="shared" si="94"/>
        <v>8.6499999999999994E-2</v>
      </c>
      <c r="I513" s="9" t="e">
        <f>IF(Inputs!$B$12="No",IF((K513+L513)&gt;(U512*(1+rate/freq)),IF((U512*(1+rate/freq))&lt;0,0,(U512*(1+rate/freq))),(K513+L513)),IF(E513="",NA(),IF(Inputs!$E$10&gt;(U512*(1+rate/freq)),IF((U512*(1+rate/freq))&lt;0,0,(U512*(1+rate/freq))),PMT(H513/freq,(term),-$B$2))))</f>
        <v>#N/A</v>
      </c>
      <c r="J513" s="8" t="str">
        <f t="shared" si="95"/>
        <v/>
      </c>
      <c r="K513" s="9" t="str">
        <f t="shared" si="96"/>
        <v/>
      </c>
      <c r="L513" s="8" t="str">
        <f>IF(E513="","",IF(Inputs!$B$12="Yes",I513-K513,Inputs!$B$6-K513))</f>
        <v/>
      </c>
      <c r="M513" s="8" t="str">
        <f t="shared" si="102"/>
        <v/>
      </c>
      <c r="N513" s="8"/>
      <c r="O513" s="8"/>
      <c r="P513" s="8"/>
      <c r="Q513" s="8" t="str">
        <f t="shared" si="97"/>
        <v/>
      </c>
      <c r="R513" s="3">
        <f t="shared" si="98"/>
        <v>0</v>
      </c>
      <c r="S513" s="19"/>
      <c r="T513" s="3">
        <f t="shared" si="99"/>
        <v>0</v>
      </c>
      <c r="U513" s="8" t="str">
        <f t="shared" si="100"/>
        <v/>
      </c>
      <c r="W513" s="11"/>
      <c r="X513" s="11"/>
      <c r="Y513" s="11"/>
      <c r="Z513" s="11"/>
      <c r="AA513" s="11"/>
      <c r="AB513" s="11"/>
      <c r="AC513" s="11"/>
      <c r="AD513">
        <f>IF(AND('Loan amortization schedule-old'!K513&gt;$AE$1,K513&gt;$AE$1),1,0)</f>
        <v>1</v>
      </c>
      <c r="AE513" s="2">
        <f>IF(AND('Loan amortization schedule-old'!K513&gt;$AE$1,K513&lt;$AE$1),($AE$1-K513)*Inputs!$B$10,0)</f>
        <v>0</v>
      </c>
      <c r="AF513">
        <f>IF(AND('Loan amortization schedule-old'!K513&lt;$AE$1,K513&lt;$AE$1),('Loan amortization schedule-old'!K513-'Loan amortization schedule-new'!K513)*Inputs!$B$10,0)</f>
        <v>0</v>
      </c>
      <c r="AG513" s="7"/>
      <c r="AH513" s="61" t="e">
        <f>IF(ISERROR(E513),NA(),'Loan amortization schedule-old'!K513-'Loan amortization schedule-new'!K513)+IF(ISERROR(E513),NA(),'Loan amortization schedule-old'!L513-'Loan amortization schedule-new'!L513)-IF(ISERROR(E513),NA(),IF(AD513=1,0,SUM(AE513:AF513)))</f>
        <v>#VALUE!</v>
      </c>
    </row>
    <row r="514" spans="4:34">
      <c r="D514" s="26">
        <f>IF(SUM($D$2:D513)&lt;&gt;0,0,IF(OR(ROUND(U513-L514,2)=0,ROUND(U514,2)=0),E514,0))</f>
        <v>0</v>
      </c>
      <c r="E514" s="3" t="str">
        <f t="shared" si="101"/>
        <v/>
      </c>
      <c r="F514" s="3" t="str">
        <f t="shared" si="93"/>
        <v/>
      </c>
      <c r="G514" s="47">
        <f t="shared" si="103"/>
        <v>8.6499999999999994E-2</v>
      </c>
      <c r="H514" s="37">
        <f t="shared" si="94"/>
        <v>8.6499999999999994E-2</v>
      </c>
      <c r="I514" s="9" t="e">
        <f>IF(Inputs!$B$12="No",IF((K514+L514)&gt;(U513*(1+rate/freq)),IF((U513*(1+rate/freq))&lt;0,0,(U513*(1+rate/freq))),(K514+L514)),IF(E514="",NA(),IF(Inputs!$E$10&gt;(U513*(1+rate/freq)),IF((U513*(1+rate/freq))&lt;0,0,(U513*(1+rate/freq))),PMT(H514/freq,(term),-$B$2))))</f>
        <v>#N/A</v>
      </c>
      <c r="J514" s="8" t="str">
        <f t="shared" si="95"/>
        <v/>
      </c>
      <c r="K514" s="9" t="str">
        <f t="shared" si="96"/>
        <v/>
      </c>
      <c r="L514" s="8" t="str">
        <f>IF(E514="","",IF(Inputs!$B$12="Yes",I514-K514,Inputs!$B$6-K514))</f>
        <v/>
      </c>
      <c r="M514" s="8" t="str">
        <f t="shared" si="102"/>
        <v/>
      </c>
      <c r="N514" s="8">
        <f>N511+3</f>
        <v>511</v>
      </c>
      <c r="O514" s="8">
        <f>O508+6</f>
        <v>511</v>
      </c>
      <c r="P514" s="8"/>
      <c r="Q514" s="8" t="str">
        <f t="shared" si="97"/>
        <v/>
      </c>
      <c r="R514" s="3">
        <f t="shared" si="98"/>
        <v>0</v>
      </c>
      <c r="S514" s="19"/>
      <c r="T514" s="3">
        <f t="shared" si="99"/>
        <v>0</v>
      </c>
      <c r="U514" s="8" t="str">
        <f t="shared" si="100"/>
        <v/>
      </c>
      <c r="W514" s="11"/>
      <c r="X514" s="11"/>
      <c r="Y514" s="11"/>
      <c r="Z514" s="11"/>
      <c r="AA514" s="11"/>
      <c r="AB514" s="11"/>
      <c r="AC514" s="11"/>
      <c r="AD514">
        <f>IF(AND('Loan amortization schedule-old'!K514&gt;$AE$1,K514&gt;$AE$1),1,0)</f>
        <v>1</v>
      </c>
      <c r="AE514" s="2">
        <f>IF(AND('Loan amortization schedule-old'!K514&gt;$AE$1,K514&lt;$AE$1),($AE$1-K514)*Inputs!$B$10,0)</f>
        <v>0</v>
      </c>
      <c r="AF514">
        <f>IF(AND('Loan amortization schedule-old'!K514&lt;$AE$1,K514&lt;$AE$1),('Loan amortization schedule-old'!K514-'Loan amortization schedule-new'!K514)*Inputs!$B$10,0)</f>
        <v>0</v>
      </c>
      <c r="AG514" s="7"/>
      <c r="AH514" s="61" t="e">
        <f>IF(ISERROR(E514),NA(),'Loan amortization schedule-old'!K514-'Loan amortization schedule-new'!K514)+IF(ISERROR(E514),NA(),'Loan amortization schedule-old'!L514-'Loan amortization schedule-new'!L514)-IF(ISERROR(E514),NA(),IF(AD514=1,0,SUM(AE514:AF514)))</f>
        <v>#VALUE!</v>
      </c>
    </row>
    <row r="515" spans="4:34">
      <c r="D515" s="26">
        <f>IF(SUM($D$2:D514)&lt;&gt;0,0,IF(OR(ROUND(U514-L515,2)=0,ROUND(U515,2)=0),E515,0))</f>
        <v>0</v>
      </c>
      <c r="E515" s="3" t="str">
        <f t="shared" si="101"/>
        <v/>
      </c>
      <c r="F515" s="3" t="str">
        <f t="shared" si="93"/>
        <v/>
      </c>
      <c r="G515" s="47">
        <f t="shared" si="103"/>
        <v>8.6499999999999994E-2</v>
      </c>
      <c r="H515" s="37">
        <f t="shared" si="94"/>
        <v>8.6499999999999994E-2</v>
      </c>
      <c r="I515" s="9" t="e">
        <f>IF(Inputs!$B$12="No",IF((K515+L515)&gt;(U514*(1+rate/freq)),IF((U514*(1+rate/freq))&lt;0,0,(U514*(1+rate/freq))),(K515+L515)),IF(E515="",NA(),IF(Inputs!$E$10&gt;(U514*(1+rate/freq)),IF((U514*(1+rate/freq))&lt;0,0,(U514*(1+rate/freq))),PMT(H515/freq,(term),-$B$2))))</f>
        <v>#N/A</v>
      </c>
      <c r="J515" s="8" t="str">
        <f t="shared" si="95"/>
        <v/>
      </c>
      <c r="K515" s="9" t="str">
        <f t="shared" si="96"/>
        <v/>
      </c>
      <c r="L515" s="8" t="str">
        <f>IF(E515="","",IF(Inputs!$B$12="Yes",I515-K515,Inputs!$B$6-K515))</f>
        <v/>
      </c>
      <c r="M515" s="8" t="str">
        <f t="shared" si="102"/>
        <v/>
      </c>
      <c r="N515" s="8"/>
      <c r="O515" s="8"/>
      <c r="P515" s="8"/>
      <c r="Q515" s="8" t="str">
        <f t="shared" si="97"/>
        <v/>
      </c>
      <c r="R515" s="3">
        <f t="shared" si="98"/>
        <v>0</v>
      </c>
      <c r="S515" s="19"/>
      <c r="T515" s="3">
        <f t="shared" si="99"/>
        <v>0</v>
      </c>
      <c r="U515" s="8" t="str">
        <f t="shared" si="100"/>
        <v/>
      </c>
      <c r="W515" s="11"/>
      <c r="X515" s="11"/>
      <c r="Y515" s="11"/>
      <c r="Z515" s="11"/>
      <c r="AA515" s="11"/>
      <c r="AB515" s="11"/>
      <c r="AC515" s="11"/>
      <c r="AD515">
        <f>IF(AND('Loan amortization schedule-old'!K515&gt;$AE$1,K515&gt;$AE$1),1,0)</f>
        <v>1</v>
      </c>
      <c r="AE515" s="2">
        <f>IF(AND('Loan amortization schedule-old'!K515&gt;$AE$1,K515&lt;$AE$1),($AE$1-K515)*Inputs!$B$10,0)</f>
        <v>0</v>
      </c>
      <c r="AF515">
        <f>IF(AND('Loan amortization schedule-old'!K515&lt;$AE$1,K515&lt;$AE$1),('Loan amortization schedule-old'!K515-'Loan amortization schedule-new'!K515)*Inputs!$B$10,0)</f>
        <v>0</v>
      </c>
      <c r="AG515" s="7"/>
      <c r="AH515" s="61" t="e">
        <f>IF(ISERROR(E515),NA(),'Loan amortization schedule-old'!K515-'Loan amortization schedule-new'!K515)+IF(ISERROR(E515),NA(),'Loan amortization schedule-old'!L515-'Loan amortization schedule-new'!L515)-IF(ISERROR(E515),NA(),IF(AD515=1,0,SUM(AE515:AF515)))</f>
        <v>#VALUE!</v>
      </c>
    </row>
    <row r="516" spans="4:34">
      <c r="D516" s="26">
        <f>IF(SUM($D$2:D515)&lt;&gt;0,0,IF(OR(ROUND(U515-L516,2)=0,ROUND(U516,2)=0),E516,0))</f>
        <v>0</v>
      </c>
      <c r="E516" s="3" t="str">
        <f t="shared" si="101"/>
        <v/>
      </c>
      <c r="F516" s="3" t="str">
        <f t="shared" ref="F516:F579" si="104">IF(E516="","",IF(ISERROR(INDEX($A$11:$B$20,MATCH(E516,$A$11:$A$20,0),2)),0,INDEX($A$11:$B$20,MATCH(E516,$A$11:$A$20,0),2)))</f>
        <v/>
      </c>
      <c r="G516" s="47">
        <f t="shared" si="103"/>
        <v>8.6499999999999994E-2</v>
      </c>
      <c r="H516" s="37">
        <f t="shared" ref="H516:H579" si="105">IF($BD$2="fixed",rate,G516)</f>
        <v>8.6499999999999994E-2</v>
      </c>
      <c r="I516" s="9" t="e">
        <f>IF(Inputs!$B$12="No",IF((K516+L516)&gt;(U515*(1+rate/freq)),IF((U515*(1+rate/freq))&lt;0,0,(U515*(1+rate/freq))),(K516+L516)),IF(E516="",NA(),IF(Inputs!$E$10&gt;(U515*(1+rate/freq)),IF((U515*(1+rate/freq))&lt;0,0,(U515*(1+rate/freq))),PMT(H516/freq,(term),-$B$2))))</f>
        <v>#N/A</v>
      </c>
      <c r="J516" s="8" t="str">
        <f t="shared" ref="J516:J579" si="106">IF(E516="","",IF(emi&gt;(U515*(1+rate/freq)),IF((U515*(1+rate/freq))&lt;0,0,(U515*(1+rate/freq))),emi))</f>
        <v/>
      </c>
      <c r="K516" s="9" t="str">
        <f t="shared" ref="K516:K579" si="107">IF(E516="","",IF(U515&lt;0,0,U515)*H516/freq)</f>
        <v/>
      </c>
      <c r="L516" s="8" t="str">
        <f>IF(E516="","",IF(Inputs!$B$12="Yes",I516-K516,Inputs!$B$6-K516))</f>
        <v/>
      </c>
      <c r="M516" s="8" t="str">
        <f t="shared" si="102"/>
        <v/>
      </c>
      <c r="N516" s="8"/>
      <c r="O516" s="8"/>
      <c r="P516" s="8"/>
      <c r="Q516" s="8" t="str">
        <f t="shared" ref="Q516:Q579" si="108">IF($B$23=$M$2,M516,IF($B$23=$N$2,N516,IF($B$23=$O$2,O516,IF($B$23=$P$2,P516,""))))</f>
        <v/>
      </c>
      <c r="R516" s="3">
        <f t="shared" ref="R516:R579" si="109">IF(Q516&lt;&gt;0,regpay,0)</f>
        <v>0</v>
      </c>
      <c r="S516" s="19"/>
      <c r="T516" s="3">
        <f t="shared" ref="T516:T579" si="110">IF(U515=0,0,S516)</f>
        <v>0</v>
      </c>
      <c r="U516" s="8" t="str">
        <f t="shared" ref="U516:U579" si="111">IF(E516="","",IF(U515&lt;=0,0,IF(U515+F516-L516-R516-T516&lt;0,0,U515+F516-L516-R516-T516)))</f>
        <v/>
      </c>
      <c r="W516" s="11"/>
      <c r="X516" s="11"/>
      <c r="Y516" s="11"/>
      <c r="Z516" s="11"/>
      <c r="AA516" s="11"/>
      <c r="AB516" s="11"/>
      <c r="AC516" s="11"/>
      <c r="AD516">
        <f>IF(AND('Loan amortization schedule-old'!K516&gt;$AE$1,K516&gt;$AE$1),1,0)</f>
        <v>1</v>
      </c>
      <c r="AE516" s="2">
        <f>IF(AND('Loan amortization schedule-old'!K516&gt;$AE$1,K516&lt;$AE$1),($AE$1-K516)*Inputs!$B$10,0)</f>
        <v>0</v>
      </c>
      <c r="AF516">
        <f>IF(AND('Loan amortization schedule-old'!K516&lt;$AE$1,K516&lt;$AE$1),('Loan amortization schedule-old'!K516-'Loan amortization schedule-new'!K516)*Inputs!$B$10,0)</f>
        <v>0</v>
      </c>
      <c r="AG516" s="7"/>
      <c r="AH516" s="61" t="e">
        <f>IF(ISERROR(E516),NA(),'Loan amortization schedule-old'!K516-'Loan amortization schedule-new'!K516)+IF(ISERROR(E516),NA(),'Loan amortization schedule-old'!L516-'Loan amortization schedule-new'!L516)-IF(ISERROR(E516),NA(),IF(AD516=1,0,SUM(AE516:AF516)))</f>
        <v>#VALUE!</v>
      </c>
    </row>
    <row r="517" spans="4:34">
      <c r="D517" s="26">
        <f>IF(SUM($D$2:D516)&lt;&gt;0,0,IF(OR(ROUND(U516-L517,2)=0,ROUND(U517,2)=0),E517,0))</f>
        <v>0</v>
      </c>
      <c r="E517" s="3" t="str">
        <f t="shared" ref="E517:E580" si="112">IF(E516&lt;term,E516+1,"")</f>
        <v/>
      </c>
      <c r="F517" s="3" t="str">
        <f t="shared" si="104"/>
        <v/>
      </c>
      <c r="G517" s="47">
        <f t="shared" si="103"/>
        <v>8.6499999999999994E-2</v>
      </c>
      <c r="H517" s="37">
        <f t="shared" si="105"/>
        <v>8.6499999999999994E-2</v>
      </c>
      <c r="I517" s="9" t="e">
        <f>IF(Inputs!$B$12="No",IF((K517+L517)&gt;(U516*(1+rate/freq)),IF((U516*(1+rate/freq))&lt;0,0,(U516*(1+rate/freq))),(K517+L517)),IF(E517="",NA(),IF(Inputs!$E$10&gt;(U516*(1+rate/freq)),IF((U516*(1+rate/freq))&lt;0,0,(U516*(1+rate/freq))),PMT(H517/freq,(term),-$B$2))))</f>
        <v>#N/A</v>
      </c>
      <c r="J517" s="8" t="str">
        <f t="shared" si="106"/>
        <v/>
      </c>
      <c r="K517" s="9" t="str">
        <f t="shared" si="107"/>
        <v/>
      </c>
      <c r="L517" s="8" t="str">
        <f>IF(E517="","",IF(Inputs!$B$12="Yes",I517-K517,Inputs!$B$6-K517))</f>
        <v/>
      </c>
      <c r="M517" s="8" t="str">
        <f t="shared" ref="M517:M580" si="113">E517</f>
        <v/>
      </c>
      <c r="N517" s="8">
        <f>N514+3</f>
        <v>514</v>
      </c>
      <c r="O517" s="8"/>
      <c r="P517" s="8"/>
      <c r="Q517" s="8" t="str">
        <f t="shared" si="108"/>
        <v/>
      </c>
      <c r="R517" s="3">
        <f t="shared" si="109"/>
        <v>0</v>
      </c>
      <c r="S517" s="19"/>
      <c r="T517" s="3">
        <f t="shared" si="110"/>
        <v>0</v>
      </c>
      <c r="U517" s="8" t="str">
        <f t="shared" si="111"/>
        <v/>
      </c>
      <c r="W517" s="11"/>
      <c r="X517" s="11"/>
      <c r="Y517" s="11"/>
      <c r="Z517" s="11"/>
      <c r="AA517" s="11"/>
      <c r="AB517" s="11"/>
      <c r="AC517" s="11"/>
      <c r="AD517">
        <f>IF(AND('Loan amortization schedule-old'!K517&gt;$AE$1,K517&gt;$AE$1),1,0)</f>
        <v>1</v>
      </c>
      <c r="AE517" s="2">
        <f>IF(AND('Loan amortization schedule-old'!K517&gt;$AE$1,K517&lt;$AE$1),($AE$1-K517)*Inputs!$B$10,0)</f>
        <v>0</v>
      </c>
      <c r="AF517">
        <f>IF(AND('Loan amortization schedule-old'!K517&lt;$AE$1,K517&lt;$AE$1),('Loan amortization schedule-old'!K517-'Loan amortization schedule-new'!K517)*Inputs!$B$10,0)</f>
        <v>0</v>
      </c>
      <c r="AG517" s="7"/>
      <c r="AH517" s="61" t="e">
        <f>IF(ISERROR(E517),NA(),'Loan amortization schedule-old'!K517-'Loan amortization schedule-new'!K517)+IF(ISERROR(E517),NA(),'Loan amortization schedule-old'!L517-'Loan amortization schedule-new'!L517)-IF(ISERROR(E517),NA(),IF(AD517=1,0,SUM(AE517:AF517)))</f>
        <v>#VALUE!</v>
      </c>
    </row>
    <row r="518" spans="4:34">
      <c r="D518" s="26">
        <f>IF(SUM($D$2:D517)&lt;&gt;0,0,IF(OR(ROUND(U517-L518,2)=0,ROUND(U518,2)=0),E518,0))</f>
        <v>0</v>
      </c>
      <c r="E518" s="3" t="str">
        <f t="shared" si="112"/>
        <v/>
      </c>
      <c r="F518" s="3" t="str">
        <f t="shared" si="104"/>
        <v/>
      </c>
      <c r="G518" s="47">
        <f t="shared" ref="G518:G581" si="114">G517</f>
        <v>8.6499999999999994E-2</v>
      </c>
      <c r="H518" s="37">
        <f t="shared" si="105"/>
        <v>8.6499999999999994E-2</v>
      </c>
      <c r="I518" s="9" t="e">
        <f>IF(Inputs!$B$12="No",IF((K518+L518)&gt;(U517*(1+rate/freq)),IF((U517*(1+rate/freq))&lt;0,0,(U517*(1+rate/freq))),(K518+L518)),IF(E518="",NA(),IF(Inputs!$E$10&gt;(U517*(1+rate/freq)),IF((U517*(1+rate/freq))&lt;0,0,(U517*(1+rate/freq))),PMT(H518/freq,(term),-$B$2))))</f>
        <v>#N/A</v>
      </c>
      <c r="J518" s="8" t="str">
        <f t="shared" si="106"/>
        <v/>
      </c>
      <c r="K518" s="9" t="str">
        <f t="shared" si="107"/>
        <v/>
      </c>
      <c r="L518" s="8" t="str">
        <f>IF(E518="","",IF(Inputs!$B$12="Yes",I518-K518,Inputs!$B$6-K518))</f>
        <v/>
      </c>
      <c r="M518" s="8" t="str">
        <f t="shared" si="113"/>
        <v/>
      </c>
      <c r="N518" s="8"/>
      <c r="O518" s="8"/>
      <c r="P518" s="8"/>
      <c r="Q518" s="8" t="str">
        <f t="shared" si="108"/>
        <v/>
      </c>
      <c r="R518" s="3">
        <f t="shared" si="109"/>
        <v>0</v>
      </c>
      <c r="S518" s="19"/>
      <c r="T518" s="3">
        <f t="shared" si="110"/>
        <v>0</v>
      </c>
      <c r="U518" s="8" t="str">
        <f t="shared" si="111"/>
        <v/>
      </c>
      <c r="W518" s="11"/>
      <c r="X518" s="11"/>
      <c r="Y518" s="11"/>
      <c r="Z518" s="11"/>
      <c r="AA518" s="11"/>
      <c r="AB518" s="11"/>
      <c r="AC518" s="11"/>
      <c r="AD518">
        <f>IF(AND('Loan amortization schedule-old'!K518&gt;$AE$1,K518&gt;$AE$1),1,0)</f>
        <v>1</v>
      </c>
      <c r="AE518" s="2">
        <f>IF(AND('Loan amortization schedule-old'!K518&gt;$AE$1,K518&lt;$AE$1),($AE$1-K518)*Inputs!$B$10,0)</f>
        <v>0</v>
      </c>
      <c r="AF518">
        <f>IF(AND('Loan amortization schedule-old'!K518&lt;$AE$1,K518&lt;$AE$1),('Loan amortization schedule-old'!K518-'Loan amortization schedule-new'!K518)*Inputs!$B$10,0)</f>
        <v>0</v>
      </c>
      <c r="AG518" s="7"/>
      <c r="AH518" s="61" t="e">
        <f>IF(ISERROR(E518),NA(),'Loan amortization schedule-old'!K518-'Loan amortization schedule-new'!K518)+IF(ISERROR(E518),NA(),'Loan amortization schedule-old'!L518-'Loan amortization schedule-new'!L518)-IF(ISERROR(E518),NA(),IF(AD518=1,0,SUM(AE518:AF518)))</f>
        <v>#VALUE!</v>
      </c>
    </row>
    <row r="519" spans="4:34">
      <c r="D519" s="26">
        <f>IF(SUM($D$2:D518)&lt;&gt;0,0,IF(OR(ROUND(U518-L519,2)=0,ROUND(U519,2)=0),E519,0))</f>
        <v>0</v>
      </c>
      <c r="E519" s="3" t="str">
        <f t="shared" si="112"/>
        <v/>
      </c>
      <c r="F519" s="3" t="str">
        <f t="shared" si="104"/>
        <v/>
      </c>
      <c r="G519" s="47">
        <f t="shared" si="114"/>
        <v>8.6499999999999994E-2</v>
      </c>
      <c r="H519" s="37">
        <f t="shared" si="105"/>
        <v>8.6499999999999994E-2</v>
      </c>
      <c r="I519" s="9" t="e">
        <f>IF(Inputs!$B$12="No",IF((K519+L519)&gt;(U518*(1+rate/freq)),IF((U518*(1+rate/freq))&lt;0,0,(U518*(1+rate/freq))),(K519+L519)),IF(E519="",NA(),IF(Inputs!$E$10&gt;(U518*(1+rate/freq)),IF((U518*(1+rate/freq))&lt;0,0,(U518*(1+rate/freq))),PMT(H519/freq,(term),-$B$2))))</f>
        <v>#N/A</v>
      </c>
      <c r="J519" s="8" t="str">
        <f t="shared" si="106"/>
        <v/>
      </c>
      <c r="K519" s="9" t="str">
        <f t="shared" si="107"/>
        <v/>
      </c>
      <c r="L519" s="8" t="str">
        <f>IF(E519="","",IF(Inputs!$B$12="Yes",I519-K519,Inputs!$B$6-K519))</f>
        <v/>
      </c>
      <c r="M519" s="8" t="str">
        <f t="shared" si="113"/>
        <v/>
      </c>
      <c r="N519" s="8"/>
      <c r="O519" s="8"/>
      <c r="P519" s="8"/>
      <c r="Q519" s="8" t="str">
        <f t="shared" si="108"/>
        <v/>
      </c>
      <c r="R519" s="3">
        <f t="shared" si="109"/>
        <v>0</v>
      </c>
      <c r="S519" s="19"/>
      <c r="T519" s="3">
        <f t="shared" si="110"/>
        <v>0</v>
      </c>
      <c r="U519" s="8" t="str">
        <f t="shared" si="111"/>
        <v/>
      </c>
      <c r="W519" s="11"/>
      <c r="X519" s="11"/>
      <c r="Y519" s="11"/>
      <c r="Z519" s="11"/>
      <c r="AA519" s="11"/>
      <c r="AB519" s="11"/>
      <c r="AC519" s="11"/>
      <c r="AD519">
        <f>IF(AND('Loan amortization schedule-old'!K519&gt;$AE$1,K519&gt;$AE$1),1,0)</f>
        <v>1</v>
      </c>
      <c r="AE519" s="2">
        <f>IF(AND('Loan amortization schedule-old'!K519&gt;$AE$1,K519&lt;$AE$1),($AE$1-K519)*Inputs!$B$10,0)</f>
        <v>0</v>
      </c>
      <c r="AF519">
        <f>IF(AND('Loan amortization schedule-old'!K519&lt;$AE$1,K519&lt;$AE$1),('Loan amortization schedule-old'!K519-'Loan amortization schedule-new'!K519)*Inputs!$B$10,0)</f>
        <v>0</v>
      </c>
      <c r="AG519" s="7"/>
      <c r="AH519" s="61" t="e">
        <f>IF(ISERROR(E519),NA(),'Loan amortization schedule-old'!K519-'Loan amortization schedule-new'!K519)+IF(ISERROR(E519),NA(),'Loan amortization schedule-old'!L519-'Loan amortization schedule-new'!L519)-IF(ISERROR(E519),NA(),IF(AD519=1,0,SUM(AE519:AF519)))</f>
        <v>#VALUE!</v>
      </c>
    </row>
    <row r="520" spans="4:34">
      <c r="D520" s="26">
        <f>IF(SUM($D$2:D519)&lt;&gt;0,0,IF(OR(ROUND(U519-L520,2)=0,ROUND(U520,2)=0),E520,0))</f>
        <v>0</v>
      </c>
      <c r="E520" s="3" t="str">
        <f t="shared" si="112"/>
        <v/>
      </c>
      <c r="F520" s="3" t="str">
        <f t="shared" si="104"/>
        <v/>
      </c>
      <c r="G520" s="47">
        <f t="shared" si="114"/>
        <v>8.6499999999999994E-2</v>
      </c>
      <c r="H520" s="37">
        <f t="shared" si="105"/>
        <v>8.6499999999999994E-2</v>
      </c>
      <c r="I520" s="9" t="e">
        <f>IF(Inputs!$B$12="No",IF((K520+L520)&gt;(U519*(1+rate/freq)),IF((U519*(1+rate/freq))&lt;0,0,(U519*(1+rate/freq))),(K520+L520)),IF(E520="",NA(),IF(Inputs!$E$10&gt;(U519*(1+rate/freq)),IF((U519*(1+rate/freq))&lt;0,0,(U519*(1+rate/freq))),PMT(H520/freq,(term),-$B$2))))</f>
        <v>#N/A</v>
      </c>
      <c r="J520" s="8" t="str">
        <f t="shared" si="106"/>
        <v/>
      </c>
      <c r="K520" s="9" t="str">
        <f t="shared" si="107"/>
        <v/>
      </c>
      <c r="L520" s="8" t="str">
        <f>IF(E520="","",IF(Inputs!$B$12="Yes",I520-K520,Inputs!$B$6-K520))</f>
        <v/>
      </c>
      <c r="M520" s="8" t="str">
        <f t="shared" si="113"/>
        <v/>
      </c>
      <c r="N520" s="8">
        <f>N517+3</f>
        <v>517</v>
      </c>
      <c r="O520" s="8">
        <f>O514+6</f>
        <v>517</v>
      </c>
      <c r="P520" s="8">
        <f>P508+12</f>
        <v>517</v>
      </c>
      <c r="Q520" s="8" t="str">
        <f t="shared" si="108"/>
        <v/>
      </c>
      <c r="R520" s="3">
        <f t="shared" si="109"/>
        <v>0</v>
      </c>
      <c r="S520" s="19"/>
      <c r="T520" s="3">
        <f t="shared" si="110"/>
        <v>0</v>
      </c>
      <c r="U520" s="8" t="str">
        <f t="shared" si="111"/>
        <v/>
      </c>
      <c r="W520" s="11"/>
      <c r="X520" s="11"/>
      <c r="Y520" s="11"/>
      <c r="Z520" s="11"/>
      <c r="AA520" s="11"/>
      <c r="AB520" s="11"/>
      <c r="AC520" s="11"/>
      <c r="AD520">
        <f>IF(AND('Loan amortization schedule-old'!K520&gt;$AE$1,K520&gt;$AE$1),1,0)</f>
        <v>1</v>
      </c>
      <c r="AE520" s="2">
        <f>IF(AND('Loan amortization schedule-old'!K520&gt;$AE$1,K520&lt;$AE$1),($AE$1-K520)*Inputs!$B$10,0)</f>
        <v>0</v>
      </c>
      <c r="AF520">
        <f>IF(AND('Loan amortization schedule-old'!K520&lt;$AE$1,K520&lt;$AE$1),('Loan amortization schedule-old'!K520-'Loan amortization schedule-new'!K520)*Inputs!$B$10,0)</f>
        <v>0</v>
      </c>
      <c r="AG520" s="7"/>
      <c r="AH520" s="61" t="e">
        <f>IF(ISERROR(E520),NA(),'Loan amortization schedule-old'!K520-'Loan amortization schedule-new'!K520)+IF(ISERROR(E520),NA(),'Loan amortization schedule-old'!L520-'Loan amortization schedule-new'!L520)-IF(ISERROR(E520),NA(),IF(AD520=1,0,SUM(AE520:AF520)))</f>
        <v>#VALUE!</v>
      </c>
    </row>
    <row r="521" spans="4:34">
      <c r="D521" s="26">
        <f>IF(SUM($D$2:D520)&lt;&gt;0,0,IF(OR(ROUND(U520-L521,2)=0,ROUND(U521,2)=0),E521,0))</f>
        <v>0</v>
      </c>
      <c r="E521" s="3" t="str">
        <f t="shared" si="112"/>
        <v/>
      </c>
      <c r="F521" s="3" t="str">
        <f t="shared" si="104"/>
        <v/>
      </c>
      <c r="G521" s="47">
        <f t="shared" si="114"/>
        <v>8.6499999999999994E-2</v>
      </c>
      <c r="H521" s="37">
        <f t="shared" si="105"/>
        <v>8.6499999999999994E-2</v>
      </c>
      <c r="I521" s="9" t="e">
        <f>IF(Inputs!$B$12="No",IF((K521+L521)&gt;(U520*(1+rate/freq)),IF((U520*(1+rate/freq))&lt;0,0,(U520*(1+rate/freq))),(K521+L521)),IF(E521="",NA(),IF(Inputs!$E$10&gt;(U520*(1+rate/freq)),IF((U520*(1+rate/freq))&lt;0,0,(U520*(1+rate/freq))),PMT(H521/freq,(term),-$B$2))))</f>
        <v>#N/A</v>
      </c>
      <c r="J521" s="8" t="str">
        <f t="shared" si="106"/>
        <v/>
      </c>
      <c r="K521" s="9" t="str">
        <f t="shared" si="107"/>
        <v/>
      </c>
      <c r="L521" s="8" t="str">
        <f>IF(E521="","",IF(Inputs!$B$12="Yes",I521-K521,Inputs!$B$6-K521))</f>
        <v/>
      </c>
      <c r="M521" s="8" t="str">
        <f t="shared" si="113"/>
        <v/>
      </c>
      <c r="N521" s="8"/>
      <c r="O521" s="8"/>
      <c r="P521" s="8"/>
      <c r="Q521" s="8" t="str">
        <f t="shared" si="108"/>
        <v/>
      </c>
      <c r="R521" s="3">
        <f t="shared" si="109"/>
        <v>0</v>
      </c>
      <c r="S521" s="19"/>
      <c r="T521" s="3">
        <f t="shared" si="110"/>
        <v>0</v>
      </c>
      <c r="U521" s="8" t="str">
        <f t="shared" si="111"/>
        <v/>
      </c>
      <c r="W521" s="11"/>
      <c r="X521" s="11"/>
      <c r="Y521" s="11"/>
      <c r="Z521" s="11"/>
      <c r="AA521" s="11"/>
      <c r="AB521" s="11"/>
      <c r="AC521" s="11"/>
      <c r="AD521">
        <f>IF(AND('Loan amortization schedule-old'!K521&gt;$AE$1,K521&gt;$AE$1),1,0)</f>
        <v>1</v>
      </c>
      <c r="AE521" s="2">
        <f>IF(AND('Loan amortization schedule-old'!K521&gt;$AE$1,K521&lt;$AE$1),($AE$1-K521)*Inputs!$B$10,0)</f>
        <v>0</v>
      </c>
      <c r="AF521">
        <f>IF(AND('Loan amortization schedule-old'!K521&lt;$AE$1,K521&lt;$AE$1),('Loan amortization schedule-old'!K521-'Loan amortization schedule-new'!K521)*Inputs!$B$10,0)</f>
        <v>0</v>
      </c>
      <c r="AG521" s="7"/>
      <c r="AH521" s="61" t="e">
        <f>IF(ISERROR(E521),NA(),'Loan amortization schedule-old'!K521-'Loan amortization schedule-new'!K521)+IF(ISERROR(E521),NA(),'Loan amortization schedule-old'!L521-'Loan amortization schedule-new'!L521)-IF(ISERROR(E521),NA(),IF(AD521=1,0,SUM(AE521:AF521)))</f>
        <v>#VALUE!</v>
      </c>
    </row>
    <row r="522" spans="4:34">
      <c r="D522" s="26">
        <f>IF(SUM($D$2:D521)&lt;&gt;0,0,IF(OR(ROUND(U521-L522,2)=0,ROUND(U522,2)=0),E522,0))</f>
        <v>0</v>
      </c>
      <c r="E522" s="3" t="str">
        <f t="shared" si="112"/>
        <v/>
      </c>
      <c r="F522" s="3" t="str">
        <f t="shared" si="104"/>
        <v/>
      </c>
      <c r="G522" s="47">
        <f t="shared" si="114"/>
        <v>8.6499999999999994E-2</v>
      </c>
      <c r="H522" s="37">
        <f t="shared" si="105"/>
        <v>8.6499999999999994E-2</v>
      </c>
      <c r="I522" s="9" t="e">
        <f>IF(Inputs!$B$12="No",IF((K522+L522)&gt;(U521*(1+rate/freq)),IF((U521*(1+rate/freq))&lt;0,0,(U521*(1+rate/freq))),(K522+L522)),IF(E522="",NA(),IF(Inputs!$E$10&gt;(U521*(1+rate/freq)),IF((U521*(1+rate/freq))&lt;0,0,(U521*(1+rate/freq))),PMT(H522/freq,(term),-$B$2))))</f>
        <v>#N/A</v>
      </c>
      <c r="J522" s="8" t="str">
        <f t="shared" si="106"/>
        <v/>
      </c>
      <c r="K522" s="9" t="str">
        <f t="shared" si="107"/>
        <v/>
      </c>
      <c r="L522" s="8" t="str">
        <f>IF(E522="","",IF(Inputs!$B$12="Yes",I522-K522,Inputs!$B$6-K522))</f>
        <v/>
      </c>
      <c r="M522" s="8" t="str">
        <f t="shared" si="113"/>
        <v/>
      </c>
      <c r="N522" s="8"/>
      <c r="O522" s="8"/>
      <c r="P522" s="8"/>
      <c r="Q522" s="8" t="str">
        <f t="shared" si="108"/>
        <v/>
      </c>
      <c r="R522" s="3">
        <f t="shared" si="109"/>
        <v>0</v>
      </c>
      <c r="S522" s="19"/>
      <c r="T522" s="3">
        <f t="shared" si="110"/>
        <v>0</v>
      </c>
      <c r="U522" s="8" t="str">
        <f t="shared" si="111"/>
        <v/>
      </c>
      <c r="W522" s="11"/>
      <c r="X522" s="11"/>
      <c r="Y522" s="11"/>
      <c r="Z522" s="11"/>
      <c r="AA522" s="11"/>
      <c r="AB522" s="11"/>
      <c r="AC522" s="11"/>
      <c r="AD522">
        <f>IF(AND('Loan amortization schedule-old'!K522&gt;$AE$1,K522&gt;$AE$1),1,0)</f>
        <v>1</v>
      </c>
      <c r="AE522" s="2">
        <f>IF(AND('Loan amortization schedule-old'!K522&gt;$AE$1,K522&lt;$AE$1),($AE$1-K522)*Inputs!$B$10,0)</f>
        <v>0</v>
      </c>
      <c r="AF522">
        <f>IF(AND('Loan amortization schedule-old'!K522&lt;$AE$1,K522&lt;$AE$1),('Loan amortization schedule-old'!K522-'Loan amortization schedule-new'!K522)*Inputs!$B$10,0)</f>
        <v>0</v>
      </c>
      <c r="AG522" s="7"/>
      <c r="AH522" s="61" t="e">
        <f>IF(ISERROR(E522),NA(),'Loan amortization schedule-old'!K522-'Loan amortization schedule-new'!K522)+IF(ISERROR(E522),NA(),'Loan amortization schedule-old'!L522-'Loan amortization schedule-new'!L522)-IF(ISERROR(E522),NA(),IF(AD522=1,0,SUM(AE522:AF522)))</f>
        <v>#VALUE!</v>
      </c>
    </row>
    <row r="523" spans="4:34">
      <c r="D523" s="26">
        <f>IF(SUM($D$2:D522)&lt;&gt;0,0,IF(OR(ROUND(U522-L523,2)=0,ROUND(U523,2)=0),E523,0))</f>
        <v>0</v>
      </c>
      <c r="E523" s="3" t="str">
        <f t="shared" si="112"/>
        <v/>
      </c>
      <c r="F523" s="3" t="str">
        <f t="shared" si="104"/>
        <v/>
      </c>
      <c r="G523" s="47">
        <f t="shared" si="114"/>
        <v>8.6499999999999994E-2</v>
      </c>
      <c r="H523" s="37">
        <f t="shared" si="105"/>
        <v>8.6499999999999994E-2</v>
      </c>
      <c r="I523" s="9" t="e">
        <f>IF(Inputs!$B$12="No",IF((K523+L523)&gt;(U522*(1+rate/freq)),IF((U522*(1+rate/freq))&lt;0,0,(U522*(1+rate/freq))),(K523+L523)),IF(E523="",NA(),IF(Inputs!$E$10&gt;(U522*(1+rate/freq)),IF((U522*(1+rate/freq))&lt;0,0,(U522*(1+rate/freq))),PMT(H523/freq,(term),-$B$2))))</f>
        <v>#N/A</v>
      </c>
      <c r="J523" s="8" t="str">
        <f t="shared" si="106"/>
        <v/>
      </c>
      <c r="K523" s="9" t="str">
        <f t="shared" si="107"/>
        <v/>
      </c>
      <c r="L523" s="8" t="str">
        <f>IF(E523="","",IF(Inputs!$B$12="Yes",I523-K523,Inputs!$B$6-K523))</f>
        <v/>
      </c>
      <c r="M523" s="8" t="str">
        <f t="shared" si="113"/>
        <v/>
      </c>
      <c r="N523" s="8">
        <f>N520+3</f>
        <v>520</v>
      </c>
      <c r="O523" s="8"/>
      <c r="P523" s="8"/>
      <c r="Q523" s="8" t="str">
        <f t="shared" si="108"/>
        <v/>
      </c>
      <c r="R523" s="3">
        <f t="shared" si="109"/>
        <v>0</v>
      </c>
      <c r="S523" s="19"/>
      <c r="T523" s="3">
        <f t="shared" si="110"/>
        <v>0</v>
      </c>
      <c r="U523" s="8" t="str">
        <f t="shared" si="111"/>
        <v/>
      </c>
      <c r="W523" s="11"/>
      <c r="X523" s="11"/>
      <c r="Y523" s="11"/>
      <c r="Z523" s="11"/>
      <c r="AA523" s="11"/>
      <c r="AB523" s="11"/>
      <c r="AC523" s="11"/>
      <c r="AD523">
        <f>IF(AND('Loan amortization schedule-old'!K523&gt;$AE$1,K523&gt;$AE$1),1,0)</f>
        <v>1</v>
      </c>
      <c r="AE523" s="2">
        <f>IF(AND('Loan amortization schedule-old'!K523&gt;$AE$1,K523&lt;$AE$1),($AE$1-K523)*Inputs!$B$10,0)</f>
        <v>0</v>
      </c>
      <c r="AF523">
        <f>IF(AND('Loan amortization schedule-old'!K523&lt;$AE$1,K523&lt;$AE$1),('Loan amortization schedule-old'!K523-'Loan amortization schedule-new'!K523)*Inputs!$B$10,0)</f>
        <v>0</v>
      </c>
      <c r="AG523" s="7"/>
      <c r="AH523" s="61" t="e">
        <f>IF(ISERROR(E523),NA(),'Loan amortization schedule-old'!K523-'Loan amortization schedule-new'!K523)+IF(ISERROR(E523),NA(),'Loan amortization schedule-old'!L523-'Loan amortization schedule-new'!L523)-IF(ISERROR(E523),NA(),IF(AD523=1,0,SUM(AE523:AF523)))</f>
        <v>#VALUE!</v>
      </c>
    </row>
    <row r="524" spans="4:34">
      <c r="D524" s="26">
        <f>IF(SUM($D$2:D523)&lt;&gt;0,0,IF(OR(ROUND(U523-L524,2)=0,ROUND(U524,2)=0),E524,0))</f>
        <v>0</v>
      </c>
      <c r="E524" s="3" t="str">
        <f t="shared" si="112"/>
        <v/>
      </c>
      <c r="F524" s="3" t="str">
        <f t="shared" si="104"/>
        <v/>
      </c>
      <c r="G524" s="47">
        <f t="shared" si="114"/>
        <v>8.6499999999999994E-2</v>
      </c>
      <c r="H524" s="37">
        <f t="shared" si="105"/>
        <v>8.6499999999999994E-2</v>
      </c>
      <c r="I524" s="9" t="e">
        <f>IF(Inputs!$B$12="No",IF((K524+L524)&gt;(U523*(1+rate/freq)),IF((U523*(1+rate/freq))&lt;0,0,(U523*(1+rate/freq))),(K524+L524)),IF(E524="",NA(),IF(Inputs!$E$10&gt;(U523*(1+rate/freq)),IF((U523*(1+rate/freq))&lt;0,0,(U523*(1+rate/freq))),PMT(H524/freq,(term),-$B$2))))</f>
        <v>#N/A</v>
      </c>
      <c r="J524" s="8" t="str">
        <f t="shared" si="106"/>
        <v/>
      </c>
      <c r="K524" s="9" t="str">
        <f t="shared" si="107"/>
        <v/>
      </c>
      <c r="L524" s="8" t="str">
        <f>IF(E524="","",IF(Inputs!$B$12="Yes",I524-K524,Inputs!$B$6-K524))</f>
        <v/>
      </c>
      <c r="M524" s="8" t="str">
        <f t="shared" si="113"/>
        <v/>
      </c>
      <c r="N524" s="8"/>
      <c r="O524" s="8"/>
      <c r="P524" s="8"/>
      <c r="Q524" s="8" t="str">
        <f t="shared" si="108"/>
        <v/>
      </c>
      <c r="R524" s="3">
        <f t="shared" si="109"/>
        <v>0</v>
      </c>
      <c r="S524" s="19"/>
      <c r="T524" s="3">
        <f t="shared" si="110"/>
        <v>0</v>
      </c>
      <c r="U524" s="8" t="str">
        <f t="shared" si="111"/>
        <v/>
      </c>
      <c r="W524" s="11"/>
      <c r="X524" s="11"/>
      <c r="Y524" s="11"/>
      <c r="Z524" s="11"/>
      <c r="AA524" s="11"/>
      <c r="AB524" s="11"/>
      <c r="AC524" s="11"/>
      <c r="AD524">
        <f>IF(AND('Loan amortization schedule-old'!K524&gt;$AE$1,K524&gt;$AE$1),1,0)</f>
        <v>1</v>
      </c>
      <c r="AE524" s="2">
        <f>IF(AND('Loan amortization schedule-old'!K524&gt;$AE$1,K524&lt;$AE$1),($AE$1-K524)*Inputs!$B$10,0)</f>
        <v>0</v>
      </c>
      <c r="AF524">
        <f>IF(AND('Loan amortization schedule-old'!K524&lt;$AE$1,K524&lt;$AE$1),('Loan amortization schedule-old'!K524-'Loan amortization schedule-new'!K524)*Inputs!$B$10,0)</f>
        <v>0</v>
      </c>
      <c r="AG524" s="7"/>
      <c r="AH524" s="61" t="e">
        <f>IF(ISERROR(E524),NA(),'Loan amortization schedule-old'!K524-'Loan amortization schedule-new'!K524)+IF(ISERROR(E524),NA(),'Loan amortization schedule-old'!L524-'Loan amortization schedule-new'!L524)-IF(ISERROR(E524),NA(),IF(AD524=1,0,SUM(AE524:AF524)))</f>
        <v>#VALUE!</v>
      </c>
    </row>
    <row r="525" spans="4:34">
      <c r="D525" s="26">
        <f>IF(SUM($D$2:D524)&lt;&gt;0,0,IF(OR(ROUND(U524-L525,2)=0,ROUND(U525,2)=0),E525,0))</f>
        <v>0</v>
      </c>
      <c r="E525" s="3" t="str">
        <f t="shared" si="112"/>
        <v/>
      </c>
      <c r="F525" s="3" t="str">
        <f t="shared" si="104"/>
        <v/>
      </c>
      <c r="G525" s="47">
        <f t="shared" si="114"/>
        <v>8.6499999999999994E-2</v>
      </c>
      <c r="H525" s="37">
        <f t="shared" si="105"/>
        <v>8.6499999999999994E-2</v>
      </c>
      <c r="I525" s="9" t="e">
        <f>IF(Inputs!$B$12="No",IF((K525+L525)&gt;(U524*(1+rate/freq)),IF((U524*(1+rate/freq))&lt;0,0,(U524*(1+rate/freq))),(K525+L525)),IF(E525="",NA(),IF(Inputs!$E$10&gt;(U524*(1+rate/freq)),IF((U524*(1+rate/freq))&lt;0,0,(U524*(1+rate/freq))),PMT(H525/freq,(term),-$B$2))))</f>
        <v>#N/A</v>
      </c>
      <c r="J525" s="8" t="str">
        <f t="shared" si="106"/>
        <v/>
      </c>
      <c r="K525" s="9" t="str">
        <f t="shared" si="107"/>
        <v/>
      </c>
      <c r="L525" s="8" t="str">
        <f>IF(E525="","",IF(Inputs!$B$12="Yes",I525-K525,Inputs!$B$6-K525))</f>
        <v/>
      </c>
      <c r="M525" s="8" t="str">
        <f t="shared" si="113"/>
        <v/>
      </c>
      <c r="N525" s="8"/>
      <c r="O525" s="8"/>
      <c r="P525" s="8"/>
      <c r="Q525" s="8" t="str">
        <f t="shared" si="108"/>
        <v/>
      </c>
      <c r="R525" s="3">
        <f t="shared" si="109"/>
        <v>0</v>
      </c>
      <c r="S525" s="19"/>
      <c r="T525" s="3">
        <f t="shared" si="110"/>
        <v>0</v>
      </c>
      <c r="U525" s="8" t="str">
        <f t="shared" si="111"/>
        <v/>
      </c>
      <c r="W525" s="11"/>
      <c r="X525" s="11"/>
      <c r="Y525" s="11"/>
      <c r="Z525" s="11"/>
      <c r="AA525" s="11"/>
      <c r="AB525" s="11"/>
      <c r="AC525" s="11"/>
      <c r="AD525">
        <f>IF(AND('Loan amortization schedule-old'!K525&gt;$AE$1,K525&gt;$AE$1),1,0)</f>
        <v>1</v>
      </c>
      <c r="AE525" s="2">
        <f>IF(AND('Loan amortization schedule-old'!K525&gt;$AE$1,K525&lt;$AE$1),($AE$1-K525)*Inputs!$B$10,0)</f>
        <v>0</v>
      </c>
      <c r="AF525">
        <f>IF(AND('Loan amortization schedule-old'!K525&lt;$AE$1,K525&lt;$AE$1),('Loan amortization schedule-old'!K525-'Loan amortization schedule-new'!K525)*Inputs!$B$10,0)</f>
        <v>0</v>
      </c>
      <c r="AG525" s="7"/>
      <c r="AH525" s="61" t="e">
        <f>IF(ISERROR(E525),NA(),'Loan amortization schedule-old'!K525-'Loan amortization schedule-new'!K525)+IF(ISERROR(E525),NA(),'Loan amortization schedule-old'!L525-'Loan amortization schedule-new'!L525)-IF(ISERROR(E525),NA(),IF(AD525=1,0,SUM(AE525:AF525)))</f>
        <v>#VALUE!</v>
      </c>
    </row>
    <row r="526" spans="4:34">
      <c r="D526" s="26">
        <f>IF(SUM($D$2:D525)&lt;&gt;0,0,IF(OR(ROUND(U525-L526,2)=0,ROUND(U526,2)=0),E526,0))</f>
        <v>0</v>
      </c>
      <c r="E526" s="3" t="str">
        <f t="shared" si="112"/>
        <v/>
      </c>
      <c r="F526" s="3" t="str">
        <f t="shared" si="104"/>
        <v/>
      </c>
      <c r="G526" s="47">
        <f t="shared" si="114"/>
        <v>8.6499999999999994E-2</v>
      </c>
      <c r="H526" s="37">
        <f t="shared" si="105"/>
        <v>8.6499999999999994E-2</v>
      </c>
      <c r="I526" s="9" t="e">
        <f>IF(Inputs!$B$12="No",IF((K526+L526)&gt;(U525*(1+rate/freq)),IF((U525*(1+rate/freq))&lt;0,0,(U525*(1+rate/freq))),(K526+L526)),IF(E526="",NA(),IF(Inputs!$E$10&gt;(U525*(1+rate/freq)),IF((U525*(1+rate/freq))&lt;0,0,(U525*(1+rate/freq))),PMT(H526/freq,(term),-$B$2))))</f>
        <v>#N/A</v>
      </c>
      <c r="J526" s="8" t="str">
        <f t="shared" si="106"/>
        <v/>
      </c>
      <c r="K526" s="9" t="str">
        <f t="shared" si="107"/>
        <v/>
      </c>
      <c r="L526" s="8" t="str">
        <f>IF(E526="","",IF(Inputs!$B$12="Yes",I526-K526,Inputs!$B$6-K526))</f>
        <v/>
      </c>
      <c r="M526" s="8" t="str">
        <f t="shared" si="113"/>
        <v/>
      </c>
      <c r="N526" s="8">
        <f>N523+3</f>
        <v>523</v>
      </c>
      <c r="O526" s="8">
        <f>O520+6</f>
        <v>523</v>
      </c>
      <c r="P526" s="8"/>
      <c r="Q526" s="8" t="str">
        <f t="shared" si="108"/>
        <v/>
      </c>
      <c r="R526" s="3">
        <f t="shared" si="109"/>
        <v>0</v>
      </c>
      <c r="S526" s="19"/>
      <c r="T526" s="3">
        <f t="shared" si="110"/>
        <v>0</v>
      </c>
      <c r="U526" s="8" t="str">
        <f t="shared" si="111"/>
        <v/>
      </c>
      <c r="W526" s="11"/>
      <c r="X526" s="11"/>
      <c r="Y526" s="11"/>
      <c r="Z526" s="11"/>
      <c r="AA526" s="11"/>
      <c r="AB526" s="11"/>
      <c r="AC526" s="11"/>
      <c r="AD526">
        <f>IF(AND('Loan amortization schedule-old'!K526&gt;$AE$1,K526&gt;$AE$1),1,0)</f>
        <v>1</v>
      </c>
      <c r="AE526" s="2">
        <f>IF(AND('Loan amortization schedule-old'!K526&gt;$AE$1,K526&lt;$AE$1),($AE$1-K526)*Inputs!$B$10,0)</f>
        <v>0</v>
      </c>
      <c r="AF526">
        <f>IF(AND('Loan amortization schedule-old'!K526&lt;$AE$1,K526&lt;$AE$1),('Loan amortization schedule-old'!K526-'Loan amortization schedule-new'!K526)*Inputs!$B$10,0)</f>
        <v>0</v>
      </c>
      <c r="AG526" s="7"/>
      <c r="AH526" s="61" t="e">
        <f>IF(ISERROR(E526),NA(),'Loan amortization schedule-old'!K526-'Loan amortization schedule-new'!K526)+IF(ISERROR(E526),NA(),'Loan amortization schedule-old'!L526-'Loan amortization schedule-new'!L526)-IF(ISERROR(E526),NA(),IF(AD526=1,0,SUM(AE526:AF526)))</f>
        <v>#VALUE!</v>
      </c>
    </row>
    <row r="527" spans="4:34">
      <c r="D527" s="26">
        <f>IF(SUM($D$2:D526)&lt;&gt;0,0,IF(OR(ROUND(U526-L527,2)=0,ROUND(U527,2)=0),E527,0))</f>
        <v>0</v>
      </c>
      <c r="E527" s="3" t="str">
        <f t="shared" si="112"/>
        <v/>
      </c>
      <c r="F527" s="3" t="str">
        <f t="shared" si="104"/>
        <v/>
      </c>
      <c r="G527" s="47">
        <f t="shared" si="114"/>
        <v>8.6499999999999994E-2</v>
      </c>
      <c r="H527" s="37">
        <f t="shared" si="105"/>
        <v>8.6499999999999994E-2</v>
      </c>
      <c r="I527" s="9" t="e">
        <f>IF(Inputs!$B$12="No",IF((K527+L527)&gt;(U526*(1+rate/freq)),IF((U526*(1+rate/freq))&lt;0,0,(U526*(1+rate/freq))),(K527+L527)),IF(E527="",NA(),IF(Inputs!$E$10&gt;(U526*(1+rate/freq)),IF((U526*(1+rate/freq))&lt;0,0,(U526*(1+rate/freq))),PMT(H527/freq,(term),-$B$2))))</f>
        <v>#N/A</v>
      </c>
      <c r="J527" s="8" t="str">
        <f t="shared" si="106"/>
        <v/>
      </c>
      <c r="K527" s="9" t="str">
        <f t="shared" si="107"/>
        <v/>
      </c>
      <c r="L527" s="8" t="str">
        <f>IF(E527="","",IF(Inputs!$B$12="Yes",I527-K527,Inputs!$B$6-K527))</f>
        <v/>
      </c>
      <c r="M527" s="8" t="str">
        <f t="shared" si="113"/>
        <v/>
      </c>
      <c r="N527" s="8"/>
      <c r="O527" s="8"/>
      <c r="P527" s="8"/>
      <c r="Q527" s="8" t="str">
        <f t="shared" si="108"/>
        <v/>
      </c>
      <c r="R527" s="3">
        <f t="shared" si="109"/>
        <v>0</v>
      </c>
      <c r="S527" s="19"/>
      <c r="T527" s="3">
        <f t="shared" si="110"/>
        <v>0</v>
      </c>
      <c r="U527" s="8" t="str">
        <f t="shared" si="111"/>
        <v/>
      </c>
      <c r="W527" s="11"/>
      <c r="X527" s="11"/>
      <c r="Y527" s="11"/>
      <c r="Z527" s="11"/>
      <c r="AA527" s="11"/>
      <c r="AB527" s="11"/>
      <c r="AC527" s="11"/>
      <c r="AD527">
        <f>IF(AND('Loan amortization schedule-old'!K527&gt;$AE$1,K527&gt;$AE$1),1,0)</f>
        <v>1</v>
      </c>
      <c r="AE527" s="2">
        <f>IF(AND('Loan amortization schedule-old'!K527&gt;$AE$1,K527&lt;$AE$1),($AE$1-K527)*Inputs!$B$10,0)</f>
        <v>0</v>
      </c>
      <c r="AF527">
        <f>IF(AND('Loan amortization schedule-old'!K527&lt;$AE$1,K527&lt;$AE$1),('Loan amortization schedule-old'!K527-'Loan amortization schedule-new'!K527)*Inputs!$B$10,0)</f>
        <v>0</v>
      </c>
      <c r="AG527" s="7"/>
      <c r="AH527" s="61" t="e">
        <f>IF(ISERROR(E527),NA(),'Loan amortization schedule-old'!K527-'Loan amortization schedule-new'!K527)+IF(ISERROR(E527),NA(),'Loan amortization schedule-old'!L527-'Loan amortization schedule-new'!L527)-IF(ISERROR(E527),NA(),IF(AD527=1,0,SUM(AE527:AF527)))</f>
        <v>#VALUE!</v>
      </c>
    </row>
    <row r="528" spans="4:34">
      <c r="D528" s="26">
        <f>IF(SUM($D$2:D527)&lt;&gt;0,0,IF(OR(ROUND(U527-L528,2)=0,ROUND(U528,2)=0),E528,0))</f>
        <v>0</v>
      </c>
      <c r="E528" s="3" t="str">
        <f t="shared" si="112"/>
        <v/>
      </c>
      <c r="F528" s="3" t="str">
        <f t="shared" si="104"/>
        <v/>
      </c>
      <c r="G528" s="47">
        <f t="shared" si="114"/>
        <v>8.6499999999999994E-2</v>
      </c>
      <c r="H528" s="37">
        <f t="shared" si="105"/>
        <v>8.6499999999999994E-2</v>
      </c>
      <c r="I528" s="9" t="e">
        <f>IF(Inputs!$B$12="No",IF((K528+L528)&gt;(U527*(1+rate/freq)),IF((U527*(1+rate/freq))&lt;0,0,(U527*(1+rate/freq))),(K528+L528)),IF(E528="",NA(),IF(Inputs!$E$10&gt;(U527*(1+rate/freq)),IF((U527*(1+rate/freq))&lt;0,0,(U527*(1+rate/freq))),PMT(H528/freq,(term),-$B$2))))</f>
        <v>#N/A</v>
      </c>
      <c r="J528" s="8" t="str">
        <f t="shared" si="106"/>
        <v/>
      </c>
      <c r="K528" s="9" t="str">
        <f t="shared" si="107"/>
        <v/>
      </c>
      <c r="L528" s="8" t="str">
        <f>IF(E528="","",IF(Inputs!$B$12="Yes",I528-K528,Inputs!$B$6-K528))</f>
        <v/>
      </c>
      <c r="M528" s="8" t="str">
        <f t="shared" si="113"/>
        <v/>
      </c>
      <c r="N528" s="8"/>
      <c r="O528" s="8"/>
      <c r="P528" s="8"/>
      <c r="Q528" s="8" t="str">
        <f t="shared" si="108"/>
        <v/>
      </c>
      <c r="R528" s="3">
        <f t="shared" si="109"/>
        <v>0</v>
      </c>
      <c r="S528" s="19"/>
      <c r="T528" s="3">
        <f t="shared" si="110"/>
        <v>0</v>
      </c>
      <c r="U528" s="8" t="str">
        <f t="shared" si="111"/>
        <v/>
      </c>
      <c r="W528" s="11"/>
      <c r="X528" s="11"/>
      <c r="Y528" s="11"/>
      <c r="Z528" s="11"/>
      <c r="AA528" s="11"/>
      <c r="AB528" s="11"/>
      <c r="AC528" s="11"/>
      <c r="AD528">
        <f>IF(AND('Loan amortization schedule-old'!K528&gt;$AE$1,K528&gt;$AE$1),1,0)</f>
        <v>1</v>
      </c>
      <c r="AE528" s="2">
        <f>IF(AND('Loan amortization schedule-old'!K528&gt;$AE$1,K528&lt;$AE$1),($AE$1-K528)*Inputs!$B$10,0)</f>
        <v>0</v>
      </c>
      <c r="AF528">
        <f>IF(AND('Loan amortization schedule-old'!K528&lt;$AE$1,K528&lt;$AE$1),('Loan amortization schedule-old'!K528-'Loan amortization schedule-new'!K528)*Inputs!$B$10,0)</f>
        <v>0</v>
      </c>
      <c r="AG528" s="7"/>
      <c r="AH528" s="61" t="e">
        <f>IF(ISERROR(E528),NA(),'Loan amortization schedule-old'!K528-'Loan amortization schedule-new'!K528)+IF(ISERROR(E528),NA(),'Loan amortization schedule-old'!L528-'Loan amortization schedule-new'!L528)-IF(ISERROR(E528),NA(),IF(AD528=1,0,SUM(AE528:AF528)))</f>
        <v>#VALUE!</v>
      </c>
    </row>
    <row r="529" spans="4:34">
      <c r="D529" s="26">
        <f>IF(SUM($D$2:D528)&lt;&gt;0,0,IF(OR(ROUND(U528-L529,2)=0,ROUND(U529,2)=0),E529,0))</f>
        <v>0</v>
      </c>
      <c r="E529" s="3" t="str">
        <f t="shared" si="112"/>
        <v/>
      </c>
      <c r="F529" s="3" t="str">
        <f t="shared" si="104"/>
        <v/>
      </c>
      <c r="G529" s="47">
        <f t="shared" si="114"/>
        <v>8.6499999999999994E-2</v>
      </c>
      <c r="H529" s="37">
        <f t="shared" si="105"/>
        <v>8.6499999999999994E-2</v>
      </c>
      <c r="I529" s="9" t="e">
        <f>IF(Inputs!$B$12="No",IF((K529+L529)&gt;(U528*(1+rate/freq)),IF((U528*(1+rate/freq))&lt;0,0,(U528*(1+rate/freq))),(K529+L529)),IF(E529="",NA(),IF(Inputs!$E$10&gt;(U528*(1+rate/freq)),IF((U528*(1+rate/freq))&lt;0,0,(U528*(1+rate/freq))),PMT(H529/freq,(term),-$B$2))))</f>
        <v>#N/A</v>
      </c>
      <c r="J529" s="8" t="str">
        <f t="shared" si="106"/>
        <v/>
      </c>
      <c r="K529" s="9" t="str">
        <f t="shared" si="107"/>
        <v/>
      </c>
      <c r="L529" s="8" t="str">
        <f>IF(E529="","",IF(Inputs!$B$12="Yes",I529-K529,Inputs!$B$6-K529))</f>
        <v/>
      </c>
      <c r="M529" s="8" t="str">
        <f t="shared" si="113"/>
        <v/>
      </c>
      <c r="N529" s="8">
        <f>N526+3</f>
        <v>526</v>
      </c>
      <c r="O529" s="8"/>
      <c r="P529" s="8"/>
      <c r="Q529" s="8" t="str">
        <f t="shared" si="108"/>
        <v/>
      </c>
      <c r="R529" s="3">
        <f t="shared" si="109"/>
        <v>0</v>
      </c>
      <c r="S529" s="19"/>
      <c r="T529" s="3">
        <f t="shared" si="110"/>
        <v>0</v>
      </c>
      <c r="U529" s="8" t="str">
        <f t="shared" si="111"/>
        <v/>
      </c>
      <c r="W529" s="11"/>
      <c r="X529" s="11"/>
      <c r="Y529" s="11"/>
      <c r="Z529" s="11"/>
      <c r="AA529" s="11"/>
      <c r="AB529" s="11"/>
      <c r="AC529" s="11"/>
      <c r="AD529">
        <f>IF(AND('Loan amortization schedule-old'!K529&gt;$AE$1,K529&gt;$AE$1),1,0)</f>
        <v>1</v>
      </c>
      <c r="AE529" s="2">
        <f>IF(AND('Loan amortization schedule-old'!K529&gt;$AE$1,K529&lt;$AE$1),($AE$1-K529)*Inputs!$B$10,0)</f>
        <v>0</v>
      </c>
      <c r="AF529">
        <f>IF(AND('Loan amortization schedule-old'!K529&lt;$AE$1,K529&lt;$AE$1),('Loan amortization schedule-old'!K529-'Loan amortization schedule-new'!K529)*Inputs!$B$10,0)</f>
        <v>0</v>
      </c>
      <c r="AG529" s="7"/>
      <c r="AH529" s="61" t="e">
        <f>IF(ISERROR(E529),NA(),'Loan amortization schedule-old'!K529-'Loan amortization schedule-new'!K529)+IF(ISERROR(E529),NA(),'Loan amortization schedule-old'!L529-'Loan amortization schedule-new'!L529)-IF(ISERROR(E529),NA(),IF(AD529=1,0,SUM(AE529:AF529)))</f>
        <v>#VALUE!</v>
      </c>
    </row>
    <row r="530" spans="4:34">
      <c r="D530" s="26">
        <f>IF(SUM($D$2:D529)&lt;&gt;0,0,IF(OR(ROUND(U529-L530,2)=0,ROUND(U530,2)=0),E530,0))</f>
        <v>0</v>
      </c>
      <c r="E530" s="3" t="str">
        <f t="shared" si="112"/>
        <v/>
      </c>
      <c r="F530" s="3" t="str">
        <f t="shared" si="104"/>
        <v/>
      </c>
      <c r="G530" s="47">
        <f t="shared" si="114"/>
        <v>8.6499999999999994E-2</v>
      </c>
      <c r="H530" s="37">
        <f t="shared" si="105"/>
        <v>8.6499999999999994E-2</v>
      </c>
      <c r="I530" s="9" t="e">
        <f>IF(Inputs!$B$12="No",IF((K530+L530)&gt;(U529*(1+rate/freq)),IF((U529*(1+rate/freq))&lt;0,0,(U529*(1+rate/freq))),(K530+L530)),IF(E530="",NA(),IF(Inputs!$E$10&gt;(U529*(1+rate/freq)),IF((U529*(1+rate/freq))&lt;0,0,(U529*(1+rate/freq))),PMT(H530/freq,(term),-$B$2))))</f>
        <v>#N/A</v>
      </c>
      <c r="J530" s="8" t="str">
        <f t="shared" si="106"/>
        <v/>
      </c>
      <c r="K530" s="9" t="str">
        <f t="shared" si="107"/>
        <v/>
      </c>
      <c r="L530" s="8" t="str">
        <f>IF(E530="","",IF(Inputs!$B$12="Yes",I530-K530,Inputs!$B$6-K530))</f>
        <v/>
      </c>
      <c r="M530" s="8" t="str">
        <f t="shared" si="113"/>
        <v/>
      </c>
      <c r="N530" s="8"/>
      <c r="O530" s="8"/>
      <c r="P530" s="8"/>
      <c r="Q530" s="8" t="str">
        <f t="shared" si="108"/>
        <v/>
      </c>
      <c r="R530" s="3">
        <f t="shared" si="109"/>
        <v>0</v>
      </c>
      <c r="S530" s="19"/>
      <c r="T530" s="3">
        <f t="shared" si="110"/>
        <v>0</v>
      </c>
      <c r="U530" s="8" t="str">
        <f t="shared" si="111"/>
        <v/>
      </c>
      <c r="W530" s="11"/>
      <c r="X530" s="11"/>
      <c r="Y530" s="11"/>
      <c r="Z530" s="11"/>
      <c r="AA530" s="11"/>
      <c r="AB530" s="11"/>
      <c r="AC530" s="11"/>
      <c r="AD530">
        <f>IF(AND('Loan amortization schedule-old'!K530&gt;$AE$1,K530&gt;$AE$1),1,0)</f>
        <v>1</v>
      </c>
      <c r="AE530" s="2">
        <f>IF(AND('Loan amortization schedule-old'!K530&gt;$AE$1,K530&lt;$AE$1),($AE$1-K530)*Inputs!$B$10,0)</f>
        <v>0</v>
      </c>
      <c r="AF530">
        <f>IF(AND('Loan amortization schedule-old'!K530&lt;$AE$1,K530&lt;$AE$1),('Loan amortization schedule-old'!K530-'Loan amortization schedule-new'!K530)*Inputs!$B$10,0)</f>
        <v>0</v>
      </c>
      <c r="AG530" s="7"/>
      <c r="AH530" s="61" t="e">
        <f>IF(ISERROR(E530),NA(),'Loan amortization schedule-old'!K530-'Loan amortization schedule-new'!K530)+IF(ISERROR(E530),NA(),'Loan amortization schedule-old'!L530-'Loan amortization schedule-new'!L530)-IF(ISERROR(E530),NA(),IF(AD530=1,0,SUM(AE530:AF530)))</f>
        <v>#VALUE!</v>
      </c>
    </row>
    <row r="531" spans="4:34">
      <c r="D531" s="26">
        <f>IF(SUM($D$2:D530)&lt;&gt;0,0,IF(OR(ROUND(U530-L531,2)=0,ROUND(U531,2)=0),E531,0))</f>
        <v>0</v>
      </c>
      <c r="E531" s="3" t="str">
        <f t="shared" si="112"/>
        <v/>
      </c>
      <c r="F531" s="3" t="str">
        <f t="shared" si="104"/>
        <v/>
      </c>
      <c r="G531" s="47">
        <f t="shared" si="114"/>
        <v>8.6499999999999994E-2</v>
      </c>
      <c r="H531" s="37">
        <f t="shared" si="105"/>
        <v>8.6499999999999994E-2</v>
      </c>
      <c r="I531" s="9" t="e">
        <f>IF(Inputs!$B$12="No",IF((K531+L531)&gt;(U530*(1+rate/freq)),IF((U530*(1+rate/freq))&lt;0,0,(U530*(1+rate/freq))),(K531+L531)),IF(E531="",NA(),IF(Inputs!$E$10&gt;(U530*(1+rate/freq)),IF((U530*(1+rate/freq))&lt;0,0,(U530*(1+rate/freq))),PMT(H531/freq,(term),-$B$2))))</f>
        <v>#N/A</v>
      </c>
      <c r="J531" s="8" t="str">
        <f t="shared" si="106"/>
        <v/>
      </c>
      <c r="K531" s="9" t="str">
        <f t="shared" si="107"/>
        <v/>
      </c>
      <c r="L531" s="8" t="str">
        <f>IF(E531="","",IF(Inputs!$B$12="Yes",I531-K531,Inputs!$B$6-K531))</f>
        <v/>
      </c>
      <c r="M531" s="8" t="str">
        <f t="shared" si="113"/>
        <v/>
      </c>
      <c r="N531" s="8"/>
      <c r="O531" s="8"/>
      <c r="P531" s="8"/>
      <c r="Q531" s="8" t="str">
        <f t="shared" si="108"/>
        <v/>
      </c>
      <c r="R531" s="3">
        <f t="shared" si="109"/>
        <v>0</v>
      </c>
      <c r="S531" s="19"/>
      <c r="T531" s="3">
        <f t="shared" si="110"/>
        <v>0</v>
      </c>
      <c r="U531" s="8" t="str">
        <f t="shared" si="111"/>
        <v/>
      </c>
      <c r="W531" s="11"/>
      <c r="X531" s="11"/>
      <c r="Y531" s="11"/>
      <c r="Z531" s="11"/>
      <c r="AA531" s="11"/>
      <c r="AB531" s="11"/>
      <c r="AC531" s="11"/>
      <c r="AD531">
        <f>IF(AND('Loan amortization schedule-old'!K531&gt;$AE$1,K531&gt;$AE$1),1,0)</f>
        <v>1</v>
      </c>
      <c r="AE531" s="2">
        <f>IF(AND('Loan amortization schedule-old'!K531&gt;$AE$1,K531&lt;$AE$1),($AE$1-K531)*Inputs!$B$10,0)</f>
        <v>0</v>
      </c>
      <c r="AF531">
        <f>IF(AND('Loan amortization schedule-old'!K531&lt;$AE$1,K531&lt;$AE$1),('Loan amortization schedule-old'!K531-'Loan amortization schedule-new'!K531)*Inputs!$B$10,0)</f>
        <v>0</v>
      </c>
      <c r="AG531" s="7"/>
      <c r="AH531" s="61" t="e">
        <f>IF(ISERROR(E531),NA(),'Loan amortization schedule-old'!K531-'Loan amortization schedule-new'!K531)+IF(ISERROR(E531),NA(),'Loan amortization schedule-old'!L531-'Loan amortization schedule-new'!L531)-IF(ISERROR(E531),NA(),IF(AD531=1,0,SUM(AE531:AF531)))</f>
        <v>#VALUE!</v>
      </c>
    </row>
    <row r="532" spans="4:34">
      <c r="D532" s="26">
        <f>IF(SUM($D$2:D531)&lt;&gt;0,0,IF(OR(ROUND(U531-L532,2)=0,ROUND(U532,2)=0),E532,0))</f>
        <v>0</v>
      </c>
      <c r="E532" s="3" t="str">
        <f t="shared" si="112"/>
        <v/>
      </c>
      <c r="F532" s="3" t="str">
        <f t="shared" si="104"/>
        <v/>
      </c>
      <c r="G532" s="47">
        <f t="shared" si="114"/>
        <v>8.6499999999999994E-2</v>
      </c>
      <c r="H532" s="37">
        <f t="shared" si="105"/>
        <v>8.6499999999999994E-2</v>
      </c>
      <c r="I532" s="9" t="e">
        <f>IF(Inputs!$B$12="No",IF((K532+L532)&gt;(U531*(1+rate/freq)),IF((U531*(1+rate/freq))&lt;0,0,(U531*(1+rate/freq))),(K532+L532)),IF(E532="",NA(),IF(Inputs!$E$10&gt;(U531*(1+rate/freq)),IF((U531*(1+rate/freq))&lt;0,0,(U531*(1+rate/freq))),PMT(H532/freq,(term),-$B$2))))</f>
        <v>#N/A</v>
      </c>
      <c r="J532" s="8" t="str">
        <f t="shared" si="106"/>
        <v/>
      </c>
      <c r="K532" s="9" t="str">
        <f t="shared" si="107"/>
        <v/>
      </c>
      <c r="L532" s="8" t="str">
        <f>IF(E532="","",IF(Inputs!$B$12="Yes",I532-K532,Inputs!$B$6-K532))</f>
        <v/>
      </c>
      <c r="M532" s="8" t="str">
        <f t="shared" si="113"/>
        <v/>
      </c>
      <c r="N532" s="8">
        <f>N529+3</f>
        <v>529</v>
      </c>
      <c r="O532" s="8">
        <f>O526+6</f>
        <v>529</v>
      </c>
      <c r="P532" s="8">
        <f>P520+12</f>
        <v>529</v>
      </c>
      <c r="Q532" s="8" t="str">
        <f t="shared" si="108"/>
        <v/>
      </c>
      <c r="R532" s="3">
        <f t="shared" si="109"/>
        <v>0</v>
      </c>
      <c r="S532" s="19"/>
      <c r="T532" s="3">
        <f t="shared" si="110"/>
        <v>0</v>
      </c>
      <c r="U532" s="8" t="str">
        <f t="shared" si="111"/>
        <v/>
      </c>
      <c r="W532" s="11"/>
      <c r="X532" s="11"/>
      <c r="Y532" s="11"/>
      <c r="Z532" s="11"/>
      <c r="AA532" s="11"/>
      <c r="AB532" s="11"/>
      <c r="AC532" s="11"/>
      <c r="AD532">
        <f>IF(AND('Loan amortization schedule-old'!K532&gt;$AE$1,K532&gt;$AE$1),1,0)</f>
        <v>1</v>
      </c>
      <c r="AE532" s="2">
        <f>IF(AND('Loan amortization schedule-old'!K532&gt;$AE$1,K532&lt;$AE$1),($AE$1-K532)*Inputs!$B$10,0)</f>
        <v>0</v>
      </c>
      <c r="AF532">
        <f>IF(AND('Loan amortization schedule-old'!K532&lt;$AE$1,K532&lt;$AE$1),('Loan amortization schedule-old'!K532-'Loan amortization schedule-new'!K532)*Inputs!$B$10,0)</f>
        <v>0</v>
      </c>
      <c r="AG532" s="7"/>
      <c r="AH532" s="61" t="e">
        <f>IF(ISERROR(E532),NA(),'Loan amortization schedule-old'!K532-'Loan amortization schedule-new'!K532)+IF(ISERROR(E532),NA(),'Loan amortization schedule-old'!L532-'Loan amortization schedule-new'!L532)-IF(ISERROR(E532),NA(),IF(AD532=1,0,SUM(AE532:AF532)))</f>
        <v>#VALUE!</v>
      </c>
    </row>
    <row r="533" spans="4:34">
      <c r="D533" s="26">
        <f>IF(SUM($D$2:D532)&lt;&gt;0,0,IF(OR(ROUND(U532-L533,2)=0,ROUND(U533,2)=0),E533,0))</f>
        <v>0</v>
      </c>
      <c r="E533" s="3" t="str">
        <f t="shared" si="112"/>
        <v/>
      </c>
      <c r="F533" s="3" t="str">
        <f t="shared" si="104"/>
        <v/>
      </c>
      <c r="G533" s="47">
        <f t="shared" si="114"/>
        <v>8.6499999999999994E-2</v>
      </c>
      <c r="H533" s="37">
        <f t="shared" si="105"/>
        <v>8.6499999999999994E-2</v>
      </c>
      <c r="I533" s="9" t="e">
        <f>IF(Inputs!$B$12="No",IF((K533+L533)&gt;(U532*(1+rate/freq)),IF((U532*(1+rate/freq))&lt;0,0,(U532*(1+rate/freq))),(K533+L533)),IF(E533="",NA(),IF(Inputs!$E$10&gt;(U532*(1+rate/freq)),IF((U532*(1+rate/freq))&lt;0,0,(U532*(1+rate/freq))),PMT(H533/freq,(term),-$B$2))))</f>
        <v>#N/A</v>
      </c>
      <c r="J533" s="8" t="str">
        <f t="shared" si="106"/>
        <v/>
      </c>
      <c r="K533" s="9" t="str">
        <f t="shared" si="107"/>
        <v/>
      </c>
      <c r="L533" s="8" t="str">
        <f>IF(E533="","",IF(Inputs!$B$12="Yes",I533-K533,Inputs!$B$6-K533))</f>
        <v/>
      </c>
      <c r="M533" s="8" t="str">
        <f t="shared" si="113"/>
        <v/>
      </c>
      <c r="N533" s="8"/>
      <c r="O533" s="8"/>
      <c r="P533" s="8"/>
      <c r="Q533" s="8" t="str">
        <f t="shared" si="108"/>
        <v/>
      </c>
      <c r="R533" s="3">
        <f t="shared" si="109"/>
        <v>0</v>
      </c>
      <c r="S533" s="19"/>
      <c r="T533" s="3">
        <f t="shared" si="110"/>
        <v>0</v>
      </c>
      <c r="U533" s="8" t="str">
        <f t="shared" si="111"/>
        <v/>
      </c>
      <c r="W533" s="11"/>
      <c r="X533" s="11"/>
      <c r="Y533" s="11"/>
      <c r="Z533" s="11"/>
      <c r="AA533" s="11"/>
      <c r="AB533" s="11"/>
      <c r="AC533" s="11"/>
      <c r="AD533">
        <f>IF(AND('Loan amortization schedule-old'!K533&gt;$AE$1,K533&gt;$AE$1),1,0)</f>
        <v>1</v>
      </c>
      <c r="AE533" s="2">
        <f>IF(AND('Loan amortization schedule-old'!K533&gt;$AE$1,K533&lt;$AE$1),($AE$1-K533)*Inputs!$B$10,0)</f>
        <v>0</v>
      </c>
      <c r="AF533">
        <f>IF(AND('Loan amortization schedule-old'!K533&lt;$AE$1,K533&lt;$AE$1),('Loan amortization schedule-old'!K533-'Loan amortization schedule-new'!K533)*Inputs!$B$10,0)</f>
        <v>0</v>
      </c>
      <c r="AG533" s="7"/>
      <c r="AH533" s="61" t="e">
        <f>IF(ISERROR(E533),NA(),'Loan amortization schedule-old'!K533-'Loan amortization schedule-new'!K533)+IF(ISERROR(E533),NA(),'Loan amortization schedule-old'!L533-'Loan amortization schedule-new'!L533)-IF(ISERROR(E533),NA(),IF(AD533=1,0,SUM(AE533:AF533)))</f>
        <v>#VALUE!</v>
      </c>
    </row>
    <row r="534" spans="4:34">
      <c r="D534" s="26">
        <f>IF(SUM($D$2:D533)&lt;&gt;0,0,IF(OR(ROUND(U533-L534,2)=0,ROUND(U534,2)=0),E534,0))</f>
        <v>0</v>
      </c>
      <c r="E534" s="3" t="str">
        <f t="shared" si="112"/>
        <v/>
      </c>
      <c r="F534" s="3" t="str">
        <f t="shared" si="104"/>
        <v/>
      </c>
      <c r="G534" s="47">
        <f t="shared" si="114"/>
        <v>8.6499999999999994E-2</v>
      </c>
      <c r="H534" s="37">
        <f t="shared" si="105"/>
        <v>8.6499999999999994E-2</v>
      </c>
      <c r="I534" s="9" t="e">
        <f>IF(Inputs!$B$12="No",IF((K534+L534)&gt;(U533*(1+rate/freq)),IF((U533*(1+rate/freq))&lt;0,0,(U533*(1+rate/freq))),(K534+L534)),IF(E534="",NA(),IF(Inputs!$E$10&gt;(U533*(1+rate/freq)),IF((U533*(1+rate/freq))&lt;0,0,(U533*(1+rate/freq))),PMT(H534/freq,(term),-$B$2))))</f>
        <v>#N/A</v>
      </c>
      <c r="J534" s="8" t="str">
        <f t="shared" si="106"/>
        <v/>
      </c>
      <c r="K534" s="9" t="str">
        <f t="shared" si="107"/>
        <v/>
      </c>
      <c r="L534" s="8" t="str">
        <f>IF(E534="","",IF(Inputs!$B$12="Yes",I534-K534,Inputs!$B$6-K534))</f>
        <v/>
      </c>
      <c r="M534" s="8" t="str">
        <f t="shared" si="113"/>
        <v/>
      </c>
      <c r="N534" s="8"/>
      <c r="O534" s="8"/>
      <c r="P534" s="8"/>
      <c r="Q534" s="8" t="str">
        <f t="shared" si="108"/>
        <v/>
      </c>
      <c r="R534" s="3">
        <f t="shared" si="109"/>
        <v>0</v>
      </c>
      <c r="S534" s="19"/>
      <c r="T534" s="3">
        <f t="shared" si="110"/>
        <v>0</v>
      </c>
      <c r="U534" s="8" t="str">
        <f t="shared" si="111"/>
        <v/>
      </c>
      <c r="W534" s="11"/>
      <c r="X534" s="11"/>
      <c r="Y534" s="11"/>
      <c r="Z534" s="11"/>
      <c r="AA534" s="11"/>
      <c r="AB534" s="11"/>
      <c r="AC534" s="11"/>
      <c r="AD534">
        <f>IF(AND('Loan amortization schedule-old'!K534&gt;$AE$1,K534&gt;$AE$1),1,0)</f>
        <v>1</v>
      </c>
      <c r="AE534" s="2">
        <f>IF(AND('Loan amortization schedule-old'!K534&gt;$AE$1,K534&lt;$AE$1),($AE$1-K534)*Inputs!$B$10,0)</f>
        <v>0</v>
      </c>
      <c r="AF534">
        <f>IF(AND('Loan amortization schedule-old'!K534&lt;$AE$1,K534&lt;$AE$1),('Loan amortization schedule-old'!K534-'Loan amortization schedule-new'!K534)*Inputs!$B$10,0)</f>
        <v>0</v>
      </c>
      <c r="AG534" s="7"/>
      <c r="AH534" s="61" t="e">
        <f>IF(ISERROR(E534),NA(),'Loan amortization schedule-old'!K534-'Loan amortization schedule-new'!K534)+IF(ISERROR(E534),NA(),'Loan amortization schedule-old'!L534-'Loan amortization schedule-new'!L534)-IF(ISERROR(E534),NA(),IF(AD534=1,0,SUM(AE534:AF534)))</f>
        <v>#VALUE!</v>
      </c>
    </row>
    <row r="535" spans="4:34">
      <c r="D535" s="26">
        <f>IF(SUM($D$2:D534)&lt;&gt;0,0,IF(OR(ROUND(U534-L535,2)=0,ROUND(U535,2)=0),E535,0))</f>
        <v>0</v>
      </c>
      <c r="E535" s="3" t="str">
        <f t="shared" si="112"/>
        <v/>
      </c>
      <c r="F535" s="3" t="str">
        <f t="shared" si="104"/>
        <v/>
      </c>
      <c r="G535" s="47">
        <f t="shared" si="114"/>
        <v>8.6499999999999994E-2</v>
      </c>
      <c r="H535" s="37">
        <f t="shared" si="105"/>
        <v>8.6499999999999994E-2</v>
      </c>
      <c r="I535" s="9" t="e">
        <f>IF(Inputs!$B$12="No",IF((K535+L535)&gt;(U534*(1+rate/freq)),IF((U534*(1+rate/freq))&lt;0,0,(U534*(1+rate/freq))),(K535+L535)),IF(E535="",NA(),IF(Inputs!$E$10&gt;(U534*(1+rate/freq)),IF((U534*(1+rate/freq))&lt;0,0,(U534*(1+rate/freq))),PMT(H535/freq,(term),-$B$2))))</f>
        <v>#N/A</v>
      </c>
      <c r="J535" s="8" t="str">
        <f t="shared" si="106"/>
        <v/>
      </c>
      <c r="K535" s="9" t="str">
        <f t="shared" si="107"/>
        <v/>
      </c>
      <c r="L535" s="8" t="str">
        <f>IF(E535="","",IF(Inputs!$B$12="Yes",I535-K535,Inputs!$B$6-K535))</f>
        <v/>
      </c>
      <c r="M535" s="8" t="str">
        <f t="shared" si="113"/>
        <v/>
      </c>
      <c r="N535" s="8">
        <f>N532+3</f>
        <v>532</v>
      </c>
      <c r="O535" s="8"/>
      <c r="P535" s="8"/>
      <c r="Q535" s="8" t="str">
        <f t="shared" si="108"/>
        <v/>
      </c>
      <c r="R535" s="3">
        <f t="shared" si="109"/>
        <v>0</v>
      </c>
      <c r="S535" s="19"/>
      <c r="T535" s="3">
        <f t="shared" si="110"/>
        <v>0</v>
      </c>
      <c r="U535" s="8" t="str">
        <f t="shared" si="111"/>
        <v/>
      </c>
      <c r="W535" s="11"/>
      <c r="X535" s="11"/>
      <c r="Y535" s="11"/>
      <c r="Z535" s="11"/>
      <c r="AA535" s="11"/>
      <c r="AB535" s="11"/>
      <c r="AC535" s="11"/>
      <c r="AD535">
        <f>IF(AND('Loan amortization schedule-old'!K535&gt;$AE$1,K535&gt;$AE$1),1,0)</f>
        <v>1</v>
      </c>
      <c r="AE535" s="2">
        <f>IF(AND('Loan amortization schedule-old'!K535&gt;$AE$1,K535&lt;$AE$1),($AE$1-K535)*Inputs!$B$10,0)</f>
        <v>0</v>
      </c>
      <c r="AF535">
        <f>IF(AND('Loan amortization schedule-old'!K535&lt;$AE$1,K535&lt;$AE$1),('Loan amortization schedule-old'!K535-'Loan amortization schedule-new'!K535)*Inputs!$B$10,0)</f>
        <v>0</v>
      </c>
      <c r="AG535" s="7"/>
      <c r="AH535" s="61" t="e">
        <f>IF(ISERROR(E535),NA(),'Loan amortization schedule-old'!K535-'Loan amortization schedule-new'!K535)+IF(ISERROR(E535),NA(),'Loan amortization schedule-old'!L535-'Loan amortization schedule-new'!L535)-IF(ISERROR(E535),NA(),IF(AD535=1,0,SUM(AE535:AF535)))</f>
        <v>#VALUE!</v>
      </c>
    </row>
    <row r="536" spans="4:34">
      <c r="D536" s="26">
        <f>IF(SUM($D$2:D535)&lt;&gt;0,0,IF(OR(ROUND(U535-L536,2)=0,ROUND(U536,2)=0),E536,0))</f>
        <v>0</v>
      </c>
      <c r="E536" s="3" t="str">
        <f t="shared" si="112"/>
        <v/>
      </c>
      <c r="F536" s="3" t="str">
        <f t="shared" si="104"/>
        <v/>
      </c>
      <c r="G536" s="47">
        <f t="shared" si="114"/>
        <v>8.6499999999999994E-2</v>
      </c>
      <c r="H536" s="37">
        <f t="shared" si="105"/>
        <v>8.6499999999999994E-2</v>
      </c>
      <c r="I536" s="9" t="e">
        <f>IF(Inputs!$B$12="No",IF((K536+L536)&gt;(U535*(1+rate/freq)),IF((U535*(1+rate/freq))&lt;0,0,(U535*(1+rate/freq))),(K536+L536)),IF(E536="",NA(),IF(Inputs!$E$10&gt;(U535*(1+rate/freq)),IF((U535*(1+rate/freq))&lt;0,0,(U535*(1+rate/freq))),PMT(H536/freq,(term),-$B$2))))</f>
        <v>#N/A</v>
      </c>
      <c r="J536" s="8" t="str">
        <f t="shared" si="106"/>
        <v/>
      </c>
      <c r="K536" s="9" t="str">
        <f t="shared" si="107"/>
        <v/>
      </c>
      <c r="L536" s="8" t="str">
        <f>IF(E536="","",IF(Inputs!$B$12="Yes",I536-K536,Inputs!$B$6-K536))</f>
        <v/>
      </c>
      <c r="M536" s="8" t="str">
        <f t="shared" si="113"/>
        <v/>
      </c>
      <c r="N536" s="8"/>
      <c r="O536" s="8"/>
      <c r="P536" s="8"/>
      <c r="Q536" s="8" t="str">
        <f t="shared" si="108"/>
        <v/>
      </c>
      <c r="R536" s="3">
        <f t="shared" si="109"/>
        <v>0</v>
      </c>
      <c r="S536" s="19"/>
      <c r="T536" s="3">
        <f t="shared" si="110"/>
        <v>0</v>
      </c>
      <c r="U536" s="8" t="str">
        <f t="shared" si="111"/>
        <v/>
      </c>
      <c r="W536" s="11"/>
      <c r="X536" s="11"/>
      <c r="Y536" s="11"/>
      <c r="Z536" s="11"/>
      <c r="AA536" s="11"/>
      <c r="AB536" s="11"/>
      <c r="AC536" s="11"/>
      <c r="AD536">
        <f>IF(AND('Loan amortization schedule-old'!K536&gt;$AE$1,K536&gt;$AE$1),1,0)</f>
        <v>1</v>
      </c>
      <c r="AE536" s="2">
        <f>IF(AND('Loan amortization schedule-old'!K536&gt;$AE$1,K536&lt;$AE$1),($AE$1-K536)*Inputs!$B$10,0)</f>
        <v>0</v>
      </c>
      <c r="AF536">
        <f>IF(AND('Loan amortization schedule-old'!K536&lt;$AE$1,K536&lt;$AE$1),('Loan amortization schedule-old'!K536-'Loan amortization schedule-new'!K536)*Inputs!$B$10,0)</f>
        <v>0</v>
      </c>
      <c r="AG536" s="7"/>
      <c r="AH536" s="61" t="e">
        <f>IF(ISERROR(E536),NA(),'Loan amortization schedule-old'!K536-'Loan amortization schedule-new'!K536)+IF(ISERROR(E536),NA(),'Loan amortization schedule-old'!L536-'Loan amortization schedule-new'!L536)-IF(ISERROR(E536),NA(),IF(AD536=1,0,SUM(AE536:AF536)))</f>
        <v>#VALUE!</v>
      </c>
    </row>
    <row r="537" spans="4:34">
      <c r="D537" s="26">
        <f>IF(SUM($D$2:D536)&lt;&gt;0,0,IF(OR(ROUND(U536-L537,2)=0,ROUND(U537,2)=0),E537,0))</f>
        <v>0</v>
      </c>
      <c r="E537" s="3" t="str">
        <f t="shared" si="112"/>
        <v/>
      </c>
      <c r="F537" s="3" t="str">
        <f t="shared" si="104"/>
        <v/>
      </c>
      <c r="G537" s="47">
        <f t="shared" si="114"/>
        <v>8.6499999999999994E-2</v>
      </c>
      <c r="H537" s="37">
        <f t="shared" si="105"/>
        <v>8.6499999999999994E-2</v>
      </c>
      <c r="I537" s="9" t="e">
        <f>IF(Inputs!$B$12="No",IF((K537+L537)&gt;(U536*(1+rate/freq)),IF((U536*(1+rate/freq))&lt;0,0,(U536*(1+rate/freq))),(K537+L537)),IF(E537="",NA(),IF(Inputs!$E$10&gt;(U536*(1+rate/freq)),IF((U536*(1+rate/freq))&lt;0,0,(U536*(1+rate/freq))),PMT(H537/freq,(term),-$B$2))))</f>
        <v>#N/A</v>
      </c>
      <c r="J537" s="8" t="str">
        <f t="shared" si="106"/>
        <v/>
      </c>
      <c r="K537" s="9" t="str">
        <f t="shared" si="107"/>
        <v/>
      </c>
      <c r="L537" s="8" t="str">
        <f>IF(E537="","",IF(Inputs!$B$12="Yes",I537-K537,Inputs!$B$6-K537))</f>
        <v/>
      </c>
      <c r="M537" s="8" t="str">
        <f t="shared" si="113"/>
        <v/>
      </c>
      <c r="N537" s="8"/>
      <c r="O537" s="8"/>
      <c r="P537" s="8"/>
      <c r="Q537" s="8" t="str">
        <f t="shared" si="108"/>
        <v/>
      </c>
      <c r="R537" s="3">
        <f t="shared" si="109"/>
        <v>0</v>
      </c>
      <c r="S537" s="19"/>
      <c r="T537" s="3">
        <f t="shared" si="110"/>
        <v>0</v>
      </c>
      <c r="U537" s="8" t="str">
        <f t="shared" si="111"/>
        <v/>
      </c>
      <c r="W537" s="11"/>
      <c r="X537" s="11"/>
      <c r="Y537" s="11"/>
      <c r="Z537" s="11"/>
      <c r="AA537" s="11"/>
      <c r="AB537" s="11"/>
      <c r="AC537" s="11"/>
      <c r="AD537">
        <f>IF(AND('Loan amortization schedule-old'!K537&gt;$AE$1,K537&gt;$AE$1),1,0)</f>
        <v>1</v>
      </c>
      <c r="AE537" s="2">
        <f>IF(AND('Loan amortization schedule-old'!K537&gt;$AE$1,K537&lt;$AE$1),($AE$1-K537)*Inputs!$B$10,0)</f>
        <v>0</v>
      </c>
      <c r="AF537">
        <f>IF(AND('Loan amortization schedule-old'!K537&lt;$AE$1,K537&lt;$AE$1),('Loan amortization schedule-old'!K537-'Loan amortization schedule-new'!K537)*Inputs!$B$10,0)</f>
        <v>0</v>
      </c>
      <c r="AG537" s="7"/>
      <c r="AH537" s="61" t="e">
        <f>IF(ISERROR(E537),NA(),'Loan amortization schedule-old'!K537-'Loan amortization schedule-new'!K537)+IF(ISERROR(E537),NA(),'Loan amortization schedule-old'!L537-'Loan amortization schedule-new'!L537)-IF(ISERROR(E537),NA(),IF(AD537=1,0,SUM(AE537:AF537)))</f>
        <v>#VALUE!</v>
      </c>
    </row>
    <row r="538" spans="4:34">
      <c r="D538" s="26">
        <f>IF(SUM($D$2:D537)&lt;&gt;0,0,IF(OR(ROUND(U537-L538,2)=0,ROUND(U538,2)=0),E538,0))</f>
        <v>0</v>
      </c>
      <c r="E538" s="3" t="str">
        <f t="shared" si="112"/>
        <v/>
      </c>
      <c r="F538" s="3" t="str">
        <f t="shared" si="104"/>
        <v/>
      </c>
      <c r="G538" s="47">
        <f t="shared" si="114"/>
        <v>8.6499999999999994E-2</v>
      </c>
      <c r="H538" s="37">
        <f t="shared" si="105"/>
        <v>8.6499999999999994E-2</v>
      </c>
      <c r="I538" s="9" t="e">
        <f>IF(Inputs!$B$12="No",IF((K538+L538)&gt;(U537*(1+rate/freq)),IF((U537*(1+rate/freq))&lt;0,0,(U537*(1+rate/freq))),(K538+L538)),IF(E538="",NA(),IF(Inputs!$E$10&gt;(U537*(1+rate/freq)),IF((U537*(1+rate/freq))&lt;0,0,(U537*(1+rate/freq))),PMT(H538/freq,(term),-$B$2))))</f>
        <v>#N/A</v>
      </c>
      <c r="J538" s="8" t="str">
        <f t="shared" si="106"/>
        <v/>
      </c>
      <c r="K538" s="9" t="str">
        <f t="shared" si="107"/>
        <v/>
      </c>
      <c r="L538" s="8" t="str">
        <f>IF(E538="","",IF(Inputs!$B$12="Yes",I538-K538,Inputs!$B$6-K538))</f>
        <v/>
      </c>
      <c r="M538" s="8" t="str">
        <f t="shared" si="113"/>
        <v/>
      </c>
      <c r="N538" s="8">
        <f>N535+3</f>
        <v>535</v>
      </c>
      <c r="O538" s="8">
        <f>O532+6</f>
        <v>535</v>
      </c>
      <c r="P538" s="8"/>
      <c r="Q538" s="8" t="str">
        <f t="shared" si="108"/>
        <v/>
      </c>
      <c r="R538" s="3">
        <f t="shared" si="109"/>
        <v>0</v>
      </c>
      <c r="S538" s="19"/>
      <c r="T538" s="3">
        <f t="shared" si="110"/>
        <v>0</v>
      </c>
      <c r="U538" s="8" t="str">
        <f t="shared" si="111"/>
        <v/>
      </c>
      <c r="W538" s="11"/>
      <c r="X538" s="11"/>
      <c r="Y538" s="11"/>
      <c r="Z538" s="11"/>
      <c r="AA538" s="11"/>
      <c r="AB538" s="11"/>
      <c r="AC538" s="11"/>
      <c r="AD538">
        <f>IF(AND('Loan amortization schedule-old'!K538&gt;$AE$1,K538&gt;$AE$1),1,0)</f>
        <v>1</v>
      </c>
      <c r="AE538" s="2">
        <f>IF(AND('Loan amortization schedule-old'!K538&gt;$AE$1,K538&lt;$AE$1),($AE$1-K538)*Inputs!$B$10,0)</f>
        <v>0</v>
      </c>
      <c r="AF538">
        <f>IF(AND('Loan amortization schedule-old'!K538&lt;$AE$1,K538&lt;$AE$1),('Loan amortization schedule-old'!K538-'Loan amortization schedule-new'!K538)*Inputs!$B$10,0)</f>
        <v>0</v>
      </c>
      <c r="AG538" s="7"/>
      <c r="AH538" s="61" t="e">
        <f>IF(ISERROR(E538),NA(),'Loan amortization schedule-old'!K538-'Loan amortization schedule-new'!K538)+IF(ISERROR(E538),NA(),'Loan amortization schedule-old'!L538-'Loan amortization schedule-new'!L538)-IF(ISERROR(E538),NA(),IF(AD538=1,0,SUM(AE538:AF538)))</f>
        <v>#VALUE!</v>
      </c>
    </row>
    <row r="539" spans="4:34">
      <c r="D539" s="26">
        <f>IF(SUM($D$2:D538)&lt;&gt;0,0,IF(OR(ROUND(U538-L539,2)=0,ROUND(U539,2)=0),E539,0))</f>
        <v>0</v>
      </c>
      <c r="E539" s="3" t="str">
        <f t="shared" si="112"/>
        <v/>
      </c>
      <c r="F539" s="3" t="str">
        <f t="shared" si="104"/>
        <v/>
      </c>
      <c r="G539" s="47">
        <f t="shared" si="114"/>
        <v>8.6499999999999994E-2</v>
      </c>
      <c r="H539" s="37">
        <f t="shared" si="105"/>
        <v>8.6499999999999994E-2</v>
      </c>
      <c r="I539" s="9" t="e">
        <f>IF(Inputs!$B$12="No",IF((K539+L539)&gt;(U538*(1+rate/freq)),IF((U538*(1+rate/freq))&lt;0,0,(U538*(1+rate/freq))),(K539+L539)),IF(E539="",NA(),IF(Inputs!$E$10&gt;(U538*(1+rate/freq)),IF((U538*(1+rate/freq))&lt;0,0,(U538*(1+rate/freq))),PMT(H539/freq,(term),-$B$2))))</f>
        <v>#N/A</v>
      </c>
      <c r="J539" s="8" t="str">
        <f t="shared" si="106"/>
        <v/>
      </c>
      <c r="K539" s="9" t="str">
        <f t="shared" si="107"/>
        <v/>
      </c>
      <c r="L539" s="8" t="str">
        <f>IF(E539="","",IF(Inputs!$B$12="Yes",I539-K539,Inputs!$B$6-K539))</f>
        <v/>
      </c>
      <c r="M539" s="8" t="str">
        <f t="shared" si="113"/>
        <v/>
      </c>
      <c r="N539" s="8"/>
      <c r="O539" s="8"/>
      <c r="P539" s="8"/>
      <c r="Q539" s="8" t="str">
        <f t="shared" si="108"/>
        <v/>
      </c>
      <c r="R539" s="3">
        <f t="shared" si="109"/>
        <v>0</v>
      </c>
      <c r="S539" s="19"/>
      <c r="T539" s="3">
        <f t="shared" si="110"/>
        <v>0</v>
      </c>
      <c r="U539" s="8" t="str">
        <f t="shared" si="111"/>
        <v/>
      </c>
      <c r="W539" s="11"/>
      <c r="X539" s="11"/>
      <c r="Y539" s="11"/>
      <c r="Z539" s="11"/>
      <c r="AA539" s="11"/>
      <c r="AB539" s="11"/>
      <c r="AC539" s="11"/>
      <c r="AD539">
        <f>IF(AND('Loan amortization schedule-old'!K539&gt;$AE$1,K539&gt;$AE$1),1,0)</f>
        <v>1</v>
      </c>
      <c r="AE539" s="2">
        <f>IF(AND('Loan amortization schedule-old'!K539&gt;$AE$1,K539&lt;$AE$1),($AE$1-K539)*Inputs!$B$10,0)</f>
        <v>0</v>
      </c>
      <c r="AF539">
        <f>IF(AND('Loan amortization schedule-old'!K539&lt;$AE$1,K539&lt;$AE$1),('Loan amortization schedule-old'!K539-'Loan amortization schedule-new'!K539)*Inputs!$B$10,0)</f>
        <v>0</v>
      </c>
      <c r="AG539" s="7"/>
      <c r="AH539" s="61" t="e">
        <f>IF(ISERROR(E539),NA(),'Loan amortization schedule-old'!K539-'Loan amortization schedule-new'!K539)+IF(ISERROR(E539),NA(),'Loan amortization schedule-old'!L539-'Loan amortization schedule-new'!L539)-IF(ISERROR(E539),NA(),IF(AD539=1,0,SUM(AE539:AF539)))</f>
        <v>#VALUE!</v>
      </c>
    </row>
    <row r="540" spans="4:34">
      <c r="D540" s="26">
        <f>IF(SUM($D$2:D539)&lt;&gt;0,0,IF(OR(ROUND(U539-L540,2)=0,ROUND(U540,2)=0),E540,0))</f>
        <v>0</v>
      </c>
      <c r="E540" s="3" t="str">
        <f t="shared" si="112"/>
        <v/>
      </c>
      <c r="F540" s="3" t="str">
        <f t="shared" si="104"/>
        <v/>
      </c>
      <c r="G540" s="47">
        <f t="shared" si="114"/>
        <v>8.6499999999999994E-2</v>
      </c>
      <c r="H540" s="37">
        <f t="shared" si="105"/>
        <v>8.6499999999999994E-2</v>
      </c>
      <c r="I540" s="9" t="e">
        <f>IF(Inputs!$B$12="No",IF((K540+L540)&gt;(U539*(1+rate/freq)),IF((U539*(1+rate/freq))&lt;0,0,(U539*(1+rate/freq))),(K540+L540)),IF(E540="",NA(),IF(Inputs!$E$10&gt;(U539*(1+rate/freq)),IF((U539*(1+rate/freq))&lt;0,0,(U539*(1+rate/freq))),PMT(H540/freq,(term),-$B$2))))</f>
        <v>#N/A</v>
      </c>
      <c r="J540" s="8" t="str">
        <f t="shared" si="106"/>
        <v/>
      </c>
      <c r="K540" s="9" t="str">
        <f t="shared" si="107"/>
        <v/>
      </c>
      <c r="L540" s="8" t="str">
        <f>IF(E540="","",IF(Inputs!$B$12="Yes",I540-K540,Inputs!$B$6-K540))</f>
        <v/>
      </c>
      <c r="M540" s="8" t="str">
        <f t="shared" si="113"/>
        <v/>
      </c>
      <c r="N540" s="8"/>
      <c r="O540" s="8"/>
      <c r="P540" s="8"/>
      <c r="Q540" s="8" t="str">
        <f t="shared" si="108"/>
        <v/>
      </c>
      <c r="R540" s="3">
        <f t="shared" si="109"/>
        <v>0</v>
      </c>
      <c r="S540" s="19"/>
      <c r="T540" s="3">
        <f t="shared" si="110"/>
        <v>0</v>
      </c>
      <c r="U540" s="8" t="str">
        <f t="shared" si="111"/>
        <v/>
      </c>
      <c r="W540" s="11"/>
      <c r="X540" s="11"/>
      <c r="Y540" s="11"/>
      <c r="Z540" s="11"/>
      <c r="AA540" s="11"/>
      <c r="AB540" s="11"/>
      <c r="AC540" s="11"/>
      <c r="AD540">
        <f>IF(AND('Loan amortization schedule-old'!K540&gt;$AE$1,K540&gt;$AE$1),1,0)</f>
        <v>1</v>
      </c>
      <c r="AE540" s="2">
        <f>IF(AND('Loan amortization schedule-old'!K540&gt;$AE$1,K540&lt;$AE$1),($AE$1-K540)*Inputs!$B$10,0)</f>
        <v>0</v>
      </c>
      <c r="AF540">
        <f>IF(AND('Loan amortization schedule-old'!K540&lt;$AE$1,K540&lt;$AE$1),('Loan amortization schedule-old'!K540-'Loan amortization schedule-new'!K540)*Inputs!$B$10,0)</f>
        <v>0</v>
      </c>
      <c r="AG540" s="7"/>
      <c r="AH540" s="61" t="e">
        <f>IF(ISERROR(E540),NA(),'Loan amortization schedule-old'!K540-'Loan amortization schedule-new'!K540)+IF(ISERROR(E540),NA(),'Loan amortization schedule-old'!L540-'Loan amortization schedule-new'!L540)-IF(ISERROR(E540),NA(),IF(AD540=1,0,SUM(AE540:AF540)))</f>
        <v>#VALUE!</v>
      </c>
    </row>
    <row r="541" spans="4:34">
      <c r="D541" s="26">
        <f>IF(SUM($D$2:D540)&lt;&gt;0,0,IF(OR(ROUND(U540-L541,2)=0,ROUND(U541,2)=0),E541,0))</f>
        <v>0</v>
      </c>
      <c r="E541" s="3" t="str">
        <f t="shared" si="112"/>
        <v/>
      </c>
      <c r="F541" s="3" t="str">
        <f t="shared" si="104"/>
        <v/>
      </c>
      <c r="G541" s="47">
        <f t="shared" si="114"/>
        <v>8.6499999999999994E-2</v>
      </c>
      <c r="H541" s="37">
        <f t="shared" si="105"/>
        <v>8.6499999999999994E-2</v>
      </c>
      <c r="I541" s="9" t="e">
        <f>IF(Inputs!$B$12="No",IF((K541+L541)&gt;(U540*(1+rate/freq)),IF((U540*(1+rate/freq))&lt;0,0,(U540*(1+rate/freq))),(K541+L541)),IF(E541="",NA(),IF(Inputs!$E$10&gt;(U540*(1+rate/freq)),IF((U540*(1+rate/freq))&lt;0,0,(U540*(1+rate/freq))),PMT(H541/freq,(term),-$B$2))))</f>
        <v>#N/A</v>
      </c>
      <c r="J541" s="8" t="str">
        <f t="shared" si="106"/>
        <v/>
      </c>
      <c r="K541" s="9" t="str">
        <f t="shared" si="107"/>
        <v/>
      </c>
      <c r="L541" s="8" t="str">
        <f>IF(E541="","",IF(Inputs!$B$12="Yes",I541-K541,Inputs!$B$6-K541))</f>
        <v/>
      </c>
      <c r="M541" s="8" t="str">
        <f t="shared" si="113"/>
        <v/>
      </c>
      <c r="N541" s="8">
        <f>N538+3</f>
        <v>538</v>
      </c>
      <c r="O541" s="8"/>
      <c r="P541" s="8"/>
      <c r="Q541" s="8" t="str">
        <f t="shared" si="108"/>
        <v/>
      </c>
      <c r="R541" s="3">
        <f t="shared" si="109"/>
        <v>0</v>
      </c>
      <c r="S541" s="19"/>
      <c r="T541" s="3">
        <f t="shared" si="110"/>
        <v>0</v>
      </c>
      <c r="U541" s="8" t="str">
        <f t="shared" si="111"/>
        <v/>
      </c>
      <c r="W541" s="11"/>
      <c r="X541" s="11"/>
      <c r="Y541" s="11"/>
      <c r="Z541" s="11"/>
      <c r="AA541" s="11"/>
      <c r="AB541" s="11"/>
      <c r="AC541" s="11"/>
      <c r="AD541">
        <f>IF(AND('Loan amortization schedule-old'!K541&gt;$AE$1,K541&gt;$AE$1),1,0)</f>
        <v>1</v>
      </c>
      <c r="AE541" s="2">
        <f>IF(AND('Loan amortization schedule-old'!K541&gt;$AE$1,K541&lt;$AE$1),($AE$1-K541)*Inputs!$B$10,0)</f>
        <v>0</v>
      </c>
      <c r="AF541">
        <f>IF(AND('Loan amortization schedule-old'!K541&lt;$AE$1,K541&lt;$AE$1),('Loan amortization schedule-old'!K541-'Loan amortization schedule-new'!K541)*Inputs!$B$10,0)</f>
        <v>0</v>
      </c>
      <c r="AG541" s="7"/>
      <c r="AH541" s="61" t="e">
        <f>IF(ISERROR(E541),NA(),'Loan amortization schedule-old'!K541-'Loan amortization schedule-new'!K541)+IF(ISERROR(E541),NA(),'Loan amortization schedule-old'!L541-'Loan amortization schedule-new'!L541)-IF(ISERROR(E541),NA(),IF(AD541=1,0,SUM(AE541:AF541)))</f>
        <v>#VALUE!</v>
      </c>
    </row>
    <row r="542" spans="4:34">
      <c r="D542" s="26">
        <f>IF(SUM($D$2:D541)&lt;&gt;0,0,IF(OR(ROUND(U541-L542,2)=0,ROUND(U542,2)=0),E542,0))</f>
        <v>0</v>
      </c>
      <c r="E542" s="3" t="str">
        <f t="shared" si="112"/>
        <v/>
      </c>
      <c r="F542" s="3" t="str">
        <f t="shared" si="104"/>
        <v/>
      </c>
      <c r="G542" s="47">
        <f t="shared" si="114"/>
        <v>8.6499999999999994E-2</v>
      </c>
      <c r="H542" s="37">
        <f t="shared" si="105"/>
        <v>8.6499999999999994E-2</v>
      </c>
      <c r="I542" s="9" t="e">
        <f>IF(Inputs!$B$12="No",IF((K542+L542)&gt;(U541*(1+rate/freq)),IF((U541*(1+rate/freq))&lt;0,0,(U541*(1+rate/freq))),(K542+L542)),IF(E542="",NA(),IF(Inputs!$E$10&gt;(U541*(1+rate/freq)),IF((U541*(1+rate/freq))&lt;0,0,(U541*(1+rate/freq))),PMT(H542/freq,(term),-$B$2))))</f>
        <v>#N/A</v>
      </c>
      <c r="J542" s="8" t="str">
        <f t="shared" si="106"/>
        <v/>
      </c>
      <c r="K542" s="9" t="str">
        <f t="shared" si="107"/>
        <v/>
      </c>
      <c r="L542" s="8" t="str">
        <f>IF(E542="","",IF(Inputs!$B$12="Yes",I542-K542,Inputs!$B$6-K542))</f>
        <v/>
      </c>
      <c r="M542" s="8" t="str">
        <f t="shared" si="113"/>
        <v/>
      </c>
      <c r="N542" s="8"/>
      <c r="O542" s="8"/>
      <c r="P542" s="8"/>
      <c r="Q542" s="8" t="str">
        <f t="shared" si="108"/>
        <v/>
      </c>
      <c r="R542" s="3">
        <f t="shared" si="109"/>
        <v>0</v>
      </c>
      <c r="S542" s="19"/>
      <c r="T542" s="3">
        <f t="shared" si="110"/>
        <v>0</v>
      </c>
      <c r="U542" s="8" t="str">
        <f t="shared" si="111"/>
        <v/>
      </c>
      <c r="W542" s="11"/>
      <c r="X542" s="11"/>
      <c r="Y542" s="11"/>
      <c r="Z542" s="11"/>
      <c r="AA542" s="11"/>
      <c r="AB542" s="11"/>
      <c r="AC542" s="11"/>
      <c r="AD542">
        <f>IF(AND('Loan amortization schedule-old'!K542&gt;$AE$1,K542&gt;$AE$1),1,0)</f>
        <v>1</v>
      </c>
      <c r="AE542" s="2">
        <f>IF(AND('Loan amortization schedule-old'!K542&gt;$AE$1,K542&lt;$AE$1),($AE$1-K542)*Inputs!$B$10,0)</f>
        <v>0</v>
      </c>
      <c r="AF542">
        <f>IF(AND('Loan amortization schedule-old'!K542&lt;$AE$1,K542&lt;$AE$1),('Loan amortization schedule-old'!K542-'Loan amortization schedule-new'!K542)*Inputs!$B$10,0)</f>
        <v>0</v>
      </c>
      <c r="AG542" s="7"/>
      <c r="AH542" s="61" t="e">
        <f>IF(ISERROR(E542),NA(),'Loan amortization schedule-old'!K542-'Loan amortization schedule-new'!K542)+IF(ISERROR(E542),NA(),'Loan amortization schedule-old'!L542-'Loan amortization schedule-new'!L542)-IF(ISERROR(E542),NA(),IF(AD542=1,0,SUM(AE542:AF542)))</f>
        <v>#VALUE!</v>
      </c>
    </row>
    <row r="543" spans="4:34">
      <c r="D543" s="26">
        <f>IF(SUM($D$2:D542)&lt;&gt;0,0,IF(OR(ROUND(U542-L543,2)=0,ROUND(U543,2)=0),E543,0))</f>
        <v>0</v>
      </c>
      <c r="E543" s="3" t="str">
        <f t="shared" si="112"/>
        <v/>
      </c>
      <c r="F543" s="3" t="str">
        <f t="shared" si="104"/>
        <v/>
      </c>
      <c r="G543" s="47">
        <f t="shared" si="114"/>
        <v>8.6499999999999994E-2</v>
      </c>
      <c r="H543" s="37">
        <f t="shared" si="105"/>
        <v>8.6499999999999994E-2</v>
      </c>
      <c r="I543" s="9" t="e">
        <f>IF(Inputs!$B$12="No",IF((K543+L543)&gt;(U542*(1+rate/freq)),IF((U542*(1+rate/freq))&lt;0,0,(U542*(1+rate/freq))),(K543+L543)),IF(E543="",NA(),IF(Inputs!$E$10&gt;(U542*(1+rate/freq)),IF((U542*(1+rate/freq))&lt;0,0,(U542*(1+rate/freq))),PMT(H543/freq,(term),-$B$2))))</f>
        <v>#N/A</v>
      </c>
      <c r="J543" s="8" t="str">
        <f t="shared" si="106"/>
        <v/>
      </c>
      <c r="K543" s="9" t="str">
        <f t="shared" si="107"/>
        <v/>
      </c>
      <c r="L543" s="8" t="str">
        <f>IF(E543="","",IF(Inputs!$B$12="Yes",I543-K543,Inputs!$B$6-K543))</f>
        <v/>
      </c>
      <c r="M543" s="8" t="str">
        <f t="shared" si="113"/>
        <v/>
      </c>
      <c r="N543" s="8"/>
      <c r="O543" s="8"/>
      <c r="P543" s="8"/>
      <c r="Q543" s="8" t="str">
        <f t="shared" si="108"/>
        <v/>
      </c>
      <c r="R543" s="3">
        <f t="shared" si="109"/>
        <v>0</v>
      </c>
      <c r="S543" s="19"/>
      <c r="T543" s="3">
        <f t="shared" si="110"/>
        <v>0</v>
      </c>
      <c r="U543" s="8" t="str">
        <f t="shared" si="111"/>
        <v/>
      </c>
      <c r="W543" s="11"/>
      <c r="X543" s="11"/>
      <c r="Y543" s="11"/>
      <c r="Z543" s="11"/>
      <c r="AA543" s="11"/>
      <c r="AB543" s="11"/>
      <c r="AC543" s="11"/>
      <c r="AD543">
        <f>IF(AND('Loan amortization schedule-old'!K543&gt;$AE$1,K543&gt;$AE$1),1,0)</f>
        <v>1</v>
      </c>
      <c r="AE543" s="2">
        <f>IF(AND('Loan amortization schedule-old'!K543&gt;$AE$1,K543&lt;$AE$1),($AE$1-K543)*Inputs!$B$10,0)</f>
        <v>0</v>
      </c>
      <c r="AF543">
        <f>IF(AND('Loan amortization schedule-old'!K543&lt;$AE$1,K543&lt;$AE$1),('Loan amortization schedule-old'!K543-'Loan amortization schedule-new'!K543)*Inputs!$B$10,0)</f>
        <v>0</v>
      </c>
      <c r="AG543" s="7"/>
      <c r="AH543" s="61" t="e">
        <f>IF(ISERROR(E543),NA(),'Loan amortization schedule-old'!K543-'Loan amortization schedule-new'!K543)+IF(ISERROR(E543),NA(),'Loan amortization schedule-old'!L543-'Loan amortization schedule-new'!L543)-IF(ISERROR(E543),NA(),IF(AD543=1,0,SUM(AE543:AF543)))</f>
        <v>#VALUE!</v>
      </c>
    </row>
    <row r="544" spans="4:34">
      <c r="D544" s="26">
        <f>IF(SUM($D$2:D543)&lt;&gt;0,0,IF(OR(ROUND(U543-L544,2)=0,ROUND(U544,2)=0),E544,0))</f>
        <v>0</v>
      </c>
      <c r="E544" s="3" t="str">
        <f t="shared" si="112"/>
        <v/>
      </c>
      <c r="F544" s="3" t="str">
        <f t="shared" si="104"/>
        <v/>
      </c>
      <c r="G544" s="47">
        <f t="shared" si="114"/>
        <v>8.6499999999999994E-2</v>
      </c>
      <c r="H544" s="37">
        <f t="shared" si="105"/>
        <v>8.6499999999999994E-2</v>
      </c>
      <c r="I544" s="9" t="e">
        <f>IF(Inputs!$B$12="No",IF((K544+L544)&gt;(U543*(1+rate/freq)),IF((U543*(1+rate/freq))&lt;0,0,(U543*(1+rate/freq))),(K544+L544)),IF(E544="",NA(),IF(Inputs!$E$10&gt;(U543*(1+rate/freq)),IF((U543*(1+rate/freq))&lt;0,0,(U543*(1+rate/freq))),PMT(H544/freq,(term),-$B$2))))</f>
        <v>#N/A</v>
      </c>
      <c r="J544" s="8" t="str">
        <f t="shared" si="106"/>
        <v/>
      </c>
      <c r="K544" s="9" t="str">
        <f t="shared" si="107"/>
        <v/>
      </c>
      <c r="L544" s="8" t="str">
        <f>IF(E544="","",IF(Inputs!$B$12="Yes",I544-K544,Inputs!$B$6-K544))</f>
        <v/>
      </c>
      <c r="M544" s="8" t="str">
        <f t="shared" si="113"/>
        <v/>
      </c>
      <c r="N544" s="8">
        <f>N541+3</f>
        <v>541</v>
      </c>
      <c r="O544" s="8">
        <f>O538+6</f>
        <v>541</v>
      </c>
      <c r="P544" s="8">
        <f>P532+12</f>
        <v>541</v>
      </c>
      <c r="Q544" s="8" t="str">
        <f t="shared" si="108"/>
        <v/>
      </c>
      <c r="R544" s="3">
        <f t="shared" si="109"/>
        <v>0</v>
      </c>
      <c r="S544" s="19"/>
      <c r="T544" s="3">
        <f t="shared" si="110"/>
        <v>0</v>
      </c>
      <c r="U544" s="8" t="str">
        <f t="shared" si="111"/>
        <v/>
      </c>
      <c r="W544" s="11"/>
      <c r="X544" s="11"/>
      <c r="Y544" s="11"/>
      <c r="Z544" s="11"/>
      <c r="AA544" s="11"/>
      <c r="AB544" s="11"/>
      <c r="AC544" s="11"/>
      <c r="AD544">
        <f>IF(AND('Loan amortization schedule-old'!K544&gt;$AE$1,K544&gt;$AE$1),1,0)</f>
        <v>1</v>
      </c>
      <c r="AE544" s="2">
        <f>IF(AND('Loan amortization schedule-old'!K544&gt;$AE$1,K544&lt;$AE$1),($AE$1-K544)*Inputs!$B$10,0)</f>
        <v>0</v>
      </c>
      <c r="AF544">
        <f>IF(AND('Loan amortization schedule-old'!K544&lt;$AE$1,K544&lt;$AE$1),('Loan amortization schedule-old'!K544-'Loan amortization schedule-new'!K544)*Inputs!$B$10,0)</f>
        <v>0</v>
      </c>
      <c r="AG544" s="7"/>
      <c r="AH544" s="61" t="e">
        <f>IF(ISERROR(E544),NA(),'Loan amortization schedule-old'!K544-'Loan amortization schedule-new'!K544)+IF(ISERROR(E544),NA(),'Loan amortization schedule-old'!L544-'Loan amortization schedule-new'!L544)-IF(ISERROR(E544),NA(),IF(AD544=1,0,SUM(AE544:AF544)))</f>
        <v>#VALUE!</v>
      </c>
    </row>
    <row r="545" spans="4:34">
      <c r="D545" s="26">
        <f>IF(SUM($D$2:D544)&lt;&gt;0,0,IF(OR(ROUND(U544-L545,2)=0,ROUND(U545,2)=0),E545,0))</f>
        <v>0</v>
      </c>
      <c r="E545" s="3" t="str">
        <f t="shared" si="112"/>
        <v/>
      </c>
      <c r="F545" s="3" t="str">
        <f t="shared" si="104"/>
        <v/>
      </c>
      <c r="G545" s="47">
        <f t="shared" si="114"/>
        <v>8.6499999999999994E-2</v>
      </c>
      <c r="H545" s="37">
        <f t="shared" si="105"/>
        <v>8.6499999999999994E-2</v>
      </c>
      <c r="I545" s="9" t="e">
        <f>IF(Inputs!$B$12="No",IF((K545+L545)&gt;(U544*(1+rate/freq)),IF((U544*(1+rate/freq))&lt;0,0,(U544*(1+rate/freq))),(K545+L545)),IF(E545="",NA(),IF(Inputs!$E$10&gt;(U544*(1+rate/freq)),IF((U544*(1+rate/freq))&lt;0,0,(U544*(1+rate/freq))),PMT(H545/freq,(term),-$B$2))))</f>
        <v>#N/A</v>
      </c>
      <c r="J545" s="8" t="str">
        <f t="shared" si="106"/>
        <v/>
      </c>
      <c r="K545" s="9" t="str">
        <f t="shared" si="107"/>
        <v/>
      </c>
      <c r="L545" s="8" t="str">
        <f>IF(E545="","",IF(Inputs!$B$12="Yes",I545-K545,Inputs!$B$6-K545))</f>
        <v/>
      </c>
      <c r="M545" s="8" t="str">
        <f t="shared" si="113"/>
        <v/>
      </c>
      <c r="N545" s="8"/>
      <c r="O545" s="8"/>
      <c r="P545" s="8"/>
      <c r="Q545" s="8" t="str">
        <f t="shared" si="108"/>
        <v/>
      </c>
      <c r="R545" s="3">
        <f t="shared" si="109"/>
        <v>0</v>
      </c>
      <c r="S545" s="19"/>
      <c r="T545" s="3">
        <f t="shared" si="110"/>
        <v>0</v>
      </c>
      <c r="U545" s="8" t="str">
        <f t="shared" si="111"/>
        <v/>
      </c>
      <c r="W545" s="11"/>
      <c r="X545" s="11"/>
      <c r="Y545" s="11"/>
      <c r="Z545" s="11"/>
      <c r="AA545" s="11"/>
      <c r="AB545" s="11"/>
      <c r="AC545" s="11"/>
      <c r="AD545">
        <f>IF(AND('Loan amortization schedule-old'!K545&gt;$AE$1,K545&gt;$AE$1),1,0)</f>
        <v>1</v>
      </c>
      <c r="AE545" s="2">
        <f>IF(AND('Loan amortization schedule-old'!K545&gt;$AE$1,K545&lt;$AE$1),($AE$1-K545)*Inputs!$B$10,0)</f>
        <v>0</v>
      </c>
      <c r="AF545">
        <f>IF(AND('Loan amortization schedule-old'!K545&lt;$AE$1,K545&lt;$AE$1),('Loan amortization schedule-old'!K545-'Loan amortization schedule-new'!K545)*Inputs!$B$10,0)</f>
        <v>0</v>
      </c>
      <c r="AG545" s="7"/>
      <c r="AH545" s="61" t="e">
        <f>IF(ISERROR(E545),NA(),'Loan amortization schedule-old'!K545-'Loan amortization schedule-new'!K545)+IF(ISERROR(E545),NA(),'Loan amortization schedule-old'!L545-'Loan amortization schedule-new'!L545)-IF(ISERROR(E545),NA(),IF(AD545=1,0,SUM(AE545:AF545)))</f>
        <v>#VALUE!</v>
      </c>
    </row>
    <row r="546" spans="4:34">
      <c r="D546" s="26">
        <f>IF(SUM($D$2:D545)&lt;&gt;0,0,IF(OR(ROUND(U545-L546,2)=0,ROUND(U546,2)=0),E546,0))</f>
        <v>0</v>
      </c>
      <c r="E546" s="3" t="str">
        <f t="shared" si="112"/>
        <v/>
      </c>
      <c r="F546" s="3" t="str">
        <f t="shared" si="104"/>
        <v/>
      </c>
      <c r="G546" s="47">
        <f t="shared" si="114"/>
        <v>8.6499999999999994E-2</v>
      </c>
      <c r="H546" s="37">
        <f t="shared" si="105"/>
        <v>8.6499999999999994E-2</v>
      </c>
      <c r="I546" s="9" t="e">
        <f>IF(Inputs!$B$12="No",IF((K546+L546)&gt;(U545*(1+rate/freq)),IF((U545*(1+rate/freq))&lt;0,0,(U545*(1+rate/freq))),(K546+L546)),IF(E546="",NA(),IF(Inputs!$E$10&gt;(U545*(1+rate/freq)),IF((U545*(1+rate/freq))&lt;0,0,(U545*(1+rate/freq))),PMT(H546/freq,(term),-$B$2))))</f>
        <v>#N/A</v>
      </c>
      <c r="J546" s="8" t="str">
        <f t="shared" si="106"/>
        <v/>
      </c>
      <c r="K546" s="9" t="str">
        <f t="shared" si="107"/>
        <v/>
      </c>
      <c r="L546" s="8" t="str">
        <f>IF(E546="","",IF(Inputs!$B$12="Yes",I546-K546,Inputs!$B$6-K546))</f>
        <v/>
      </c>
      <c r="M546" s="8" t="str">
        <f t="shared" si="113"/>
        <v/>
      </c>
      <c r="N546" s="8"/>
      <c r="O546" s="8"/>
      <c r="P546" s="8"/>
      <c r="Q546" s="8" t="str">
        <f t="shared" si="108"/>
        <v/>
      </c>
      <c r="R546" s="3">
        <f t="shared" si="109"/>
        <v>0</v>
      </c>
      <c r="S546" s="19"/>
      <c r="T546" s="3">
        <f t="shared" si="110"/>
        <v>0</v>
      </c>
      <c r="U546" s="8" t="str">
        <f t="shared" si="111"/>
        <v/>
      </c>
      <c r="W546" s="11"/>
      <c r="X546" s="11"/>
      <c r="Y546" s="11"/>
      <c r="Z546" s="11"/>
      <c r="AA546" s="11"/>
      <c r="AB546" s="11"/>
      <c r="AC546" s="11"/>
      <c r="AD546">
        <f>IF(AND('Loan amortization schedule-old'!K546&gt;$AE$1,K546&gt;$AE$1),1,0)</f>
        <v>1</v>
      </c>
      <c r="AE546" s="2">
        <f>IF(AND('Loan amortization schedule-old'!K546&gt;$AE$1,K546&lt;$AE$1),($AE$1-K546)*Inputs!$B$10,0)</f>
        <v>0</v>
      </c>
      <c r="AF546">
        <f>IF(AND('Loan amortization schedule-old'!K546&lt;$AE$1,K546&lt;$AE$1),('Loan amortization schedule-old'!K546-'Loan amortization schedule-new'!K546)*Inputs!$B$10,0)</f>
        <v>0</v>
      </c>
      <c r="AG546" s="7"/>
      <c r="AH546" s="61" t="e">
        <f>IF(ISERROR(E546),NA(),'Loan amortization schedule-old'!K546-'Loan amortization schedule-new'!K546)+IF(ISERROR(E546),NA(),'Loan amortization schedule-old'!L546-'Loan amortization schedule-new'!L546)-IF(ISERROR(E546),NA(),IF(AD546=1,0,SUM(AE546:AF546)))</f>
        <v>#VALUE!</v>
      </c>
    </row>
    <row r="547" spans="4:34">
      <c r="D547" s="26">
        <f>IF(SUM($D$2:D546)&lt;&gt;0,0,IF(OR(ROUND(U546-L547,2)=0,ROUND(U547,2)=0),E547,0))</f>
        <v>0</v>
      </c>
      <c r="E547" s="3" t="str">
        <f t="shared" si="112"/>
        <v/>
      </c>
      <c r="F547" s="3" t="str">
        <f t="shared" si="104"/>
        <v/>
      </c>
      <c r="G547" s="47">
        <f t="shared" si="114"/>
        <v>8.6499999999999994E-2</v>
      </c>
      <c r="H547" s="37">
        <f t="shared" si="105"/>
        <v>8.6499999999999994E-2</v>
      </c>
      <c r="I547" s="9" t="e">
        <f>IF(Inputs!$B$12="No",IF((K547+L547)&gt;(U546*(1+rate/freq)),IF((U546*(1+rate/freq))&lt;0,0,(U546*(1+rate/freq))),(K547+L547)),IF(E547="",NA(),IF(Inputs!$E$10&gt;(U546*(1+rate/freq)),IF((U546*(1+rate/freq))&lt;0,0,(U546*(1+rate/freq))),PMT(H547/freq,(term),-$B$2))))</f>
        <v>#N/A</v>
      </c>
      <c r="J547" s="8" t="str">
        <f t="shared" si="106"/>
        <v/>
      </c>
      <c r="K547" s="9" t="str">
        <f t="shared" si="107"/>
        <v/>
      </c>
      <c r="L547" s="8" t="str">
        <f>IF(E547="","",IF(Inputs!$B$12="Yes",I547-K547,Inputs!$B$6-K547))</f>
        <v/>
      </c>
      <c r="M547" s="8" t="str">
        <f t="shared" si="113"/>
        <v/>
      </c>
      <c r="N547" s="8">
        <f>N544+3</f>
        <v>544</v>
      </c>
      <c r="O547" s="8"/>
      <c r="P547" s="8"/>
      <c r="Q547" s="8" t="str">
        <f t="shared" si="108"/>
        <v/>
      </c>
      <c r="R547" s="3">
        <f t="shared" si="109"/>
        <v>0</v>
      </c>
      <c r="S547" s="19"/>
      <c r="T547" s="3">
        <f t="shared" si="110"/>
        <v>0</v>
      </c>
      <c r="U547" s="8" t="str">
        <f t="shared" si="111"/>
        <v/>
      </c>
      <c r="W547" s="11"/>
      <c r="X547" s="11"/>
      <c r="Y547" s="11"/>
      <c r="Z547" s="11"/>
      <c r="AA547" s="11"/>
      <c r="AB547" s="11"/>
      <c r="AC547" s="11"/>
      <c r="AD547">
        <f>IF(AND('Loan amortization schedule-old'!K547&gt;$AE$1,K547&gt;$AE$1),1,0)</f>
        <v>1</v>
      </c>
      <c r="AE547" s="2">
        <f>IF(AND('Loan amortization schedule-old'!K547&gt;$AE$1,K547&lt;$AE$1),($AE$1-K547)*Inputs!$B$10,0)</f>
        <v>0</v>
      </c>
      <c r="AF547">
        <f>IF(AND('Loan amortization schedule-old'!K547&lt;$AE$1,K547&lt;$AE$1),('Loan amortization schedule-old'!K547-'Loan amortization schedule-new'!K547)*Inputs!$B$10,0)</f>
        <v>0</v>
      </c>
      <c r="AG547" s="7"/>
      <c r="AH547" s="61" t="e">
        <f>IF(ISERROR(E547),NA(),'Loan amortization schedule-old'!K547-'Loan amortization schedule-new'!K547)+IF(ISERROR(E547),NA(),'Loan amortization schedule-old'!L547-'Loan amortization schedule-new'!L547)-IF(ISERROR(E547),NA(),IF(AD547=1,0,SUM(AE547:AF547)))</f>
        <v>#VALUE!</v>
      </c>
    </row>
    <row r="548" spans="4:34">
      <c r="D548" s="26">
        <f>IF(SUM($D$2:D547)&lt;&gt;0,0,IF(OR(ROUND(U547-L548,2)=0,ROUND(U548,2)=0),E548,0))</f>
        <v>0</v>
      </c>
      <c r="E548" s="3" t="str">
        <f t="shared" si="112"/>
        <v/>
      </c>
      <c r="F548" s="3" t="str">
        <f t="shared" si="104"/>
        <v/>
      </c>
      <c r="G548" s="47">
        <f t="shared" si="114"/>
        <v>8.6499999999999994E-2</v>
      </c>
      <c r="H548" s="37">
        <f t="shared" si="105"/>
        <v>8.6499999999999994E-2</v>
      </c>
      <c r="I548" s="9" t="e">
        <f>IF(Inputs!$B$12="No",IF((K548+L548)&gt;(U547*(1+rate/freq)),IF((U547*(1+rate/freq))&lt;0,0,(U547*(1+rate/freq))),(K548+L548)),IF(E548="",NA(),IF(Inputs!$E$10&gt;(U547*(1+rate/freq)),IF((U547*(1+rate/freq))&lt;0,0,(U547*(1+rate/freq))),PMT(H548/freq,(term),-$B$2))))</f>
        <v>#N/A</v>
      </c>
      <c r="J548" s="8" t="str">
        <f t="shared" si="106"/>
        <v/>
      </c>
      <c r="K548" s="9" t="str">
        <f t="shared" si="107"/>
        <v/>
      </c>
      <c r="L548" s="8" t="str">
        <f>IF(E548="","",IF(Inputs!$B$12="Yes",I548-K548,Inputs!$B$6-K548))</f>
        <v/>
      </c>
      <c r="M548" s="8" t="str">
        <f t="shared" si="113"/>
        <v/>
      </c>
      <c r="N548" s="8"/>
      <c r="O548" s="8"/>
      <c r="P548" s="8"/>
      <c r="Q548" s="8" t="str">
        <f t="shared" si="108"/>
        <v/>
      </c>
      <c r="R548" s="3">
        <f t="shared" si="109"/>
        <v>0</v>
      </c>
      <c r="S548" s="19"/>
      <c r="T548" s="3">
        <f t="shared" si="110"/>
        <v>0</v>
      </c>
      <c r="U548" s="8" t="str">
        <f t="shared" si="111"/>
        <v/>
      </c>
      <c r="W548" s="11"/>
      <c r="X548" s="11"/>
      <c r="Y548" s="11"/>
      <c r="Z548" s="11"/>
      <c r="AA548" s="11"/>
      <c r="AB548" s="11"/>
      <c r="AC548" s="11"/>
      <c r="AD548">
        <f>IF(AND('Loan amortization schedule-old'!K548&gt;$AE$1,K548&gt;$AE$1),1,0)</f>
        <v>1</v>
      </c>
      <c r="AE548" s="2">
        <f>IF(AND('Loan amortization schedule-old'!K548&gt;$AE$1,K548&lt;$AE$1),($AE$1-K548)*Inputs!$B$10,0)</f>
        <v>0</v>
      </c>
      <c r="AF548">
        <f>IF(AND('Loan amortization schedule-old'!K548&lt;$AE$1,K548&lt;$AE$1),('Loan amortization schedule-old'!K548-'Loan amortization schedule-new'!K548)*Inputs!$B$10,0)</f>
        <v>0</v>
      </c>
      <c r="AG548" s="7"/>
      <c r="AH548" s="61" t="e">
        <f>IF(ISERROR(E548),NA(),'Loan amortization schedule-old'!K548-'Loan amortization schedule-new'!K548)+IF(ISERROR(E548),NA(),'Loan amortization schedule-old'!L548-'Loan amortization schedule-new'!L548)-IF(ISERROR(E548),NA(),IF(AD548=1,0,SUM(AE548:AF548)))</f>
        <v>#VALUE!</v>
      </c>
    </row>
    <row r="549" spans="4:34">
      <c r="D549" s="26">
        <f>IF(SUM($D$2:D548)&lt;&gt;0,0,IF(OR(ROUND(U548-L549,2)=0,ROUND(U549,2)=0),E549,0))</f>
        <v>0</v>
      </c>
      <c r="E549" s="3" t="str">
        <f t="shared" si="112"/>
        <v/>
      </c>
      <c r="F549" s="3" t="str">
        <f t="shared" si="104"/>
        <v/>
      </c>
      <c r="G549" s="47">
        <f t="shared" si="114"/>
        <v>8.6499999999999994E-2</v>
      </c>
      <c r="H549" s="37">
        <f t="shared" si="105"/>
        <v>8.6499999999999994E-2</v>
      </c>
      <c r="I549" s="9" t="e">
        <f>IF(Inputs!$B$12="No",IF((K549+L549)&gt;(U548*(1+rate/freq)),IF((U548*(1+rate/freq))&lt;0,0,(U548*(1+rate/freq))),(K549+L549)),IF(E549="",NA(),IF(Inputs!$E$10&gt;(U548*(1+rate/freq)),IF((U548*(1+rate/freq))&lt;0,0,(U548*(1+rate/freq))),PMT(H549/freq,(term),-$B$2))))</f>
        <v>#N/A</v>
      </c>
      <c r="J549" s="8" t="str">
        <f t="shared" si="106"/>
        <v/>
      </c>
      <c r="K549" s="9" t="str">
        <f t="shared" si="107"/>
        <v/>
      </c>
      <c r="L549" s="8" t="str">
        <f>IF(E549="","",IF(Inputs!$B$12="Yes",I549-K549,Inputs!$B$6-K549))</f>
        <v/>
      </c>
      <c r="M549" s="8" t="str">
        <f t="shared" si="113"/>
        <v/>
      </c>
      <c r="N549" s="8"/>
      <c r="O549" s="8"/>
      <c r="P549" s="8"/>
      <c r="Q549" s="8" t="str">
        <f t="shared" si="108"/>
        <v/>
      </c>
      <c r="R549" s="3">
        <f t="shared" si="109"/>
        <v>0</v>
      </c>
      <c r="S549" s="19"/>
      <c r="T549" s="3">
        <f t="shared" si="110"/>
        <v>0</v>
      </c>
      <c r="U549" s="8" t="str">
        <f t="shared" si="111"/>
        <v/>
      </c>
      <c r="W549" s="11"/>
      <c r="X549" s="11"/>
      <c r="Y549" s="11"/>
      <c r="Z549" s="11"/>
      <c r="AA549" s="11"/>
      <c r="AB549" s="11"/>
      <c r="AC549" s="11"/>
      <c r="AD549">
        <f>IF(AND('Loan amortization schedule-old'!K549&gt;$AE$1,K549&gt;$AE$1),1,0)</f>
        <v>1</v>
      </c>
      <c r="AE549" s="2">
        <f>IF(AND('Loan amortization schedule-old'!K549&gt;$AE$1,K549&lt;$AE$1),($AE$1-K549)*Inputs!$B$10,0)</f>
        <v>0</v>
      </c>
      <c r="AF549">
        <f>IF(AND('Loan amortization schedule-old'!K549&lt;$AE$1,K549&lt;$AE$1),('Loan amortization schedule-old'!K549-'Loan amortization schedule-new'!K549)*Inputs!$B$10,0)</f>
        <v>0</v>
      </c>
      <c r="AG549" s="7"/>
      <c r="AH549" s="61" t="e">
        <f>IF(ISERROR(E549),NA(),'Loan amortization schedule-old'!K549-'Loan amortization schedule-new'!K549)+IF(ISERROR(E549),NA(),'Loan amortization schedule-old'!L549-'Loan amortization schedule-new'!L549)-IF(ISERROR(E549),NA(),IF(AD549=1,0,SUM(AE549:AF549)))</f>
        <v>#VALUE!</v>
      </c>
    </row>
    <row r="550" spans="4:34">
      <c r="D550" s="26">
        <f>IF(SUM($D$2:D549)&lt;&gt;0,0,IF(OR(ROUND(U549-L550,2)=0,ROUND(U550,2)=0),E550,0))</f>
        <v>0</v>
      </c>
      <c r="E550" s="3" t="str">
        <f t="shared" si="112"/>
        <v/>
      </c>
      <c r="F550" s="3" t="str">
        <f t="shared" si="104"/>
        <v/>
      </c>
      <c r="G550" s="47">
        <f t="shared" si="114"/>
        <v>8.6499999999999994E-2</v>
      </c>
      <c r="H550" s="37">
        <f t="shared" si="105"/>
        <v>8.6499999999999994E-2</v>
      </c>
      <c r="I550" s="9" t="e">
        <f>IF(Inputs!$B$12="No",IF((K550+L550)&gt;(U549*(1+rate/freq)),IF((U549*(1+rate/freq))&lt;0,0,(U549*(1+rate/freq))),(K550+L550)),IF(E550="",NA(),IF(Inputs!$E$10&gt;(U549*(1+rate/freq)),IF((U549*(1+rate/freq))&lt;0,0,(U549*(1+rate/freq))),PMT(H550/freq,(term),-$B$2))))</f>
        <v>#N/A</v>
      </c>
      <c r="J550" s="8" t="str">
        <f t="shared" si="106"/>
        <v/>
      </c>
      <c r="K550" s="9" t="str">
        <f t="shared" si="107"/>
        <v/>
      </c>
      <c r="L550" s="8" t="str">
        <f>IF(E550="","",IF(Inputs!$B$12="Yes",I550-K550,Inputs!$B$6-K550))</f>
        <v/>
      </c>
      <c r="M550" s="8" t="str">
        <f t="shared" si="113"/>
        <v/>
      </c>
      <c r="N550" s="8">
        <f>N547+3</f>
        <v>547</v>
      </c>
      <c r="O550" s="8">
        <f>O544+6</f>
        <v>547</v>
      </c>
      <c r="P550" s="8"/>
      <c r="Q550" s="8" t="str">
        <f t="shared" si="108"/>
        <v/>
      </c>
      <c r="R550" s="3">
        <f t="shared" si="109"/>
        <v>0</v>
      </c>
      <c r="S550" s="19"/>
      <c r="T550" s="3">
        <f t="shared" si="110"/>
        <v>0</v>
      </c>
      <c r="U550" s="8" t="str">
        <f t="shared" si="111"/>
        <v/>
      </c>
      <c r="W550" s="11"/>
      <c r="X550" s="11"/>
      <c r="Y550" s="11"/>
      <c r="Z550" s="11"/>
      <c r="AA550" s="11"/>
      <c r="AB550" s="11"/>
      <c r="AC550" s="11"/>
      <c r="AD550">
        <f>IF(AND('Loan amortization schedule-old'!K550&gt;$AE$1,K550&gt;$AE$1),1,0)</f>
        <v>1</v>
      </c>
      <c r="AE550" s="2">
        <f>IF(AND('Loan amortization schedule-old'!K550&gt;$AE$1,K550&lt;$AE$1),($AE$1-K550)*Inputs!$B$10,0)</f>
        <v>0</v>
      </c>
      <c r="AF550">
        <f>IF(AND('Loan amortization schedule-old'!K550&lt;$AE$1,K550&lt;$AE$1),('Loan amortization schedule-old'!K550-'Loan amortization schedule-new'!K550)*Inputs!$B$10,0)</f>
        <v>0</v>
      </c>
      <c r="AG550" s="7"/>
      <c r="AH550" s="61" t="e">
        <f>IF(ISERROR(E550),NA(),'Loan amortization schedule-old'!K550-'Loan amortization schedule-new'!K550)+IF(ISERROR(E550),NA(),'Loan amortization schedule-old'!L550-'Loan amortization schedule-new'!L550)-IF(ISERROR(E550),NA(),IF(AD550=1,0,SUM(AE550:AF550)))</f>
        <v>#VALUE!</v>
      </c>
    </row>
    <row r="551" spans="4:34">
      <c r="D551" s="26">
        <f>IF(SUM($D$2:D550)&lt;&gt;0,0,IF(OR(ROUND(U550-L551,2)=0,ROUND(U551,2)=0),E551,0))</f>
        <v>0</v>
      </c>
      <c r="E551" s="3" t="str">
        <f t="shared" si="112"/>
        <v/>
      </c>
      <c r="F551" s="3" t="str">
        <f t="shared" si="104"/>
        <v/>
      </c>
      <c r="G551" s="47">
        <f t="shared" si="114"/>
        <v>8.6499999999999994E-2</v>
      </c>
      <c r="H551" s="37">
        <f t="shared" si="105"/>
        <v>8.6499999999999994E-2</v>
      </c>
      <c r="I551" s="9" t="e">
        <f>IF(Inputs!$B$12="No",IF((K551+L551)&gt;(U550*(1+rate/freq)),IF((U550*(1+rate/freq))&lt;0,0,(U550*(1+rate/freq))),(K551+L551)),IF(E551="",NA(),IF(Inputs!$E$10&gt;(U550*(1+rate/freq)),IF((U550*(1+rate/freq))&lt;0,0,(U550*(1+rate/freq))),PMT(H551/freq,(term),-$B$2))))</f>
        <v>#N/A</v>
      </c>
      <c r="J551" s="8" t="str">
        <f t="shared" si="106"/>
        <v/>
      </c>
      <c r="K551" s="9" t="str">
        <f t="shared" si="107"/>
        <v/>
      </c>
      <c r="L551" s="8" t="str">
        <f>IF(E551="","",IF(Inputs!$B$12="Yes",I551-K551,Inputs!$B$6-K551))</f>
        <v/>
      </c>
      <c r="M551" s="8" t="str">
        <f t="shared" si="113"/>
        <v/>
      </c>
      <c r="N551" s="8"/>
      <c r="O551" s="8"/>
      <c r="P551" s="8"/>
      <c r="Q551" s="8" t="str">
        <f t="shared" si="108"/>
        <v/>
      </c>
      <c r="R551" s="3">
        <f t="shared" si="109"/>
        <v>0</v>
      </c>
      <c r="S551" s="19"/>
      <c r="T551" s="3">
        <f t="shared" si="110"/>
        <v>0</v>
      </c>
      <c r="U551" s="8" t="str">
        <f t="shared" si="111"/>
        <v/>
      </c>
      <c r="W551" s="11"/>
      <c r="X551" s="11"/>
      <c r="Y551" s="11"/>
      <c r="Z551" s="11"/>
      <c r="AA551" s="11"/>
      <c r="AB551" s="11"/>
      <c r="AC551" s="11"/>
      <c r="AD551">
        <f>IF(AND('Loan amortization schedule-old'!K551&gt;$AE$1,K551&gt;$AE$1),1,0)</f>
        <v>1</v>
      </c>
      <c r="AE551" s="2">
        <f>IF(AND('Loan amortization schedule-old'!K551&gt;$AE$1,K551&lt;$AE$1),($AE$1-K551)*Inputs!$B$10,0)</f>
        <v>0</v>
      </c>
      <c r="AF551">
        <f>IF(AND('Loan amortization schedule-old'!K551&lt;$AE$1,K551&lt;$AE$1),('Loan amortization schedule-old'!K551-'Loan amortization schedule-new'!K551)*Inputs!$B$10,0)</f>
        <v>0</v>
      </c>
      <c r="AG551" s="7"/>
      <c r="AH551" s="61" t="e">
        <f>IF(ISERROR(E551),NA(),'Loan amortization schedule-old'!K551-'Loan amortization schedule-new'!K551)+IF(ISERROR(E551),NA(),'Loan amortization schedule-old'!L551-'Loan amortization schedule-new'!L551)-IF(ISERROR(E551),NA(),IF(AD551=1,0,SUM(AE551:AF551)))</f>
        <v>#VALUE!</v>
      </c>
    </row>
    <row r="552" spans="4:34">
      <c r="D552" s="26">
        <f>IF(SUM($D$2:D551)&lt;&gt;0,0,IF(OR(ROUND(U551-L552,2)=0,ROUND(U552,2)=0),E552,0))</f>
        <v>0</v>
      </c>
      <c r="E552" s="3" t="str">
        <f t="shared" si="112"/>
        <v/>
      </c>
      <c r="F552" s="3" t="str">
        <f t="shared" si="104"/>
        <v/>
      </c>
      <c r="G552" s="47">
        <f t="shared" si="114"/>
        <v>8.6499999999999994E-2</v>
      </c>
      <c r="H552" s="37">
        <f t="shared" si="105"/>
        <v>8.6499999999999994E-2</v>
      </c>
      <c r="I552" s="9" t="e">
        <f>IF(Inputs!$B$12="No",IF((K552+L552)&gt;(U551*(1+rate/freq)),IF((U551*(1+rate/freq))&lt;0,0,(U551*(1+rate/freq))),(K552+L552)),IF(E552="",NA(),IF(Inputs!$E$10&gt;(U551*(1+rate/freq)),IF((U551*(1+rate/freq))&lt;0,0,(U551*(1+rate/freq))),PMT(H552/freq,(term),-$B$2))))</f>
        <v>#N/A</v>
      </c>
      <c r="J552" s="8" t="str">
        <f t="shared" si="106"/>
        <v/>
      </c>
      <c r="K552" s="9" t="str">
        <f t="shared" si="107"/>
        <v/>
      </c>
      <c r="L552" s="8" t="str">
        <f>IF(E552="","",IF(Inputs!$B$12="Yes",I552-K552,Inputs!$B$6-K552))</f>
        <v/>
      </c>
      <c r="M552" s="8" t="str">
        <f t="shared" si="113"/>
        <v/>
      </c>
      <c r="N552" s="8"/>
      <c r="O552" s="8"/>
      <c r="P552" s="8"/>
      <c r="Q552" s="8" t="str">
        <f t="shared" si="108"/>
        <v/>
      </c>
      <c r="R552" s="3">
        <f t="shared" si="109"/>
        <v>0</v>
      </c>
      <c r="S552" s="19"/>
      <c r="T552" s="3">
        <f t="shared" si="110"/>
        <v>0</v>
      </c>
      <c r="U552" s="8" t="str">
        <f t="shared" si="111"/>
        <v/>
      </c>
      <c r="W552" s="11"/>
      <c r="X552" s="11"/>
      <c r="Y552" s="11"/>
      <c r="Z552" s="11"/>
      <c r="AA552" s="11"/>
      <c r="AB552" s="11"/>
      <c r="AC552" s="11"/>
      <c r="AD552">
        <f>IF(AND('Loan amortization schedule-old'!K552&gt;$AE$1,K552&gt;$AE$1),1,0)</f>
        <v>1</v>
      </c>
      <c r="AE552" s="2">
        <f>IF(AND('Loan amortization schedule-old'!K552&gt;$AE$1,K552&lt;$AE$1),($AE$1-K552)*Inputs!$B$10,0)</f>
        <v>0</v>
      </c>
      <c r="AF552">
        <f>IF(AND('Loan amortization schedule-old'!K552&lt;$AE$1,K552&lt;$AE$1),('Loan amortization schedule-old'!K552-'Loan amortization schedule-new'!K552)*Inputs!$B$10,0)</f>
        <v>0</v>
      </c>
      <c r="AG552" s="7"/>
      <c r="AH552" s="61" t="e">
        <f>IF(ISERROR(E552),NA(),'Loan amortization schedule-old'!K552-'Loan amortization schedule-new'!K552)+IF(ISERROR(E552),NA(),'Loan amortization schedule-old'!L552-'Loan amortization schedule-new'!L552)-IF(ISERROR(E552),NA(),IF(AD552=1,0,SUM(AE552:AF552)))</f>
        <v>#VALUE!</v>
      </c>
    </row>
    <row r="553" spans="4:34">
      <c r="D553" s="26">
        <f>IF(SUM($D$2:D552)&lt;&gt;0,0,IF(OR(ROUND(U552-L553,2)=0,ROUND(U553,2)=0),E553,0))</f>
        <v>0</v>
      </c>
      <c r="E553" s="3" t="str">
        <f t="shared" si="112"/>
        <v/>
      </c>
      <c r="F553" s="3" t="str">
        <f t="shared" si="104"/>
        <v/>
      </c>
      <c r="G553" s="47">
        <f t="shared" si="114"/>
        <v>8.6499999999999994E-2</v>
      </c>
      <c r="H553" s="37">
        <f t="shared" si="105"/>
        <v>8.6499999999999994E-2</v>
      </c>
      <c r="I553" s="9" t="e">
        <f>IF(Inputs!$B$12="No",IF((K553+L553)&gt;(U552*(1+rate/freq)),IF((U552*(1+rate/freq))&lt;0,0,(U552*(1+rate/freq))),(K553+L553)),IF(E553="",NA(),IF(Inputs!$E$10&gt;(U552*(1+rate/freq)),IF((U552*(1+rate/freq))&lt;0,0,(U552*(1+rate/freq))),PMT(H553/freq,(term),-$B$2))))</f>
        <v>#N/A</v>
      </c>
      <c r="J553" s="8" t="str">
        <f t="shared" si="106"/>
        <v/>
      </c>
      <c r="K553" s="9" t="str">
        <f t="shared" si="107"/>
        <v/>
      </c>
      <c r="L553" s="8" t="str">
        <f>IF(E553="","",IF(Inputs!$B$12="Yes",I553-K553,Inputs!$B$6-K553))</f>
        <v/>
      </c>
      <c r="M553" s="8" t="str">
        <f t="shared" si="113"/>
        <v/>
      </c>
      <c r="N553" s="8">
        <f>N550+3</f>
        <v>550</v>
      </c>
      <c r="O553" s="8"/>
      <c r="P553" s="8"/>
      <c r="Q553" s="8" t="str">
        <f t="shared" si="108"/>
        <v/>
      </c>
      <c r="R553" s="3">
        <f t="shared" si="109"/>
        <v>0</v>
      </c>
      <c r="S553" s="19"/>
      <c r="T553" s="3">
        <f t="shared" si="110"/>
        <v>0</v>
      </c>
      <c r="U553" s="8" t="str">
        <f t="shared" si="111"/>
        <v/>
      </c>
      <c r="W553" s="11"/>
      <c r="X553" s="11"/>
      <c r="Y553" s="11"/>
      <c r="Z553" s="11"/>
      <c r="AA553" s="11"/>
      <c r="AB553" s="11"/>
      <c r="AC553" s="11"/>
      <c r="AD553">
        <f>IF(AND('Loan amortization schedule-old'!K553&gt;$AE$1,K553&gt;$AE$1),1,0)</f>
        <v>1</v>
      </c>
      <c r="AE553" s="2">
        <f>IF(AND('Loan amortization schedule-old'!K553&gt;$AE$1,K553&lt;$AE$1),($AE$1-K553)*Inputs!$B$10,0)</f>
        <v>0</v>
      </c>
      <c r="AF553">
        <f>IF(AND('Loan amortization schedule-old'!K553&lt;$AE$1,K553&lt;$AE$1),('Loan amortization schedule-old'!K553-'Loan amortization schedule-new'!K553)*Inputs!$B$10,0)</f>
        <v>0</v>
      </c>
      <c r="AG553" s="7"/>
      <c r="AH553" s="61" t="e">
        <f>IF(ISERROR(E553),NA(),'Loan amortization schedule-old'!K553-'Loan amortization schedule-new'!K553)+IF(ISERROR(E553),NA(),'Loan amortization schedule-old'!L553-'Loan amortization schedule-new'!L553)-IF(ISERROR(E553),NA(),IF(AD553=1,0,SUM(AE553:AF553)))</f>
        <v>#VALUE!</v>
      </c>
    </row>
    <row r="554" spans="4:34">
      <c r="D554" s="26">
        <f>IF(SUM($D$2:D553)&lt;&gt;0,0,IF(OR(ROUND(U553-L554,2)=0,ROUND(U554,2)=0),E554,0))</f>
        <v>0</v>
      </c>
      <c r="E554" s="3" t="str">
        <f t="shared" si="112"/>
        <v/>
      </c>
      <c r="F554" s="3" t="str">
        <f t="shared" si="104"/>
        <v/>
      </c>
      <c r="G554" s="47">
        <f t="shared" si="114"/>
        <v>8.6499999999999994E-2</v>
      </c>
      <c r="H554" s="37">
        <f t="shared" si="105"/>
        <v>8.6499999999999994E-2</v>
      </c>
      <c r="I554" s="9" t="e">
        <f>IF(Inputs!$B$12="No",IF((K554+L554)&gt;(U553*(1+rate/freq)),IF((U553*(1+rate/freq))&lt;0,0,(U553*(1+rate/freq))),(K554+L554)),IF(E554="",NA(),IF(Inputs!$E$10&gt;(U553*(1+rate/freq)),IF((U553*(1+rate/freq))&lt;0,0,(U553*(1+rate/freq))),PMT(H554/freq,(term),-$B$2))))</f>
        <v>#N/A</v>
      </c>
      <c r="J554" s="8" t="str">
        <f t="shared" si="106"/>
        <v/>
      </c>
      <c r="K554" s="9" t="str">
        <f t="shared" si="107"/>
        <v/>
      </c>
      <c r="L554" s="8" t="str">
        <f>IF(E554="","",IF(Inputs!$B$12="Yes",I554-K554,Inputs!$B$6-K554))</f>
        <v/>
      </c>
      <c r="M554" s="8" t="str">
        <f t="shared" si="113"/>
        <v/>
      </c>
      <c r="N554" s="8"/>
      <c r="O554" s="8"/>
      <c r="P554" s="8"/>
      <c r="Q554" s="8" t="str">
        <f t="shared" si="108"/>
        <v/>
      </c>
      <c r="R554" s="3">
        <f t="shared" si="109"/>
        <v>0</v>
      </c>
      <c r="S554" s="19"/>
      <c r="T554" s="3">
        <f t="shared" si="110"/>
        <v>0</v>
      </c>
      <c r="U554" s="8" t="str">
        <f t="shared" si="111"/>
        <v/>
      </c>
      <c r="W554" s="11"/>
      <c r="X554" s="11"/>
      <c r="Y554" s="11"/>
      <c r="Z554" s="11"/>
      <c r="AA554" s="11"/>
      <c r="AB554" s="11"/>
      <c r="AC554" s="11"/>
      <c r="AD554">
        <f>IF(AND('Loan amortization schedule-old'!K554&gt;$AE$1,K554&gt;$AE$1),1,0)</f>
        <v>1</v>
      </c>
      <c r="AE554" s="2">
        <f>IF(AND('Loan amortization schedule-old'!K554&gt;$AE$1,K554&lt;$AE$1),($AE$1-K554)*Inputs!$B$10,0)</f>
        <v>0</v>
      </c>
      <c r="AF554">
        <f>IF(AND('Loan amortization schedule-old'!K554&lt;$AE$1,K554&lt;$AE$1),('Loan amortization schedule-old'!K554-'Loan amortization schedule-new'!K554)*Inputs!$B$10,0)</f>
        <v>0</v>
      </c>
      <c r="AG554" s="7"/>
      <c r="AH554" s="61" t="e">
        <f>IF(ISERROR(E554),NA(),'Loan amortization schedule-old'!K554-'Loan amortization schedule-new'!K554)+IF(ISERROR(E554),NA(),'Loan amortization schedule-old'!L554-'Loan amortization schedule-new'!L554)-IF(ISERROR(E554),NA(),IF(AD554=1,0,SUM(AE554:AF554)))</f>
        <v>#VALUE!</v>
      </c>
    </row>
    <row r="555" spans="4:34">
      <c r="D555" s="26">
        <f>IF(SUM($D$2:D554)&lt;&gt;0,0,IF(OR(ROUND(U554-L555,2)=0,ROUND(U555,2)=0),E555,0))</f>
        <v>0</v>
      </c>
      <c r="E555" s="3" t="str">
        <f t="shared" si="112"/>
        <v/>
      </c>
      <c r="F555" s="3" t="str">
        <f t="shared" si="104"/>
        <v/>
      </c>
      <c r="G555" s="47">
        <f t="shared" si="114"/>
        <v>8.6499999999999994E-2</v>
      </c>
      <c r="H555" s="37">
        <f t="shared" si="105"/>
        <v>8.6499999999999994E-2</v>
      </c>
      <c r="I555" s="9" t="e">
        <f>IF(Inputs!$B$12="No",IF((K555+L555)&gt;(U554*(1+rate/freq)),IF((U554*(1+rate/freq))&lt;0,0,(U554*(1+rate/freq))),(K555+L555)),IF(E555="",NA(),IF(Inputs!$E$10&gt;(U554*(1+rate/freq)),IF((U554*(1+rate/freq))&lt;0,0,(U554*(1+rate/freq))),PMT(H555/freq,(term),-$B$2))))</f>
        <v>#N/A</v>
      </c>
      <c r="J555" s="8" t="str">
        <f t="shared" si="106"/>
        <v/>
      </c>
      <c r="K555" s="9" t="str">
        <f t="shared" si="107"/>
        <v/>
      </c>
      <c r="L555" s="8" t="str">
        <f>IF(E555="","",IF(Inputs!$B$12="Yes",I555-K555,Inputs!$B$6-K555))</f>
        <v/>
      </c>
      <c r="M555" s="8" t="str">
        <f t="shared" si="113"/>
        <v/>
      </c>
      <c r="N555" s="8"/>
      <c r="O555" s="8"/>
      <c r="P555" s="8"/>
      <c r="Q555" s="8" t="str">
        <f t="shared" si="108"/>
        <v/>
      </c>
      <c r="R555" s="3">
        <f t="shared" si="109"/>
        <v>0</v>
      </c>
      <c r="S555" s="19"/>
      <c r="T555" s="3">
        <f t="shared" si="110"/>
        <v>0</v>
      </c>
      <c r="U555" s="8" t="str">
        <f t="shared" si="111"/>
        <v/>
      </c>
      <c r="W555" s="11"/>
      <c r="X555" s="11"/>
      <c r="Y555" s="11"/>
      <c r="Z555" s="11"/>
      <c r="AA555" s="11"/>
      <c r="AB555" s="11"/>
      <c r="AC555" s="11"/>
      <c r="AD555">
        <f>IF(AND('Loan amortization schedule-old'!K555&gt;$AE$1,K555&gt;$AE$1),1,0)</f>
        <v>1</v>
      </c>
      <c r="AE555" s="2">
        <f>IF(AND('Loan amortization schedule-old'!K555&gt;$AE$1,K555&lt;$AE$1),($AE$1-K555)*Inputs!$B$10,0)</f>
        <v>0</v>
      </c>
      <c r="AF555">
        <f>IF(AND('Loan amortization schedule-old'!K555&lt;$AE$1,K555&lt;$AE$1),('Loan amortization schedule-old'!K555-'Loan amortization schedule-new'!K555)*Inputs!$B$10,0)</f>
        <v>0</v>
      </c>
      <c r="AG555" s="7"/>
      <c r="AH555" s="61" t="e">
        <f>IF(ISERROR(E555),NA(),'Loan amortization schedule-old'!K555-'Loan amortization schedule-new'!K555)+IF(ISERROR(E555),NA(),'Loan amortization schedule-old'!L555-'Loan amortization schedule-new'!L555)-IF(ISERROR(E555),NA(),IF(AD555=1,0,SUM(AE555:AF555)))</f>
        <v>#VALUE!</v>
      </c>
    </row>
    <row r="556" spans="4:34">
      <c r="D556" s="26">
        <f>IF(SUM($D$2:D555)&lt;&gt;0,0,IF(OR(ROUND(U555-L556,2)=0,ROUND(U556,2)=0),E556,0))</f>
        <v>0</v>
      </c>
      <c r="E556" s="3" t="str">
        <f t="shared" si="112"/>
        <v/>
      </c>
      <c r="F556" s="3" t="str">
        <f t="shared" si="104"/>
        <v/>
      </c>
      <c r="G556" s="47">
        <f t="shared" si="114"/>
        <v>8.6499999999999994E-2</v>
      </c>
      <c r="H556" s="37">
        <f t="shared" si="105"/>
        <v>8.6499999999999994E-2</v>
      </c>
      <c r="I556" s="9" t="e">
        <f>IF(Inputs!$B$12="No",IF((K556+L556)&gt;(U555*(1+rate/freq)),IF((U555*(1+rate/freq))&lt;0,0,(U555*(1+rate/freq))),(K556+L556)),IF(E556="",NA(),IF(Inputs!$E$10&gt;(U555*(1+rate/freq)),IF((U555*(1+rate/freq))&lt;0,0,(U555*(1+rate/freq))),PMT(H556/freq,(term),-$B$2))))</f>
        <v>#N/A</v>
      </c>
      <c r="J556" s="8" t="str">
        <f t="shared" si="106"/>
        <v/>
      </c>
      <c r="K556" s="9" t="str">
        <f t="shared" si="107"/>
        <v/>
      </c>
      <c r="L556" s="8" t="str">
        <f>IF(E556="","",IF(Inputs!$B$12="Yes",I556-K556,Inputs!$B$6-K556))</f>
        <v/>
      </c>
      <c r="M556" s="8" t="str">
        <f t="shared" si="113"/>
        <v/>
      </c>
      <c r="N556" s="8">
        <f>N553+3</f>
        <v>553</v>
      </c>
      <c r="O556" s="8">
        <f>O550+6</f>
        <v>553</v>
      </c>
      <c r="P556" s="8">
        <f>P544+12</f>
        <v>553</v>
      </c>
      <c r="Q556" s="8" t="str">
        <f t="shared" si="108"/>
        <v/>
      </c>
      <c r="R556" s="3">
        <f t="shared" si="109"/>
        <v>0</v>
      </c>
      <c r="S556" s="19"/>
      <c r="T556" s="3">
        <f t="shared" si="110"/>
        <v>0</v>
      </c>
      <c r="U556" s="8" t="str">
        <f t="shared" si="111"/>
        <v/>
      </c>
      <c r="W556" s="11"/>
      <c r="X556" s="11"/>
      <c r="Y556" s="11"/>
      <c r="Z556" s="11"/>
      <c r="AA556" s="11"/>
      <c r="AB556" s="11"/>
      <c r="AC556" s="11"/>
      <c r="AD556">
        <f>IF(AND('Loan amortization schedule-old'!K556&gt;$AE$1,K556&gt;$AE$1),1,0)</f>
        <v>1</v>
      </c>
      <c r="AE556" s="2">
        <f>IF(AND('Loan amortization schedule-old'!K556&gt;$AE$1,K556&lt;$AE$1),($AE$1-K556)*Inputs!$B$10,0)</f>
        <v>0</v>
      </c>
      <c r="AF556">
        <f>IF(AND('Loan amortization schedule-old'!K556&lt;$AE$1,K556&lt;$AE$1),('Loan amortization schedule-old'!K556-'Loan amortization schedule-new'!K556)*Inputs!$B$10,0)</f>
        <v>0</v>
      </c>
      <c r="AG556" s="7"/>
      <c r="AH556" s="61" t="e">
        <f>IF(ISERROR(E556),NA(),'Loan amortization schedule-old'!K556-'Loan amortization schedule-new'!K556)+IF(ISERROR(E556),NA(),'Loan amortization schedule-old'!L556-'Loan amortization schedule-new'!L556)-IF(ISERROR(E556),NA(),IF(AD556=1,0,SUM(AE556:AF556)))</f>
        <v>#VALUE!</v>
      </c>
    </row>
    <row r="557" spans="4:34">
      <c r="D557" s="26">
        <f>IF(SUM($D$2:D556)&lt;&gt;0,0,IF(OR(ROUND(U556-L557,2)=0,ROUND(U557,2)=0),E557,0))</f>
        <v>0</v>
      </c>
      <c r="E557" s="3" t="str">
        <f t="shared" si="112"/>
        <v/>
      </c>
      <c r="F557" s="3" t="str">
        <f t="shared" si="104"/>
        <v/>
      </c>
      <c r="G557" s="47">
        <f t="shared" si="114"/>
        <v>8.6499999999999994E-2</v>
      </c>
      <c r="H557" s="37">
        <f t="shared" si="105"/>
        <v>8.6499999999999994E-2</v>
      </c>
      <c r="I557" s="9" t="e">
        <f>IF(Inputs!$B$12="No",IF((K557+L557)&gt;(U556*(1+rate/freq)),IF((U556*(1+rate/freq))&lt;0,0,(U556*(1+rate/freq))),(K557+L557)),IF(E557="",NA(),IF(Inputs!$E$10&gt;(U556*(1+rate/freq)),IF((U556*(1+rate/freq))&lt;0,0,(U556*(1+rate/freq))),PMT(H557/freq,(term),-$B$2))))</f>
        <v>#N/A</v>
      </c>
      <c r="J557" s="8" t="str">
        <f t="shared" si="106"/>
        <v/>
      </c>
      <c r="K557" s="9" t="str">
        <f t="shared" si="107"/>
        <v/>
      </c>
      <c r="L557" s="8" t="str">
        <f>IF(E557="","",IF(Inputs!$B$12="Yes",I557-K557,Inputs!$B$6-K557))</f>
        <v/>
      </c>
      <c r="M557" s="8" t="str">
        <f t="shared" si="113"/>
        <v/>
      </c>
      <c r="N557" s="8"/>
      <c r="O557" s="8"/>
      <c r="P557" s="8"/>
      <c r="Q557" s="8" t="str">
        <f t="shared" si="108"/>
        <v/>
      </c>
      <c r="R557" s="3">
        <f t="shared" si="109"/>
        <v>0</v>
      </c>
      <c r="S557" s="19"/>
      <c r="T557" s="3">
        <f t="shared" si="110"/>
        <v>0</v>
      </c>
      <c r="U557" s="8" t="str">
        <f t="shared" si="111"/>
        <v/>
      </c>
      <c r="W557" s="11"/>
      <c r="X557" s="11"/>
      <c r="Y557" s="11"/>
      <c r="Z557" s="11"/>
      <c r="AA557" s="11"/>
      <c r="AB557" s="11"/>
      <c r="AC557" s="11"/>
      <c r="AD557">
        <f>IF(AND('Loan amortization schedule-old'!K557&gt;$AE$1,K557&gt;$AE$1),1,0)</f>
        <v>1</v>
      </c>
      <c r="AE557" s="2">
        <f>IF(AND('Loan amortization schedule-old'!K557&gt;$AE$1,K557&lt;$AE$1),($AE$1-K557)*Inputs!$B$10,0)</f>
        <v>0</v>
      </c>
      <c r="AF557">
        <f>IF(AND('Loan amortization schedule-old'!K557&lt;$AE$1,K557&lt;$AE$1),('Loan amortization schedule-old'!K557-'Loan amortization schedule-new'!K557)*Inputs!$B$10,0)</f>
        <v>0</v>
      </c>
      <c r="AG557" s="7"/>
      <c r="AH557" s="61" t="e">
        <f>IF(ISERROR(E557),NA(),'Loan amortization schedule-old'!K557-'Loan amortization schedule-new'!K557)+IF(ISERROR(E557),NA(),'Loan amortization schedule-old'!L557-'Loan amortization schedule-new'!L557)-IF(ISERROR(E557),NA(),IF(AD557=1,0,SUM(AE557:AF557)))</f>
        <v>#VALUE!</v>
      </c>
    </row>
    <row r="558" spans="4:34">
      <c r="D558" s="26">
        <f>IF(SUM($D$2:D557)&lt;&gt;0,0,IF(OR(ROUND(U557-L558,2)=0,ROUND(U558,2)=0),E558,0))</f>
        <v>0</v>
      </c>
      <c r="E558" s="3" t="str">
        <f t="shared" si="112"/>
        <v/>
      </c>
      <c r="F558" s="3" t="str">
        <f t="shared" si="104"/>
        <v/>
      </c>
      <c r="G558" s="47">
        <f t="shared" si="114"/>
        <v>8.6499999999999994E-2</v>
      </c>
      <c r="H558" s="37">
        <f t="shared" si="105"/>
        <v>8.6499999999999994E-2</v>
      </c>
      <c r="I558" s="9" t="e">
        <f>IF(Inputs!$B$12="No",IF((K558+L558)&gt;(U557*(1+rate/freq)),IF((U557*(1+rate/freq))&lt;0,0,(U557*(1+rate/freq))),(K558+L558)),IF(E558="",NA(),IF(Inputs!$E$10&gt;(U557*(1+rate/freq)),IF((U557*(1+rate/freq))&lt;0,0,(U557*(1+rate/freq))),PMT(H558/freq,(term),-$B$2))))</f>
        <v>#N/A</v>
      </c>
      <c r="J558" s="8" t="str">
        <f t="shared" si="106"/>
        <v/>
      </c>
      <c r="K558" s="9" t="str">
        <f t="shared" si="107"/>
        <v/>
      </c>
      <c r="L558" s="8" t="str">
        <f>IF(E558="","",IF(Inputs!$B$12="Yes",I558-K558,Inputs!$B$6-K558))</f>
        <v/>
      </c>
      <c r="M558" s="8" t="str">
        <f t="shared" si="113"/>
        <v/>
      </c>
      <c r="N558" s="8"/>
      <c r="O558" s="8"/>
      <c r="P558" s="8"/>
      <c r="Q558" s="8" t="str">
        <f t="shared" si="108"/>
        <v/>
      </c>
      <c r="R558" s="3">
        <f t="shared" si="109"/>
        <v>0</v>
      </c>
      <c r="S558" s="19"/>
      <c r="T558" s="3">
        <f t="shared" si="110"/>
        <v>0</v>
      </c>
      <c r="U558" s="8" t="str">
        <f t="shared" si="111"/>
        <v/>
      </c>
      <c r="W558" s="11"/>
      <c r="X558" s="11"/>
      <c r="Y558" s="11"/>
      <c r="Z558" s="11"/>
      <c r="AA558" s="11"/>
      <c r="AB558" s="11"/>
      <c r="AC558" s="11"/>
      <c r="AD558">
        <f>IF(AND('Loan amortization schedule-old'!K558&gt;$AE$1,K558&gt;$AE$1),1,0)</f>
        <v>1</v>
      </c>
      <c r="AE558" s="2">
        <f>IF(AND('Loan amortization schedule-old'!K558&gt;$AE$1,K558&lt;$AE$1),($AE$1-K558)*Inputs!$B$10,0)</f>
        <v>0</v>
      </c>
      <c r="AF558">
        <f>IF(AND('Loan amortization schedule-old'!K558&lt;$AE$1,K558&lt;$AE$1),('Loan amortization schedule-old'!K558-'Loan amortization schedule-new'!K558)*Inputs!$B$10,0)</f>
        <v>0</v>
      </c>
      <c r="AG558" s="7"/>
      <c r="AH558" s="61" t="e">
        <f>IF(ISERROR(E558),NA(),'Loan amortization schedule-old'!K558-'Loan amortization schedule-new'!K558)+IF(ISERROR(E558),NA(),'Loan amortization schedule-old'!L558-'Loan amortization schedule-new'!L558)-IF(ISERROR(E558),NA(),IF(AD558=1,0,SUM(AE558:AF558)))</f>
        <v>#VALUE!</v>
      </c>
    </row>
    <row r="559" spans="4:34">
      <c r="D559" s="26">
        <f>IF(SUM($D$2:D558)&lt;&gt;0,0,IF(OR(ROUND(U558-L559,2)=0,ROUND(U559,2)=0),E559,0))</f>
        <v>0</v>
      </c>
      <c r="E559" s="3" t="str">
        <f t="shared" si="112"/>
        <v/>
      </c>
      <c r="F559" s="3" t="str">
        <f t="shared" si="104"/>
        <v/>
      </c>
      <c r="G559" s="47">
        <f t="shared" si="114"/>
        <v>8.6499999999999994E-2</v>
      </c>
      <c r="H559" s="37">
        <f t="shared" si="105"/>
        <v>8.6499999999999994E-2</v>
      </c>
      <c r="I559" s="9" t="e">
        <f>IF(Inputs!$B$12="No",IF((K559+L559)&gt;(U558*(1+rate/freq)),IF((U558*(1+rate/freq))&lt;0,0,(U558*(1+rate/freq))),(K559+L559)),IF(E559="",NA(),IF(Inputs!$E$10&gt;(U558*(1+rate/freq)),IF((U558*(1+rate/freq))&lt;0,0,(U558*(1+rate/freq))),PMT(H559/freq,(term),-$B$2))))</f>
        <v>#N/A</v>
      </c>
      <c r="J559" s="8" t="str">
        <f t="shared" si="106"/>
        <v/>
      </c>
      <c r="K559" s="9" t="str">
        <f t="shared" si="107"/>
        <v/>
      </c>
      <c r="L559" s="8" t="str">
        <f>IF(E559="","",IF(Inputs!$B$12="Yes",I559-K559,Inputs!$B$6-K559))</f>
        <v/>
      </c>
      <c r="M559" s="8" t="str">
        <f t="shared" si="113"/>
        <v/>
      </c>
      <c r="N559" s="8">
        <f>N556+3</f>
        <v>556</v>
      </c>
      <c r="O559" s="8"/>
      <c r="P559" s="8"/>
      <c r="Q559" s="8" t="str">
        <f t="shared" si="108"/>
        <v/>
      </c>
      <c r="R559" s="3">
        <f t="shared" si="109"/>
        <v>0</v>
      </c>
      <c r="S559" s="19"/>
      <c r="T559" s="3">
        <f t="shared" si="110"/>
        <v>0</v>
      </c>
      <c r="U559" s="8" t="str">
        <f t="shared" si="111"/>
        <v/>
      </c>
      <c r="W559" s="11"/>
      <c r="X559" s="11"/>
      <c r="Y559" s="11"/>
      <c r="Z559" s="11"/>
      <c r="AA559" s="11"/>
      <c r="AB559" s="11"/>
      <c r="AC559" s="11"/>
      <c r="AD559">
        <f>IF(AND('Loan amortization schedule-old'!K559&gt;$AE$1,K559&gt;$AE$1),1,0)</f>
        <v>1</v>
      </c>
      <c r="AE559" s="2">
        <f>IF(AND('Loan amortization schedule-old'!K559&gt;$AE$1,K559&lt;$AE$1),($AE$1-K559)*Inputs!$B$10,0)</f>
        <v>0</v>
      </c>
      <c r="AF559">
        <f>IF(AND('Loan amortization schedule-old'!K559&lt;$AE$1,K559&lt;$AE$1),('Loan amortization schedule-old'!K559-'Loan amortization schedule-new'!K559)*Inputs!$B$10,0)</f>
        <v>0</v>
      </c>
      <c r="AG559" s="7"/>
      <c r="AH559" s="61" t="e">
        <f>IF(ISERROR(E559),NA(),'Loan amortization schedule-old'!K559-'Loan amortization schedule-new'!K559)+IF(ISERROR(E559),NA(),'Loan amortization schedule-old'!L559-'Loan amortization schedule-new'!L559)-IF(ISERROR(E559),NA(),IF(AD559=1,0,SUM(AE559:AF559)))</f>
        <v>#VALUE!</v>
      </c>
    </row>
    <row r="560" spans="4:34">
      <c r="D560" s="26">
        <f>IF(SUM($D$2:D559)&lt;&gt;0,0,IF(OR(ROUND(U559-L560,2)=0,ROUND(U560,2)=0),E560,0))</f>
        <v>0</v>
      </c>
      <c r="E560" s="3" t="str">
        <f t="shared" si="112"/>
        <v/>
      </c>
      <c r="F560" s="3" t="str">
        <f t="shared" si="104"/>
        <v/>
      </c>
      <c r="G560" s="47">
        <f t="shared" si="114"/>
        <v>8.6499999999999994E-2</v>
      </c>
      <c r="H560" s="37">
        <f t="shared" si="105"/>
        <v>8.6499999999999994E-2</v>
      </c>
      <c r="I560" s="9" t="e">
        <f>IF(Inputs!$B$12="No",IF((K560+L560)&gt;(U559*(1+rate/freq)),IF((U559*(1+rate/freq))&lt;0,0,(U559*(1+rate/freq))),(K560+L560)),IF(E560="",NA(),IF(Inputs!$E$10&gt;(U559*(1+rate/freq)),IF((U559*(1+rate/freq))&lt;0,0,(U559*(1+rate/freq))),PMT(H560/freq,(term),-$B$2))))</f>
        <v>#N/A</v>
      </c>
      <c r="J560" s="8" t="str">
        <f t="shared" si="106"/>
        <v/>
      </c>
      <c r="K560" s="9" t="str">
        <f t="shared" si="107"/>
        <v/>
      </c>
      <c r="L560" s="8" t="str">
        <f>IF(E560="","",IF(Inputs!$B$12="Yes",I560-K560,Inputs!$B$6-K560))</f>
        <v/>
      </c>
      <c r="M560" s="8" t="str">
        <f t="shared" si="113"/>
        <v/>
      </c>
      <c r="N560" s="8"/>
      <c r="O560" s="8"/>
      <c r="P560" s="8"/>
      <c r="Q560" s="8" t="str">
        <f t="shared" si="108"/>
        <v/>
      </c>
      <c r="R560" s="3">
        <f t="shared" si="109"/>
        <v>0</v>
      </c>
      <c r="S560" s="19"/>
      <c r="T560" s="3">
        <f t="shared" si="110"/>
        <v>0</v>
      </c>
      <c r="U560" s="8" t="str">
        <f t="shared" si="111"/>
        <v/>
      </c>
      <c r="W560" s="11"/>
      <c r="X560" s="11"/>
      <c r="Y560" s="11"/>
      <c r="Z560" s="11"/>
      <c r="AA560" s="11"/>
      <c r="AB560" s="11"/>
      <c r="AC560" s="11"/>
      <c r="AD560">
        <f>IF(AND('Loan amortization schedule-old'!K560&gt;$AE$1,K560&gt;$AE$1),1,0)</f>
        <v>1</v>
      </c>
      <c r="AE560" s="2">
        <f>IF(AND('Loan amortization schedule-old'!K560&gt;$AE$1,K560&lt;$AE$1),($AE$1-K560)*Inputs!$B$10,0)</f>
        <v>0</v>
      </c>
      <c r="AF560">
        <f>IF(AND('Loan amortization schedule-old'!K560&lt;$AE$1,K560&lt;$AE$1),('Loan amortization schedule-old'!K560-'Loan amortization schedule-new'!K560)*Inputs!$B$10,0)</f>
        <v>0</v>
      </c>
      <c r="AG560" s="7"/>
      <c r="AH560" s="61" t="e">
        <f>IF(ISERROR(E560),NA(),'Loan amortization schedule-old'!K560-'Loan amortization schedule-new'!K560)+IF(ISERROR(E560),NA(),'Loan amortization schedule-old'!L560-'Loan amortization schedule-new'!L560)-IF(ISERROR(E560),NA(),IF(AD560=1,0,SUM(AE560:AF560)))</f>
        <v>#VALUE!</v>
      </c>
    </row>
    <row r="561" spans="4:34">
      <c r="D561" s="26">
        <f>IF(SUM($D$2:D560)&lt;&gt;0,0,IF(OR(ROUND(U560-L561,2)=0,ROUND(U561,2)=0),E561,0))</f>
        <v>0</v>
      </c>
      <c r="E561" s="3" t="str">
        <f t="shared" si="112"/>
        <v/>
      </c>
      <c r="F561" s="3" t="str">
        <f t="shared" si="104"/>
        <v/>
      </c>
      <c r="G561" s="47">
        <f t="shared" si="114"/>
        <v>8.6499999999999994E-2</v>
      </c>
      <c r="H561" s="37">
        <f t="shared" si="105"/>
        <v>8.6499999999999994E-2</v>
      </c>
      <c r="I561" s="9" t="e">
        <f>IF(Inputs!$B$12="No",IF((K561+L561)&gt;(U560*(1+rate/freq)),IF((U560*(1+rate/freq))&lt;0,0,(U560*(1+rate/freq))),(K561+L561)),IF(E561="",NA(),IF(Inputs!$E$10&gt;(U560*(1+rate/freq)),IF((U560*(1+rate/freq))&lt;0,0,(U560*(1+rate/freq))),PMT(H561/freq,(term),-$B$2))))</f>
        <v>#N/A</v>
      </c>
      <c r="J561" s="8" t="str">
        <f t="shared" si="106"/>
        <v/>
      </c>
      <c r="K561" s="9" t="str">
        <f t="shared" si="107"/>
        <v/>
      </c>
      <c r="L561" s="8" t="str">
        <f>IF(E561="","",IF(Inputs!$B$12="Yes",I561-K561,Inputs!$B$6-K561))</f>
        <v/>
      </c>
      <c r="M561" s="8" t="str">
        <f t="shared" si="113"/>
        <v/>
      </c>
      <c r="N561" s="8"/>
      <c r="O561" s="8"/>
      <c r="P561" s="8"/>
      <c r="Q561" s="8" t="str">
        <f t="shared" si="108"/>
        <v/>
      </c>
      <c r="R561" s="3">
        <f t="shared" si="109"/>
        <v>0</v>
      </c>
      <c r="S561" s="19"/>
      <c r="T561" s="3">
        <f t="shared" si="110"/>
        <v>0</v>
      </c>
      <c r="U561" s="8" t="str">
        <f t="shared" si="111"/>
        <v/>
      </c>
      <c r="W561" s="11"/>
      <c r="X561" s="11"/>
      <c r="Y561" s="11"/>
      <c r="Z561" s="11"/>
      <c r="AA561" s="11"/>
      <c r="AB561" s="11"/>
      <c r="AC561" s="11"/>
      <c r="AD561">
        <f>IF(AND('Loan amortization schedule-old'!K561&gt;$AE$1,K561&gt;$AE$1),1,0)</f>
        <v>1</v>
      </c>
      <c r="AE561" s="2">
        <f>IF(AND('Loan amortization schedule-old'!K561&gt;$AE$1,K561&lt;$AE$1),($AE$1-K561)*Inputs!$B$10,0)</f>
        <v>0</v>
      </c>
      <c r="AF561">
        <f>IF(AND('Loan amortization schedule-old'!K561&lt;$AE$1,K561&lt;$AE$1),('Loan amortization schedule-old'!K561-'Loan amortization schedule-new'!K561)*Inputs!$B$10,0)</f>
        <v>0</v>
      </c>
      <c r="AG561" s="7"/>
      <c r="AH561" s="61" t="e">
        <f>IF(ISERROR(E561),NA(),'Loan amortization schedule-old'!K561-'Loan amortization schedule-new'!K561)+IF(ISERROR(E561),NA(),'Loan amortization schedule-old'!L561-'Loan amortization schedule-new'!L561)-IF(ISERROR(E561),NA(),IF(AD561=1,0,SUM(AE561:AF561)))</f>
        <v>#VALUE!</v>
      </c>
    </row>
    <row r="562" spans="4:34">
      <c r="D562" s="26">
        <f>IF(SUM($D$2:D561)&lt;&gt;0,0,IF(OR(ROUND(U561-L562,2)=0,ROUND(U562,2)=0),E562,0))</f>
        <v>0</v>
      </c>
      <c r="E562" s="3" t="str">
        <f t="shared" si="112"/>
        <v/>
      </c>
      <c r="F562" s="3" t="str">
        <f t="shared" si="104"/>
        <v/>
      </c>
      <c r="G562" s="47">
        <f t="shared" si="114"/>
        <v>8.6499999999999994E-2</v>
      </c>
      <c r="H562" s="37">
        <f t="shared" si="105"/>
        <v>8.6499999999999994E-2</v>
      </c>
      <c r="I562" s="9" t="e">
        <f>IF(Inputs!$B$12="No",IF((K562+L562)&gt;(U561*(1+rate/freq)),IF((U561*(1+rate/freq))&lt;0,0,(U561*(1+rate/freq))),(K562+L562)),IF(E562="",NA(),IF(Inputs!$E$10&gt;(U561*(1+rate/freq)),IF((U561*(1+rate/freq))&lt;0,0,(U561*(1+rate/freq))),PMT(H562/freq,(term),-$B$2))))</f>
        <v>#N/A</v>
      </c>
      <c r="J562" s="8" t="str">
        <f t="shared" si="106"/>
        <v/>
      </c>
      <c r="K562" s="9" t="str">
        <f t="shared" si="107"/>
        <v/>
      </c>
      <c r="L562" s="8" t="str">
        <f>IF(E562="","",IF(Inputs!$B$12="Yes",I562-K562,Inputs!$B$6-K562))</f>
        <v/>
      </c>
      <c r="M562" s="8" t="str">
        <f t="shared" si="113"/>
        <v/>
      </c>
      <c r="N562" s="8">
        <f>N559+3</f>
        <v>559</v>
      </c>
      <c r="O562" s="8">
        <f>O556+6</f>
        <v>559</v>
      </c>
      <c r="P562" s="8"/>
      <c r="Q562" s="8" t="str">
        <f t="shared" si="108"/>
        <v/>
      </c>
      <c r="R562" s="3">
        <f t="shared" si="109"/>
        <v>0</v>
      </c>
      <c r="S562" s="19"/>
      <c r="T562" s="3">
        <f t="shared" si="110"/>
        <v>0</v>
      </c>
      <c r="U562" s="8" t="str">
        <f t="shared" si="111"/>
        <v/>
      </c>
      <c r="W562" s="11"/>
      <c r="X562" s="11"/>
      <c r="Y562" s="11"/>
      <c r="Z562" s="11"/>
      <c r="AA562" s="11"/>
      <c r="AB562" s="11"/>
      <c r="AC562" s="11"/>
      <c r="AD562">
        <f>IF(AND('Loan amortization schedule-old'!K562&gt;$AE$1,K562&gt;$AE$1),1,0)</f>
        <v>1</v>
      </c>
      <c r="AE562" s="2">
        <f>IF(AND('Loan amortization schedule-old'!K562&gt;$AE$1,K562&lt;$AE$1),($AE$1-K562)*Inputs!$B$10,0)</f>
        <v>0</v>
      </c>
      <c r="AF562">
        <f>IF(AND('Loan amortization schedule-old'!K562&lt;$AE$1,K562&lt;$AE$1),('Loan amortization schedule-old'!K562-'Loan amortization schedule-new'!K562)*Inputs!$B$10,0)</f>
        <v>0</v>
      </c>
      <c r="AG562" s="7"/>
      <c r="AH562" s="61" t="e">
        <f>IF(ISERROR(E562),NA(),'Loan amortization schedule-old'!K562-'Loan amortization schedule-new'!K562)+IF(ISERROR(E562),NA(),'Loan amortization schedule-old'!L562-'Loan amortization schedule-new'!L562)-IF(ISERROR(E562),NA(),IF(AD562=1,0,SUM(AE562:AF562)))</f>
        <v>#VALUE!</v>
      </c>
    </row>
    <row r="563" spans="4:34">
      <c r="D563" s="26">
        <f>IF(SUM($D$2:D562)&lt;&gt;0,0,IF(OR(ROUND(U562-L563,2)=0,ROUND(U563,2)=0),E563,0))</f>
        <v>0</v>
      </c>
      <c r="E563" s="3" t="str">
        <f t="shared" si="112"/>
        <v/>
      </c>
      <c r="F563" s="3" t="str">
        <f t="shared" si="104"/>
        <v/>
      </c>
      <c r="G563" s="47">
        <f t="shared" si="114"/>
        <v>8.6499999999999994E-2</v>
      </c>
      <c r="H563" s="37">
        <f t="shared" si="105"/>
        <v>8.6499999999999994E-2</v>
      </c>
      <c r="I563" s="9" t="e">
        <f>IF(Inputs!$B$12="No",IF((K563+L563)&gt;(U562*(1+rate/freq)),IF((U562*(1+rate/freq))&lt;0,0,(U562*(1+rate/freq))),(K563+L563)),IF(E563="",NA(),IF(Inputs!$E$10&gt;(U562*(1+rate/freq)),IF((U562*(1+rate/freq))&lt;0,0,(U562*(1+rate/freq))),PMT(H563/freq,(term),-$B$2))))</f>
        <v>#N/A</v>
      </c>
      <c r="J563" s="8" t="str">
        <f t="shared" si="106"/>
        <v/>
      </c>
      <c r="K563" s="9" t="str">
        <f t="shared" si="107"/>
        <v/>
      </c>
      <c r="L563" s="8" t="str">
        <f>IF(E563="","",IF(Inputs!$B$12="Yes",I563-K563,Inputs!$B$6-K563))</f>
        <v/>
      </c>
      <c r="M563" s="8" t="str">
        <f t="shared" si="113"/>
        <v/>
      </c>
      <c r="N563" s="8"/>
      <c r="O563" s="8"/>
      <c r="P563" s="8"/>
      <c r="Q563" s="8" t="str">
        <f t="shared" si="108"/>
        <v/>
      </c>
      <c r="R563" s="3">
        <f t="shared" si="109"/>
        <v>0</v>
      </c>
      <c r="S563" s="19"/>
      <c r="T563" s="3">
        <f t="shared" si="110"/>
        <v>0</v>
      </c>
      <c r="U563" s="8" t="str">
        <f t="shared" si="111"/>
        <v/>
      </c>
      <c r="W563" s="11"/>
      <c r="X563" s="11"/>
      <c r="Y563" s="11"/>
      <c r="Z563" s="11"/>
      <c r="AA563" s="11"/>
      <c r="AB563" s="11"/>
      <c r="AC563" s="11"/>
      <c r="AD563">
        <f>IF(AND('Loan amortization schedule-old'!K563&gt;$AE$1,K563&gt;$AE$1),1,0)</f>
        <v>1</v>
      </c>
      <c r="AE563" s="2">
        <f>IF(AND('Loan amortization schedule-old'!K563&gt;$AE$1,K563&lt;$AE$1),($AE$1-K563)*Inputs!$B$10,0)</f>
        <v>0</v>
      </c>
      <c r="AF563">
        <f>IF(AND('Loan amortization schedule-old'!K563&lt;$AE$1,K563&lt;$AE$1),('Loan amortization schedule-old'!K563-'Loan amortization schedule-new'!K563)*Inputs!$B$10,0)</f>
        <v>0</v>
      </c>
      <c r="AG563" s="7"/>
      <c r="AH563" s="61" t="e">
        <f>IF(ISERROR(E563),NA(),'Loan amortization schedule-old'!K563-'Loan amortization schedule-new'!K563)+IF(ISERROR(E563),NA(),'Loan amortization schedule-old'!L563-'Loan amortization schedule-new'!L563)-IF(ISERROR(E563),NA(),IF(AD563=1,0,SUM(AE563:AF563)))</f>
        <v>#VALUE!</v>
      </c>
    </row>
    <row r="564" spans="4:34">
      <c r="D564" s="26">
        <f>IF(SUM($D$2:D563)&lt;&gt;0,0,IF(OR(ROUND(U563-L564,2)=0,ROUND(U564,2)=0),E564,0))</f>
        <v>0</v>
      </c>
      <c r="E564" s="3" t="str">
        <f t="shared" si="112"/>
        <v/>
      </c>
      <c r="F564" s="3" t="str">
        <f t="shared" si="104"/>
        <v/>
      </c>
      <c r="G564" s="47">
        <f t="shared" si="114"/>
        <v>8.6499999999999994E-2</v>
      </c>
      <c r="H564" s="37">
        <f t="shared" si="105"/>
        <v>8.6499999999999994E-2</v>
      </c>
      <c r="I564" s="9" t="e">
        <f>IF(Inputs!$B$12="No",IF((K564+L564)&gt;(U563*(1+rate/freq)),IF((U563*(1+rate/freq))&lt;0,0,(U563*(1+rate/freq))),(K564+L564)),IF(E564="",NA(),IF(Inputs!$E$10&gt;(U563*(1+rate/freq)),IF((U563*(1+rate/freq))&lt;0,0,(U563*(1+rate/freq))),PMT(H564/freq,(term),-$B$2))))</f>
        <v>#N/A</v>
      </c>
      <c r="J564" s="8" t="str">
        <f t="shared" si="106"/>
        <v/>
      </c>
      <c r="K564" s="9" t="str">
        <f t="shared" si="107"/>
        <v/>
      </c>
      <c r="L564" s="8" t="str">
        <f>IF(E564="","",IF(Inputs!$B$12="Yes",I564-K564,Inputs!$B$6-K564))</f>
        <v/>
      </c>
      <c r="M564" s="8" t="str">
        <f t="shared" si="113"/>
        <v/>
      </c>
      <c r="N564" s="8"/>
      <c r="O564" s="8"/>
      <c r="P564" s="8"/>
      <c r="Q564" s="8" t="str">
        <f t="shared" si="108"/>
        <v/>
      </c>
      <c r="R564" s="3">
        <f t="shared" si="109"/>
        <v>0</v>
      </c>
      <c r="S564" s="19"/>
      <c r="T564" s="3">
        <f t="shared" si="110"/>
        <v>0</v>
      </c>
      <c r="U564" s="8" t="str">
        <f t="shared" si="111"/>
        <v/>
      </c>
      <c r="W564" s="11"/>
      <c r="X564" s="11"/>
      <c r="Y564" s="11"/>
      <c r="Z564" s="11"/>
      <c r="AA564" s="11"/>
      <c r="AB564" s="11"/>
      <c r="AC564" s="11"/>
      <c r="AD564">
        <f>IF(AND('Loan amortization schedule-old'!K564&gt;$AE$1,K564&gt;$AE$1),1,0)</f>
        <v>1</v>
      </c>
      <c r="AE564" s="2">
        <f>IF(AND('Loan amortization schedule-old'!K564&gt;$AE$1,K564&lt;$AE$1),($AE$1-K564)*Inputs!$B$10,0)</f>
        <v>0</v>
      </c>
      <c r="AF564">
        <f>IF(AND('Loan amortization schedule-old'!K564&lt;$AE$1,K564&lt;$AE$1),('Loan amortization schedule-old'!K564-'Loan amortization schedule-new'!K564)*Inputs!$B$10,0)</f>
        <v>0</v>
      </c>
      <c r="AG564" s="7"/>
      <c r="AH564" s="61" t="e">
        <f>IF(ISERROR(E564),NA(),'Loan amortization schedule-old'!K564-'Loan amortization schedule-new'!K564)+IF(ISERROR(E564),NA(),'Loan amortization schedule-old'!L564-'Loan amortization schedule-new'!L564)-IF(ISERROR(E564),NA(),IF(AD564=1,0,SUM(AE564:AF564)))</f>
        <v>#VALUE!</v>
      </c>
    </row>
    <row r="565" spans="4:34">
      <c r="D565" s="26">
        <f>IF(SUM($D$2:D564)&lt;&gt;0,0,IF(OR(ROUND(U564-L565,2)=0,ROUND(U565,2)=0),E565,0))</f>
        <v>0</v>
      </c>
      <c r="E565" s="3" t="str">
        <f t="shared" si="112"/>
        <v/>
      </c>
      <c r="F565" s="3" t="str">
        <f t="shared" si="104"/>
        <v/>
      </c>
      <c r="G565" s="47">
        <f t="shared" si="114"/>
        <v>8.6499999999999994E-2</v>
      </c>
      <c r="H565" s="37">
        <f t="shared" si="105"/>
        <v>8.6499999999999994E-2</v>
      </c>
      <c r="I565" s="9" t="e">
        <f>IF(Inputs!$B$12="No",IF((K565+L565)&gt;(U564*(1+rate/freq)),IF((U564*(1+rate/freq))&lt;0,0,(U564*(1+rate/freq))),(K565+L565)),IF(E565="",NA(),IF(Inputs!$E$10&gt;(U564*(1+rate/freq)),IF((U564*(1+rate/freq))&lt;0,0,(U564*(1+rate/freq))),PMT(H565/freq,(term),-$B$2))))</f>
        <v>#N/A</v>
      </c>
      <c r="J565" s="8" t="str">
        <f t="shared" si="106"/>
        <v/>
      </c>
      <c r="K565" s="9" t="str">
        <f t="shared" si="107"/>
        <v/>
      </c>
      <c r="L565" s="8" t="str">
        <f>IF(E565="","",IF(Inputs!$B$12="Yes",I565-K565,Inputs!$B$6-K565))</f>
        <v/>
      </c>
      <c r="M565" s="8" t="str">
        <f t="shared" si="113"/>
        <v/>
      </c>
      <c r="N565" s="8">
        <f>N562+3</f>
        <v>562</v>
      </c>
      <c r="O565" s="8"/>
      <c r="P565" s="8"/>
      <c r="Q565" s="8" t="str">
        <f t="shared" si="108"/>
        <v/>
      </c>
      <c r="R565" s="3">
        <f t="shared" si="109"/>
        <v>0</v>
      </c>
      <c r="S565" s="19"/>
      <c r="T565" s="3">
        <f t="shared" si="110"/>
        <v>0</v>
      </c>
      <c r="U565" s="8" t="str">
        <f t="shared" si="111"/>
        <v/>
      </c>
      <c r="W565" s="11"/>
      <c r="X565" s="11"/>
      <c r="Y565" s="11"/>
      <c r="Z565" s="11"/>
      <c r="AA565" s="11"/>
      <c r="AB565" s="11"/>
      <c r="AC565" s="11"/>
      <c r="AD565">
        <f>IF(AND('Loan amortization schedule-old'!K565&gt;$AE$1,K565&gt;$AE$1),1,0)</f>
        <v>1</v>
      </c>
      <c r="AE565" s="2">
        <f>IF(AND('Loan amortization schedule-old'!K565&gt;$AE$1,K565&lt;$AE$1),($AE$1-K565)*Inputs!$B$10,0)</f>
        <v>0</v>
      </c>
      <c r="AF565">
        <f>IF(AND('Loan amortization schedule-old'!K565&lt;$AE$1,K565&lt;$AE$1),('Loan amortization schedule-old'!K565-'Loan amortization schedule-new'!K565)*Inputs!$B$10,0)</f>
        <v>0</v>
      </c>
      <c r="AG565" s="7"/>
      <c r="AH565" s="61" t="e">
        <f>IF(ISERROR(E565),NA(),'Loan amortization schedule-old'!K565-'Loan amortization schedule-new'!K565)+IF(ISERROR(E565),NA(),'Loan amortization schedule-old'!L565-'Loan amortization schedule-new'!L565)-IF(ISERROR(E565),NA(),IF(AD565=1,0,SUM(AE565:AF565)))</f>
        <v>#VALUE!</v>
      </c>
    </row>
    <row r="566" spans="4:34">
      <c r="D566" s="26">
        <f>IF(SUM($D$2:D565)&lt;&gt;0,0,IF(OR(ROUND(U565-L566,2)=0,ROUND(U566,2)=0),E566,0))</f>
        <v>0</v>
      </c>
      <c r="E566" s="3" t="str">
        <f t="shared" si="112"/>
        <v/>
      </c>
      <c r="F566" s="3" t="str">
        <f t="shared" si="104"/>
        <v/>
      </c>
      <c r="G566" s="47">
        <f t="shared" si="114"/>
        <v>8.6499999999999994E-2</v>
      </c>
      <c r="H566" s="37">
        <f t="shared" si="105"/>
        <v>8.6499999999999994E-2</v>
      </c>
      <c r="I566" s="9" t="e">
        <f>IF(Inputs!$B$12="No",IF((K566+L566)&gt;(U565*(1+rate/freq)),IF((U565*(1+rate/freq))&lt;0,0,(U565*(1+rate/freq))),(K566+L566)),IF(E566="",NA(),IF(Inputs!$E$10&gt;(U565*(1+rate/freq)),IF((U565*(1+rate/freq))&lt;0,0,(U565*(1+rate/freq))),PMT(H566/freq,(term),-$B$2))))</f>
        <v>#N/A</v>
      </c>
      <c r="J566" s="8" t="str">
        <f t="shared" si="106"/>
        <v/>
      </c>
      <c r="K566" s="9" t="str">
        <f t="shared" si="107"/>
        <v/>
      </c>
      <c r="L566" s="8" t="str">
        <f>IF(E566="","",IF(Inputs!$B$12="Yes",I566-K566,Inputs!$B$6-K566))</f>
        <v/>
      </c>
      <c r="M566" s="8" t="str">
        <f t="shared" si="113"/>
        <v/>
      </c>
      <c r="N566" s="8"/>
      <c r="O566" s="8"/>
      <c r="P566" s="8"/>
      <c r="Q566" s="8" t="str">
        <f t="shared" si="108"/>
        <v/>
      </c>
      <c r="R566" s="3">
        <f t="shared" si="109"/>
        <v>0</v>
      </c>
      <c r="S566" s="19"/>
      <c r="T566" s="3">
        <f t="shared" si="110"/>
        <v>0</v>
      </c>
      <c r="U566" s="8" t="str">
        <f t="shared" si="111"/>
        <v/>
      </c>
      <c r="W566" s="11"/>
      <c r="X566" s="11"/>
      <c r="Y566" s="11"/>
      <c r="Z566" s="11"/>
      <c r="AA566" s="11"/>
      <c r="AB566" s="11"/>
      <c r="AC566" s="11"/>
      <c r="AD566">
        <f>IF(AND('Loan amortization schedule-old'!K566&gt;$AE$1,K566&gt;$AE$1),1,0)</f>
        <v>1</v>
      </c>
      <c r="AE566" s="2">
        <f>IF(AND('Loan amortization schedule-old'!K566&gt;$AE$1,K566&lt;$AE$1),($AE$1-K566)*Inputs!$B$10,0)</f>
        <v>0</v>
      </c>
      <c r="AF566">
        <f>IF(AND('Loan amortization schedule-old'!K566&lt;$AE$1,K566&lt;$AE$1),('Loan amortization schedule-old'!K566-'Loan amortization schedule-new'!K566)*Inputs!$B$10,0)</f>
        <v>0</v>
      </c>
      <c r="AG566" s="7"/>
      <c r="AH566" s="61" t="e">
        <f>IF(ISERROR(E566),NA(),'Loan amortization schedule-old'!K566-'Loan amortization schedule-new'!K566)+IF(ISERROR(E566),NA(),'Loan amortization schedule-old'!L566-'Loan amortization schedule-new'!L566)-IF(ISERROR(E566),NA(),IF(AD566=1,0,SUM(AE566:AF566)))</f>
        <v>#VALUE!</v>
      </c>
    </row>
    <row r="567" spans="4:34">
      <c r="D567" s="26">
        <f>IF(SUM($D$2:D566)&lt;&gt;0,0,IF(OR(ROUND(U566-L567,2)=0,ROUND(U567,2)=0),E567,0))</f>
        <v>0</v>
      </c>
      <c r="E567" s="3" t="str">
        <f t="shared" si="112"/>
        <v/>
      </c>
      <c r="F567" s="3" t="str">
        <f t="shared" si="104"/>
        <v/>
      </c>
      <c r="G567" s="47">
        <f t="shared" si="114"/>
        <v>8.6499999999999994E-2</v>
      </c>
      <c r="H567" s="37">
        <f t="shared" si="105"/>
        <v>8.6499999999999994E-2</v>
      </c>
      <c r="I567" s="9" t="e">
        <f>IF(Inputs!$B$12="No",IF((K567+L567)&gt;(U566*(1+rate/freq)),IF((U566*(1+rate/freq))&lt;0,0,(U566*(1+rate/freq))),(K567+L567)),IF(E567="",NA(),IF(Inputs!$E$10&gt;(U566*(1+rate/freq)),IF((U566*(1+rate/freq))&lt;0,0,(U566*(1+rate/freq))),PMT(H567/freq,(term),-$B$2))))</f>
        <v>#N/A</v>
      </c>
      <c r="J567" s="8" t="str">
        <f t="shared" si="106"/>
        <v/>
      </c>
      <c r="K567" s="9" t="str">
        <f t="shared" si="107"/>
        <v/>
      </c>
      <c r="L567" s="8" t="str">
        <f>IF(E567="","",IF(Inputs!$B$12="Yes",I567-K567,Inputs!$B$6-K567))</f>
        <v/>
      </c>
      <c r="M567" s="8" t="str">
        <f t="shared" si="113"/>
        <v/>
      </c>
      <c r="N567" s="8"/>
      <c r="O567" s="8"/>
      <c r="P567" s="8"/>
      <c r="Q567" s="8" t="str">
        <f t="shared" si="108"/>
        <v/>
      </c>
      <c r="R567" s="3">
        <f t="shared" si="109"/>
        <v>0</v>
      </c>
      <c r="S567" s="19"/>
      <c r="T567" s="3">
        <f t="shared" si="110"/>
        <v>0</v>
      </c>
      <c r="U567" s="8" t="str">
        <f t="shared" si="111"/>
        <v/>
      </c>
      <c r="W567" s="11"/>
      <c r="X567" s="11"/>
      <c r="Y567" s="11"/>
      <c r="Z567" s="11"/>
      <c r="AA567" s="11"/>
      <c r="AB567" s="11"/>
      <c r="AC567" s="11"/>
      <c r="AD567">
        <f>IF(AND('Loan amortization schedule-old'!K567&gt;$AE$1,K567&gt;$AE$1),1,0)</f>
        <v>1</v>
      </c>
      <c r="AE567" s="2">
        <f>IF(AND('Loan amortization schedule-old'!K567&gt;$AE$1,K567&lt;$AE$1),($AE$1-K567)*Inputs!$B$10,0)</f>
        <v>0</v>
      </c>
      <c r="AF567">
        <f>IF(AND('Loan amortization schedule-old'!K567&lt;$AE$1,K567&lt;$AE$1),('Loan amortization schedule-old'!K567-'Loan amortization schedule-new'!K567)*Inputs!$B$10,0)</f>
        <v>0</v>
      </c>
      <c r="AG567" s="7"/>
      <c r="AH567" s="61" t="e">
        <f>IF(ISERROR(E567),NA(),'Loan amortization schedule-old'!K567-'Loan amortization schedule-new'!K567)+IF(ISERROR(E567),NA(),'Loan amortization schedule-old'!L567-'Loan amortization schedule-new'!L567)-IF(ISERROR(E567),NA(),IF(AD567=1,0,SUM(AE567:AF567)))</f>
        <v>#VALUE!</v>
      </c>
    </row>
    <row r="568" spans="4:34">
      <c r="D568" s="26">
        <f>IF(SUM($D$2:D567)&lt;&gt;0,0,IF(OR(ROUND(U567-L568,2)=0,ROUND(U568,2)=0),E568,0))</f>
        <v>0</v>
      </c>
      <c r="E568" s="3" t="str">
        <f t="shared" si="112"/>
        <v/>
      </c>
      <c r="F568" s="3" t="str">
        <f t="shared" si="104"/>
        <v/>
      </c>
      <c r="G568" s="47">
        <f t="shared" si="114"/>
        <v>8.6499999999999994E-2</v>
      </c>
      <c r="H568" s="37">
        <f t="shared" si="105"/>
        <v>8.6499999999999994E-2</v>
      </c>
      <c r="I568" s="9" t="e">
        <f>IF(Inputs!$B$12="No",IF((K568+L568)&gt;(U567*(1+rate/freq)),IF((U567*(1+rate/freq))&lt;0,0,(U567*(1+rate/freq))),(K568+L568)),IF(E568="",NA(),IF(Inputs!$E$10&gt;(U567*(1+rate/freq)),IF((U567*(1+rate/freq))&lt;0,0,(U567*(1+rate/freq))),PMT(H568/freq,(term),-$B$2))))</f>
        <v>#N/A</v>
      </c>
      <c r="J568" s="8" t="str">
        <f t="shared" si="106"/>
        <v/>
      </c>
      <c r="K568" s="9" t="str">
        <f t="shared" si="107"/>
        <v/>
      </c>
      <c r="L568" s="8" t="str">
        <f>IF(E568="","",IF(Inputs!$B$12="Yes",I568-K568,Inputs!$B$6-K568))</f>
        <v/>
      </c>
      <c r="M568" s="8" t="str">
        <f t="shared" si="113"/>
        <v/>
      </c>
      <c r="N568" s="8">
        <f>N565+3</f>
        <v>565</v>
      </c>
      <c r="O568" s="8">
        <f>O562+6</f>
        <v>565</v>
      </c>
      <c r="P568" s="8">
        <f>P556+12</f>
        <v>565</v>
      </c>
      <c r="Q568" s="8" t="str">
        <f t="shared" si="108"/>
        <v/>
      </c>
      <c r="R568" s="3">
        <f t="shared" si="109"/>
        <v>0</v>
      </c>
      <c r="S568" s="19"/>
      <c r="T568" s="3">
        <f t="shared" si="110"/>
        <v>0</v>
      </c>
      <c r="U568" s="8" t="str">
        <f t="shared" si="111"/>
        <v/>
      </c>
      <c r="W568" s="11"/>
      <c r="X568" s="11"/>
      <c r="Y568" s="11"/>
      <c r="Z568" s="11"/>
      <c r="AA568" s="11"/>
      <c r="AB568" s="11"/>
      <c r="AC568" s="11"/>
      <c r="AD568">
        <f>IF(AND('Loan amortization schedule-old'!K568&gt;$AE$1,K568&gt;$AE$1),1,0)</f>
        <v>1</v>
      </c>
      <c r="AE568" s="2">
        <f>IF(AND('Loan amortization schedule-old'!K568&gt;$AE$1,K568&lt;$AE$1),($AE$1-K568)*Inputs!$B$10,0)</f>
        <v>0</v>
      </c>
      <c r="AF568">
        <f>IF(AND('Loan amortization schedule-old'!K568&lt;$AE$1,K568&lt;$AE$1),('Loan amortization schedule-old'!K568-'Loan amortization schedule-new'!K568)*Inputs!$B$10,0)</f>
        <v>0</v>
      </c>
      <c r="AG568" s="7"/>
      <c r="AH568" s="61" t="e">
        <f>IF(ISERROR(E568),NA(),'Loan amortization schedule-old'!K568-'Loan amortization schedule-new'!K568)+IF(ISERROR(E568),NA(),'Loan amortization schedule-old'!L568-'Loan amortization schedule-new'!L568)-IF(ISERROR(E568),NA(),IF(AD568=1,0,SUM(AE568:AF568)))</f>
        <v>#VALUE!</v>
      </c>
    </row>
    <row r="569" spans="4:34">
      <c r="D569" s="26">
        <f>IF(SUM($D$2:D568)&lt;&gt;0,0,IF(OR(ROUND(U568-L569,2)=0,ROUND(U569,2)=0),E569,0))</f>
        <v>0</v>
      </c>
      <c r="E569" s="3" t="str">
        <f t="shared" si="112"/>
        <v/>
      </c>
      <c r="F569" s="3" t="str">
        <f t="shared" si="104"/>
        <v/>
      </c>
      <c r="G569" s="47">
        <f t="shared" si="114"/>
        <v>8.6499999999999994E-2</v>
      </c>
      <c r="H569" s="37">
        <f t="shared" si="105"/>
        <v>8.6499999999999994E-2</v>
      </c>
      <c r="I569" s="9" t="e">
        <f>IF(Inputs!$B$12="No",IF((K569+L569)&gt;(U568*(1+rate/freq)),IF((U568*(1+rate/freq))&lt;0,0,(U568*(1+rate/freq))),(K569+L569)),IF(E569="",NA(),IF(Inputs!$E$10&gt;(U568*(1+rate/freq)),IF((U568*(1+rate/freq))&lt;0,0,(U568*(1+rate/freq))),PMT(H569/freq,(term),-$B$2))))</f>
        <v>#N/A</v>
      </c>
      <c r="J569" s="8" t="str">
        <f t="shared" si="106"/>
        <v/>
      </c>
      <c r="K569" s="9" t="str">
        <f t="shared" si="107"/>
        <v/>
      </c>
      <c r="L569" s="8" t="str">
        <f>IF(E569="","",IF(Inputs!$B$12="Yes",I569-K569,Inputs!$B$6-K569))</f>
        <v/>
      </c>
      <c r="M569" s="8" t="str">
        <f t="shared" si="113"/>
        <v/>
      </c>
      <c r="N569" s="8"/>
      <c r="O569" s="8"/>
      <c r="P569" s="8"/>
      <c r="Q569" s="8" t="str">
        <f t="shared" si="108"/>
        <v/>
      </c>
      <c r="R569" s="3">
        <f t="shared" si="109"/>
        <v>0</v>
      </c>
      <c r="S569" s="19"/>
      <c r="T569" s="3">
        <f t="shared" si="110"/>
        <v>0</v>
      </c>
      <c r="U569" s="8" t="str">
        <f t="shared" si="111"/>
        <v/>
      </c>
      <c r="W569" s="11"/>
      <c r="X569" s="11"/>
      <c r="Y569" s="11"/>
      <c r="Z569" s="11"/>
      <c r="AA569" s="11"/>
      <c r="AB569" s="11"/>
      <c r="AC569" s="11"/>
      <c r="AD569">
        <f>IF(AND('Loan amortization schedule-old'!K569&gt;$AE$1,K569&gt;$AE$1),1,0)</f>
        <v>1</v>
      </c>
      <c r="AE569" s="2">
        <f>IF(AND('Loan amortization schedule-old'!K569&gt;$AE$1,K569&lt;$AE$1),($AE$1-K569)*Inputs!$B$10,0)</f>
        <v>0</v>
      </c>
      <c r="AF569">
        <f>IF(AND('Loan amortization schedule-old'!K569&lt;$AE$1,K569&lt;$AE$1),('Loan amortization schedule-old'!K569-'Loan amortization schedule-new'!K569)*Inputs!$B$10,0)</f>
        <v>0</v>
      </c>
      <c r="AG569" s="7"/>
      <c r="AH569" s="61" t="e">
        <f>IF(ISERROR(E569),NA(),'Loan amortization schedule-old'!K569-'Loan amortization schedule-new'!K569)+IF(ISERROR(E569),NA(),'Loan amortization schedule-old'!L569-'Loan amortization schedule-new'!L569)-IF(ISERROR(E569),NA(),IF(AD569=1,0,SUM(AE569:AF569)))</f>
        <v>#VALUE!</v>
      </c>
    </row>
    <row r="570" spans="4:34">
      <c r="D570" s="26">
        <f>IF(SUM($D$2:D569)&lt;&gt;0,0,IF(OR(ROUND(U569-L570,2)=0,ROUND(U570,2)=0),E570,0))</f>
        <v>0</v>
      </c>
      <c r="E570" s="3" t="str">
        <f t="shared" si="112"/>
        <v/>
      </c>
      <c r="F570" s="3" t="str">
        <f t="shared" si="104"/>
        <v/>
      </c>
      <c r="G570" s="47">
        <f t="shared" si="114"/>
        <v>8.6499999999999994E-2</v>
      </c>
      <c r="H570" s="37">
        <f t="shared" si="105"/>
        <v>8.6499999999999994E-2</v>
      </c>
      <c r="I570" s="9" t="e">
        <f>IF(Inputs!$B$12="No",IF((K570+L570)&gt;(U569*(1+rate/freq)),IF((U569*(1+rate/freq))&lt;0,0,(U569*(1+rate/freq))),(K570+L570)),IF(E570="",NA(),IF(Inputs!$E$10&gt;(U569*(1+rate/freq)),IF((U569*(1+rate/freq))&lt;0,0,(U569*(1+rate/freq))),PMT(H570/freq,(term),-$B$2))))</f>
        <v>#N/A</v>
      </c>
      <c r="J570" s="8" t="str">
        <f t="shared" si="106"/>
        <v/>
      </c>
      <c r="K570" s="9" t="str">
        <f t="shared" si="107"/>
        <v/>
      </c>
      <c r="L570" s="8" t="str">
        <f>IF(E570="","",IF(Inputs!$B$12="Yes",I570-K570,Inputs!$B$6-K570))</f>
        <v/>
      </c>
      <c r="M570" s="8" t="str">
        <f t="shared" si="113"/>
        <v/>
      </c>
      <c r="N570" s="8"/>
      <c r="O570" s="8"/>
      <c r="P570" s="8"/>
      <c r="Q570" s="8" t="str">
        <f t="shared" si="108"/>
        <v/>
      </c>
      <c r="R570" s="3">
        <f t="shared" si="109"/>
        <v>0</v>
      </c>
      <c r="S570" s="19"/>
      <c r="T570" s="3">
        <f t="shared" si="110"/>
        <v>0</v>
      </c>
      <c r="U570" s="8" t="str">
        <f t="shared" si="111"/>
        <v/>
      </c>
      <c r="W570" s="11"/>
      <c r="X570" s="11"/>
      <c r="Y570" s="11"/>
      <c r="Z570" s="11"/>
      <c r="AA570" s="11"/>
      <c r="AB570" s="11"/>
      <c r="AC570" s="11"/>
      <c r="AD570">
        <f>IF(AND('Loan amortization schedule-old'!K570&gt;$AE$1,K570&gt;$AE$1),1,0)</f>
        <v>1</v>
      </c>
      <c r="AE570" s="2">
        <f>IF(AND('Loan amortization schedule-old'!K570&gt;$AE$1,K570&lt;$AE$1),($AE$1-K570)*Inputs!$B$10,0)</f>
        <v>0</v>
      </c>
      <c r="AF570">
        <f>IF(AND('Loan amortization schedule-old'!K570&lt;$AE$1,K570&lt;$AE$1),('Loan amortization schedule-old'!K570-'Loan amortization schedule-new'!K570)*Inputs!$B$10,0)</f>
        <v>0</v>
      </c>
      <c r="AG570" s="7"/>
      <c r="AH570" s="61" t="e">
        <f>IF(ISERROR(E570),NA(),'Loan amortization schedule-old'!K570-'Loan amortization schedule-new'!K570)+IF(ISERROR(E570),NA(),'Loan amortization schedule-old'!L570-'Loan amortization schedule-new'!L570)-IF(ISERROR(E570),NA(),IF(AD570=1,0,SUM(AE570:AF570)))</f>
        <v>#VALUE!</v>
      </c>
    </row>
    <row r="571" spans="4:34">
      <c r="D571" s="26">
        <f>IF(SUM($D$2:D570)&lt;&gt;0,0,IF(OR(ROUND(U570-L571,2)=0,ROUND(U571,2)=0),E571,0))</f>
        <v>0</v>
      </c>
      <c r="E571" s="3" t="str">
        <f t="shared" si="112"/>
        <v/>
      </c>
      <c r="F571" s="3" t="str">
        <f t="shared" si="104"/>
        <v/>
      </c>
      <c r="G571" s="47">
        <f t="shared" si="114"/>
        <v>8.6499999999999994E-2</v>
      </c>
      <c r="H571" s="37">
        <f t="shared" si="105"/>
        <v>8.6499999999999994E-2</v>
      </c>
      <c r="I571" s="9" t="e">
        <f>IF(Inputs!$B$12="No",IF((K571+L571)&gt;(U570*(1+rate/freq)),IF((U570*(1+rate/freq))&lt;0,0,(U570*(1+rate/freq))),(K571+L571)),IF(E571="",NA(),IF(Inputs!$E$10&gt;(U570*(1+rate/freq)),IF((U570*(1+rate/freq))&lt;0,0,(U570*(1+rate/freq))),PMT(H571/freq,(term),-$B$2))))</f>
        <v>#N/A</v>
      </c>
      <c r="J571" s="8" t="str">
        <f t="shared" si="106"/>
        <v/>
      </c>
      <c r="K571" s="9" t="str">
        <f t="shared" si="107"/>
        <v/>
      </c>
      <c r="L571" s="8" t="str">
        <f>IF(E571="","",IF(Inputs!$B$12="Yes",I571-K571,Inputs!$B$6-K571))</f>
        <v/>
      </c>
      <c r="M571" s="8" t="str">
        <f t="shared" si="113"/>
        <v/>
      </c>
      <c r="N571" s="8">
        <f>N568+3</f>
        <v>568</v>
      </c>
      <c r="O571" s="8"/>
      <c r="P571" s="8"/>
      <c r="Q571" s="8" t="str">
        <f t="shared" si="108"/>
        <v/>
      </c>
      <c r="R571" s="3">
        <f t="shared" si="109"/>
        <v>0</v>
      </c>
      <c r="S571" s="19"/>
      <c r="T571" s="3">
        <f t="shared" si="110"/>
        <v>0</v>
      </c>
      <c r="U571" s="8" t="str">
        <f t="shared" si="111"/>
        <v/>
      </c>
      <c r="W571" s="11"/>
      <c r="X571" s="11"/>
      <c r="Y571" s="11"/>
      <c r="Z571" s="11"/>
      <c r="AA571" s="11"/>
      <c r="AB571" s="11"/>
      <c r="AC571" s="11"/>
      <c r="AD571">
        <f>IF(AND('Loan amortization schedule-old'!K571&gt;$AE$1,K571&gt;$AE$1),1,0)</f>
        <v>1</v>
      </c>
      <c r="AE571" s="2">
        <f>IF(AND('Loan amortization schedule-old'!K571&gt;$AE$1,K571&lt;$AE$1),($AE$1-K571)*Inputs!$B$10,0)</f>
        <v>0</v>
      </c>
      <c r="AF571">
        <f>IF(AND('Loan amortization schedule-old'!K571&lt;$AE$1,K571&lt;$AE$1),('Loan amortization schedule-old'!K571-'Loan amortization schedule-new'!K571)*Inputs!$B$10,0)</f>
        <v>0</v>
      </c>
      <c r="AG571" s="7"/>
      <c r="AH571" s="61" t="e">
        <f>IF(ISERROR(E571),NA(),'Loan amortization schedule-old'!K571-'Loan amortization schedule-new'!K571)+IF(ISERROR(E571),NA(),'Loan amortization schedule-old'!L571-'Loan amortization schedule-new'!L571)-IF(ISERROR(E571),NA(),IF(AD571=1,0,SUM(AE571:AF571)))</f>
        <v>#VALUE!</v>
      </c>
    </row>
    <row r="572" spans="4:34">
      <c r="D572" s="26">
        <f>IF(SUM($D$2:D571)&lt;&gt;0,0,IF(OR(ROUND(U571-L572,2)=0,ROUND(U572,2)=0),E572,0))</f>
        <v>0</v>
      </c>
      <c r="E572" s="3" t="str">
        <f t="shared" si="112"/>
        <v/>
      </c>
      <c r="F572" s="3" t="str">
        <f t="shared" si="104"/>
        <v/>
      </c>
      <c r="G572" s="47">
        <f t="shared" si="114"/>
        <v>8.6499999999999994E-2</v>
      </c>
      <c r="H572" s="37">
        <f t="shared" si="105"/>
        <v>8.6499999999999994E-2</v>
      </c>
      <c r="I572" s="9" t="e">
        <f>IF(Inputs!$B$12="No",IF((K572+L572)&gt;(U571*(1+rate/freq)),IF((U571*(1+rate/freq))&lt;0,0,(U571*(1+rate/freq))),(K572+L572)),IF(E572="",NA(),IF(Inputs!$E$10&gt;(U571*(1+rate/freq)),IF((U571*(1+rate/freq))&lt;0,0,(U571*(1+rate/freq))),PMT(H572/freq,(term),-$B$2))))</f>
        <v>#N/A</v>
      </c>
      <c r="J572" s="8" t="str">
        <f t="shared" si="106"/>
        <v/>
      </c>
      <c r="K572" s="9" t="str">
        <f t="shared" si="107"/>
        <v/>
      </c>
      <c r="L572" s="8" t="str">
        <f>IF(E572="","",IF(Inputs!$B$12="Yes",I572-K572,Inputs!$B$6-K572))</f>
        <v/>
      </c>
      <c r="M572" s="8" t="str">
        <f t="shared" si="113"/>
        <v/>
      </c>
      <c r="N572" s="8"/>
      <c r="O572" s="8"/>
      <c r="P572" s="8"/>
      <c r="Q572" s="8" t="str">
        <f t="shared" si="108"/>
        <v/>
      </c>
      <c r="R572" s="3">
        <f t="shared" si="109"/>
        <v>0</v>
      </c>
      <c r="S572" s="19"/>
      <c r="T572" s="3">
        <f t="shared" si="110"/>
        <v>0</v>
      </c>
      <c r="U572" s="8" t="str">
        <f t="shared" si="111"/>
        <v/>
      </c>
      <c r="W572" s="11"/>
      <c r="X572" s="11"/>
      <c r="Y572" s="11"/>
      <c r="Z572" s="11"/>
      <c r="AA572" s="11"/>
      <c r="AB572" s="11"/>
      <c r="AC572" s="11"/>
      <c r="AD572">
        <f>IF(AND('Loan amortization schedule-old'!K572&gt;$AE$1,K572&gt;$AE$1),1,0)</f>
        <v>1</v>
      </c>
      <c r="AE572" s="2">
        <f>IF(AND('Loan amortization schedule-old'!K572&gt;$AE$1,K572&lt;$AE$1),($AE$1-K572)*Inputs!$B$10,0)</f>
        <v>0</v>
      </c>
      <c r="AF572">
        <f>IF(AND('Loan amortization schedule-old'!K572&lt;$AE$1,K572&lt;$AE$1),('Loan amortization schedule-old'!K572-'Loan amortization schedule-new'!K572)*Inputs!$B$10,0)</f>
        <v>0</v>
      </c>
      <c r="AG572" s="7"/>
      <c r="AH572" s="61" t="e">
        <f>IF(ISERROR(E572),NA(),'Loan amortization schedule-old'!K572-'Loan amortization schedule-new'!K572)+IF(ISERROR(E572),NA(),'Loan amortization schedule-old'!L572-'Loan amortization schedule-new'!L572)-IF(ISERROR(E572),NA(),IF(AD572=1,0,SUM(AE572:AF572)))</f>
        <v>#VALUE!</v>
      </c>
    </row>
    <row r="573" spans="4:34">
      <c r="D573" s="26">
        <f>IF(SUM($D$2:D572)&lt;&gt;0,0,IF(OR(ROUND(U572-L573,2)=0,ROUND(U573,2)=0),E573,0))</f>
        <v>0</v>
      </c>
      <c r="E573" s="3" t="str">
        <f t="shared" si="112"/>
        <v/>
      </c>
      <c r="F573" s="3" t="str">
        <f t="shared" si="104"/>
        <v/>
      </c>
      <c r="G573" s="47">
        <f t="shared" si="114"/>
        <v>8.6499999999999994E-2</v>
      </c>
      <c r="H573" s="37">
        <f t="shared" si="105"/>
        <v>8.6499999999999994E-2</v>
      </c>
      <c r="I573" s="9" t="e">
        <f>IF(Inputs!$B$12="No",IF((K573+L573)&gt;(U572*(1+rate/freq)),IF((U572*(1+rate/freq))&lt;0,0,(U572*(1+rate/freq))),(K573+L573)),IF(E573="",NA(),IF(Inputs!$E$10&gt;(U572*(1+rate/freq)),IF((U572*(1+rate/freq))&lt;0,0,(U572*(1+rate/freq))),PMT(H573/freq,(term),-$B$2))))</f>
        <v>#N/A</v>
      </c>
      <c r="J573" s="8" t="str">
        <f t="shared" si="106"/>
        <v/>
      </c>
      <c r="K573" s="9" t="str">
        <f t="shared" si="107"/>
        <v/>
      </c>
      <c r="L573" s="8" t="str">
        <f>IF(E573="","",IF(Inputs!$B$12="Yes",I573-K573,Inputs!$B$6-K573))</f>
        <v/>
      </c>
      <c r="M573" s="8" t="str">
        <f t="shared" si="113"/>
        <v/>
      </c>
      <c r="N573" s="8"/>
      <c r="O573" s="8"/>
      <c r="P573" s="8"/>
      <c r="Q573" s="8" t="str">
        <f t="shared" si="108"/>
        <v/>
      </c>
      <c r="R573" s="3">
        <f t="shared" si="109"/>
        <v>0</v>
      </c>
      <c r="S573" s="19"/>
      <c r="T573" s="3">
        <f t="shared" si="110"/>
        <v>0</v>
      </c>
      <c r="U573" s="8" t="str">
        <f t="shared" si="111"/>
        <v/>
      </c>
      <c r="W573" s="11"/>
      <c r="X573" s="11"/>
      <c r="Y573" s="11"/>
      <c r="Z573" s="11"/>
      <c r="AA573" s="11"/>
      <c r="AB573" s="11"/>
      <c r="AC573" s="11"/>
      <c r="AD573">
        <f>IF(AND('Loan amortization schedule-old'!K573&gt;$AE$1,K573&gt;$AE$1),1,0)</f>
        <v>1</v>
      </c>
      <c r="AE573" s="2">
        <f>IF(AND('Loan amortization schedule-old'!K573&gt;$AE$1,K573&lt;$AE$1),($AE$1-K573)*Inputs!$B$10,0)</f>
        <v>0</v>
      </c>
      <c r="AF573">
        <f>IF(AND('Loan amortization schedule-old'!K573&lt;$AE$1,K573&lt;$AE$1),('Loan amortization schedule-old'!K573-'Loan amortization schedule-new'!K573)*Inputs!$B$10,0)</f>
        <v>0</v>
      </c>
      <c r="AG573" s="7"/>
      <c r="AH573" s="61" t="e">
        <f>IF(ISERROR(E573),NA(),'Loan amortization schedule-old'!K573-'Loan amortization schedule-new'!K573)+IF(ISERROR(E573),NA(),'Loan amortization schedule-old'!L573-'Loan amortization schedule-new'!L573)-IF(ISERROR(E573),NA(),IF(AD573=1,0,SUM(AE573:AF573)))</f>
        <v>#VALUE!</v>
      </c>
    </row>
    <row r="574" spans="4:34">
      <c r="D574" s="26">
        <f>IF(SUM($D$2:D573)&lt;&gt;0,0,IF(OR(ROUND(U573-L574,2)=0,ROUND(U574,2)=0),E574,0))</f>
        <v>0</v>
      </c>
      <c r="E574" s="3" t="str">
        <f t="shared" si="112"/>
        <v/>
      </c>
      <c r="F574" s="3" t="str">
        <f t="shared" si="104"/>
        <v/>
      </c>
      <c r="G574" s="47">
        <f t="shared" si="114"/>
        <v>8.6499999999999994E-2</v>
      </c>
      <c r="H574" s="37">
        <f t="shared" si="105"/>
        <v>8.6499999999999994E-2</v>
      </c>
      <c r="I574" s="9" t="e">
        <f>IF(Inputs!$B$12="No",IF((K574+L574)&gt;(U573*(1+rate/freq)),IF((U573*(1+rate/freq))&lt;0,0,(U573*(1+rate/freq))),(K574+L574)),IF(E574="",NA(),IF(Inputs!$E$10&gt;(U573*(1+rate/freq)),IF((U573*(1+rate/freq))&lt;0,0,(U573*(1+rate/freq))),PMT(H574/freq,(term),-$B$2))))</f>
        <v>#N/A</v>
      </c>
      <c r="J574" s="8" t="str">
        <f t="shared" si="106"/>
        <v/>
      </c>
      <c r="K574" s="9" t="str">
        <f t="shared" si="107"/>
        <v/>
      </c>
      <c r="L574" s="8" t="str">
        <f>IF(E574="","",IF(Inputs!$B$12="Yes",I574-K574,Inputs!$B$6-K574))</f>
        <v/>
      </c>
      <c r="M574" s="8" t="str">
        <f t="shared" si="113"/>
        <v/>
      </c>
      <c r="N574" s="8">
        <f>N571+3</f>
        <v>571</v>
      </c>
      <c r="O574" s="8">
        <f>O568+6</f>
        <v>571</v>
      </c>
      <c r="P574" s="8"/>
      <c r="Q574" s="8" t="str">
        <f t="shared" si="108"/>
        <v/>
      </c>
      <c r="R574" s="3">
        <f t="shared" si="109"/>
        <v>0</v>
      </c>
      <c r="S574" s="19"/>
      <c r="T574" s="3">
        <f t="shared" si="110"/>
        <v>0</v>
      </c>
      <c r="U574" s="8" t="str">
        <f t="shared" si="111"/>
        <v/>
      </c>
      <c r="W574" s="11"/>
      <c r="X574" s="11"/>
      <c r="Y574" s="11"/>
      <c r="Z574" s="11"/>
      <c r="AA574" s="11"/>
      <c r="AB574" s="11"/>
      <c r="AC574" s="11"/>
      <c r="AD574">
        <f>IF(AND('Loan amortization schedule-old'!K574&gt;$AE$1,K574&gt;$AE$1),1,0)</f>
        <v>1</v>
      </c>
      <c r="AE574" s="2">
        <f>IF(AND('Loan amortization schedule-old'!K574&gt;$AE$1,K574&lt;$AE$1),($AE$1-K574)*Inputs!$B$10,0)</f>
        <v>0</v>
      </c>
      <c r="AF574">
        <f>IF(AND('Loan amortization schedule-old'!K574&lt;$AE$1,K574&lt;$AE$1),('Loan amortization schedule-old'!K574-'Loan amortization schedule-new'!K574)*Inputs!$B$10,0)</f>
        <v>0</v>
      </c>
      <c r="AG574" s="7"/>
      <c r="AH574" s="61" t="e">
        <f>IF(ISERROR(E574),NA(),'Loan amortization schedule-old'!K574-'Loan amortization schedule-new'!K574)+IF(ISERROR(E574),NA(),'Loan amortization schedule-old'!L574-'Loan amortization schedule-new'!L574)-IF(ISERROR(E574),NA(),IF(AD574=1,0,SUM(AE574:AF574)))</f>
        <v>#VALUE!</v>
      </c>
    </row>
    <row r="575" spans="4:34">
      <c r="D575" s="26">
        <f>IF(SUM($D$2:D574)&lt;&gt;0,0,IF(OR(ROUND(U574-L575,2)=0,ROUND(U575,2)=0),E575,0))</f>
        <v>0</v>
      </c>
      <c r="E575" s="3" t="str">
        <f t="shared" si="112"/>
        <v/>
      </c>
      <c r="F575" s="3" t="str">
        <f t="shared" si="104"/>
        <v/>
      </c>
      <c r="G575" s="47">
        <f t="shared" si="114"/>
        <v>8.6499999999999994E-2</v>
      </c>
      <c r="H575" s="37">
        <f t="shared" si="105"/>
        <v>8.6499999999999994E-2</v>
      </c>
      <c r="I575" s="9" t="e">
        <f>IF(Inputs!$B$12="No",IF((K575+L575)&gt;(U574*(1+rate/freq)),IF((U574*(1+rate/freq))&lt;0,0,(U574*(1+rate/freq))),(K575+L575)),IF(E575="",NA(),IF(Inputs!$E$10&gt;(U574*(1+rate/freq)),IF((U574*(1+rate/freq))&lt;0,0,(U574*(1+rate/freq))),PMT(H575/freq,(term),-$B$2))))</f>
        <v>#N/A</v>
      </c>
      <c r="J575" s="8" t="str">
        <f t="shared" si="106"/>
        <v/>
      </c>
      <c r="K575" s="9" t="str">
        <f t="shared" si="107"/>
        <v/>
      </c>
      <c r="L575" s="8" t="str">
        <f>IF(E575="","",IF(Inputs!$B$12="Yes",I575-K575,Inputs!$B$6-K575))</f>
        <v/>
      </c>
      <c r="M575" s="8" t="str">
        <f t="shared" si="113"/>
        <v/>
      </c>
      <c r="N575" s="8"/>
      <c r="O575" s="8"/>
      <c r="P575" s="8"/>
      <c r="Q575" s="8" t="str">
        <f t="shared" si="108"/>
        <v/>
      </c>
      <c r="R575" s="3">
        <f t="shared" si="109"/>
        <v>0</v>
      </c>
      <c r="S575" s="19"/>
      <c r="T575" s="3">
        <f t="shared" si="110"/>
        <v>0</v>
      </c>
      <c r="U575" s="8" t="str">
        <f t="shared" si="111"/>
        <v/>
      </c>
      <c r="W575" s="11"/>
      <c r="X575" s="11"/>
      <c r="Y575" s="11"/>
      <c r="Z575" s="11"/>
      <c r="AA575" s="11"/>
      <c r="AB575" s="11"/>
      <c r="AC575" s="11"/>
      <c r="AD575">
        <f>IF(AND('Loan amortization schedule-old'!K575&gt;$AE$1,K575&gt;$AE$1),1,0)</f>
        <v>1</v>
      </c>
      <c r="AE575" s="2">
        <f>IF(AND('Loan amortization schedule-old'!K575&gt;$AE$1,K575&lt;$AE$1),($AE$1-K575)*Inputs!$B$10,0)</f>
        <v>0</v>
      </c>
      <c r="AF575">
        <f>IF(AND('Loan amortization schedule-old'!K575&lt;$AE$1,K575&lt;$AE$1),('Loan amortization schedule-old'!K575-'Loan amortization schedule-new'!K575)*Inputs!$B$10,0)</f>
        <v>0</v>
      </c>
      <c r="AG575" s="7"/>
      <c r="AH575" s="61" t="e">
        <f>IF(ISERROR(E575),NA(),'Loan amortization schedule-old'!K575-'Loan amortization schedule-new'!K575)+IF(ISERROR(E575),NA(),'Loan amortization schedule-old'!L575-'Loan amortization schedule-new'!L575)-IF(ISERROR(E575),NA(),IF(AD575=1,0,SUM(AE575:AF575)))</f>
        <v>#VALUE!</v>
      </c>
    </row>
    <row r="576" spans="4:34">
      <c r="D576" s="26">
        <f>IF(SUM($D$2:D575)&lt;&gt;0,0,IF(OR(ROUND(U575-L576,2)=0,ROUND(U576,2)=0),E576,0))</f>
        <v>0</v>
      </c>
      <c r="E576" s="3" t="str">
        <f t="shared" si="112"/>
        <v/>
      </c>
      <c r="F576" s="3" t="str">
        <f t="shared" si="104"/>
        <v/>
      </c>
      <c r="G576" s="47">
        <f t="shared" si="114"/>
        <v>8.6499999999999994E-2</v>
      </c>
      <c r="H576" s="37">
        <f t="shared" si="105"/>
        <v>8.6499999999999994E-2</v>
      </c>
      <c r="I576" s="9" t="e">
        <f>IF(Inputs!$B$12="No",IF((K576+L576)&gt;(U575*(1+rate/freq)),IF((U575*(1+rate/freq))&lt;0,0,(U575*(1+rate/freq))),(K576+L576)),IF(E576="",NA(),IF(Inputs!$E$10&gt;(U575*(1+rate/freq)),IF((U575*(1+rate/freq))&lt;0,0,(U575*(1+rate/freq))),PMT(H576/freq,(term),-$B$2))))</f>
        <v>#N/A</v>
      </c>
      <c r="J576" s="8" t="str">
        <f t="shared" si="106"/>
        <v/>
      </c>
      <c r="K576" s="9" t="str">
        <f t="shared" si="107"/>
        <v/>
      </c>
      <c r="L576" s="8" t="str">
        <f>IF(E576="","",IF(Inputs!$B$12="Yes",I576-K576,Inputs!$B$6-K576))</f>
        <v/>
      </c>
      <c r="M576" s="8" t="str">
        <f t="shared" si="113"/>
        <v/>
      </c>
      <c r="N576" s="8"/>
      <c r="O576" s="8"/>
      <c r="P576" s="8"/>
      <c r="Q576" s="8" t="str">
        <f t="shared" si="108"/>
        <v/>
      </c>
      <c r="R576" s="3">
        <f t="shared" si="109"/>
        <v>0</v>
      </c>
      <c r="S576" s="19"/>
      <c r="T576" s="3">
        <f t="shared" si="110"/>
        <v>0</v>
      </c>
      <c r="U576" s="8" t="str">
        <f t="shared" si="111"/>
        <v/>
      </c>
      <c r="W576" s="11"/>
      <c r="X576" s="11"/>
      <c r="Y576" s="11"/>
      <c r="Z576" s="11"/>
      <c r="AA576" s="11"/>
      <c r="AB576" s="11"/>
      <c r="AC576" s="11"/>
      <c r="AD576">
        <f>IF(AND('Loan amortization schedule-old'!K576&gt;$AE$1,K576&gt;$AE$1),1,0)</f>
        <v>1</v>
      </c>
      <c r="AE576" s="2">
        <f>IF(AND('Loan amortization schedule-old'!K576&gt;$AE$1,K576&lt;$AE$1),($AE$1-K576)*Inputs!$B$10,0)</f>
        <v>0</v>
      </c>
      <c r="AF576">
        <f>IF(AND('Loan amortization schedule-old'!K576&lt;$AE$1,K576&lt;$AE$1),('Loan amortization schedule-old'!K576-'Loan amortization schedule-new'!K576)*Inputs!$B$10,0)</f>
        <v>0</v>
      </c>
      <c r="AG576" s="7"/>
      <c r="AH576" s="61" t="e">
        <f>IF(ISERROR(E576),NA(),'Loan amortization schedule-old'!K576-'Loan amortization schedule-new'!K576)+IF(ISERROR(E576),NA(),'Loan amortization schedule-old'!L576-'Loan amortization schedule-new'!L576)-IF(ISERROR(E576),NA(),IF(AD576=1,0,SUM(AE576:AF576)))</f>
        <v>#VALUE!</v>
      </c>
    </row>
    <row r="577" spans="4:34">
      <c r="D577" s="26">
        <f>IF(SUM($D$2:D576)&lt;&gt;0,0,IF(OR(ROUND(U576-L577,2)=0,ROUND(U577,2)=0),E577,0))</f>
        <v>0</v>
      </c>
      <c r="E577" s="3" t="str">
        <f t="shared" si="112"/>
        <v/>
      </c>
      <c r="F577" s="3" t="str">
        <f t="shared" si="104"/>
        <v/>
      </c>
      <c r="G577" s="47">
        <f t="shared" si="114"/>
        <v>8.6499999999999994E-2</v>
      </c>
      <c r="H577" s="37">
        <f t="shared" si="105"/>
        <v>8.6499999999999994E-2</v>
      </c>
      <c r="I577" s="9" t="e">
        <f>IF(Inputs!$B$12="No",IF((K577+L577)&gt;(U576*(1+rate/freq)),IF((U576*(1+rate/freq))&lt;0,0,(U576*(1+rate/freq))),(K577+L577)),IF(E577="",NA(),IF(Inputs!$E$10&gt;(U576*(1+rate/freq)),IF((U576*(1+rate/freq))&lt;0,0,(U576*(1+rate/freq))),PMT(H577/freq,(term),-$B$2))))</f>
        <v>#N/A</v>
      </c>
      <c r="J577" s="8" t="str">
        <f t="shared" si="106"/>
        <v/>
      </c>
      <c r="K577" s="9" t="str">
        <f t="shared" si="107"/>
        <v/>
      </c>
      <c r="L577" s="8" t="str">
        <f>IF(E577="","",IF(Inputs!$B$12="Yes",I577-K577,Inputs!$B$6-K577))</f>
        <v/>
      </c>
      <c r="M577" s="8" t="str">
        <f t="shared" si="113"/>
        <v/>
      </c>
      <c r="N577" s="8">
        <f>N574+3</f>
        <v>574</v>
      </c>
      <c r="O577" s="8"/>
      <c r="P577" s="8"/>
      <c r="Q577" s="8" t="str">
        <f t="shared" si="108"/>
        <v/>
      </c>
      <c r="R577" s="3">
        <f t="shared" si="109"/>
        <v>0</v>
      </c>
      <c r="S577" s="19"/>
      <c r="T577" s="3">
        <f t="shared" si="110"/>
        <v>0</v>
      </c>
      <c r="U577" s="8" t="str">
        <f t="shared" si="111"/>
        <v/>
      </c>
      <c r="W577" s="11"/>
      <c r="X577" s="11"/>
      <c r="Y577" s="11"/>
      <c r="Z577" s="11"/>
      <c r="AA577" s="11"/>
      <c r="AB577" s="11"/>
      <c r="AC577" s="11"/>
      <c r="AD577">
        <f>IF(AND('Loan amortization schedule-old'!K577&gt;$AE$1,K577&gt;$AE$1),1,0)</f>
        <v>1</v>
      </c>
      <c r="AE577" s="2">
        <f>IF(AND('Loan amortization schedule-old'!K577&gt;$AE$1,K577&lt;$AE$1),($AE$1-K577)*Inputs!$B$10,0)</f>
        <v>0</v>
      </c>
      <c r="AF577">
        <f>IF(AND('Loan amortization schedule-old'!K577&lt;$AE$1,K577&lt;$AE$1),('Loan amortization schedule-old'!K577-'Loan amortization schedule-new'!K577)*Inputs!$B$10,0)</f>
        <v>0</v>
      </c>
      <c r="AG577" s="7"/>
      <c r="AH577" s="61" t="e">
        <f>IF(ISERROR(E577),NA(),'Loan amortization schedule-old'!K577-'Loan amortization schedule-new'!K577)+IF(ISERROR(E577),NA(),'Loan amortization schedule-old'!L577-'Loan amortization schedule-new'!L577)-IF(ISERROR(E577),NA(),IF(AD577=1,0,SUM(AE577:AF577)))</f>
        <v>#VALUE!</v>
      </c>
    </row>
    <row r="578" spans="4:34">
      <c r="D578" s="26">
        <f>IF(SUM($D$2:D577)&lt;&gt;0,0,IF(OR(ROUND(U577-L578,2)=0,ROUND(U578,2)=0),E578,0))</f>
        <v>0</v>
      </c>
      <c r="E578" s="3" t="str">
        <f t="shared" si="112"/>
        <v/>
      </c>
      <c r="F578" s="3" t="str">
        <f t="shared" si="104"/>
        <v/>
      </c>
      <c r="G578" s="47">
        <f t="shared" si="114"/>
        <v>8.6499999999999994E-2</v>
      </c>
      <c r="H578" s="37">
        <f t="shared" si="105"/>
        <v>8.6499999999999994E-2</v>
      </c>
      <c r="I578" s="9" t="e">
        <f>IF(Inputs!$B$12="No",IF((K578+L578)&gt;(U577*(1+rate/freq)),IF((U577*(1+rate/freq))&lt;0,0,(U577*(1+rate/freq))),(K578+L578)),IF(E578="",NA(),IF(Inputs!$E$10&gt;(U577*(1+rate/freq)),IF((U577*(1+rate/freq))&lt;0,0,(U577*(1+rate/freq))),PMT(H578/freq,(term),-$B$2))))</f>
        <v>#N/A</v>
      </c>
      <c r="J578" s="8" t="str">
        <f t="shared" si="106"/>
        <v/>
      </c>
      <c r="K578" s="9" t="str">
        <f t="shared" si="107"/>
        <v/>
      </c>
      <c r="L578" s="8" t="str">
        <f>IF(E578="","",IF(Inputs!$B$12="Yes",I578-K578,Inputs!$B$6-K578))</f>
        <v/>
      </c>
      <c r="M578" s="8" t="str">
        <f t="shared" si="113"/>
        <v/>
      </c>
      <c r="N578" s="8"/>
      <c r="O578" s="8"/>
      <c r="P578" s="8"/>
      <c r="Q578" s="8" t="str">
        <f t="shared" si="108"/>
        <v/>
      </c>
      <c r="R578" s="3">
        <f t="shared" si="109"/>
        <v>0</v>
      </c>
      <c r="S578" s="19"/>
      <c r="T578" s="3">
        <f t="shared" si="110"/>
        <v>0</v>
      </c>
      <c r="U578" s="8" t="str">
        <f t="shared" si="111"/>
        <v/>
      </c>
      <c r="W578" s="11"/>
      <c r="X578" s="11"/>
      <c r="Y578" s="11"/>
      <c r="Z578" s="11"/>
      <c r="AA578" s="11"/>
      <c r="AB578" s="11"/>
      <c r="AC578" s="11"/>
      <c r="AD578">
        <f>IF(AND('Loan amortization schedule-old'!K578&gt;$AE$1,K578&gt;$AE$1),1,0)</f>
        <v>1</v>
      </c>
      <c r="AE578" s="2">
        <f>IF(AND('Loan amortization schedule-old'!K578&gt;$AE$1,K578&lt;$AE$1),($AE$1-K578)*Inputs!$B$10,0)</f>
        <v>0</v>
      </c>
      <c r="AF578">
        <f>IF(AND('Loan amortization schedule-old'!K578&lt;$AE$1,K578&lt;$AE$1),('Loan amortization schedule-old'!K578-'Loan amortization schedule-new'!K578)*Inputs!$B$10,0)</f>
        <v>0</v>
      </c>
      <c r="AG578" s="7"/>
      <c r="AH578" s="61" t="e">
        <f>IF(ISERROR(E578),NA(),'Loan amortization schedule-old'!K578-'Loan amortization schedule-new'!K578)+IF(ISERROR(E578),NA(),'Loan amortization schedule-old'!L578-'Loan amortization schedule-new'!L578)-IF(ISERROR(E578),NA(),IF(AD578=1,0,SUM(AE578:AF578)))</f>
        <v>#VALUE!</v>
      </c>
    </row>
    <row r="579" spans="4:34">
      <c r="D579" s="26">
        <f>IF(SUM($D$2:D578)&lt;&gt;0,0,IF(OR(ROUND(U578-L579,2)=0,ROUND(U579,2)=0),E579,0))</f>
        <v>0</v>
      </c>
      <c r="E579" s="3" t="str">
        <f t="shared" si="112"/>
        <v/>
      </c>
      <c r="F579" s="3" t="str">
        <f t="shared" si="104"/>
        <v/>
      </c>
      <c r="G579" s="47">
        <f t="shared" si="114"/>
        <v>8.6499999999999994E-2</v>
      </c>
      <c r="H579" s="37">
        <f t="shared" si="105"/>
        <v>8.6499999999999994E-2</v>
      </c>
      <c r="I579" s="9" t="e">
        <f>IF(Inputs!$B$12="No",IF((K579+L579)&gt;(U578*(1+rate/freq)),IF((U578*(1+rate/freq))&lt;0,0,(U578*(1+rate/freq))),(K579+L579)),IF(E579="",NA(),IF(Inputs!$E$10&gt;(U578*(1+rate/freq)),IF((U578*(1+rate/freq))&lt;0,0,(U578*(1+rate/freq))),PMT(H579/freq,(term),-$B$2))))</f>
        <v>#N/A</v>
      </c>
      <c r="J579" s="8" t="str">
        <f t="shared" si="106"/>
        <v/>
      </c>
      <c r="K579" s="9" t="str">
        <f t="shared" si="107"/>
        <v/>
      </c>
      <c r="L579" s="8" t="str">
        <f>IF(E579="","",IF(Inputs!$B$12="Yes",I579-K579,Inputs!$B$6-K579))</f>
        <v/>
      </c>
      <c r="M579" s="8" t="str">
        <f t="shared" si="113"/>
        <v/>
      </c>
      <c r="N579" s="8"/>
      <c r="O579" s="8"/>
      <c r="P579" s="8"/>
      <c r="Q579" s="8" t="str">
        <f t="shared" si="108"/>
        <v/>
      </c>
      <c r="R579" s="3">
        <f t="shared" si="109"/>
        <v>0</v>
      </c>
      <c r="S579" s="19"/>
      <c r="T579" s="3">
        <f t="shared" si="110"/>
        <v>0</v>
      </c>
      <c r="U579" s="8" t="str">
        <f t="shared" si="111"/>
        <v/>
      </c>
      <c r="W579" s="11"/>
      <c r="X579" s="11"/>
      <c r="Y579" s="11"/>
      <c r="Z579" s="11"/>
      <c r="AA579" s="11"/>
      <c r="AB579" s="11"/>
      <c r="AC579" s="11"/>
      <c r="AD579">
        <f>IF(AND('Loan amortization schedule-old'!K579&gt;$AE$1,K579&gt;$AE$1),1,0)</f>
        <v>1</v>
      </c>
      <c r="AE579" s="2">
        <f>IF(AND('Loan amortization schedule-old'!K579&gt;$AE$1,K579&lt;$AE$1),($AE$1-K579)*Inputs!$B$10,0)</f>
        <v>0</v>
      </c>
      <c r="AF579">
        <f>IF(AND('Loan amortization schedule-old'!K579&lt;$AE$1,K579&lt;$AE$1),('Loan amortization schedule-old'!K579-'Loan amortization schedule-new'!K579)*Inputs!$B$10,0)</f>
        <v>0</v>
      </c>
      <c r="AG579" s="7"/>
      <c r="AH579" s="61" t="e">
        <f>IF(ISERROR(E579),NA(),'Loan amortization schedule-old'!K579-'Loan amortization schedule-new'!K579)+IF(ISERROR(E579),NA(),'Loan amortization schedule-old'!L579-'Loan amortization schedule-new'!L579)-IF(ISERROR(E579),NA(),IF(AD579=1,0,SUM(AE579:AF579)))</f>
        <v>#VALUE!</v>
      </c>
    </row>
    <row r="580" spans="4:34">
      <c r="D580" s="26">
        <f>IF(SUM($D$2:D579)&lt;&gt;0,0,IF(OR(ROUND(U579-L580,2)=0,ROUND(U580,2)=0),E580,0))</f>
        <v>0</v>
      </c>
      <c r="E580" s="3" t="str">
        <f t="shared" si="112"/>
        <v/>
      </c>
      <c r="F580" s="3" t="str">
        <f t="shared" ref="F580:F643" si="115">IF(E580="","",IF(ISERROR(INDEX($A$11:$B$20,MATCH(E580,$A$11:$A$20,0),2)),0,INDEX($A$11:$B$20,MATCH(E580,$A$11:$A$20,0),2)))</f>
        <v/>
      </c>
      <c r="G580" s="47">
        <f t="shared" si="114"/>
        <v>8.6499999999999994E-2</v>
      </c>
      <c r="H580" s="37">
        <f t="shared" ref="H580:H643" si="116">IF($BD$2="fixed",rate,G580)</f>
        <v>8.6499999999999994E-2</v>
      </c>
      <c r="I580" s="9" t="e">
        <f>IF(Inputs!$B$12="No",IF((K580+L580)&gt;(U579*(1+rate/freq)),IF((U579*(1+rate/freq))&lt;0,0,(U579*(1+rate/freq))),(K580+L580)),IF(E580="",NA(),IF(Inputs!$E$10&gt;(U579*(1+rate/freq)),IF((U579*(1+rate/freq))&lt;0,0,(U579*(1+rate/freq))),PMT(H580/freq,(term),-$B$2))))</f>
        <v>#N/A</v>
      </c>
      <c r="J580" s="8" t="str">
        <f t="shared" ref="J580:J643" si="117">IF(E580="","",IF(emi&gt;(U579*(1+rate/freq)),IF((U579*(1+rate/freq))&lt;0,0,(U579*(1+rate/freq))),emi))</f>
        <v/>
      </c>
      <c r="K580" s="9" t="str">
        <f t="shared" ref="K580:K643" si="118">IF(E580="","",IF(U579&lt;0,0,U579)*H580/freq)</f>
        <v/>
      </c>
      <c r="L580" s="8" t="str">
        <f>IF(E580="","",IF(Inputs!$B$12="Yes",I580-K580,Inputs!$B$6-K580))</f>
        <v/>
      </c>
      <c r="M580" s="8" t="str">
        <f t="shared" si="113"/>
        <v/>
      </c>
      <c r="N580" s="8">
        <f>N577+3</f>
        <v>577</v>
      </c>
      <c r="O580" s="8">
        <f>O574+6</f>
        <v>577</v>
      </c>
      <c r="P580" s="8">
        <f>P568+12</f>
        <v>577</v>
      </c>
      <c r="Q580" s="8" t="str">
        <f t="shared" ref="Q580:Q643" si="119">IF($B$23=$M$2,M580,IF($B$23=$N$2,N580,IF($B$23=$O$2,O580,IF($B$23=$P$2,P580,""))))</f>
        <v/>
      </c>
      <c r="R580" s="3">
        <f t="shared" ref="R580:R643" si="120">IF(Q580&lt;&gt;0,regpay,0)</f>
        <v>0</v>
      </c>
      <c r="S580" s="19"/>
      <c r="T580" s="3">
        <f t="shared" ref="T580:T643" si="121">IF(U579=0,0,S580)</f>
        <v>0</v>
      </c>
      <c r="U580" s="8" t="str">
        <f t="shared" ref="U580:U643" si="122">IF(E580="","",IF(U579&lt;=0,0,IF(U579+F580-L580-R580-T580&lt;0,0,U579+F580-L580-R580-T580)))</f>
        <v/>
      </c>
      <c r="W580" s="11"/>
      <c r="X580" s="11"/>
      <c r="Y580" s="11"/>
      <c r="Z580" s="11"/>
      <c r="AA580" s="11"/>
      <c r="AB580" s="11"/>
      <c r="AC580" s="11"/>
      <c r="AD580">
        <f>IF(AND('Loan amortization schedule-old'!K580&gt;$AE$1,K580&gt;$AE$1),1,0)</f>
        <v>1</v>
      </c>
      <c r="AE580" s="2">
        <f>IF(AND('Loan amortization schedule-old'!K580&gt;$AE$1,K580&lt;$AE$1),($AE$1-K580)*Inputs!$B$10,0)</f>
        <v>0</v>
      </c>
      <c r="AF580">
        <f>IF(AND('Loan amortization schedule-old'!K580&lt;$AE$1,K580&lt;$AE$1),('Loan amortization schedule-old'!K580-'Loan amortization schedule-new'!K580)*Inputs!$B$10,0)</f>
        <v>0</v>
      </c>
      <c r="AG580" s="7"/>
      <c r="AH580" s="61" t="e">
        <f>IF(ISERROR(E580),NA(),'Loan amortization schedule-old'!K580-'Loan amortization schedule-new'!K580)+IF(ISERROR(E580),NA(),'Loan amortization schedule-old'!L580-'Loan amortization schedule-new'!L580)-IF(ISERROR(E580),NA(),IF(AD580=1,0,SUM(AE580:AF580)))</f>
        <v>#VALUE!</v>
      </c>
    </row>
    <row r="581" spans="4:34">
      <c r="D581" s="26">
        <f>IF(SUM($D$2:D580)&lt;&gt;0,0,IF(OR(ROUND(U580-L581,2)=0,ROUND(U581,2)=0),E581,0))</f>
        <v>0</v>
      </c>
      <c r="E581" s="3" t="str">
        <f t="shared" ref="E581:E644" si="123">IF(E580&lt;term,E580+1,"")</f>
        <v/>
      </c>
      <c r="F581" s="3" t="str">
        <f t="shared" si="115"/>
        <v/>
      </c>
      <c r="G581" s="47">
        <f t="shared" si="114"/>
        <v>8.6499999999999994E-2</v>
      </c>
      <c r="H581" s="37">
        <f t="shared" si="116"/>
        <v>8.6499999999999994E-2</v>
      </c>
      <c r="I581" s="9" t="e">
        <f>IF(Inputs!$B$12="No",IF((K581+L581)&gt;(U580*(1+rate/freq)),IF((U580*(1+rate/freq))&lt;0,0,(U580*(1+rate/freq))),(K581+L581)),IF(E581="",NA(),IF(Inputs!$E$10&gt;(U580*(1+rate/freq)),IF((U580*(1+rate/freq))&lt;0,0,(U580*(1+rate/freq))),PMT(H581/freq,(term),-$B$2))))</f>
        <v>#N/A</v>
      </c>
      <c r="J581" s="8" t="str">
        <f t="shared" si="117"/>
        <v/>
      </c>
      <c r="K581" s="9" t="str">
        <f t="shared" si="118"/>
        <v/>
      </c>
      <c r="L581" s="8" t="str">
        <f>IF(E581="","",IF(Inputs!$B$12="Yes",I581-K581,Inputs!$B$6-K581))</f>
        <v/>
      </c>
      <c r="M581" s="8" t="str">
        <f t="shared" ref="M581:M644" si="124">E581</f>
        <v/>
      </c>
      <c r="N581" s="8"/>
      <c r="O581" s="8"/>
      <c r="P581" s="8"/>
      <c r="Q581" s="8" t="str">
        <f t="shared" si="119"/>
        <v/>
      </c>
      <c r="R581" s="3">
        <f t="shared" si="120"/>
        <v>0</v>
      </c>
      <c r="S581" s="19"/>
      <c r="T581" s="3">
        <f t="shared" si="121"/>
        <v>0</v>
      </c>
      <c r="U581" s="8" t="str">
        <f t="shared" si="122"/>
        <v/>
      </c>
      <c r="W581" s="11"/>
      <c r="X581" s="11"/>
      <c r="Y581" s="11"/>
      <c r="Z581" s="11"/>
      <c r="AA581" s="11"/>
      <c r="AB581" s="11"/>
      <c r="AC581" s="11"/>
      <c r="AD581">
        <f>IF(AND('Loan amortization schedule-old'!K581&gt;$AE$1,K581&gt;$AE$1),1,0)</f>
        <v>1</v>
      </c>
      <c r="AE581" s="2">
        <f>IF(AND('Loan amortization schedule-old'!K581&gt;$AE$1,K581&lt;$AE$1),($AE$1-K581)*Inputs!$B$10,0)</f>
        <v>0</v>
      </c>
      <c r="AF581">
        <f>IF(AND('Loan amortization schedule-old'!K581&lt;$AE$1,K581&lt;$AE$1),('Loan amortization schedule-old'!K581-'Loan amortization schedule-new'!K581)*Inputs!$B$10,0)</f>
        <v>0</v>
      </c>
      <c r="AG581" s="7"/>
      <c r="AH581" s="61" t="e">
        <f>IF(ISERROR(E581),NA(),'Loan amortization schedule-old'!K581-'Loan amortization schedule-new'!K581)+IF(ISERROR(E581),NA(),'Loan amortization schedule-old'!L581-'Loan amortization schedule-new'!L581)-IF(ISERROR(E581),NA(),IF(AD581=1,0,SUM(AE581:AF581)))</f>
        <v>#VALUE!</v>
      </c>
    </row>
    <row r="582" spans="4:34">
      <c r="D582" s="26">
        <f>IF(SUM($D$2:D581)&lt;&gt;0,0,IF(OR(ROUND(U581-L582,2)=0,ROUND(U582,2)=0),E582,0))</f>
        <v>0</v>
      </c>
      <c r="E582" s="3" t="str">
        <f t="shared" si="123"/>
        <v/>
      </c>
      <c r="F582" s="3" t="str">
        <f t="shared" si="115"/>
        <v/>
      </c>
      <c r="G582" s="47">
        <f t="shared" ref="G582:G645" si="125">G581</f>
        <v>8.6499999999999994E-2</v>
      </c>
      <c r="H582" s="37">
        <f t="shared" si="116"/>
        <v>8.6499999999999994E-2</v>
      </c>
      <c r="I582" s="9" t="e">
        <f>IF(Inputs!$B$12="No",IF((K582+L582)&gt;(U581*(1+rate/freq)),IF((U581*(1+rate/freq))&lt;0,0,(U581*(1+rate/freq))),(K582+L582)),IF(E582="",NA(),IF(Inputs!$E$10&gt;(U581*(1+rate/freq)),IF((U581*(1+rate/freq))&lt;0,0,(U581*(1+rate/freq))),PMT(H582/freq,(term),-$B$2))))</f>
        <v>#N/A</v>
      </c>
      <c r="J582" s="8" t="str">
        <f t="shared" si="117"/>
        <v/>
      </c>
      <c r="K582" s="9" t="str">
        <f t="shared" si="118"/>
        <v/>
      </c>
      <c r="L582" s="8" t="str">
        <f>IF(E582="","",IF(Inputs!$B$12="Yes",I582-K582,Inputs!$B$6-K582))</f>
        <v/>
      </c>
      <c r="M582" s="8" t="str">
        <f t="shared" si="124"/>
        <v/>
      </c>
      <c r="N582" s="8"/>
      <c r="O582" s="8"/>
      <c r="P582" s="8"/>
      <c r="Q582" s="8" t="str">
        <f t="shared" si="119"/>
        <v/>
      </c>
      <c r="R582" s="3">
        <f t="shared" si="120"/>
        <v>0</v>
      </c>
      <c r="S582" s="19"/>
      <c r="T582" s="3">
        <f t="shared" si="121"/>
        <v>0</v>
      </c>
      <c r="U582" s="8" t="str">
        <f t="shared" si="122"/>
        <v/>
      </c>
      <c r="W582" s="11"/>
      <c r="X582" s="11"/>
      <c r="Y582" s="11"/>
      <c r="Z582" s="11"/>
      <c r="AA582" s="11"/>
      <c r="AB582" s="11"/>
      <c r="AC582" s="11"/>
      <c r="AD582">
        <f>IF(AND('Loan amortization schedule-old'!K582&gt;$AE$1,K582&gt;$AE$1),1,0)</f>
        <v>1</v>
      </c>
      <c r="AE582" s="2">
        <f>IF(AND('Loan amortization schedule-old'!K582&gt;$AE$1,K582&lt;$AE$1),($AE$1-K582)*Inputs!$B$10,0)</f>
        <v>0</v>
      </c>
      <c r="AF582">
        <f>IF(AND('Loan amortization schedule-old'!K582&lt;$AE$1,K582&lt;$AE$1),('Loan amortization schedule-old'!K582-'Loan amortization schedule-new'!K582)*Inputs!$B$10,0)</f>
        <v>0</v>
      </c>
      <c r="AG582" s="7"/>
      <c r="AH582" s="61" t="e">
        <f>IF(ISERROR(E582),NA(),'Loan amortization schedule-old'!K582-'Loan amortization schedule-new'!K582)+IF(ISERROR(E582),NA(),'Loan amortization schedule-old'!L582-'Loan amortization schedule-new'!L582)-IF(ISERROR(E582),NA(),IF(AD582=1,0,SUM(AE582:AF582)))</f>
        <v>#VALUE!</v>
      </c>
    </row>
    <row r="583" spans="4:34">
      <c r="D583" s="26">
        <f>IF(SUM($D$2:D582)&lt;&gt;0,0,IF(OR(ROUND(U582-L583,2)=0,ROUND(U583,2)=0),E583,0))</f>
        <v>0</v>
      </c>
      <c r="E583" s="3" t="str">
        <f t="shared" si="123"/>
        <v/>
      </c>
      <c r="F583" s="3" t="str">
        <f t="shared" si="115"/>
        <v/>
      </c>
      <c r="G583" s="47">
        <f t="shared" si="125"/>
        <v>8.6499999999999994E-2</v>
      </c>
      <c r="H583" s="37">
        <f t="shared" si="116"/>
        <v>8.6499999999999994E-2</v>
      </c>
      <c r="I583" s="9" t="e">
        <f>IF(Inputs!$B$12="No",IF((K583+L583)&gt;(U582*(1+rate/freq)),IF((U582*(1+rate/freq))&lt;0,0,(U582*(1+rate/freq))),(K583+L583)),IF(E583="",NA(),IF(Inputs!$E$10&gt;(U582*(1+rate/freq)),IF((U582*(1+rate/freq))&lt;0,0,(U582*(1+rate/freq))),PMT(H583/freq,(term),-$B$2))))</f>
        <v>#N/A</v>
      </c>
      <c r="J583" s="8" t="str">
        <f t="shared" si="117"/>
        <v/>
      </c>
      <c r="K583" s="9" t="str">
        <f t="shared" si="118"/>
        <v/>
      </c>
      <c r="L583" s="8" t="str">
        <f>IF(E583="","",IF(Inputs!$B$12="Yes",I583-K583,Inputs!$B$6-K583))</f>
        <v/>
      </c>
      <c r="M583" s="8" t="str">
        <f t="shared" si="124"/>
        <v/>
      </c>
      <c r="N583" s="8">
        <f>N580+3</f>
        <v>580</v>
      </c>
      <c r="O583" s="8"/>
      <c r="P583" s="8"/>
      <c r="Q583" s="8" t="str">
        <f t="shared" si="119"/>
        <v/>
      </c>
      <c r="R583" s="3">
        <f t="shared" si="120"/>
        <v>0</v>
      </c>
      <c r="S583" s="19"/>
      <c r="T583" s="3">
        <f t="shared" si="121"/>
        <v>0</v>
      </c>
      <c r="U583" s="8" t="str">
        <f t="shared" si="122"/>
        <v/>
      </c>
      <c r="W583" s="11"/>
      <c r="X583" s="11"/>
      <c r="Y583" s="11"/>
      <c r="Z583" s="11"/>
      <c r="AA583" s="11"/>
      <c r="AB583" s="11"/>
      <c r="AC583" s="11"/>
      <c r="AD583">
        <f>IF(AND('Loan amortization schedule-old'!K583&gt;$AE$1,K583&gt;$AE$1),1,0)</f>
        <v>1</v>
      </c>
      <c r="AE583" s="2">
        <f>IF(AND('Loan amortization schedule-old'!K583&gt;$AE$1,K583&lt;$AE$1),($AE$1-K583)*Inputs!$B$10,0)</f>
        <v>0</v>
      </c>
      <c r="AF583">
        <f>IF(AND('Loan amortization schedule-old'!K583&lt;$AE$1,K583&lt;$AE$1),('Loan amortization schedule-old'!K583-'Loan amortization schedule-new'!K583)*Inputs!$B$10,0)</f>
        <v>0</v>
      </c>
      <c r="AG583" s="7"/>
      <c r="AH583" s="61" t="e">
        <f>IF(ISERROR(E583),NA(),'Loan amortization schedule-old'!K583-'Loan amortization schedule-new'!K583)+IF(ISERROR(E583),NA(),'Loan amortization schedule-old'!L583-'Loan amortization schedule-new'!L583)-IF(ISERROR(E583),NA(),IF(AD583=1,0,SUM(AE583:AF583)))</f>
        <v>#VALUE!</v>
      </c>
    </row>
    <row r="584" spans="4:34">
      <c r="D584" s="26">
        <f>IF(SUM($D$2:D583)&lt;&gt;0,0,IF(OR(ROUND(U583-L584,2)=0,ROUND(U584,2)=0),E584,0))</f>
        <v>0</v>
      </c>
      <c r="E584" s="3" t="str">
        <f t="shared" si="123"/>
        <v/>
      </c>
      <c r="F584" s="3" t="str">
        <f t="shared" si="115"/>
        <v/>
      </c>
      <c r="G584" s="47">
        <f t="shared" si="125"/>
        <v>8.6499999999999994E-2</v>
      </c>
      <c r="H584" s="37">
        <f t="shared" si="116"/>
        <v>8.6499999999999994E-2</v>
      </c>
      <c r="I584" s="9" t="e">
        <f>IF(Inputs!$B$12="No",IF((K584+L584)&gt;(U583*(1+rate/freq)),IF((U583*(1+rate/freq))&lt;0,0,(U583*(1+rate/freq))),(K584+L584)),IF(E584="",NA(),IF(Inputs!$E$10&gt;(U583*(1+rate/freq)),IF((U583*(1+rate/freq))&lt;0,0,(U583*(1+rate/freq))),PMT(H584/freq,(term),-$B$2))))</f>
        <v>#N/A</v>
      </c>
      <c r="J584" s="8" t="str">
        <f t="shared" si="117"/>
        <v/>
      </c>
      <c r="K584" s="9" t="str">
        <f t="shared" si="118"/>
        <v/>
      </c>
      <c r="L584" s="8" t="str">
        <f>IF(E584="","",IF(Inputs!$B$12="Yes",I584-K584,Inputs!$B$6-K584))</f>
        <v/>
      </c>
      <c r="M584" s="8" t="str">
        <f t="shared" si="124"/>
        <v/>
      </c>
      <c r="N584" s="8"/>
      <c r="O584" s="8"/>
      <c r="P584" s="8"/>
      <c r="Q584" s="8" t="str">
        <f t="shared" si="119"/>
        <v/>
      </c>
      <c r="R584" s="3">
        <f t="shared" si="120"/>
        <v>0</v>
      </c>
      <c r="S584" s="19"/>
      <c r="T584" s="3">
        <f t="shared" si="121"/>
        <v>0</v>
      </c>
      <c r="U584" s="8" t="str">
        <f t="shared" si="122"/>
        <v/>
      </c>
      <c r="W584" s="11"/>
      <c r="X584" s="11"/>
      <c r="Y584" s="11"/>
      <c r="Z584" s="11"/>
      <c r="AA584" s="11"/>
      <c r="AB584" s="11"/>
      <c r="AC584" s="11"/>
      <c r="AD584">
        <f>IF(AND('Loan amortization schedule-old'!K584&gt;$AE$1,K584&gt;$AE$1),1,0)</f>
        <v>1</v>
      </c>
      <c r="AE584" s="2">
        <f>IF(AND('Loan amortization schedule-old'!K584&gt;$AE$1,K584&lt;$AE$1),($AE$1-K584)*Inputs!$B$10,0)</f>
        <v>0</v>
      </c>
      <c r="AF584">
        <f>IF(AND('Loan amortization schedule-old'!K584&lt;$AE$1,K584&lt;$AE$1),('Loan amortization schedule-old'!K584-'Loan amortization schedule-new'!K584)*Inputs!$B$10,0)</f>
        <v>0</v>
      </c>
      <c r="AG584" s="7"/>
      <c r="AH584" s="61" t="e">
        <f>IF(ISERROR(E584),NA(),'Loan amortization schedule-old'!K584-'Loan amortization schedule-new'!K584)+IF(ISERROR(E584),NA(),'Loan amortization schedule-old'!L584-'Loan amortization schedule-new'!L584)-IF(ISERROR(E584),NA(),IF(AD584=1,0,SUM(AE584:AF584)))</f>
        <v>#VALUE!</v>
      </c>
    </row>
    <row r="585" spans="4:34">
      <c r="D585" s="26">
        <f>IF(SUM($D$2:D584)&lt;&gt;0,0,IF(OR(ROUND(U584-L585,2)=0,ROUND(U585,2)=0),E585,0))</f>
        <v>0</v>
      </c>
      <c r="E585" s="3" t="str">
        <f t="shared" si="123"/>
        <v/>
      </c>
      <c r="F585" s="3" t="str">
        <f t="shared" si="115"/>
        <v/>
      </c>
      <c r="G585" s="47">
        <f t="shared" si="125"/>
        <v>8.6499999999999994E-2</v>
      </c>
      <c r="H585" s="37">
        <f t="shared" si="116"/>
        <v>8.6499999999999994E-2</v>
      </c>
      <c r="I585" s="9" t="e">
        <f>IF(Inputs!$B$12="No",IF((K585+L585)&gt;(U584*(1+rate/freq)),IF((U584*(1+rate/freq))&lt;0,0,(U584*(1+rate/freq))),(K585+L585)),IF(E585="",NA(),IF(Inputs!$E$10&gt;(U584*(1+rate/freq)),IF((U584*(1+rate/freq))&lt;0,0,(U584*(1+rate/freq))),PMT(H585/freq,(term),-$B$2))))</f>
        <v>#N/A</v>
      </c>
      <c r="J585" s="8" t="str">
        <f t="shared" si="117"/>
        <v/>
      </c>
      <c r="K585" s="9" t="str">
        <f t="shared" si="118"/>
        <v/>
      </c>
      <c r="L585" s="8" t="str">
        <f>IF(E585="","",IF(Inputs!$B$12="Yes",I585-K585,Inputs!$B$6-K585))</f>
        <v/>
      </c>
      <c r="M585" s="8" t="str">
        <f t="shared" si="124"/>
        <v/>
      </c>
      <c r="N585" s="8"/>
      <c r="O585" s="8"/>
      <c r="P585" s="8"/>
      <c r="Q585" s="8" t="str">
        <f t="shared" si="119"/>
        <v/>
      </c>
      <c r="R585" s="3">
        <f t="shared" si="120"/>
        <v>0</v>
      </c>
      <c r="S585" s="19"/>
      <c r="T585" s="3">
        <f t="shared" si="121"/>
        <v>0</v>
      </c>
      <c r="U585" s="8" t="str">
        <f t="shared" si="122"/>
        <v/>
      </c>
      <c r="W585" s="11"/>
      <c r="X585" s="11"/>
      <c r="Y585" s="11"/>
      <c r="Z585" s="11"/>
      <c r="AA585" s="11"/>
      <c r="AB585" s="11"/>
      <c r="AC585" s="11"/>
      <c r="AD585">
        <f>IF(AND('Loan amortization schedule-old'!K585&gt;$AE$1,K585&gt;$AE$1),1,0)</f>
        <v>1</v>
      </c>
      <c r="AE585" s="2">
        <f>IF(AND('Loan amortization schedule-old'!K585&gt;$AE$1,K585&lt;$AE$1),($AE$1-K585)*Inputs!$B$10,0)</f>
        <v>0</v>
      </c>
      <c r="AF585">
        <f>IF(AND('Loan amortization schedule-old'!K585&lt;$AE$1,K585&lt;$AE$1),('Loan amortization schedule-old'!K585-'Loan amortization schedule-new'!K585)*Inputs!$B$10,0)</f>
        <v>0</v>
      </c>
      <c r="AG585" s="7"/>
      <c r="AH585" s="61" t="e">
        <f>IF(ISERROR(E585),NA(),'Loan amortization schedule-old'!K585-'Loan amortization schedule-new'!K585)+IF(ISERROR(E585),NA(),'Loan amortization schedule-old'!L585-'Loan amortization schedule-new'!L585)-IF(ISERROR(E585),NA(),IF(AD585=1,0,SUM(AE585:AF585)))</f>
        <v>#VALUE!</v>
      </c>
    </row>
    <row r="586" spans="4:34">
      <c r="D586" s="26">
        <f>IF(SUM($D$2:D585)&lt;&gt;0,0,IF(OR(ROUND(U585-L586,2)=0,ROUND(U586,2)=0),E586,0))</f>
        <v>0</v>
      </c>
      <c r="E586" s="3" t="str">
        <f t="shared" si="123"/>
        <v/>
      </c>
      <c r="F586" s="3" t="str">
        <f t="shared" si="115"/>
        <v/>
      </c>
      <c r="G586" s="47">
        <f t="shared" si="125"/>
        <v>8.6499999999999994E-2</v>
      </c>
      <c r="H586" s="37">
        <f t="shared" si="116"/>
        <v>8.6499999999999994E-2</v>
      </c>
      <c r="I586" s="9" t="e">
        <f>IF(Inputs!$B$12="No",IF((K586+L586)&gt;(U585*(1+rate/freq)),IF((U585*(1+rate/freq))&lt;0,0,(U585*(1+rate/freq))),(K586+L586)),IF(E586="",NA(),IF(Inputs!$E$10&gt;(U585*(1+rate/freq)),IF((U585*(1+rate/freq))&lt;0,0,(U585*(1+rate/freq))),PMT(H586/freq,(term),-$B$2))))</f>
        <v>#N/A</v>
      </c>
      <c r="J586" s="8" t="str">
        <f t="shared" si="117"/>
        <v/>
      </c>
      <c r="K586" s="9" t="str">
        <f t="shared" si="118"/>
        <v/>
      </c>
      <c r="L586" s="8" t="str">
        <f>IF(E586="","",IF(Inputs!$B$12="Yes",I586-K586,Inputs!$B$6-K586))</f>
        <v/>
      </c>
      <c r="M586" s="8" t="str">
        <f t="shared" si="124"/>
        <v/>
      </c>
      <c r="N586" s="8">
        <f>N583+3</f>
        <v>583</v>
      </c>
      <c r="O586" s="8">
        <f>O580+6</f>
        <v>583</v>
      </c>
      <c r="P586" s="8"/>
      <c r="Q586" s="8" t="str">
        <f t="shared" si="119"/>
        <v/>
      </c>
      <c r="R586" s="3">
        <f t="shared" si="120"/>
        <v>0</v>
      </c>
      <c r="S586" s="19"/>
      <c r="T586" s="3">
        <f t="shared" si="121"/>
        <v>0</v>
      </c>
      <c r="U586" s="8" t="str">
        <f t="shared" si="122"/>
        <v/>
      </c>
      <c r="W586" s="11"/>
      <c r="X586" s="11"/>
      <c r="Y586" s="11"/>
      <c r="Z586" s="11"/>
      <c r="AA586" s="11"/>
      <c r="AB586" s="11"/>
      <c r="AC586" s="11"/>
      <c r="AD586">
        <f>IF(AND('Loan amortization schedule-old'!K586&gt;$AE$1,K586&gt;$AE$1),1,0)</f>
        <v>1</v>
      </c>
      <c r="AE586" s="2">
        <f>IF(AND('Loan amortization schedule-old'!K586&gt;$AE$1,K586&lt;$AE$1),($AE$1-K586)*Inputs!$B$10,0)</f>
        <v>0</v>
      </c>
      <c r="AF586">
        <f>IF(AND('Loan amortization schedule-old'!K586&lt;$AE$1,K586&lt;$AE$1),('Loan amortization schedule-old'!K586-'Loan amortization schedule-new'!K586)*Inputs!$B$10,0)</f>
        <v>0</v>
      </c>
      <c r="AG586" s="7"/>
      <c r="AH586" s="61" t="e">
        <f>IF(ISERROR(E586),NA(),'Loan amortization schedule-old'!K586-'Loan amortization schedule-new'!K586)+IF(ISERROR(E586),NA(),'Loan amortization schedule-old'!L586-'Loan amortization schedule-new'!L586)-IF(ISERROR(E586),NA(),IF(AD586=1,0,SUM(AE586:AF586)))</f>
        <v>#VALUE!</v>
      </c>
    </row>
    <row r="587" spans="4:34">
      <c r="D587" s="26">
        <f>IF(SUM($D$2:D586)&lt;&gt;0,0,IF(OR(ROUND(U586-L587,2)=0,ROUND(U587,2)=0),E587,0))</f>
        <v>0</v>
      </c>
      <c r="E587" s="3" t="str">
        <f t="shared" si="123"/>
        <v/>
      </c>
      <c r="F587" s="3" t="str">
        <f t="shared" si="115"/>
        <v/>
      </c>
      <c r="G587" s="47">
        <f t="shared" si="125"/>
        <v>8.6499999999999994E-2</v>
      </c>
      <c r="H587" s="37">
        <f t="shared" si="116"/>
        <v>8.6499999999999994E-2</v>
      </c>
      <c r="I587" s="9" t="e">
        <f>IF(Inputs!$B$12="No",IF((K587+L587)&gt;(U586*(1+rate/freq)),IF((U586*(1+rate/freq))&lt;0,0,(U586*(1+rate/freq))),(K587+L587)),IF(E587="",NA(),IF(Inputs!$E$10&gt;(U586*(1+rate/freq)),IF((U586*(1+rate/freq))&lt;0,0,(U586*(1+rate/freq))),PMT(H587/freq,(term),-$B$2))))</f>
        <v>#N/A</v>
      </c>
      <c r="J587" s="8" t="str">
        <f t="shared" si="117"/>
        <v/>
      </c>
      <c r="K587" s="9" t="str">
        <f t="shared" si="118"/>
        <v/>
      </c>
      <c r="L587" s="8" t="str">
        <f>IF(E587="","",IF(Inputs!$B$12="Yes",I587-K587,Inputs!$B$6-K587))</f>
        <v/>
      </c>
      <c r="M587" s="8" t="str">
        <f t="shared" si="124"/>
        <v/>
      </c>
      <c r="N587" s="8"/>
      <c r="O587" s="8"/>
      <c r="P587" s="8"/>
      <c r="Q587" s="8" t="str">
        <f t="shared" si="119"/>
        <v/>
      </c>
      <c r="R587" s="3">
        <f t="shared" si="120"/>
        <v>0</v>
      </c>
      <c r="S587" s="19"/>
      <c r="T587" s="3">
        <f t="shared" si="121"/>
        <v>0</v>
      </c>
      <c r="U587" s="8" t="str">
        <f t="shared" si="122"/>
        <v/>
      </c>
      <c r="W587" s="11"/>
      <c r="X587" s="11"/>
      <c r="Y587" s="11"/>
      <c r="Z587" s="11"/>
      <c r="AA587" s="11"/>
      <c r="AB587" s="11"/>
      <c r="AC587" s="11"/>
      <c r="AD587">
        <f>IF(AND('Loan amortization schedule-old'!K587&gt;$AE$1,K587&gt;$AE$1),1,0)</f>
        <v>1</v>
      </c>
      <c r="AE587" s="2">
        <f>IF(AND('Loan amortization schedule-old'!K587&gt;$AE$1,K587&lt;$AE$1),($AE$1-K587)*Inputs!$B$10,0)</f>
        <v>0</v>
      </c>
      <c r="AF587">
        <f>IF(AND('Loan amortization schedule-old'!K587&lt;$AE$1,K587&lt;$AE$1),('Loan amortization schedule-old'!K587-'Loan amortization schedule-new'!K587)*Inputs!$B$10,0)</f>
        <v>0</v>
      </c>
      <c r="AG587" s="7"/>
      <c r="AH587" s="61" t="e">
        <f>IF(ISERROR(E587),NA(),'Loan amortization schedule-old'!K587-'Loan amortization schedule-new'!K587)+IF(ISERROR(E587),NA(),'Loan amortization schedule-old'!L587-'Loan amortization schedule-new'!L587)-IF(ISERROR(E587),NA(),IF(AD587=1,0,SUM(AE587:AF587)))</f>
        <v>#VALUE!</v>
      </c>
    </row>
    <row r="588" spans="4:34">
      <c r="D588" s="26">
        <f>IF(SUM($D$2:D587)&lt;&gt;0,0,IF(OR(ROUND(U587-L588,2)=0,ROUND(U588,2)=0),E588,0))</f>
        <v>0</v>
      </c>
      <c r="E588" s="3" t="str">
        <f t="shared" si="123"/>
        <v/>
      </c>
      <c r="F588" s="3" t="str">
        <f t="shared" si="115"/>
        <v/>
      </c>
      <c r="G588" s="47">
        <f t="shared" si="125"/>
        <v>8.6499999999999994E-2</v>
      </c>
      <c r="H588" s="37">
        <f t="shared" si="116"/>
        <v>8.6499999999999994E-2</v>
      </c>
      <c r="I588" s="9" t="e">
        <f>IF(Inputs!$B$12="No",IF((K588+L588)&gt;(U587*(1+rate/freq)),IF((U587*(1+rate/freq))&lt;0,0,(U587*(1+rate/freq))),(K588+L588)),IF(E588="",NA(),IF(Inputs!$E$10&gt;(U587*(1+rate/freq)),IF((U587*(1+rate/freq))&lt;0,0,(U587*(1+rate/freq))),PMT(H588/freq,(term),-$B$2))))</f>
        <v>#N/A</v>
      </c>
      <c r="J588" s="8" t="str">
        <f t="shared" si="117"/>
        <v/>
      </c>
      <c r="K588" s="9" t="str">
        <f t="shared" si="118"/>
        <v/>
      </c>
      <c r="L588" s="8" t="str">
        <f>IF(E588="","",IF(Inputs!$B$12="Yes",I588-K588,Inputs!$B$6-K588))</f>
        <v/>
      </c>
      <c r="M588" s="8" t="str">
        <f t="shared" si="124"/>
        <v/>
      </c>
      <c r="N588" s="8"/>
      <c r="O588" s="8"/>
      <c r="P588" s="8"/>
      <c r="Q588" s="8" t="str">
        <f t="shared" si="119"/>
        <v/>
      </c>
      <c r="R588" s="3">
        <f t="shared" si="120"/>
        <v>0</v>
      </c>
      <c r="S588" s="19"/>
      <c r="T588" s="3">
        <f t="shared" si="121"/>
        <v>0</v>
      </c>
      <c r="U588" s="8" t="str">
        <f t="shared" si="122"/>
        <v/>
      </c>
      <c r="W588" s="11"/>
      <c r="X588" s="11"/>
      <c r="Y588" s="11"/>
      <c r="Z588" s="11"/>
      <c r="AA588" s="11"/>
      <c r="AB588" s="11"/>
      <c r="AC588" s="11"/>
      <c r="AD588">
        <f>IF(AND('Loan amortization schedule-old'!K588&gt;$AE$1,K588&gt;$AE$1),1,0)</f>
        <v>1</v>
      </c>
      <c r="AE588" s="2">
        <f>IF(AND('Loan amortization schedule-old'!K588&gt;$AE$1,K588&lt;$AE$1),($AE$1-K588)*Inputs!$B$10,0)</f>
        <v>0</v>
      </c>
      <c r="AF588">
        <f>IF(AND('Loan amortization schedule-old'!K588&lt;$AE$1,K588&lt;$AE$1),('Loan amortization schedule-old'!K588-'Loan amortization schedule-new'!K588)*Inputs!$B$10,0)</f>
        <v>0</v>
      </c>
      <c r="AG588" s="7"/>
      <c r="AH588" s="61" t="e">
        <f>IF(ISERROR(E588),NA(),'Loan amortization schedule-old'!K588-'Loan amortization schedule-new'!K588)+IF(ISERROR(E588),NA(),'Loan amortization schedule-old'!L588-'Loan amortization schedule-new'!L588)-IF(ISERROR(E588),NA(),IF(AD588=1,0,SUM(AE588:AF588)))</f>
        <v>#VALUE!</v>
      </c>
    </row>
    <row r="589" spans="4:34">
      <c r="D589" s="26">
        <f>IF(SUM($D$2:D588)&lt;&gt;0,0,IF(OR(ROUND(U588-L589,2)=0,ROUND(U589,2)=0),E589,0))</f>
        <v>0</v>
      </c>
      <c r="E589" s="3" t="str">
        <f t="shared" si="123"/>
        <v/>
      </c>
      <c r="F589" s="3" t="str">
        <f t="shared" si="115"/>
        <v/>
      </c>
      <c r="G589" s="47">
        <f t="shared" si="125"/>
        <v>8.6499999999999994E-2</v>
      </c>
      <c r="H589" s="37">
        <f t="shared" si="116"/>
        <v>8.6499999999999994E-2</v>
      </c>
      <c r="I589" s="9" t="e">
        <f>IF(Inputs!$B$12="No",IF((K589+L589)&gt;(U588*(1+rate/freq)),IF((U588*(1+rate/freq))&lt;0,0,(U588*(1+rate/freq))),(K589+L589)),IF(E589="",NA(),IF(Inputs!$E$10&gt;(U588*(1+rate/freq)),IF((U588*(1+rate/freq))&lt;0,0,(U588*(1+rate/freq))),PMT(H589/freq,(term),-$B$2))))</f>
        <v>#N/A</v>
      </c>
      <c r="J589" s="8" t="str">
        <f t="shared" si="117"/>
        <v/>
      </c>
      <c r="K589" s="9" t="str">
        <f t="shared" si="118"/>
        <v/>
      </c>
      <c r="L589" s="8" t="str">
        <f>IF(E589="","",IF(Inputs!$B$12="Yes",I589-K589,Inputs!$B$6-K589))</f>
        <v/>
      </c>
      <c r="M589" s="8" t="str">
        <f t="shared" si="124"/>
        <v/>
      </c>
      <c r="N589" s="8">
        <f>N586+3</f>
        <v>586</v>
      </c>
      <c r="O589" s="8"/>
      <c r="P589" s="8"/>
      <c r="Q589" s="8" t="str">
        <f t="shared" si="119"/>
        <v/>
      </c>
      <c r="R589" s="3">
        <f t="shared" si="120"/>
        <v>0</v>
      </c>
      <c r="S589" s="19"/>
      <c r="T589" s="3">
        <f t="shared" si="121"/>
        <v>0</v>
      </c>
      <c r="U589" s="8" t="str">
        <f t="shared" si="122"/>
        <v/>
      </c>
      <c r="W589" s="11"/>
      <c r="X589" s="11"/>
      <c r="Y589" s="11"/>
      <c r="Z589" s="11"/>
      <c r="AA589" s="11"/>
      <c r="AB589" s="11"/>
      <c r="AC589" s="11"/>
      <c r="AD589">
        <f>IF(AND('Loan amortization schedule-old'!K589&gt;$AE$1,K589&gt;$AE$1),1,0)</f>
        <v>1</v>
      </c>
      <c r="AE589" s="2">
        <f>IF(AND('Loan amortization schedule-old'!K589&gt;$AE$1,K589&lt;$AE$1),($AE$1-K589)*Inputs!$B$10,0)</f>
        <v>0</v>
      </c>
      <c r="AF589">
        <f>IF(AND('Loan amortization schedule-old'!K589&lt;$AE$1,K589&lt;$AE$1),('Loan amortization schedule-old'!K589-'Loan amortization schedule-new'!K589)*Inputs!$B$10,0)</f>
        <v>0</v>
      </c>
      <c r="AG589" s="7"/>
      <c r="AH589" s="61" t="e">
        <f>IF(ISERROR(E589),NA(),'Loan amortization schedule-old'!K589-'Loan amortization schedule-new'!K589)+IF(ISERROR(E589),NA(),'Loan amortization schedule-old'!L589-'Loan amortization schedule-new'!L589)-IF(ISERROR(E589),NA(),IF(AD589=1,0,SUM(AE589:AF589)))</f>
        <v>#VALUE!</v>
      </c>
    </row>
    <row r="590" spans="4:34">
      <c r="D590" s="26">
        <f>IF(SUM($D$2:D589)&lt;&gt;0,0,IF(OR(ROUND(U589-L590,2)=0,ROUND(U590,2)=0),E590,0))</f>
        <v>0</v>
      </c>
      <c r="E590" s="3" t="str">
        <f t="shared" si="123"/>
        <v/>
      </c>
      <c r="F590" s="3" t="str">
        <f t="shared" si="115"/>
        <v/>
      </c>
      <c r="G590" s="47">
        <f t="shared" si="125"/>
        <v>8.6499999999999994E-2</v>
      </c>
      <c r="H590" s="37">
        <f t="shared" si="116"/>
        <v>8.6499999999999994E-2</v>
      </c>
      <c r="I590" s="9" t="e">
        <f>IF(Inputs!$B$12="No",IF((K590+L590)&gt;(U589*(1+rate/freq)),IF((U589*(1+rate/freq))&lt;0,0,(U589*(1+rate/freq))),(K590+L590)),IF(E590="",NA(),IF(Inputs!$E$10&gt;(U589*(1+rate/freq)),IF((U589*(1+rate/freq))&lt;0,0,(U589*(1+rate/freq))),PMT(H590/freq,(term),-$B$2))))</f>
        <v>#N/A</v>
      </c>
      <c r="J590" s="8" t="str">
        <f t="shared" si="117"/>
        <v/>
      </c>
      <c r="K590" s="9" t="str">
        <f t="shared" si="118"/>
        <v/>
      </c>
      <c r="L590" s="8" t="str">
        <f>IF(E590="","",IF(Inputs!$B$12="Yes",I590-K590,Inputs!$B$6-K590))</f>
        <v/>
      </c>
      <c r="M590" s="8" t="str">
        <f t="shared" si="124"/>
        <v/>
      </c>
      <c r="N590" s="8"/>
      <c r="O590" s="8"/>
      <c r="P590" s="8"/>
      <c r="Q590" s="8" t="str">
        <f t="shared" si="119"/>
        <v/>
      </c>
      <c r="R590" s="3">
        <f t="shared" si="120"/>
        <v>0</v>
      </c>
      <c r="S590" s="19"/>
      <c r="T590" s="3">
        <f t="shared" si="121"/>
        <v>0</v>
      </c>
      <c r="U590" s="8" t="str">
        <f t="shared" si="122"/>
        <v/>
      </c>
      <c r="W590" s="11"/>
      <c r="X590" s="11"/>
      <c r="Y590" s="11"/>
      <c r="Z590" s="11"/>
      <c r="AA590" s="11"/>
      <c r="AB590" s="11"/>
      <c r="AC590" s="11"/>
      <c r="AD590">
        <f>IF(AND('Loan amortization schedule-old'!K590&gt;$AE$1,K590&gt;$AE$1),1,0)</f>
        <v>1</v>
      </c>
      <c r="AE590" s="2">
        <f>IF(AND('Loan amortization schedule-old'!K590&gt;$AE$1,K590&lt;$AE$1),($AE$1-K590)*Inputs!$B$10,0)</f>
        <v>0</v>
      </c>
      <c r="AF590">
        <f>IF(AND('Loan amortization schedule-old'!K590&lt;$AE$1,K590&lt;$AE$1),('Loan amortization schedule-old'!K590-'Loan amortization schedule-new'!K590)*Inputs!$B$10,0)</f>
        <v>0</v>
      </c>
      <c r="AG590" s="7"/>
      <c r="AH590" s="61" t="e">
        <f>IF(ISERROR(E590),NA(),'Loan amortization schedule-old'!K590-'Loan amortization schedule-new'!K590)+IF(ISERROR(E590),NA(),'Loan amortization schedule-old'!L590-'Loan amortization schedule-new'!L590)-IF(ISERROR(E590),NA(),IF(AD590=1,0,SUM(AE590:AF590)))</f>
        <v>#VALUE!</v>
      </c>
    </row>
    <row r="591" spans="4:34">
      <c r="D591" s="26">
        <f>IF(SUM($D$2:D590)&lt;&gt;0,0,IF(OR(ROUND(U590-L591,2)=0,ROUND(U591,2)=0),E591,0))</f>
        <v>0</v>
      </c>
      <c r="E591" s="3" t="str">
        <f t="shared" si="123"/>
        <v/>
      </c>
      <c r="F591" s="3" t="str">
        <f t="shared" si="115"/>
        <v/>
      </c>
      <c r="G591" s="47">
        <f t="shared" si="125"/>
        <v>8.6499999999999994E-2</v>
      </c>
      <c r="H591" s="37">
        <f t="shared" si="116"/>
        <v>8.6499999999999994E-2</v>
      </c>
      <c r="I591" s="9" t="e">
        <f>IF(Inputs!$B$12="No",IF((K591+L591)&gt;(U590*(1+rate/freq)),IF((U590*(1+rate/freq))&lt;0,0,(U590*(1+rate/freq))),(K591+L591)),IF(E591="",NA(),IF(Inputs!$E$10&gt;(U590*(1+rate/freq)),IF((U590*(1+rate/freq))&lt;0,0,(U590*(1+rate/freq))),PMT(H591/freq,(term),-$B$2))))</f>
        <v>#N/A</v>
      </c>
      <c r="J591" s="8" t="str">
        <f t="shared" si="117"/>
        <v/>
      </c>
      <c r="K591" s="9" t="str">
        <f t="shared" si="118"/>
        <v/>
      </c>
      <c r="L591" s="8" t="str">
        <f>IF(E591="","",IF(Inputs!$B$12="Yes",I591-K591,Inputs!$B$6-K591))</f>
        <v/>
      </c>
      <c r="M591" s="8" t="str">
        <f t="shared" si="124"/>
        <v/>
      </c>
      <c r="N591" s="8"/>
      <c r="O591" s="8"/>
      <c r="P591" s="8"/>
      <c r="Q591" s="8" t="str">
        <f t="shared" si="119"/>
        <v/>
      </c>
      <c r="R591" s="3">
        <f t="shared" si="120"/>
        <v>0</v>
      </c>
      <c r="S591" s="19"/>
      <c r="T591" s="3">
        <f t="shared" si="121"/>
        <v>0</v>
      </c>
      <c r="U591" s="8" t="str">
        <f t="shared" si="122"/>
        <v/>
      </c>
      <c r="W591" s="11"/>
      <c r="X591" s="11"/>
      <c r="Y591" s="11"/>
      <c r="Z591" s="11"/>
      <c r="AA591" s="11"/>
      <c r="AB591" s="11"/>
      <c r="AC591" s="11"/>
      <c r="AD591">
        <f>IF(AND('Loan amortization schedule-old'!K591&gt;$AE$1,K591&gt;$AE$1),1,0)</f>
        <v>1</v>
      </c>
      <c r="AE591" s="2">
        <f>IF(AND('Loan amortization schedule-old'!K591&gt;$AE$1,K591&lt;$AE$1),($AE$1-K591)*Inputs!$B$10,0)</f>
        <v>0</v>
      </c>
      <c r="AF591">
        <f>IF(AND('Loan amortization schedule-old'!K591&lt;$AE$1,K591&lt;$AE$1),('Loan amortization schedule-old'!K591-'Loan amortization schedule-new'!K591)*Inputs!$B$10,0)</f>
        <v>0</v>
      </c>
      <c r="AG591" s="7"/>
      <c r="AH591" s="61" t="e">
        <f>IF(ISERROR(E591),NA(),'Loan amortization schedule-old'!K591-'Loan amortization schedule-new'!K591)+IF(ISERROR(E591),NA(),'Loan amortization schedule-old'!L591-'Loan amortization schedule-new'!L591)-IF(ISERROR(E591),NA(),IF(AD591=1,0,SUM(AE591:AF591)))</f>
        <v>#VALUE!</v>
      </c>
    </row>
    <row r="592" spans="4:34">
      <c r="D592" s="26">
        <f>IF(SUM($D$2:D591)&lt;&gt;0,0,IF(OR(ROUND(U591-L592,2)=0,ROUND(U592,2)=0),E592,0))</f>
        <v>0</v>
      </c>
      <c r="E592" s="3" t="str">
        <f t="shared" si="123"/>
        <v/>
      </c>
      <c r="F592" s="3" t="str">
        <f t="shared" si="115"/>
        <v/>
      </c>
      <c r="G592" s="47">
        <f t="shared" si="125"/>
        <v>8.6499999999999994E-2</v>
      </c>
      <c r="H592" s="37">
        <f t="shared" si="116"/>
        <v>8.6499999999999994E-2</v>
      </c>
      <c r="I592" s="9" t="e">
        <f>IF(Inputs!$B$12="No",IF((K592+L592)&gt;(U591*(1+rate/freq)),IF((U591*(1+rate/freq))&lt;0,0,(U591*(1+rate/freq))),(K592+L592)),IF(E592="",NA(),IF(Inputs!$E$10&gt;(U591*(1+rate/freq)),IF((U591*(1+rate/freq))&lt;0,0,(U591*(1+rate/freq))),PMT(H592/freq,(term),-$B$2))))</f>
        <v>#N/A</v>
      </c>
      <c r="J592" s="8" t="str">
        <f t="shared" si="117"/>
        <v/>
      </c>
      <c r="K592" s="9" t="str">
        <f t="shared" si="118"/>
        <v/>
      </c>
      <c r="L592" s="8" t="str">
        <f>IF(E592="","",IF(Inputs!$B$12="Yes",I592-K592,Inputs!$B$6-K592))</f>
        <v/>
      </c>
      <c r="M592" s="8" t="str">
        <f t="shared" si="124"/>
        <v/>
      </c>
      <c r="N592" s="8">
        <f>N589+3</f>
        <v>589</v>
      </c>
      <c r="O592" s="8">
        <f>O586+6</f>
        <v>589</v>
      </c>
      <c r="P592" s="8">
        <f>P580+12</f>
        <v>589</v>
      </c>
      <c r="Q592" s="8" t="str">
        <f t="shared" si="119"/>
        <v/>
      </c>
      <c r="R592" s="3">
        <f t="shared" si="120"/>
        <v>0</v>
      </c>
      <c r="S592" s="19"/>
      <c r="T592" s="3">
        <f t="shared" si="121"/>
        <v>0</v>
      </c>
      <c r="U592" s="8" t="str">
        <f t="shared" si="122"/>
        <v/>
      </c>
      <c r="W592" s="11"/>
      <c r="X592" s="11"/>
      <c r="Y592" s="11"/>
      <c r="Z592" s="11"/>
      <c r="AA592" s="11"/>
      <c r="AB592" s="11"/>
      <c r="AC592" s="11"/>
      <c r="AD592">
        <f>IF(AND('Loan amortization schedule-old'!K592&gt;$AE$1,K592&gt;$AE$1),1,0)</f>
        <v>1</v>
      </c>
      <c r="AE592" s="2">
        <f>IF(AND('Loan amortization schedule-old'!K592&gt;$AE$1,K592&lt;$AE$1),($AE$1-K592)*Inputs!$B$10,0)</f>
        <v>0</v>
      </c>
      <c r="AF592">
        <f>IF(AND('Loan amortization schedule-old'!K592&lt;$AE$1,K592&lt;$AE$1),('Loan amortization schedule-old'!K592-'Loan amortization schedule-new'!K592)*Inputs!$B$10,0)</f>
        <v>0</v>
      </c>
      <c r="AG592" s="7"/>
      <c r="AH592" s="61" t="e">
        <f>IF(ISERROR(E592),NA(),'Loan amortization schedule-old'!K592-'Loan amortization schedule-new'!K592)+IF(ISERROR(E592),NA(),'Loan amortization schedule-old'!L592-'Loan amortization schedule-new'!L592)-IF(ISERROR(E592),NA(),IF(AD592=1,0,SUM(AE592:AF592)))</f>
        <v>#VALUE!</v>
      </c>
    </row>
    <row r="593" spans="4:34">
      <c r="D593" s="26">
        <f>IF(SUM($D$2:D592)&lt;&gt;0,0,IF(OR(ROUND(U592-L593,2)=0,ROUND(U593,2)=0),E593,0))</f>
        <v>0</v>
      </c>
      <c r="E593" s="3" t="str">
        <f t="shared" si="123"/>
        <v/>
      </c>
      <c r="F593" s="3" t="str">
        <f t="shared" si="115"/>
        <v/>
      </c>
      <c r="G593" s="47">
        <f t="shared" si="125"/>
        <v>8.6499999999999994E-2</v>
      </c>
      <c r="H593" s="37">
        <f t="shared" si="116"/>
        <v>8.6499999999999994E-2</v>
      </c>
      <c r="I593" s="9" t="e">
        <f>IF(Inputs!$B$12="No",IF((K593+L593)&gt;(U592*(1+rate/freq)),IF((U592*(1+rate/freq))&lt;0,0,(U592*(1+rate/freq))),(K593+L593)),IF(E593="",NA(),IF(Inputs!$E$10&gt;(U592*(1+rate/freq)),IF((U592*(1+rate/freq))&lt;0,0,(U592*(1+rate/freq))),PMT(H593/freq,(term),-$B$2))))</f>
        <v>#N/A</v>
      </c>
      <c r="J593" s="8" t="str">
        <f t="shared" si="117"/>
        <v/>
      </c>
      <c r="K593" s="9" t="str">
        <f t="shared" si="118"/>
        <v/>
      </c>
      <c r="L593" s="8" t="str">
        <f>IF(E593="","",IF(Inputs!$B$12="Yes",I593-K593,Inputs!$B$6-K593))</f>
        <v/>
      </c>
      <c r="M593" s="8" t="str">
        <f t="shared" si="124"/>
        <v/>
      </c>
      <c r="N593" s="8"/>
      <c r="O593" s="8"/>
      <c r="P593" s="8"/>
      <c r="Q593" s="8" t="str">
        <f t="shared" si="119"/>
        <v/>
      </c>
      <c r="R593" s="3">
        <f t="shared" si="120"/>
        <v>0</v>
      </c>
      <c r="S593" s="19"/>
      <c r="T593" s="3">
        <f t="shared" si="121"/>
        <v>0</v>
      </c>
      <c r="U593" s="8" t="str">
        <f t="shared" si="122"/>
        <v/>
      </c>
      <c r="W593" s="11"/>
      <c r="X593" s="11"/>
      <c r="Y593" s="11"/>
      <c r="Z593" s="11"/>
      <c r="AA593" s="11"/>
      <c r="AB593" s="11"/>
      <c r="AC593" s="11"/>
      <c r="AD593">
        <f>IF(AND('Loan amortization schedule-old'!K593&gt;$AE$1,K593&gt;$AE$1),1,0)</f>
        <v>1</v>
      </c>
      <c r="AE593" s="2">
        <f>IF(AND('Loan amortization schedule-old'!K593&gt;$AE$1,K593&lt;$AE$1),($AE$1-K593)*Inputs!$B$10,0)</f>
        <v>0</v>
      </c>
      <c r="AF593">
        <f>IF(AND('Loan amortization schedule-old'!K593&lt;$AE$1,K593&lt;$AE$1),('Loan amortization schedule-old'!K593-'Loan amortization schedule-new'!K593)*Inputs!$B$10,0)</f>
        <v>0</v>
      </c>
      <c r="AG593" s="7"/>
      <c r="AH593" s="61" t="e">
        <f>IF(ISERROR(E593),NA(),'Loan amortization schedule-old'!K593-'Loan amortization schedule-new'!K593)+IF(ISERROR(E593),NA(),'Loan amortization schedule-old'!L593-'Loan amortization schedule-new'!L593)-IF(ISERROR(E593),NA(),IF(AD593=1,0,SUM(AE593:AF593)))</f>
        <v>#VALUE!</v>
      </c>
    </row>
    <row r="594" spans="4:34">
      <c r="D594" s="26">
        <f>IF(SUM($D$2:D593)&lt;&gt;0,0,IF(OR(ROUND(U593-L594,2)=0,ROUND(U594,2)=0),E594,0))</f>
        <v>0</v>
      </c>
      <c r="E594" s="3" t="str">
        <f t="shared" si="123"/>
        <v/>
      </c>
      <c r="F594" s="3" t="str">
        <f t="shared" si="115"/>
        <v/>
      </c>
      <c r="G594" s="47">
        <f t="shared" si="125"/>
        <v>8.6499999999999994E-2</v>
      </c>
      <c r="H594" s="37">
        <f t="shared" si="116"/>
        <v>8.6499999999999994E-2</v>
      </c>
      <c r="I594" s="9" t="e">
        <f>IF(Inputs!$B$12="No",IF((K594+L594)&gt;(U593*(1+rate/freq)),IF((U593*(1+rate/freq))&lt;0,0,(U593*(1+rate/freq))),(K594+L594)),IF(E594="",NA(),IF(Inputs!$E$10&gt;(U593*(1+rate/freq)),IF((U593*(1+rate/freq))&lt;0,0,(U593*(1+rate/freq))),PMT(H594/freq,(term),-$B$2))))</f>
        <v>#N/A</v>
      </c>
      <c r="J594" s="8" t="str">
        <f t="shared" si="117"/>
        <v/>
      </c>
      <c r="K594" s="9" t="str">
        <f t="shared" si="118"/>
        <v/>
      </c>
      <c r="L594" s="8" t="str">
        <f>IF(E594="","",IF(Inputs!$B$12="Yes",I594-K594,Inputs!$B$6-K594))</f>
        <v/>
      </c>
      <c r="M594" s="8" t="str">
        <f t="shared" si="124"/>
        <v/>
      </c>
      <c r="N594" s="8"/>
      <c r="O594" s="8"/>
      <c r="P594" s="8"/>
      <c r="Q594" s="8" t="str">
        <f t="shared" si="119"/>
        <v/>
      </c>
      <c r="R594" s="3">
        <f t="shared" si="120"/>
        <v>0</v>
      </c>
      <c r="S594" s="19"/>
      <c r="T594" s="3">
        <f t="shared" si="121"/>
        <v>0</v>
      </c>
      <c r="U594" s="8" t="str">
        <f t="shared" si="122"/>
        <v/>
      </c>
      <c r="W594" s="11"/>
      <c r="X594" s="11"/>
      <c r="Y594" s="11"/>
      <c r="Z594" s="11"/>
      <c r="AA594" s="11"/>
      <c r="AB594" s="11"/>
      <c r="AC594" s="11"/>
      <c r="AD594">
        <f>IF(AND('Loan amortization schedule-old'!K594&gt;$AE$1,K594&gt;$AE$1),1,0)</f>
        <v>1</v>
      </c>
      <c r="AE594" s="2">
        <f>IF(AND('Loan amortization schedule-old'!K594&gt;$AE$1,K594&lt;$AE$1),($AE$1-K594)*Inputs!$B$10,0)</f>
        <v>0</v>
      </c>
      <c r="AF594">
        <f>IF(AND('Loan amortization schedule-old'!K594&lt;$AE$1,K594&lt;$AE$1),('Loan amortization schedule-old'!K594-'Loan amortization schedule-new'!K594)*Inputs!$B$10,0)</f>
        <v>0</v>
      </c>
      <c r="AG594" s="7"/>
      <c r="AH594" s="61" t="e">
        <f>IF(ISERROR(E594),NA(),'Loan amortization schedule-old'!K594-'Loan amortization schedule-new'!K594)+IF(ISERROR(E594),NA(),'Loan amortization schedule-old'!L594-'Loan amortization schedule-new'!L594)-IF(ISERROR(E594),NA(),IF(AD594=1,0,SUM(AE594:AF594)))</f>
        <v>#VALUE!</v>
      </c>
    </row>
    <row r="595" spans="4:34">
      <c r="D595" s="26">
        <f>IF(SUM($D$2:D594)&lt;&gt;0,0,IF(OR(ROUND(U594-L595,2)=0,ROUND(U595,2)=0),E595,0))</f>
        <v>0</v>
      </c>
      <c r="E595" s="3" t="str">
        <f t="shared" si="123"/>
        <v/>
      </c>
      <c r="F595" s="3" t="str">
        <f t="shared" si="115"/>
        <v/>
      </c>
      <c r="G595" s="47">
        <f t="shared" si="125"/>
        <v>8.6499999999999994E-2</v>
      </c>
      <c r="H595" s="37">
        <f t="shared" si="116"/>
        <v>8.6499999999999994E-2</v>
      </c>
      <c r="I595" s="9" t="e">
        <f>IF(Inputs!$B$12="No",IF((K595+L595)&gt;(U594*(1+rate/freq)),IF((U594*(1+rate/freq))&lt;0,0,(U594*(1+rate/freq))),(K595+L595)),IF(E595="",NA(),IF(Inputs!$E$10&gt;(U594*(1+rate/freq)),IF((U594*(1+rate/freq))&lt;0,0,(U594*(1+rate/freq))),PMT(H595/freq,(term),-$B$2))))</f>
        <v>#N/A</v>
      </c>
      <c r="J595" s="8" t="str">
        <f t="shared" si="117"/>
        <v/>
      </c>
      <c r="K595" s="9" t="str">
        <f t="shared" si="118"/>
        <v/>
      </c>
      <c r="L595" s="8" t="str">
        <f>IF(E595="","",IF(Inputs!$B$12="Yes",I595-K595,Inputs!$B$6-K595))</f>
        <v/>
      </c>
      <c r="M595" s="8" t="str">
        <f t="shared" si="124"/>
        <v/>
      </c>
      <c r="N595" s="8">
        <f>N592+3</f>
        <v>592</v>
      </c>
      <c r="O595" s="8"/>
      <c r="P595" s="8"/>
      <c r="Q595" s="8" t="str">
        <f t="shared" si="119"/>
        <v/>
      </c>
      <c r="R595" s="3">
        <f t="shared" si="120"/>
        <v>0</v>
      </c>
      <c r="S595" s="19"/>
      <c r="T595" s="3">
        <f t="shared" si="121"/>
        <v>0</v>
      </c>
      <c r="U595" s="8" t="str">
        <f t="shared" si="122"/>
        <v/>
      </c>
      <c r="W595" s="11"/>
      <c r="X595" s="11"/>
      <c r="Y595" s="11"/>
      <c r="Z595" s="11"/>
      <c r="AA595" s="11"/>
      <c r="AB595" s="11"/>
      <c r="AC595" s="11"/>
      <c r="AD595">
        <f>IF(AND('Loan amortization schedule-old'!K595&gt;$AE$1,K595&gt;$AE$1),1,0)</f>
        <v>1</v>
      </c>
      <c r="AE595" s="2">
        <f>IF(AND('Loan amortization schedule-old'!K595&gt;$AE$1,K595&lt;$AE$1),($AE$1-K595)*Inputs!$B$10,0)</f>
        <v>0</v>
      </c>
      <c r="AF595">
        <f>IF(AND('Loan amortization schedule-old'!K595&lt;$AE$1,K595&lt;$AE$1),('Loan amortization schedule-old'!K595-'Loan amortization schedule-new'!K595)*Inputs!$B$10,0)</f>
        <v>0</v>
      </c>
      <c r="AG595" s="7"/>
      <c r="AH595" s="61" t="e">
        <f>IF(ISERROR(E595),NA(),'Loan amortization schedule-old'!K595-'Loan amortization schedule-new'!K595)+IF(ISERROR(E595),NA(),'Loan amortization schedule-old'!L595-'Loan amortization schedule-new'!L595)-IF(ISERROR(E595),NA(),IF(AD595=1,0,SUM(AE595:AF595)))</f>
        <v>#VALUE!</v>
      </c>
    </row>
    <row r="596" spans="4:34">
      <c r="D596" s="26">
        <f>IF(SUM($D$2:D595)&lt;&gt;0,0,IF(OR(ROUND(U595-L596,2)=0,ROUND(U596,2)=0),E596,0))</f>
        <v>0</v>
      </c>
      <c r="E596" s="3" t="str">
        <f t="shared" si="123"/>
        <v/>
      </c>
      <c r="F596" s="3" t="str">
        <f t="shared" si="115"/>
        <v/>
      </c>
      <c r="G596" s="47">
        <f t="shared" si="125"/>
        <v>8.6499999999999994E-2</v>
      </c>
      <c r="H596" s="37">
        <f t="shared" si="116"/>
        <v>8.6499999999999994E-2</v>
      </c>
      <c r="I596" s="9" t="e">
        <f>IF(Inputs!$B$12="No",IF((K596+L596)&gt;(U595*(1+rate/freq)),IF((U595*(1+rate/freq))&lt;0,0,(U595*(1+rate/freq))),(K596+L596)),IF(E596="",NA(),IF(Inputs!$E$10&gt;(U595*(1+rate/freq)),IF((U595*(1+rate/freq))&lt;0,0,(U595*(1+rate/freq))),PMT(H596/freq,(term),-$B$2))))</f>
        <v>#N/A</v>
      </c>
      <c r="J596" s="8" t="str">
        <f t="shared" si="117"/>
        <v/>
      </c>
      <c r="K596" s="9" t="str">
        <f t="shared" si="118"/>
        <v/>
      </c>
      <c r="L596" s="8" t="str">
        <f>IF(E596="","",IF(Inputs!$B$12="Yes",I596-K596,Inputs!$B$6-K596))</f>
        <v/>
      </c>
      <c r="M596" s="8" t="str">
        <f t="shared" si="124"/>
        <v/>
      </c>
      <c r="N596" s="8"/>
      <c r="O596" s="8"/>
      <c r="P596" s="8"/>
      <c r="Q596" s="8" t="str">
        <f t="shared" si="119"/>
        <v/>
      </c>
      <c r="R596" s="3">
        <f t="shared" si="120"/>
        <v>0</v>
      </c>
      <c r="S596" s="19"/>
      <c r="T596" s="3">
        <f t="shared" si="121"/>
        <v>0</v>
      </c>
      <c r="U596" s="8" t="str">
        <f t="shared" si="122"/>
        <v/>
      </c>
      <c r="W596" s="11"/>
      <c r="X596" s="11"/>
      <c r="Y596" s="11"/>
      <c r="Z596" s="11"/>
      <c r="AA596" s="11"/>
      <c r="AB596" s="11"/>
      <c r="AC596" s="11"/>
      <c r="AD596">
        <f>IF(AND('Loan amortization schedule-old'!K596&gt;$AE$1,K596&gt;$AE$1),1,0)</f>
        <v>1</v>
      </c>
      <c r="AE596" s="2">
        <f>IF(AND('Loan amortization schedule-old'!K596&gt;$AE$1,K596&lt;$AE$1),($AE$1-K596)*Inputs!$B$10,0)</f>
        <v>0</v>
      </c>
      <c r="AF596">
        <f>IF(AND('Loan amortization schedule-old'!K596&lt;$AE$1,K596&lt;$AE$1),('Loan amortization schedule-old'!K596-'Loan amortization schedule-new'!K596)*Inputs!$B$10,0)</f>
        <v>0</v>
      </c>
      <c r="AG596" s="7"/>
      <c r="AH596" s="61" t="e">
        <f>IF(ISERROR(E596),NA(),'Loan amortization schedule-old'!K596-'Loan amortization schedule-new'!K596)+IF(ISERROR(E596),NA(),'Loan amortization schedule-old'!L596-'Loan amortization schedule-new'!L596)-IF(ISERROR(E596),NA(),IF(AD596=1,0,SUM(AE596:AF596)))</f>
        <v>#VALUE!</v>
      </c>
    </row>
    <row r="597" spans="4:34">
      <c r="D597" s="26">
        <f>IF(SUM($D$2:D596)&lt;&gt;0,0,IF(OR(ROUND(U596-L597,2)=0,ROUND(U597,2)=0),E597,0))</f>
        <v>0</v>
      </c>
      <c r="E597" s="3" t="str">
        <f t="shared" si="123"/>
        <v/>
      </c>
      <c r="F597" s="3" t="str">
        <f t="shared" si="115"/>
        <v/>
      </c>
      <c r="G597" s="47">
        <f t="shared" si="125"/>
        <v>8.6499999999999994E-2</v>
      </c>
      <c r="H597" s="37">
        <f t="shared" si="116"/>
        <v>8.6499999999999994E-2</v>
      </c>
      <c r="I597" s="9" t="e">
        <f>IF(Inputs!$B$12="No",IF((K597+L597)&gt;(U596*(1+rate/freq)),IF((U596*(1+rate/freq))&lt;0,0,(U596*(1+rate/freq))),(K597+L597)),IF(E597="",NA(),IF(Inputs!$E$10&gt;(U596*(1+rate/freq)),IF((U596*(1+rate/freq))&lt;0,0,(U596*(1+rate/freq))),PMT(H597/freq,(term),-$B$2))))</f>
        <v>#N/A</v>
      </c>
      <c r="J597" s="8" t="str">
        <f t="shared" si="117"/>
        <v/>
      </c>
      <c r="K597" s="9" t="str">
        <f t="shared" si="118"/>
        <v/>
      </c>
      <c r="L597" s="8" t="str">
        <f>IF(E597="","",IF(Inputs!$B$12="Yes",I597-K597,Inputs!$B$6-K597))</f>
        <v/>
      </c>
      <c r="M597" s="8" t="str">
        <f t="shared" si="124"/>
        <v/>
      </c>
      <c r="N597" s="8"/>
      <c r="O597" s="8"/>
      <c r="P597" s="8"/>
      <c r="Q597" s="8" t="str">
        <f t="shared" si="119"/>
        <v/>
      </c>
      <c r="R597" s="3">
        <f t="shared" si="120"/>
        <v>0</v>
      </c>
      <c r="S597" s="19"/>
      <c r="T597" s="3">
        <f t="shared" si="121"/>
        <v>0</v>
      </c>
      <c r="U597" s="8" t="str">
        <f t="shared" si="122"/>
        <v/>
      </c>
      <c r="W597" s="11"/>
      <c r="X597" s="11"/>
      <c r="Y597" s="11"/>
      <c r="Z597" s="11"/>
      <c r="AA597" s="11"/>
      <c r="AB597" s="11"/>
      <c r="AC597" s="11"/>
      <c r="AD597">
        <f>IF(AND('Loan amortization schedule-old'!K597&gt;$AE$1,K597&gt;$AE$1),1,0)</f>
        <v>1</v>
      </c>
      <c r="AE597" s="2">
        <f>IF(AND('Loan amortization schedule-old'!K597&gt;$AE$1,K597&lt;$AE$1),($AE$1-K597)*Inputs!$B$10,0)</f>
        <v>0</v>
      </c>
      <c r="AF597">
        <f>IF(AND('Loan amortization schedule-old'!K597&lt;$AE$1,K597&lt;$AE$1),('Loan amortization schedule-old'!K597-'Loan amortization schedule-new'!K597)*Inputs!$B$10,0)</f>
        <v>0</v>
      </c>
      <c r="AG597" s="7"/>
      <c r="AH597" s="61" t="e">
        <f>IF(ISERROR(E597),NA(),'Loan amortization schedule-old'!K597-'Loan amortization schedule-new'!K597)+IF(ISERROR(E597),NA(),'Loan amortization schedule-old'!L597-'Loan amortization schedule-new'!L597)-IF(ISERROR(E597),NA(),IF(AD597=1,0,SUM(AE597:AF597)))</f>
        <v>#VALUE!</v>
      </c>
    </row>
    <row r="598" spans="4:34">
      <c r="D598" s="26">
        <f>IF(SUM($D$2:D597)&lt;&gt;0,0,IF(OR(ROUND(U597-L598,2)=0,ROUND(U598,2)=0),E598,0))</f>
        <v>0</v>
      </c>
      <c r="E598" s="3" t="str">
        <f t="shared" si="123"/>
        <v/>
      </c>
      <c r="F598" s="3" t="str">
        <f t="shared" si="115"/>
        <v/>
      </c>
      <c r="G598" s="47">
        <f t="shared" si="125"/>
        <v>8.6499999999999994E-2</v>
      </c>
      <c r="H598" s="37">
        <f t="shared" si="116"/>
        <v>8.6499999999999994E-2</v>
      </c>
      <c r="I598" s="9" t="e">
        <f>IF(Inputs!$B$12="No",IF((K598+L598)&gt;(U597*(1+rate/freq)),IF((U597*(1+rate/freq))&lt;0,0,(U597*(1+rate/freq))),(K598+L598)),IF(E598="",NA(),IF(Inputs!$E$10&gt;(U597*(1+rate/freq)),IF((U597*(1+rate/freq))&lt;0,0,(U597*(1+rate/freq))),PMT(H598/freq,(term),-$B$2))))</f>
        <v>#N/A</v>
      </c>
      <c r="J598" s="8" t="str">
        <f t="shared" si="117"/>
        <v/>
      </c>
      <c r="K598" s="9" t="str">
        <f t="shared" si="118"/>
        <v/>
      </c>
      <c r="L598" s="8" t="str">
        <f>IF(E598="","",IF(Inputs!$B$12="Yes",I598-K598,Inputs!$B$6-K598))</f>
        <v/>
      </c>
      <c r="M598" s="8" t="str">
        <f t="shared" si="124"/>
        <v/>
      </c>
      <c r="N598" s="8">
        <f>N595+3</f>
        <v>595</v>
      </c>
      <c r="O598" s="8">
        <f>O592+6</f>
        <v>595</v>
      </c>
      <c r="P598" s="8"/>
      <c r="Q598" s="8" t="str">
        <f t="shared" si="119"/>
        <v/>
      </c>
      <c r="R598" s="3">
        <f t="shared" si="120"/>
        <v>0</v>
      </c>
      <c r="S598" s="19"/>
      <c r="T598" s="3">
        <f t="shared" si="121"/>
        <v>0</v>
      </c>
      <c r="U598" s="8" t="str">
        <f t="shared" si="122"/>
        <v/>
      </c>
      <c r="W598" s="11"/>
      <c r="X598" s="11"/>
      <c r="Y598" s="11"/>
      <c r="Z598" s="11"/>
      <c r="AA598" s="11"/>
      <c r="AB598" s="11"/>
      <c r="AC598" s="11"/>
      <c r="AD598">
        <f>IF(AND('Loan amortization schedule-old'!K598&gt;$AE$1,K598&gt;$AE$1),1,0)</f>
        <v>1</v>
      </c>
      <c r="AE598" s="2">
        <f>IF(AND('Loan amortization schedule-old'!K598&gt;$AE$1,K598&lt;$AE$1),($AE$1-K598)*Inputs!$B$10,0)</f>
        <v>0</v>
      </c>
      <c r="AF598">
        <f>IF(AND('Loan amortization schedule-old'!K598&lt;$AE$1,K598&lt;$AE$1),('Loan amortization schedule-old'!K598-'Loan amortization schedule-new'!K598)*Inputs!$B$10,0)</f>
        <v>0</v>
      </c>
      <c r="AG598" s="7"/>
      <c r="AH598" s="61" t="e">
        <f>IF(ISERROR(E598),NA(),'Loan amortization schedule-old'!K598-'Loan amortization schedule-new'!K598)+IF(ISERROR(E598),NA(),'Loan amortization schedule-old'!L598-'Loan amortization schedule-new'!L598)-IF(ISERROR(E598),NA(),IF(AD598=1,0,SUM(AE598:AF598)))</f>
        <v>#VALUE!</v>
      </c>
    </row>
    <row r="599" spans="4:34">
      <c r="D599" s="26">
        <f>IF(SUM($D$2:D598)&lt;&gt;0,0,IF(OR(ROUND(U598-L599,2)=0,ROUND(U599,2)=0),E599,0))</f>
        <v>0</v>
      </c>
      <c r="E599" s="3" t="str">
        <f t="shared" si="123"/>
        <v/>
      </c>
      <c r="F599" s="3" t="str">
        <f t="shared" si="115"/>
        <v/>
      </c>
      <c r="G599" s="47">
        <f t="shared" si="125"/>
        <v>8.6499999999999994E-2</v>
      </c>
      <c r="H599" s="37">
        <f t="shared" si="116"/>
        <v>8.6499999999999994E-2</v>
      </c>
      <c r="I599" s="9" t="e">
        <f>IF(Inputs!$B$12="No",IF((K599+L599)&gt;(U598*(1+rate/freq)),IF((U598*(1+rate/freq))&lt;0,0,(U598*(1+rate/freq))),(K599+L599)),IF(E599="",NA(),IF(Inputs!$E$10&gt;(U598*(1+rate/freq)),IF((U598*(1+rate/freq))&lt;0,0,(U598*(1+rate/freq))),PMT(H599/freq,(term),-$B$2))))</f>
        <v>#N/A</v>
      </c>
      <c r="J599" s="8" t="str">
        <f t="shared" si="117"/>
        <v/>
      </c>
      <c r="K599" s="9" t="str">
        <f t="shared" si="118"/>
        <v/>
      </c>
      <c r="L599" s="8" t="str">
        <f>IF(E599="","",IF(Inputs!$B$12="Yes",I599-K599,Inputs!$B$6-K599))</f>
        <v/>
      </c>
      <c r="M599" s="8" t="str">
        <f t="shared" si="124"/>
        <v/>
      </c>
      <c r="N599" s="8"/>
      <c r="O599" s="8"/>
      <c r="P599" s="8"/>
      <c r="Q599" s="8" t="str">
        <f t="shared" si="119"/>
        <v/>
      </c>
      <c r="R599" s="3">
        <f t="shared" si="120"/>
        <v>0</v>
      </c>
      <c r="S599" s="19"/>
      <c r="T599" s="3">
        <f t="shared" si="121"/>
        <v>0</v>
      </c>
      <c r="U599" s="8" t="str">
        <f t="shared" si="122"/>
        <v/>
      </c>
      <c r="W599" s="11"/>
      <c r="X599" s="11"/>
      <c r="Y599" s="11"/>
      <c r="Z599" s="11"/>
      <c r="AA599" s="11"/>
      <c r="AB599" s="11"/>
      <c r="AC599" s="11"/>
      <c r="AD599">
        <f>IF(AND('Loan amortization schedule-old'!K599&gt;$AE$1,K599&gt;$AE$1),1,0)</f>
        <v>1</v>
      </c>
      <c r="AE599" s="2">
        <f>IF(AND('Loan amortization schedule-old'!K599&gt;$AE$1,K599&lt;$AE$1),($AE$1-K599)*Inputs!$B$10,0)</f>
        <v>0</v>
      </c>
      <c r="AF599">
        <f>IF(AND('Loan amortization schedule-old'!K599&lt;$AE$1,K599&lt;$AE$1),('Loan amortization schedule-old'!K599-'Loan amortization schedule-new'!K599)*Inputs!$B$10,0)</f>
        <v>0</v>
      </c>
      <c r="AG599" s="7"/>
      <c r="AH599" s="61" t="e">
        <f>IF(ISERROR(E599),NA(),'Loan amortization schedule-old'!K599-'Loan amortization schedule-new'!K599)+IF(ISERROR(E599),NA(),'Loan amortization schedule-old'!L599-'Loan amortization schedule-new'!L599)-IF(ISERROR(E599),NA(),IF(AD599=1,0,SUM(AE599:AF599)))</f>
        <v>#VALUE!</v>
      </c>
    </row>
    <row r="600" spans="4:34">
      <c r="D600" s="26">
        <f>IF(SUM($D$2:D599)&lt;&gt;0,0,IF(OR(ROUND(U599-L600,2)=0,ROUND(U600,2)=0),E600,0))</f>
        <v>0</v>
      </c>
      <c r="E600" s="3" t="str">
        <f t="shared" si="123"/>
        <v/>
      </c>
      <c r="F600" s="3" t="str">
        <f t="shared" si="115"/>
        <v/>
      </c>
      <c r="G600" s="47">
        <f t="shared" si="125"/>
        <v>8.6499999999999994E-2</v>
      </c>
      <c r="H600" s="37">
        <f t="shared" si="116"/>
        <v>8.6499999999999994E-2</v>
      </c>
      <c r="I600" s="9" t="e">
        <f>IF(Inputs!$B$12="No",IF((K600+L600)&gt;(U599*(1+rate/freq)),IF((U599*(1+rate/freq))&lt;0,0,(U599*(1+rate/freq))),(K600+L600)),IF(E600="",NA(),IF(Inputs!$E$10&gt;(U599*(1+rate/freq)),IF((U599*(1+rate/freq))&lt;0,0,(U599*(1+rate/freq))),PMT(H600/freq,(term),-$B$2))))</f>
        <v>#N/A</v>
      </c>
      <c r="J600" s="8" t="str">
        <f t="shared" si="117"/>
        <v/>
      </c>
      <c r="K600" s="9" t="str">
        <f t="shared" si="118"/>
        <v/>
      </c>
      <c r="L600" s="8" t="str">
        <f>IF(E600="","",IF(Inputs!$B$12="Yes",I600-K600,Inputs!$B$6-K600))</f>
        <v/>
      </c>
      <c r="M600" s="8" t="str">
        <f t="shared" si="124"/>
        <v/>
      </c>
      <c r="N600" s="8"/>
      <c r="O600" s="8"/>
      <c r="P600" s="8"/>
      <c r="Q600" s="8" t="str">
        <f t="shared" si="119"/>
        <v/>
      </c>
      <c r="R600" s="3">
        <f t="shared" si="120"/>
        <v>0</v>
      </c>
      <c r="S600" s="19"/>
      <c r="T600" s="3">
        <f t="shared" si="121"/>
        <v>0</v>
      </c>
      <c r="U600" s="8" t="str">
        <f t="shared" si="122"/>
        <v/>
      </c>
      <c r="W600" s="11"/>
      <c r="X600" s="11"/>
      <c r="Y600" s="11"/>
      <c r="Z600" s="11"/>
      <c r="AA600" s="11"/>
      <c r="AB600" s="11"/>
      <c r="AC600" s="11"/>
      <c r="AD600">
        <f>IF(AND('Loan amortization schedule-old'!K600&gt;$AE$1,K600&gt;$AE$1),1,0)</f>
        <v>1</v>
      </c>
      <c r="AE600" s="2">
        <f>IF(AND('Loan amortization schedule-old'!K600&gt;$AE$1,K600&lt;$AE$1),($AE$1-K600)*Inputs!$B$10,0)</f>
        <v>0</v>
      </c>
      <c r="AF600">
        <f>IF(AND('Loan amortization schedule-old'!K600&lt;$AE$1,K600&lt;$AE$1),('Loan amortization schedule-old'!K600-'Loan amortization schedule-new'!K600)*Inputs!$B$10,0)</f>
        <v>0</v>
      </c>
      <c r="AG600" s="7"/>
      <c r="AH600" s="61" t="e">
        <f>IF(ISERROR(E600),NA(),'Loan amortization schedule-old'!K600-'Loan amortization schedule-new'!K600)+IF(ISERROR(E600),NA(),'Loan amortization schedule-old'!L600-'Loan amortization schedule-new'!L600)-IF(ISERROR(E600),NA(),IF(AD600=1,0,SUM(AE600:AF600)))</f>
        <v>#VALUE!</v>
      </c>
    </row>
    <row r="601" spans="4:34">
      <c r="D601" s="26">
        <f>IF(SUM($D$2:D600)&lt;&gt;0,0,IF(OR(ROUND(U600-L601,2)=0,ROUND(U601,2)=0),E601,0))</f>
        <v>0</v>
      </c>
      <c r="E601" s="3" t="str">
        <f t="shared" si="123"/>
        <v/>
      </c>
      <c r="F601" s="3" t="str">
        <f t="shared" si="115"/>
        <v/>
      </c>
      <c r="G601" s="47">
        <f t="shared" si="125"/>
        <v>8.6499999999999994E-2</v>
      </c>
      <c r="H601" s="37">
        <f t="shared" si="116"/>
        <v>8.6499999999999994E-2</v>
      </c>
      <c r="I601" s="9" t="e">
        <f>IF(Inputs!$B$12="No",IF((K601+L601)&gt;(U600*(1+rate/freq)),IF((U600*(1+rate/freq))&lt;0,0,(U600*(1+rate/freq))),(K601+L601)),IF(E601="",NA(),IF(Inputs!$E$10&gt;(U600*(1+rate/freq)),IF((U600*(1+rate/freq))&lt;0,0,(U600*(1+rate/freq))),PMT(H601/freq,(term),-$B$2))))</f>
        <v>#N/A</v>
      </c>
      <c r="J601" s="8" t="str">
        <f t="shared" si="117"/>
        <v/>
      </c>
      <c r="K601" s="9" t="str">
        <f t="shared" si="118"/>
        <v/>
      </c>
      <c r="L601" s="8" t="str">
        <f>IF(E601="","",IF(Inputs!$B$12="Yes",I601-K601,Inputs!$B$6-K601))</f>
        <v/>
      </c>
      <c r="M601" s="8" t="str">
        <f t="shared" si="124"/>
        <v/>
      </c>
      <c r="N601" s="8">
        <f>N598+3</f>
        <v>598</v>
      </c>
      <c r="O601" s="8"/>
      <c r="P601" s="8"/>
      <c r="Q601" s="8" t="str">
        <f t="shared" si="119"/>
        <v/>
      </c>
      <c r="R601" s="3">
        <f t="shared" si="120"/>
        <v>0</v>
      </c>
      <c r="S601" s="19"/>
      <c r="T601" s="3">
        <f t="shared" si="121"/>
        <v>0</v>
      </c>
      <c r="U601" s="8" t="str">
        <f t="shared" si="122"/>
        <v/>
      </c>
      <c r="W601" s="11"/>
      <c r="X601" s="11"/>
      <c r="Y601" s="11"/>
      <c r="Z601" s="11"/>
      <c r="AA601" s="11"/>
      <c r="AB601" s="11"/>
      <c r="AC601" s="11"/>
      <c r="AD601">
        <f>IF(AND('Loan amortization schedule-old'!K601&gt;$AE$1,K601&gt;$AE$1),1,0)</f>
        <v>1</v>
      </c>
      <c r="AE601" s="2">
        <f>IF(AND('Loan amortization schedule-old'!K601&gt;$AE$1,K601&lt;$AE$1),($AE$1-K601)*Inputs!$B$10,0)</f>
        <v>0</v>
      </c>
      <c r="AF601">
        <f>IF(AND('Loan amortization schedule-old'!K601&lt;$AE$1,K601&lt;$AE$1),('Loan amortization schedule-old'!K601-'Loan amortization schedule-new'!K601)*Inputs!$B$10,0)</f>
        <v>0</v>
      </c>
      <c r="AG601" s="7"/>
      <c r="AH601" s="61" t="e">
        <f>IF(ISERROR(E601),NA(),'Loan amortization schedule-old'!K601-'Loan amortization schedule-new'!K601)+IF(ISERROR(E601),NA(),'Loan amortization schedule-old'!L601-'Loan amortization schedule-new'!L601)-IF(ISERROR(E601),NA(),IF(AD601=1,0,SUM(AE601:AF601)))</f>
        <v>#VALUE!</v>
      </c>
    </row>
    <row r="602" spans="4:34">
      <c r="D602" s="26">
        <f>IF(SUM($D$2:D601)&lt;&gt;0,0,IF(OR(ROUND(U601-L602,2)=0,ROUND(U602,2)=0),E602,0))</f>
        <v>0</v>
      </c>
      <c r="E602" s="3" t="str">
        <f t="shared" si="123"/>
        <v/>
      </c>
      <c r="F602" s="3" t="str">
        <f t="shared" si="115"/>
        <v/>
      </c>
      <c r="G602" s="47">
        <f t="shared" si="125"/>
        <v>8.6499999999999994E-2</v>
      </c>
      <c r="H602" s="37">
        <f t="shared" si="116"/>
        <v>8.6499999999999994E-2</v>
      </c>
      <c r="I602" s="9" t="e">
        <f>IF(Inputs!$B$12="No",IF((K602+L602)&gt;(U601*(1+rate/freq)),IF((U601*(1+rate/freq))&lt;0,0,(U601*(1+rate/freq))),(K602+L602)),IF(E602="",NA(),IF(Inputs!$E$10&gt;(U601*(1+rate/freq)),IF((U601*(1+rate/freq))&lt;0,0,(U601*(1+rate/freq))),PMT(H602/freq,(term),-$B$2))))</f>
        <v>#N/A</v>
      </c>
      <c r="J602" s="8" t="str">
        <f t="shared" si="117"/>
        <v/>
      </c>
      <c r="K602" s="9" t="str">
        <f t="shared" si="118"/>
        <v/>
      </c>
      <c r="L602" s="8" t="str">
        <f>IF(E602="","",IF(Inputs!$B$12="Yes",I602-K602,Inputs!$B$6-K602))</f>
        <v/>
      </c>
      <c r="M602" s="8" t="str">
        <f t="shared" si="124"/>
        <v/>
      </c>
      <c r="N602" s="8"/>
      <c r="O602" s="8"/>
      <c r="P602" s="8"/>
      <c r="Q602" s="8" t="str">
        <f t="shared" si="119"/>
        <v/>
      </c>
      <c r="R602" s="3">
        <f t="shared" si="120"/>
        <v>0</v>
      </c>
      <c r="S602" s="19"/>
      <c r="T602" s="3">
        <f t="shared" si="121"/>
        <v>0</v>
      </c>
      <c r="U602" s="8" t="str">
        <f t="shared" si="122"/>
        <v/>
      </c>
      <c r="W602" s="11"/>
      <c r="X602" s="11"/>
      <c r="Y602" s="11"/>
      <c r="Z602" s="11"/>
      <c r="AA602" s="11"/>
      <c r="AB602" s="11"/>
      <c r="AC602" s="11"/>
      <c r="AD602">
        <f>IF(AND('Loan amortization schedule-old'!K602&gt;$AE$1,K602&gt;$AE$1),1,0)</f>
        <v>1</v>
      </c>
      <c r="AE602" s="2">
        <f>IF(AND('Loan amortization schedule-old'!K602&gt;$AE$1,K602&lt;$AE$1),($AE$1-K602)*Inputs!$B$10,0)</f>
        <v>0</v>
      </c>
      <c r="AF602">
        <f>IF(AND('Loan amortization schedule-old'!K602&lt;$AE$1,K602&lt;$AE$1),('Loan amortization schedule-old'!K602-'Loan amortization schedule-new'!K602)*Inputs!$B$10,0)</f>
        <v>0</v>
      </c>
      <c r="AG602" s="7"/>
      <c r="AH602" s="61" t="e">
        <f>IF(ISERROR(E602),NA(),'Loan amortization schedule-old'!K602-'Loan amortization schedule-new'!K602)+IF(ISERROR(E602),NA(),'Loan amortization schedule-old'!L602-'Loan amortization schedule-new'!L602)-IF(ISERROR(E602),NA(),IF(AD602=1,0,SUM(AE602:AF602)))</f>
        <v>#VALUE!</v>
      </c>
    </row>
    <row r="603" spans="4:34">
      <c r="D603" s="26">
        <f>IF(SUM($D$2:D602)&lt;&gt;0,0,IF(OR(ROUND(U602-L603,2)=0,ROUND(U603,2)=0),E603,0))</f>
        <v>0</v>
      </c>
      <c r="E603" s="3" t="str">
        <f t="shared" si="123"/>
        <v/>
      </c>
      <c r="F603" s="3" t="str">
        <f t="shared" si="115"/>
        <v/>
      </c>
      <c r="G603" s="47">
        <f t="shared" si="125"/>
        <v>8.6499999999999994E-2</v>
      </c>
      <c r="H603" s="37">
        <f t="shared" si="116"/>
        <v>8.6499999999999994E-2</v>
      </c>
      <c r="I603" s="9" t="e">
        <f>IF(Inputs!$B$12="No",IF((K603+L603)&gt;(U602*(1+rate/freq)),IF((U602*(1+rate/freq))&lt;0,0,(U602*(1+rate/freq))),(K603+L603)),IF(E603="",NA(),IF(Inputs!$E$10&gt;(U602*(1+rate/freq)),IF((U602*(1+rate/freq))&lt;0,0,(U602*(1+rate/freq))),PMT(H603/freq,(term),-$B$2))))</f>
        <v>#N/A</v>
      </c>
      <c r="J603" s="8" t="str">
        <f t="shared" si="117"/>
        <v/>
      </c>
      <c r="K603" s="9" t="str">
        <f t="shared" si="118"/>
        <v/>
      </c>
      <c r="L603" s="8" t="str">
        <f>IF(E603="","",IF(Inputs!$B$12="Yes",I603-K603,Inputs!$B$6-K603))</f>
        <v/>
      </c>
      <c r="M603" s="8" t="str">
        <f t="shared" si="124"/>
        <v/>
      </c>
      <c r="N603" s="8"/>
      <c r="O603" s="8"/>
      <c r="P603" s="8"/>
      <c r="Q603" s="8" t="str">
        <f t="shared" si="119"/>
        <v/>
      </c>
      <c r="R603" s="3">
        <f t="shared" si="120"/>
        <v>0</v>
      </c>
      <c r="S603" s="19"/>
      <c r="T603" s="3">
        <f t="shared" si="121"/>
        <v>0</v>
      </c>
      <c r="U603" s="8" t="str">
        <f t="shared" si="122"/>
        <v/>
      </c>
      <c r="W603" s="11"/>
      <c r="X603" s="11"/>
      <c r="Y603" s="11"/>
      <c r="Z603" s="11"/>
      <c r="AA603" s="11"/>
      <c r="AB603" s="11"/>
      <c r="AC603" s="11"/>
      <c r="AD603">
        <f>IF(AND('Loan amortization schedule-old'!K603&gt;$AE$1,K603&gt;$AE$1),1,0)</f>
        <v>1</v>
      </c>
      <c r="AE603" s="2">
        <f>IF(AND('Loan amortization schedule-old'!K603&gt;$AE$1,K603&lt;$AE$1),($AE$1-K603)*Inputs!$B$10,0)</f>
        <v>0</v>
      </c>
      <c r="AF603">
        <f>IF(AND('Loan amortization schedule-old'!K603&lt;$AE$1,K603&lt;$AE$1),('Loan amortization schedule-old'!K603-'Loan amortization schedule-new'!K603)*Inputs!$B$10,0)</f>
        <v>0</v>
      </c>
      <c r="AG603" s="7"/>
      <c r="AH603" s="61" t="e">
        <f>IF(ISERROR(E603),NA(),'Loan amortization schedule-old'!K603-'Loan amortization schedule-new'!K603)+IF(ISERROR(E603),NA(),'Loan amortization schedule-old'!L603-'Loan amortization schedule-new'!L603)-IF(ISERROR(E603),NA(),IF(AD603=1,0,SUM(AE603:AF603)))</f>
        <v>#VALUE!</v>
      </c>
    </row>
    <row r="604" spans="4:34">
      <c r="D604" s="26">
        <f>IF(SUM($D$2:D603)&lt;&gt;0,0,IF(OR(ROUND(U603-L604,2)=0,ROUND(U604,2)=0),E604,0))</f>
        <v>0</v>
      </c>
      <c r="E604" s="3" t="str">
        <f t="shared" si="123"/>
        <v/>
      </c>
      <c r="F604" s="3" t="str">
        <f t="shared" si="115"/>
        <v/>
      </c>
      <c r="G604" s="47">
        <f t="shared" si="125"/>
        <v>8.6499999999999994E-2</v>
      </c>
      <c r="H604" s="37">
        <f t="shared" si="116"/>
        <v>8.6499999999999994E-2</v>
      </c>
      <c r="I604" s="9" t="e">
        <f>IF(Inputs!$B$12="No",IF((K604+L604)&gt;(U603*(1+rate/freq)),IF((U603*(1+rate/freq))&lt;0,0,(U603*(1+rate/freq))),(K604+L604)),IF(E604="",NA(),IF(Inputs!$E$10&gt;(U603*(1+rate/freq)),IF((U603*(1+rate/freq))&lt;0,0,(U603*(1+rate/freq))),PMT(H604/freq,(term),-$B$2))))</f>
        <v>#N/A</v>
      </c>
      <c r="J604" s="8" t="str">
        <f t="shared" si="117"/>
        <v/>
      </c>
      <c r="K604" s="9" t="str">
        <f t="shared" si="118"/>
        <v/>
      </c>
      <c r="L604" s="8" t="str">
        <f>IF(E604="","",IF(Inputs!$B$12="Yes",I604-K604,Inputs!$B$6-K604))</f>
        <v/>
      </c>
      <c r="M604" s="8" t="str">
        <f t="shared" si="124"/>
        <v/>
      </c>
      <c r="N604" s="8">
        <f>N601+3</f>
        <v>601</v>
      </c>
      <c r="O604" s="8">
        <f>O598+6</f>
        <v>601</v>
      </c>
      <c r="P604" s="8">
        <f>P592+12</f>
        <v>601</v>
      </c>
      <c r="Q604" s="8" t="str">
        <f t="shared" si="119"/>
        <v/>
      </c>
      <c r="R604" s="3">
        <f t="shared" si="120"/>
        <v>0</v>
      </c>
      <c r="S604" s="19"/>
      <c r="T604" s="3">
        <f t="shared" si="121"/>
        <v>0</v>
      </c>
      <c r="U604" s="8" t="str">
        <f t="shared" si="122"/>
        <v/>
      </c>
      <c r="W604" s="11"/>
      <c r="X604" s="11"/>
      <c r="Y604" s="11"/>
      <c r="Z604" s="11"/>
      <c r="AA604" s="11"/>
      <c r="AB604" s="11"/>
      <c r="AC604" s="11"/>
      <c r="AD604">
        <f>IF(AND('Loan amortization schedule-old'!K604&gt;$AE$1,K604&gt;$AE$1),1,0)</f>
        <v>1</v>
      </c>
      <c r="AE604" s="2">
        <f>IF(AND('Loan amortization schedule-old'!K604&gt;$AE$1,K604&lt;$AE$1),($AE$1-K604)*Inputs!$B$10,0)</f>
        <v>0</v>
      </c>
      <c r="AF604">
        <f>IF(AND('Loan amortization schedule-old'!K604&lt;$AE$1,K604&lt;$AE$1),('Loan amortization schedule-old'!K604-'Loan amortization schedule-new'!K604)*Inputs!$B$10,0)</f>
        <v>0</v>
      </c>
      <c r="AG604" s="7"/>
      <c r="AH604" s="61" t="e">
        <f>IF(ISERROR(E604),NA(),'Loan amortization schedule-old'!K604-'Loan amortization schedule-new'!K604)+IF(ISERROR(E604),NA(),'Loan amortization schedule-old'!L604-'Loan amortization schedule-new'!L604)-IF(ISERROR(E604),NA(),IF(AD604=1,0,SUM(AE604:AF604)))</f>
        <v>#VALUE!</v>
      </c>
    </row>
    <row r="605" spans="4:34">
      <c r="D605" s="26">
        <f>IF(SUM($D$2:D604)&lt;&gt;0,0,IF(OR(ROUND(U604-L605,2)=0,ROUND(U605,2)=0),E605,0))</f>
        <v>0</v>
      </c>
      <c r="E605" s="3" t="str">
        <f t="shared" si="123"/>
        <v/>
      </c>
      <c r="F605" s="3" t="str">
        <f t="shared" si="115"/>
        <v/>
      </c>
      <c r="G605" s="47">
        <f t="shared" si="125"/>
        <v>8.6499999999999994E-2</v>
      </c>
      <c r="H605" s="37">
        <f t="shared" si="116"/>
        <v>8.6499999999999994E-2</v>
      </c>
      <c r="I605" s="9" t="e">
        <f>IF(Inputs!$B$12="No",IF((K605+L605)&gt;(U604*(1+rate/freq)),IF((U604*(1+rate/freq))&lt;0,0,(U604*(1+rate/freq))),(K605+L605)),IF(E605="",NA(),IF(Inputs!$E$10&gt;(U604*(1+rate/freq)),IF((U604*(1+rate/freq))&lt;0,0,(U604*(1+rate/freq))),PMT(H605/freq,(term),-$B$2))))</f>
        <v>#N/A</v>
      </c>
      <c r="J605" s="8" t="str">
        <f t="shared" si="117"/>
        <v/>
      </c>
      <c r="K605" s="9" t="str">
        <f t="shared" si="118"/>
        <v/>
      </c>
      <c r="L605" s="8" t="str">
        <f>IF(E605="","",IF(Inputs!$B$12="Yes",I605-K605,Inputs!$B$6-K605))</f>
        <v/>
      </c>
      <c r="M605" s="8" t="str">
        <f t="shared" si="124"/>
        <v/>
      </c>
      <c r="N605" s="8"/>
      <c r="O605" s="8"/>
      <c r="P605" s="8"/>
      <c r="Q605" s="8" t="str">
        <f t="shared" si="119"/>
        <v/>
      </c>
      <c r="R605" s="3">
        <f t="shared" si="120"/>
        <v>0</v>
      </c>
      <c r="S605" s="19"/>
      <c r="T605" s="3">
        <f t="shared" si="121"/>
        <v>0</v>
      </c>
      <c r="U605" s="8" t="str">
        <f t="shared" si="122"/>
        <v/>
      </c>
      <c r="W605" s="11"/>
      <c r="X605" s="11"/>
      <c r="Y605" s="11"/>
      <c r="Z605" s="11"/>
      <c r="AA605" s="11"/>
      <c r="AB605" s="11"/>
      <c r="AC605" s="11"/>
      <c r="AD605">
        <f>IF(AND('Loan amortization schedule-old'!K605&gt;$AE$1,K605&gt;$AE$1),1,0)</f>
        <v>1</v>
      </c>
      <c r="AE605" s="2">
        <f>IF(AND('Loan amortization schedule-old'!K605&gt;$AE$1,K605&lt;$AE$1),($AE$1-K605)*Inputs!$B$10,0)</f>
        <v>0</v>
      </c>
      <c r="AF605">
        <f>IF(AND('Loan amortization schedule-old'!K605&lt;$AE$1,K605&lt;$AE$1),('Loan amortization schedule-old'!K605-'Loan amortization schedule-new'!K605)*Inputs!$B$10,0)</f>
        <v>0</v>
      </c>
      <c r="AG605" s="7"/>
      <c r="AH605" s="61" t="e">
        <f>IF(ISERROR(E605),NA(),'Loan amortization schedule-old'!K605-'Loan amortization schedule-new'!K605)+IF(ISERROR(E605),NA(),'Loan amortization schedule-old'!L605-'Loan amortization schedule-new'!L605)-IF(ISERROR(E605),NA(),IF(AD605=1,0,SUM(AE605:AF605)))</f>
        <v>#VALUE!</v>
      </c>
    </row>
    <row r="606" spans="4:34">
      <c r="D606" s="26">
        <f>IF(SUM($D$2:D605)&lt;&gt;0,0,IF(OR(ROUND(U605-L606,2)=0,ROUND(U606,2)=0),E606,0))</f>
        <v>0</v>
      </c>
      <c r="E606" s="3" t="str">
        <f t="shared" si="123"/>
        <v/>
      </c>
      <c r="F606" s="3" t="str">
        <f t="shared" si="115"/>
        <v/>
      </c>
      <c r="G606" s="47">
        <f t="shared" si="125"/>
        <v>8.6499999999999994E-2</v>
      </c>
      <c r="H606" s="37">
        <f t="shared" si="116"/>
        <v>8.6499999999999994E-2</v>
      </c>
      <c r="I606" s="9" t="e">
        <f>IF(Inputs!$B$12="No",IF((K606+L606)&gt;(U605*(1+rate/freq)),IF((U605*(1+rate/freq))&lt;0,0,(U605*(1+rate/freq))),(K606+L606)),IF(E606="",NA(),IF(Inputs!$E$10&gt;(U605*(1+rate/freq)),IF((U605*(1+rate/freq))&lt;0,0,(U605*(1+rate/freq))),PMT(H606/freq,(term),-$B$2))))</f>
        <v>#N/A</v>
      </c>
      <c r="J606" s="8" t="str">
        <f t="shared" si="117"/>
        <v/>
      </c>
      <c r="K606" s="9" t="str">
        <f t="shared" si="118"/>
        <v/>
      </c>
      <c r="L606" s="8" t="str">
        <f>IF(E606="","",IF(Inputs!$B$12="Yes",I606-K606,Inputs!$B$6-K606))</f>
        <v/>
      </c>
      <c r="M606" s="8" t="str">
        <f t="shared" si="124"/>
        <v/>
      </c>
      <c r="N606" s="8"/>
      <c r="O606" s="8"/>
      <c r="P606" s="8"/>
      <c r="Q606" s="8" t="str">
        <f t="shared" si="119"/>
        <v/>
      </c>
      <c r="R606" s="3">
        <f t="shared" si="120"/>
        <v>0</v>
      </c>
      <c r="S606" s="19"/>
      <c r="T606" s="3">
        <f t="shared" si="121"/>
        <v>0</v>
      </c>
      <c r="U606" s="8" t="str">
        <f t="shared" si="122"/>
        <v/>
      </c>
      <c r="W606" s="11"/>
      <c r="X606" s="11"/>
      <c r="Y606" s="11"/>
      <c r="Z606" s="11"/>
      <c r="AA606" s="11"/>
      <c r="AB606" s="11"/>
      <c r="AC606" s="11"/>
      <c r="AD606">
        <f>IF(AND('Loan amortization schedule-old'!K606&gt;$AE$1,K606&gt;$AE$1),1,0)</f>
        <v>1</v>
      </c>
      <c r="AE606" s="2">
        <f>IF(AND('Loan amortization schedule-old'!K606&gt;$AE$1,K606&lt;$AE$1),($AE$1-K606)*Inputs!$B$10,0)</f>
        <v>0</v>
      </c>
      <c r="AF606">
        <f>IF(AND('Loan amortization schedule-old'!K606&lt;$AE$1,K606&lt;$AE$1),('Loan amortization schedule-old'!K606-'Loan amortization schedule-new'!K606)*Inputs!$B$10,0)</f>
        <v>0</v>
      </c>
      <c r="AG606" s="7"/>
      <c r="AH606" s="61" t="e">
        <f>IF(ISERROR(E606),NA(),'Loan amortization schedule-old'!K606-'Loan amortization schedule-new'!K606)+IF(ISERROR(E606),NA(),'Loan amortization schedule-old'!L606-'Loan amortization schedule-new'!L606)-IF(ISERROR(E606),NA(),IF(AD606=1,0,SUM(AE606:AF606)))</f>
        <v>#VALUE!</v>
      </c>
    </row>
    <row r="607" spans="4:34">
      <c r="D607" s="26">
        <f>IF(SUM($D$2:D606)&lt;&gt;0,0,IF(OR(ROUND(U606-L607,2)=0,ROUND(U607,2)=0),E607,0))</f>
        <v>0</v>
      </c>
      <c r="E607" s="3" t="str">
        <f t="shared" si="123"/>
        <v/>
      </c>
      <c r="F607" s="3" t="str">
        <f t="shared" si="115"/>
        <v/>
      </c>
      <c r="G607" s="47">
        <f t="shared" si="125"/>
        <v>8.6499999999999994E-2</v>
      </c>
      <c r="H607" s="37">
        <f t="shared" si="116"/>
        <v>8.6499999999999994E-2</v>
      </c>
      <c r="I607" s="9" t="e">
        <f>IF(Inputs!$B$12="No",IF((K607+L607)&gt;(U606*(1+rate/freq)),IF((U606*(1+rate/freq))&lt;0,0,(U606*(1+rate/freq))),(K607+L607)),IF(E607="",NA(),IF(Inputs!$E$10&gt;(U606*(1+rate/freq)),IF((U606*(1+rate/freq))&lt;0,0,(U606*(1+rate/freq))),PMT(H607/freq,(term),-$B$2))))</f>
        <v>#N/A</v>
      </c>
      <c r="J607" s="8" t="str">
        <f t="shared" si="117"/>
        <v/>
      </c>
      <c r="K607" s="9" t="str">
        <f t="shared" si="118"/>
        <v/>
      </c>
      <c r="L607" s="8" t="str">
        <f>IF(E607="","",IF(Inputs!$B$12="Yes",I607-K607,Inputs!$B$6-K607))</f>
        <v/>
      </c>
      <c r="M607" s="8" t="str">
        <f t="shared" si="124"/>
        <v/>
      </c>
      <c r="N607" s="8">
        <f>N604+3</f>
        <v>604</v>
      </c>
      <c r="O607" s="8"/>
      <c r="P607" s="8"/>
      <c r="Q607" s="8" t="str">
        <f t="shared" si="119"/>
        <v/>
      </c>
      <c r="R607" s="3">
        <f t="shared" si="120"/>
        <v>0</v>
      </c>
      <c r="S607" s="19"/>
      <c r="T607" s="3">
        <f t="shared" si="121"/>
        <v>0</v>
      </c>
      <c r="U607" s="8" t="str">
        <f t="shared" si="122"/>
        <v/>
      </c>
      <c r="W607" s="11"/>
      <c r="X607" s="11"/>
      <c r="Y607" s="11"/>
      <c r="Z607" s="11"/>
      <c r="AA607" s="11"/>
      <c r="AB607" s="11"/>
      <c r="AC607" s="11"/>
      <c r="AD607">
        <f>IF(AND('Loan amortization schedule-old'!K607&gt;$AE$1,K607&gt;$AE$1),1,0)</f>
        <v>1</v>
      </c>
      <c r="AE607" s="2">
        <f>IF(AND('Loan amortization schedule-old'!K607&gt;$AE$1,K607&lt;$AE$1),($AE$1-K607)*Inputs!$B$10,0)</f>
        <v>0</v>
      </c>
      <c r="AF607">
        <f>IF(AND('Loan amortization schedule-old'!K607&lt;$AE$1,K607&lt;$AE$1),('Loan amortization schedule-old'!K607-'Loan amortization schedule-new'!K607)*Inputs!$B$10,0)</f>
        <v>0</v>
      </c>
      <c r="AG607" s="7"/>
      <c r="AH607" s="61" t="e">
        <f>IF(ISERROR(E607),NA(),'Loan amortization schedule-old'!K607-'Loan amortization schedule-new'!K607)+IF(ISERROR(E607),NA(),'Loan amortization schedule-old'!L607-'Loan amortization schedule-new'!L607)-IF(ISERROR(E607),NA(),IF(AD607=1,0,SUM(AE607:AF607)))</f>
        <v>#VALUE!</v>
      </c>
    </row>
    <row r="608" spans="4:34">
      <c r="D608" s="26">
        <f>IF(SUM($D$2:D607)&lt;&gt;0,0,IF(OR(ROUND(U607-L608,2)=0,ROUND(U608,2)=0),E608,0))</f>
        <v>0</v>
      </c>
      <c r="E608" s="3" t="str">
        <f t="shared" si="123"/>
        <v/>
      </c>
      <c r="F608" s="3" t="str">
        <f t="shared" si="115"/>
        <v/>
      </c>
      <c r="G608" s="47">
        <f t="shared" si="125"/>
        <v>8.6499999999999994E-2</v>
      </c>
      <c r="H608" s="37">
        <f t="shared" si="116"/>
        <v>8.6499999999999994E-2</v>
      </c>
      <c r="I608" s="9" t="e">
        <f>IF(Inputs!$B$12="No",IF((K608+L608)&gt;(U607*(1+rate/freq)),IF((U607*(1+rate/freq))&lt;0,0,(U607*(1+rate/freq))),(K608+L608)),IF(E608="",NA(),IF(Inputs!$E$10&gt;(U607*(1+rate/freq)),IF((U607*(1+rate/freq))&lt;0,0,(U607*(1+rate/freq))),PMT(H608/freq,(term),-$B$2))))</f>
        <v>#N/A</v>
      </c>
      <c r="J608" s="8" t="str">
        <f t="shared" si="117"/>
        <v/>
      </c>
      <c r="K608" s="9" t="str">
        <f t="shared" si="118"/>
        <v/>
      </c>
      <c r="L608" s="8" t="str">
        <f>IF(E608="","",IF(Inputs!$B$12="Yes",I608-K608,Inputs!$B$6-K608))</f>
        <v/>
      </c>
      <c r="M608" s="8" t="str">
        <f t="shared" si="124"/>
        <v/>
      </c>
      <c r="N608" s="8"/>
      <c r="O608" s="8"/>
      <c r="P608" s="8"/>
      <c r="Q608" s="8" t="str">
        <f t="shared" si="119"/>
        <v/>
      </c>
      <c r="R608" s="3">
        <f t="shared" si="120"/>
        <v>0</v>
      </c>
      <c r="S608" s="19"/>
      <c r="T608" s="3">
        <f t="shared" si="121"/>
        <v>0</v>
      </c>
      <c r="U608" s="8" t="str">
        <f t="shared" si="122"/>
        <v/>
      </c>
      <c r="W608" s="11"/>
      <c r="X608" s="11"/>
      <c r="Y608" s="11"/>
      <c r="Z608" s="11"/>
      <c r="AA608" s="11"/>
      <c r="AB608" s="11"/>
      <c r="AC608" s="11"/>
      <c r="AD608">
        <f>IF(AND('Loan amortization schedule-old'!K608&gt;$AE$1,K608&gt;$AE$1),1,0)</f>
        <v>1</v>
      </c>
      <c r="AE608" s="2">
        <f>IF(AND('Loan amortization schedule-old'!K608&gt;$AE$1,K608&lt;$AE$1),($AE$1-K608)*Inputs!$B$10,0)</f>
        <v>0</v>
      </c>
      <c r="AF608">
        <f>IF(AND('Loan amortization schedule-old'!K608&lt;$AE$1,K608&lt;$AE$1),('Loan amortization schedule-old'!K608-'Loan amortization schedule-new'!K608)*Inputs!$B$10,0)</f>
        <v>0</v>
      </c>
      <c r="AG608" s="7"/>
      <c r="AH608" s="61" t="e">
        <f>IF(ISERROR(E608),NA(),'Loan amortization schedule-old'!K608-'Loan amortization schedule-new'!K608)+IF(ISERROR(E608),NA(),'Loan amortization schedule-old'!L608-'Loan amortization schedule-new'!L608)-IF(ISERROR(E608),NA(),IF(AD608=1,0,SUM(AE608:AF608)))</f>
        <v>#VALUE!</v>
      </c>
    </row>
    <row r="609" spans="4:34">
      <c r="D609" s="26">
        <f>IF(SUM($D$2:D608)&lt;&gt;0,0,IF(OR(ROUND(U608-L609,2)=0,ROUND(U609,2)=0),E609,0))</f>
        <v>0</v>
      </c>
      <c r="E609" s="3" t="str">
        <f t="shared" si="123"/>
        <v/>
      </c>
      <c r="F609" s="3" t="str">
        <f t="shared" si="115"/>
        <v/>
      </c>
      <c r="G609" s="47">
        <f t="shared" si="125"/>
        <v>8.6499999999999994E-2</v>
      </c>
      <c r="H609" s="37">
        <f t="shared" si="116"/>
        <v>8.6499999999999994E-2</v>
      </c>
      <c r="I609" s="9" t="e">
        <f>IF(Inputs!$B$12="No",IF((K609+L609)&gt;(U608*(1+rate/freq)),IF((U608*(1+rate/freq))&lt;0,0,(U608*(1+rate/freq))),(K609+L609)),IF(E609="",NA(),IF(Inputs!$E$10&gt;(U608*(1+rate/freq)),IF((U608*(1+rate/freq))&lt;0,0,(U608*(1+rate/freq))),PMT(H609/freq,(term),-$B$2))))</f>
        <v>#N/A</v>
      </c>
      <c r="J609" s="8" t="str">
        <f t="shared" si="117"/>
        <v/>
      </c>
      <c r="K609" s="9" t="str">
        <f t="shared" si="118"/>
        <v/>
      </c>
      <c r="L609" s="8" t="str">
        <f>IF(E609="","",IF(Inputs!$B$12="Yes",I609-K609,Inputs!$B$6-K609))</f>
        <v/>
      </c>
      <c r="M609" s="8" t="str">
        <f t="shared" si="124"/>
        <v/>
      </c>
      <c r="N609" s="8"/>
      <c r="O609" s="8"/>
      <c r="P609" s="8"/>
      <c r="Q609" s="8" t="str">
        <f t="shared" si="119"/>
        <v/>
      </c>
      <c r="R609" s="3">
        <f t="shared" si="120"/>
        <v>0</v>
      </c>
      <c r="S609" s="19"/>
      <c r="T609" s="3">
        <f t="shared" si="121"/>
        <v>0</v>
      </c>
      <c r="U609" s="8" t="str">
        <f t="shared" si="122"/>
        <v/>
      </c>
      <c r="W609" s="11"/>
      <c r="X609" s="11"/>
      <c r="Y609" s="11"/>
      <c r="Z609" s="11"/>
      <c r="AA609" s="11"/>
      <c r="AB609" s="11"/>
      <c r="AC609" s="11"/>
      <c r="AD609">
        <f>IF(AND('Loan amortization schedule-old'!K609&gt;$AE$1,K609&gt;$AE$1),1,0)</f>
        <v>1</v>
      </c>
      <c r="AE609" s="2">
        <f>IF(AND('Loan amortization schedule-old'!K609&gt;$AE$1,K609&lt;$AE$1),($AE$1-K609)*Inputs!$B$10,0)</f>
        <v>0</v>
      </c>
      <c r="AF609">
        <f>IF(AND('Loan amortization schedule-old'!K609&lt;$AE$1,K609&lt;$AE$1),('Loan amortization schedule-old'!K609-'Loan amortization schedule-new'!K609)*Inputs!$B$10,0)</f>
        <v>0</v>
      </c>
      <c r="AG609" s="7"/>
      <c r="AH609" s="61" t="e">
        <f>IF(ISERROR(E609),NA(),'Loan amortization schedule-old'!K609-'Loan amortization schedule-new'!K609)+IF(ISERROR(E609),NA(),'Loan amortization schedule-old'!L609-'Loan amortization schedule-new'!L609)-IF(ISERROR(E609),NA(),IF(AD609=1,0,SUM(AE609:AF609)))</f>
        <v>#VALUE!</v>
      </c>
    </row>
    <row r="610" spans="4:34">
      <c r="D610" s="26">
        <f>IF(SUM($D$2:D609)&lt;&gt;0,0,IF(OR(ROUND(U609-L610,2)=0,ROUND(U610,2)=0),E610,0))</f>
        <v>0</v>
      </c>
      <c r="E610" s="3" t="str">
        <f t="shared" si="123"/>
        <v/>
      </c>
      <c r="F610" s="3" t="str">
        <f t="shared" si="115"/>
        <v/>
      </c>
      <c r="G610" s="47">
        <f t="shared" si="125"/>
        <v>8.6499999999999994E-2</v>
      </c>
      <c r="H610" s="37">
        <f t="shared" si="116"/>
        <v>8.6499999999999994E-2</v>
      </c>
      <c r="I610" s="9" t="e">
        <f>IF(Inputs!$B$12="No",IF((K610+L610)&gt;(U609*(1+rate/freq)),IF((U609*(1+rate/freq))&lt;0,0,(U609*(1+rate/freq))),(K610+L610)),IF(E610="",NA(),IF(Inputs!$E$10&gt;(U609*(1+rate/freq)),IF((U609*(1+rate/freq))&lt;0,0,(U609*(1+rate/freq))),PMT(H610/freq,(term),-$B$2))))</f>
        <v>#N/A</v>
      </c>
      <c r="J610" s="8" t="str">
        <f t="shared" si="117"/>
        <v/>
      </c>
      <c r="K610" s="9" t="str">
        <f t="shared" si="118"/>
        <v/>
      </c>
      <c r="L610" s="8" t="str">
        <f>IF(E610="","",IF(Inputs!$B$12="Yes",I610-K610,Inputs!$B$6-K610))</f>
        <v/>
      </c>
      <c r="M610" s="8" t="str">
        <f t="shared" si="124"/>
        <v/>
      </c>
      <c r="N610" s="8">
        <f>N607+3</f>
        <v>607</v>
      </c>
      <c r="O610" s="8">
        <f>O604+6</f>
        <v>607</v>
      </c>
      <c r="P610" s="8"/>
      <c r="Q610" s="8" t="str">
        <f t="shared" si="119"/>
        <v/>
      </c>
      <c r="R610" s="3">
        <f t="shared" si="120"/>
        <v>0</v>
      </c>
      <c r="S610" s="19"/>
      <c r="T610" s="3">
        <f t="shared" si="121"/>
        <v>0</v>
      </c>
      <c r="U610" s="8" t="str">
        <f t="shared" si="122"/>
        <v/>
      </c>
      <c r="W610" s="11"/>
      <c r="X610" s="11"/>
      <c r="Y610" s="11"/>
      <c r="Z610" s="11"/>
      <c r="AA610" s="11"/>
      <c r="AB610" s="11"/>
      <c r="AC610" s="11"/>
      <c r="AD610">
        <f>IF(AND('Loan amortization schedule-old'!K610&gt;$AE$1,K610&gt;$AE$1),1,0)</f>
        <v>1</v>
      </c>
      <c r="AE610" s="2">
        <f>IF(AND('Loan amortization schedule-old'!K610&gt;$AE$1,K610&lt;$AE$1),($AE$1-K610)*Inputs!$B$10,0)</f>
        <v>0</v>
      </c>
      <c r="AF610">
        <f>IF(AND('Loan amortization schedule-old'!K610&lt;$AE$1,K610&lt;$AE$1),('Loan amortization schedule-old'!K610-'Loan amortization schedule-new'!K610)*Inputs!$B$10,0)</f>
        <v>0</v>
      </c>
      <c r="AG610" s="7"/>
      <c r="AH610" s="61" t="e">
        <f>IF(ISERROR(E610),NA(),'Loan amortization schedule-old'!K610-'Loan amortization schedule-new'!K610)+IF(ISERROR(E610),NA(),'Loan amortization schedule-old'!L610-'Loan amortization schedule-new'!L610)-IF(ISERROR(E610),NA(),IF(AD610=1,0,SUM(AE610:AF610)))</f>
        <v>#VALUE!</v>
      </c>
    </row>
    <row r="611" spans="4:34">
      <c r="D611" s="26">
        <f>IF(SUM($D$2:D610)&lt;&gt;0,0,IF(OR(ROUND(U610-L611,2)=0,ROUND(U611,2)=0),E611,0))</f>
        <v>0</v>
      </c>
      <c r="E611" s="3" t="str">
        <f t="shared" si="123"/>
        <v/>
      </c>
      <c r="F611" s="3" t="str">
        <f t="shared" si="115"/>
        <v/>
      </c>
      <c r="G611" s="47">
        <f t="shared" si="125"/>
        <v>8.6499999999999994E-2</v>
      </c>
      <c r="H611" s="37">
        <f t="shared" si="116"/>
        <v>8.6499999999999994E-2</v>
      </c>
      <c r="I611" s="9" t="e">
        <f>IF(Inputs!$B$12="No",IF((K611+L611)&gt;(U610*(1+rate/freq)),IF((U610*(1+rate/freq))&lt;0,0,(U610*(1+rate/freq))),(K611+L611)),IF(E611="",NA(),IF(Inputs!$E$10&gt;(U610*(1+rate/freq)),IF((U610*(1+rate/freq))&lt;0,0,(U610*(1+rate/freq))),PMT(H611/freq,(term),-$B$2))))</f>
        <v>#N/A</v>
      </c>
      <c r="J611" s="8" t="str">
        <f t="shared" si="117"/>
        <v/>
      </c>
      <c r="K611" s="9" t="str">
        <f t="shared" si="118"/>
        <v/>
      </c>
      <c r="L611" s="8" t="str">
        <f>IF(E611="","",IF(Inputs!$B$12="Yes",I611-K611,Inputs!$B$6-K611))</f>
        <v/>
      </c>
      <c r="M611" s="8" t="str">
        <f t="shared" si="124"/>
        <v/>
      </c>
      <c r="N611" s="8"/>
      <c r="O611" s="8"/>
      <c r="P611" s="8"/>
      <c r="Q611" s="8" t="str">
        <f t="shared" si="119"/>
        <v/>
      </c>
      <c r="R611" s="3">
        <f t="shared" si="120"/>
        <v>0</v>
      </c>
      <c r="S611" s="19"/>
      <c r="T611" s="3">
        <f t="shared" si="121"/>
        <v>0</v>
      </c>
      <c r="U611" s="8" t="str">
        <f t="shared" si="122"/>
        <v/>
      </c>
      <c r="W611" s="11"/>
      <c r="X611" s="11"/>
      <c r="Y611" s="11"/>
      <c r="Z611" s="11"/>
      <c r="AA611" s="11"/>
      <c r="AB611" s="11"/>
      <c r="AC611" s="11"/>
      <c r="AD611">
        <f>IF(AND('Loan amortization schedule-old'!K611&gt;$AE$1,K611&gt;$AE$1),1,0)</f>
        <v>1</v>
      </c>
      <c r="AE611" s="2">
        <f>IF(AND('Loan amortization schedule-old'!K611&gt;$AE$1,K611&lt;$AE$1),($AE$1-K611)*Inputs!$B$10,0)</f>
        <v>0</v>
      </c>
      <c r="AF611">
        <f>IF(AND('Loan amortization schedule-old'!K611&lt;$AE$1,K611&lt;$AE$1),('Loan amortization schedule-old'!K611-'Loan amortization schedule-new'!K611)*Inputs!$B$10,0)</f>
        <v>0</v>
      </c>
      <c r="AG611" s="7"/>
      <c r="AH611" s="61" t="e">
        <f>IF(ISERROR(E611),NA(),'Loan amortization schedule-old'!K611-'Loan amortization schedule-new'!K611)+IF(ISERROR(E611),NA(),'Loan amortization schedule-old'!L611-'Loan amortization schedule-new'!L611)-IF(ISERROR(E611),NA(),IF(AD611=1,0,SUM(AE611:AF611)))</f>
        <v>#VALUE!</v>
      </c>
    </row>
    <row r="612" spans="4:34">
      <c r="D612" s="26">
        <f>IF(SUM($D$2:D611)&lt;&gt;0,0,IF(OR(ROUND(U611-L612,2)=0,ROUND(U612,2)=0),E612,0))</f>
        <v>0</v>
      </c>
      <c r="E612" s="3" t="str">
        <f t="shared" si="123"/>
        <v/>
      </c>
      <c r="F612" s="3" t="str">
        <f t="shared" si="115"/>
        <v/>
      </c>
      <c r="G612" s="47">
        <f t="shared" si="125"/>
        <v>8.6499999999999994E-2</v>
      </c>
      <c r="H612" s="37">
        <f t="shared" si="116"/>
        <v>8.6499999999999994E-2</v>
      </c>
      <c r="I612" s="9" t="e">
        <f>IF(Inputs!$B$12="No",IF((K612+L612)&gt;(U611*(1+rate/freq)),IF((U611*(1+rate/freq))&lt;0,0,(U611*(1+rate/freq))),(K612+L612)),IF(E612="",NA(),IF(Inputs!$E$10&gt;(U611*(1+rate/freq)),IF((U611*(1+rate/freq))&lt;0,0,(U611*(1+rate/freq))),PMT(H612/freq,(term),-$B$2))))</f>
        <v>#N/A</v>
      </c>
      <c r="J612" s="8" t="str">
        <f t="shared" si="117"/>
        <v/>
      </c>
      <c r="K612" s="9" t="str">
        <f t="shared" si="118"/>
        <v/>
      </c>
      <c r="L612" s="8" t="str">
        <f>IF(E612="","",IF(Inputs!$B$12="Yes",I612-K612,Inputs!$B$6-K612))</f>
        <v/>
      </c>
      <c r="M612" s="8" t="str">
        <f t="shared" si="124"/>
        <v/>
      </c>
      <c r="N612" s="8"/>
      <c r="O612" s="8"/>
      <c r="P612" s="8"/>
      <c r="Q612" s="8" t="str">
        <f t="shared" si="119"/>
        <v/>
      </c>
      <c r="R612" s="3">
        <f t="shared" si="120"/>
        <v>0</v>
      </c>
      <c r="S612" s="19"/>
      <c r="T612" s="3">
        <f t="shared" si="121"/>
        <v>0</v>
      </c>
      <c r="U612" s="8" t="str">
        <f t="shared" si="122"/>
        <v/>
      </c>
      <c r="W612" s="11"/>
      <c r="X612" s="11"/>
      <c r="Y612" s="11"/>
      <c r="Z612" s="11"/>
      <c r="AA612" s="11"/>
      <c r="AB612" s="11"/>
      <c r="AC612" s="11"/>
      <c r="AD612">
        <f>IF(AND('Loan amortization schedule-old'!K612&gt;$AE$1,K612&gt;$AE$1),1,0)</f>
        <v>1</v>
      </c>
      <c r="AE612" s="2">
        <f>IF(AND('Loan amortization schedule-old'!K612&gt;$AE$1,K612&lt;$AE$1),($AE$1-K612)*Inputs!$B$10,0)</f>
        <v>0</v>
      </c>
      <c r="AF612">
        <f>IF(AND('Loan amortization schedule-old'!K612&lt;$AE$1,K612&lt;$AE$1),('Loan amortization schedule-old'!K612-'Loan amortization schedule-new'!K612)*Inputs!$B$10,0)</f>
        <v>0</v>
      </c>
      <c r="AG612" s="7"/>
      <c r="AH612" s="61" t="e">
        <f>IF(ISERROR(E612),NA(),'Loan amortization schedule-old'!K612-'Loan amortization schedule-new'!K612)+IF(ISERROR(E612),NA(),'Loan amortization schedule-old'!L612-'Loan amortization schedule-new'!L612)-IF(ISERROR(E612),NA(),IF(AD612=1,0,SUM(AE612:AF612)))</f>
        <v>#VALUE!</v>
      </c>
    </row>
    <row r="613" spans="4:34">
      <c r="D613" s="26">
        <f>IF(SUM($D$2:D612)&lt;&gt;0,0,IF(OR(ROUND(U612-L613,2)=0,ROUND(U613,2)=0),E613,0))</f>
        <v>0</v>
      </c>
      <c r="E613" s="3" t="str">
        <f t="shared" si="123"/>
        <v/>
      </c>
      <c r="F613" s="3" t="str">
        <f t="shared" si="115"/>
        <v/>
      </c>
      <c r="G613" s="47">
        <f t="shared" si="125"/>
        <v>8.6499999999999994E-2</v>
      </c>
      <c r="H613" s="37">
        <f t="shared" si="116"/>
        <v>8.6499999999999994E-2</v>
      </c>
      <c r="I613" s="9" t="e">
        <f>IF(Inputs!$B$12="No",IF((K613+L613)&gt;(U612*(1+rate/freq)),IF((U612*(1+rate/freq))&lt;0,0,(U612*(1+rate/freq))),(K613+L613)),IF(E613="",NA(),IF(Inputs!$E$10&gt;(U612*(1+rate/freq)),IF((U612*(1+rate/freq))&lt;0,0,(U612*(1+rate/freq))),PMT(H613/freq,(term),-$B$2))))</f>
        <v>#N/A</v>
      </c>
      <c r="J613" s="8" t="str">
        <f t="shared" si="117"/>
        <v/>
      </c>
      <c r="K613" s="9" t="str">
        <f t="shared" si="118"/>
        <v/>
      </c>
      <c r="L613" s="8" t="str">
        <f>IF(E613="","",IF(Inputs!$B$12="Yes",I613-K613,Inputs!$B$6-K613))</f>
        <v/>
      </c>
      <c r="M613" s="8" t="str">
        <f t="shared" si="124"/>
        <v/>
      </c>
      <c r="N613" s="8">
        <f>N610+3</f>
        <v>610</v>
      </c>
      <c r="O613" s="8"/>
      <c r="P613" s="8"/>
      <c r="Q613" s="8" t="str">
        <f t="shared" si="119"/>
        <v/>
      </c>
      <c r="R613" s="3">
        <f t="shared" si="120"/>
        <v>0</v>
      </c>
      <c r="S613" s="19"/>
      <c r="T613" s="3">
        <f t="shared" si="121"/>
        <v>0</v>
      </c>
      <c r="U613" s="8" t="str">
        <f t="shared" si="122"/>
        <v/>
      </c>
      <c r="W613" s="11"/>
      <c r="X613" s="11"/>
      <c r="Y613" s="11"/>
      <c r="Z613" s="11"/>
      <c r="AA613" s="11"/>
      <c r="AB613" s="11"/>
      <c r="AC613" s="11"/>
      <c r="AD613">
        <f>IF(AND('Loan amortization schedule-old'!K613&gt;$AE$1,K613&gt;$AE$1),1,0)</f>
        <v>1</v>
      </c>
      <c r="AE613" s="2">
        <f>IF(AND('Loan amortization schedule-old'!K613&gt;$AE$1,K613&lt;$AE$1),($AE$1-K613)*Inputs!$B$10,0)</f>
        <v>0</v>
      </c>
      <c r="AF613">
        <f>IF(AND('Loan amortization schedule-old'!K613&lt;$AE$1,K613&lt;$AE$1),('Loan amortization schedule-old'!K613-'Loan amortization schedule-new'!K613)*Inputs!$B$10,0)</f>
        <v>0</v>
      </c>
      <c r="AG613" s="7"/>
      <c r="AH613" s="61" t="e">
        <f>IF(ISERROR(E613),NA(),'Loan amortization schedule-old'!K613-'Loan amortization schedule-new'!K613)+IF(ISERROR(E613),NA(),'Loan amortization schedule-old'!L613-'Loan amortization schedule-new'!L613)-IF(ISERROR(E613),NA(),IF(AD613=1,0,SUM(AE613:AF613)))</f>
        <v>#VALUE!</v>
      </c>
    </row>
    <row r="614" spans="4:34">
      <c r="D614" s="26">
        <f>IF(SUM($D$2:D613)&lt;&gt;0,0,IF(OR(ROUND(U613-L614,2)=0,ROUND(U614,2)=0),E614,0))</f>
        <v>0</v>
      </c>
      <c r="E614" s="3" t="str">
        <f t="shared" si="123"/>
        <v/>
      </c>
      <c r="F614" s="3" t="str">
        <f t="shared" si="115"/>
        <v/>
      </c>
      <c r="G614" s="47">
        <f t="shared" si="125"/>
        <v>8.6499999999999994E-2</v>
      </c>
      <c r="H614" s="37">
        <f t="shared" si="116"/>
        <v>8.6499999999999994E-2</v>
      </c>
      <c r="I614" s="9" t="e">
        <f>IF(Inputs!$B$12="No",IF((K614+L614)&gt;(U613*(1+rate/freq)),IF((U613*(1+rate/freq))&lt;0,0,(U613*(1+rate/freq))),(K614+L614)),IF(E614="",NA(),IF(Inputs!$E$10&gt;(U613*(1+rate/freq)),IF((U613*(1+rate/freq))&lt;0,0,(U613*(1+rate/freq))),PMT(H614/freq,(term),-$B$2))))</f>
        <v>#N/A</v>
      </c>
      <c r="J614" s="8" t="str">
        <f t="shared" si="117"/>
        <v/>
      </c>
      <c r="K614" s="9" t="str">
        <f t="shared" si="118"/>
        <v/>
      </c>
      <c r="L614" s="8" t="str">
        <f>IF(E614="","",IF(Inputs!$B$12="Yes",I614-K614,Inputs!$B$6-K614))</f>
        <v/>
      </c>
      <c r="M614" s="8" t="str">
        <f t="shared" si="124"/>
        <v/>
      </c>
      <c r="N614" s="8"/>
      <c r="O614" s="8"/>
      <c r="P614" s="8"/>
      <c r="Q614" s="8" t="str">
        <f t="shared" si="119"/>
        <v/>
      </c>
      <c r="R614" s="3">
        <f t="shared" si="120"/>
        <v>0</v>
      </c>
      <c r="S614" s="19"/>
      <c r="T614" s="3">
        <f t="shared" si="121"/>
        <v>0</v>
      </c>
      <c r="U614" s="8" t="str">
        <f t="shared" si="122"/>
        <v/>
      </c>
      <c r="W614" s="11"/>
      <c r="X614" s="11"/>
      <c r="Y614" s="11"/>
      <c r="Z614" s="11"/>
      <c r="AA614" s="11"/>
      <c r="AB614" s="11"/>
      <c r="AC614" s="11"/>
      <c r="AD614">
        <f>IF(AND('Loan amortization schedule-old'!K614&gt;$AE$1,K614&gt;$AE$1),1,0)</f>
        <v>1</v>
      </c>
      <c r="AE614" s="2">
        <f>IF(AND('Loan amortization schedule-old'!K614&gt;$AE$1,K614&lt;$AE$1),($AE$1-K614)*Inputs!$B$10,0)</f>
        <v>0</v>
      </c>
      <c r="AF614">
        <f>IF(AND('Loan amortization schedule-old'!K614&lt;$AE$1,K614&lt;$AE$1),('Loan amortization schedule-old'!K614-'Loan amortization schedule-new'!K614)*Inputs!$B$10,0)</f>
        <v>0</v>
      </c>
      <c r="AG614" s="7"/>
      <c r="AH614" s="61" t="e">
        <f>IF(ISERROR(E614),NA(),'Loan amortization schedule-old'!K614-'Loan amortization schedule-new'!K614)+IF(ISERROR(E614),NA(),'Loan amortization schedule-old'!L614-'Loan amortization schedule-new'!L614)-IF(ISERROR(E614),NA(),IF(AD614=1,0,SUM(AE614:AF614)))</f>
        <v>#VALUE!</v>
      </c>
    </row>
    <row r="615" spans="4:34">
      <c r="D615" s="26">
        <f>IF(SUM($D$2:D614)&lt;&gt;0,0,IF(OR(ROUND(U614-L615,2)=0,ROUND(U615,2)=0),E615,0))</f>
        <v>0</v>
      </c>
      <c r="E615" s="3" t="str">
        <f t="shared" si="123"/>
        <v/>
      </c>
      <c r="F615" s="3" t="str">
        <f t="shared" si="115"/>
        <v/>
      </c>
      <c r="G615" s="47">
        <f t="shared" si="125"/>
        <v>8.6499999999999994E-2</v>
      </c>
      <c r="H615" s="37">
        <f t="shared" si="116"/>
        <v>8.6499999999999994E-2</v>
      </c>
      <c r="I615" s="9" t="e">
        <f>IF(Inputs!$B$12="No",IF((K615+L615)&gt;(U614*(1+rate/freq)),IF((U614*(1+rate/freq))&lt;0,0,(U614*(1+rate/freq))),(K615+L615)),IF(E615="",NA(),IF(Inputs!$E$10&gt;(U614*(1+rate/freq)),IF((U614*(1+rate/freq))&lt;0,0,(U614*(1+rate/freq))),PMT(H615/freq,(term),-$B$2))))</f>
        <v>#N/A</v>
      </c>
      <c r="J615" s="8" t="str">
        <f t="shared" si="117"/>
        <v/>
      </c>
      <c r="K615" s="9" t="str">
        <f t="shared" si="118"/>
        <v/>
      </c>
      <c r="L615" s="8" t="str">
        <f>IF(E615="","",IF(Inputs!$B$12="Yes",I615-K615,Inputs!$B$6-K615))</f>
        <v/>
      </c>
      <c r="M615" s="8" t="str">
        <f t="shared" si="124"/>
        <v/>
      </c>
      <c r="N615" s="8"/>
      <c r="O615" s="8"/>
      <c r="P615" s="8"/>
      <c r="Q615" s="8" t="str">
        <f t="shared" si="119"/>
        <v/>
      </c>
      <c r="R615" s="3">
        <f t="shared" si="120"/>
        <v>0</v>
      </c>
      <c r="S615" s="19"/>
      <c r="T615" s="3">
        <f t="shared" si="121"/>
        <v>0</v>
      </c>
      <c r="U615" s="8" t="str">
        <f t="shared" si="122"/>
        <v/>
      </c>
      <c r="W615" s="11"/>
      <c r="X615" s="11"/>
      <c r="Y615" s="11"/>
      <c r="Z615" s="11"/>
      <c r="AA615" s="11"/>
      <c r="AB615" s="11"/>
      <c r="AC615" s="11"/>
      <c r="AD615">
        <f>IF(AND('Loan amortization schedule-old'!K615&gt;$AE$1,K615&gt;$AE$1),1,0)</f>
        <v>1</v>
      </c>
      <c r="AE615" s="2">
        <f>IF(AND('Loan amortization schedule-old'!K615&gt;$AE$1,K615&lt;$AE$1),($AE$1-K615)*Inputs!$B$10,0)</f>
        <v>0</v>
      </c>
      <c r="AF615">
        <f>IF(AND('Loan amortization schedule-old'!K615&lt;$AE$1,K615&lt;$AE$1),('Loan amortization schedule-old'!K615-'Loan amortization schedule-new'!K615)*Inputs!$B$10,0)</f>
        <v>0</v>
      </c>
      <c r="AG615" s="7"/>
      <c r="AH615" s="61" t="e">
        <f>IF(ISERROR(E615),NA(),'Loan amortization schedule-old'!K615-'Loan amortization schedule-new'!K615)+IF(ISERROR(E615),NA(),'Loan amortization schedule-old'!L615-'Loan amortization schedule-new'!L615)-IF(ISERROR(E615),NA(),IF(AD615=1,0,SUM(AE615:AF615)))</f>
        <v>#VALUE!</v>
      </c>
    </row>
    <row r="616" spans="4:34">
      <c r="D616" s="26">
        <f>IF(SUM($D$2:D615)&lt;&gt;0,0,IF(OR(ROUND(U615-L616,2)=0,ROUND(U616,2)=0),E616,0))</f>
        <v>0</v>
      </c>
      <c r="E616" s="3" t="str">
        <f t="shared" si="123"/>
        <v/>
      </c>
      <c r="F616" s="3" t="str">
        <f t="shared" si="115"/>
        <v/>
      </c>
      <c r="G616" s="47">
        <f t="shared" si="125"/>
        <v>8.6499999999999994E-2</v>
      </c>
      <c r="H616" s="37">
        <f t="shared" si="116"/>
        <v>8.6499999999999994E-2</v>
      </c>
      <c r="I616" s="9" t="e">
        <f>IF(Inputs!$B$12="No",IF((K616+L616)&gt;(U615*(1+rate/freq)),IF((U615*(1+rate/freq))&lt;0,0,(U615*(1+rate/freq))),(K616+L616)),IF(E616="",NA(),IF(Inputs!$E$10&gt;(U615*(1+rate/freq)),IF((U615*(1+rate/freq))&lt;0,0,(U615*(1+rate/freq))),PMT(H616/freq,(term),-$B$2))))</f>
        <v>#N/A</v>
      </c>
      <c r="J616" s="8" t="str">
        <f t="shared" si="117"/>
        <v/>
      </c>
      <c r="K616" s="9" t="str">
        <f t="shared" si="118"/>
        <v/>
      </c>
      <c r="L616" s="8" t="str">
        <f>IF(E616="","",IF(Inputs!$B$12="Yes",I616-K616,Inputs!$B$6-K616))</f>
        <v/>
      </c>
      <c r="M616" s="8" t="str">
        <f t="shared" si="124"/>
        <v/>
      </c>
      <c r="N616" s="8">
        <f>N613+3</f>
        <v>613</v>
      </c>
      <c r="O616" s="8">
        <f>O610+6</f>
        <v>613</v>
      </c>
      <c r="P616" s="8">
        <f>P604+12</f>
        <v>613</v>
      </c>
      <c r="Q616" s="8" t="str">
        <f t="shared" si="119"/>
        <v/>
      </c>
      <c r="R616" s="3">
        <f t="shared" si="120"/>
        <v>0</v>
      </c>
      <c r="S616" s="19"/>
      <c r="T616" s="3">
        <f t="shared" si="121"/>
        <v>0</v>
      </c>
      <c r="U616" s="8" t="str">
        <f t="shared" si="122"/>
        <v/>
      </c>
      <c r="W616" s="11"/>
      <c r="X616" s="11"/>
      <c r="Y616" s="11"/>
      <c r="Z616" s="11"/>
      <c r="AA616" s="11"/>
      <c r="AB616" s="11"/>
      <c r="AC616" s="11"/>
      <c r="AD616">
        <f>IF(AND('Loan amortization schedule-old'!K616&gt;$AE$1,K616&gt;$AE$1),1,0)</f>
        <v>1</v>
      </c>
      <c r="AE616" s="2">
        <f>IF(AND('Loan amortization schedule-old'!K616&gt;$AE$1,K616&lt;$AE$1),($AE$1-K616)*Inputs!$B$10,0)</f>
        <v>0</v>
      </c>
      <c r="AF616">
        <f>IF(AND('Loan amortization schedule-old'!K616&lt;$AE$1,K616&lt;$AE$1),('Loan amortization schedule-old'!K616-'Loan amortization schedule-new'!K616)*Inputs!$B$10,0)</f>
        <v>0</v>
      </c>
      <c r="AG616" s="7"/>
      <c r="AH616" s="61" t="e">
        <f>IF(ISERROR(E616),NA(),'Loan amortization schedule-old'!K616-'Loan amortization schedule-new'!K616)+IF(ISERROR(E616),NA(),'Loan amortization schedule-old'!L616-'Loan amortization schedule-new'!L616)-IF(ISERROR(E616),NA(),IF(AD616=1,0,SUM(AE616:AF616)))</f>
        <v>#VALUE!</v>
      </c>
    </row>
    <row r="617" spans="4:34">
      <c r="D617" s="26">
        <f>IF(SUM($D$2:D616)&lt;&gt;0,0,IF(OR(ROUND(U616-L617,2)=0,ROUND(U617,2)=0),E617,0))</f>
        <v>0</v>
      </c>
      <c r="E617" s="3" t="str">
        <f t="shared" si="123"/>
        <v/>
      </c>
      <c r="F617" s="3" t="str">
        <f t="shared" si="115"/>
        <v/>
      </c>
      <c r="G617" s="47">
        <f t="shared" si="125"/>
        <v>8.6499999999999994E-2</v>
      </c>
      <c r="H617" s="37">
        <f t="shared" si="116"/>
        <v>8.6499999999999994E-2</v>
      </c>
      <c r="I617" s="9" t="e">
        <f>IF(Inputs!$B$12="No",IF((K617+L617)&gt;(U616*(1+rate/freq)),IF((U616*(1+rate/freq))&lt;0,0,(U616*(1+rate/freq))),(K617+L617)),IF(E617="",NA(),IF(Inputs!$E$10&gt;(U616*(1+rate/freq)),IF((U616*(1+rate/freq))&lt;0,0,(U616*(1+rate/freq))),PMT(H617/freq,(term),-$B$2))))</f>
        <v>#N/A</v>
      </c>
      <c r="J617" s="8" t="str">
        <f t="shared" si="117"/>
        <v/>
      </c>
      <c r="K617" s="9" t="str">
        <f t="shared" si="118"/>
        <v/>
      </c>
      <c r="L617" s="8" t="str">
        <f>IF(E617="","",IF(Inputs!$B$12="Yes",I617-K617,Inputs!$B$6-K617))</f>
        <v/>
      </c>
      <c r="M617" s="8" t="str">
        <f t="shared" si="124"/>
        <v/>
      </c>
      <c r="N617" s="8"/>
      <c r="O617" s="8"/>
      <c r="P617" s="8"/>
      <c r="Q617" s="8" t="str">
        <f t="shared" si="119"/>
        <v/>
      </c>
      <c r="R617" s="3">
        <f t="shared" si="120"/>
        <v>0</v>
      </c>
      <c r="S617" s="19"/>
      <c r="T617" s="3">
        <f t="shared" si="121"/>
        <v>0</v>
      </c>
      <c r="U617" s="8" t="str">
        <f t="shared" si="122"/>
        <v/>
      </c>
      <c r="W617" s="11"/>
      <c r="X617" s="11"/>
      <c r="Y617" s="11"/>
      <c r="Z617" s="11"/>
      <c r="AA617" s="11"/>
      <c r="AB617" s="11"/>
      <c r="AC617" s="11"/>
      <c r="AD617">
        <f>IF(AND('Loan amortization schedule-old'!K617&gt;$AE$1,K617&gt;$AE$1),1,0)</f>
        <v>1</v>
      </c>
      <c r="AE617" s="2">
        <f>IF(AND('Loan amortization schedule-old'!K617&gt;$AE$1,K617&lt;$AE$1),($AE$1-K617)*Inputs!$B$10,0)</f>
        <v>0</v>
      </c>
      <c r="AF617">
        <f>IF(AND('Loan amortization schedule-old'!K617&lt;$AE$1,K617&lt;$AE$1),('Loan amortization schedule-old'!K617-'Loan amortization schedule-new'!K617)*Inputs!$B$10,0)</f>
        <v>0</v>
      </c>
      <c r="AG617" s="7"/>
      <c r="AH617" s="61" t="e">
        <f>IF(ISERROR(E617),NA(),'Loan amortization schedule-old'!K617-'Loan amortization schedule-new'!K617)+IF(ISERROR(E617),NA(),'Loan amortization schedule-old'!L617-'Loan amortization schedule-new'!L617)-IF(ISERROR(E617),NA(),IF(AD617=1,0,SUM(AE617:AF617)))</f>
        <v>#VALUE!</v>
      </c>
    </row>
    <row r="618" spans="4:34">
      <c r="D618" s="26">
        <f>IF(SUM($D$2:D617)&lt;&gt;0,0,IF(OR(ROUND(U617-L618,2)=0,ROUND(U618,2)=0),E618,0))</f>
        <v>0</v>
      </c>
      <c r="E618" s="3" t="str">
        <f t="shared" si="123"/>
        <v/>
      </c>
      <c r="F618" s="3" t="str">
        <f t="shared" si="115"/>
        <v/>
      </c>
      <c r="G618" s="47">
        <f t="shared" si="125"/>
        <v>8.6499999999999994E-2</v>
      </c>
      <c r="H618" s="37">
        <f t="shared" si="116"/>
        <v>8.6499999999999994E-2</v>
      </c>
      <c r="I618" s="9" t="e">
        <f>IF(Inputs!$B$12="No",IF((K618+L618)&gt;(U617*(1+rate/freq)),IF((U617*(1+rate/freq))&lt;0,0,(U617*(1+rate/freq))),(K618+L618)),IF(E618="",NA(),IF(Inputs!$E$10&gt;(U617*(1+rate/freq)),IF((U617*(1+rate/freq))&lt;0,0,(U617*(1+rate/freq))),PMT(H618/freq,(term),-$B$2))))</f>
        <v>#N/A</v>
      </c>
      <c r="J618" s="8" t="str">
        <f t="shared" si="117"/>
        <v/>
      </c>
      <c r="K618" s="9" t="str">
        <f t="shared" si="118"/>
        <v/>
      </c>
      <c r="L618" s="8" t="str">
        <f>IF(E618="","",IF(Inputs!$B$12="Yes",I618-K618,Inputs!$B$6-K618))</f>
        <v/>
      </c>
      <c r="M618" s="8" t="str">
        <f t="shared" si="124"/>
        <v/>
      </c>
      <c r="N618" s="8"/>
      <c r="O618" s="8"/>
      <c r="P618" s="8"/>
      <c r="Q618" s="8" t="str">
        <f t="shared" si="119"/>
        <v/>
      </c>
      <c r="R618" s="3">
        <f t="shared" si="120"/>
        <v>0</v>
      </c>
      <c r="S618" s="19"/>
      <c r="T618" s="3">
        <f t="shared" si="121"/>
        <v>0</v>
      </c>
      <c r="U618" s="8" t="str">
        <f t="shared" si="122"/>
        <v/>
      </c>
      <c r="W618" s="11"/>
      <c r="X618" s="11"/>
      <c r="Y618" s="11"/>
      <c r="Z618" s="11"/>
      <c r="AA618" s="11"/>
      <c r="AB618" s="11"/>
      <c r="AC618" s="11"/>
      <c r="AD618">
        <f>IF(AND('Loan amortization schedule-old'!K618&gt;$AE$1,K618&gt;$AE$1),1,0)</f>
        <v>1</v>
      </c>
      <c r="AE618" s="2">
        <f>IF(AND('Loan amortization schedule-old'!K618&gt;$AE$1,K618&lt;$AE$1),($AE$1-K618)*Inputs!$B$10,0)</f>
        <v>0</v>
      </c>
      <c r="AF618">
        <f>IF(AND('Loan amortization schedule-old'!K618&lt;$AE$1,K618&lt;$AE$1),('Loan amortization schedule-old'!K618-'Loan amortization schedule-new'!K618)*Inputs!$B$10,0)</f>
        <v>0</v>
      </c>
      <c r="AG618" s="7"/>
      <c r="AH618" s="61" t="e">
        <f>IF(ISERROR(E618),NA(),'Loan amortization schedule-old'!K618-'Loan amortization schedule-new'!K618)+IF(ISERROR(E618),NA(),'Loan amortization schedule-old'!L618-'Loan amortization schedule-new'!L618)-IF(ISERROR(E618),NA(),IF(AD618=1,0,SUM(AE618:AF618)))</f>
        <v>#VALUE!</v>
      </c>
    </row>
    <row r="619" spans="4:34">
      <c r="D619" s="26">
        <f>IF(SUM($D$2:D618)&lt;&gt;0,0,IF(OR(ROUND(U618-L619,2)=0,ROUND(U619,2)=0),E619,0))</f>
        <v>0</v>
      </c>
      <c r="E619" s="3" t="str">
        <f t="shared" si="123"/>
        <v/>
      </c>
      <c r="F619" s="3" t="str">
        <f t="shared" si="115"/>
        <v/>
      </c>
      <c r="G619" s="47">
        <f t="shared" si="125"/>
        <v>8.6499999999999994E-2</v>
      </c>
      <c r="H619" s="37">
        <f t="shared" si="116"/>
        <v>8.6499999999999994E-2</v>
      </c>
      <c r="I619" s="9" t="e">
        <f>IF(Inputs!$B$12="No",IF((K619+L619)&gt;(U618*(1+rate/freq)),IF((U618*(1+rate/freq))&lt;0,0,(U618*(1+rate/freq))),(K619+L619)),IF(E619="",NA(),IF(Inputs!$E$10&gt;(U618*(1+rate/freq)),IF((U618*(1+rate/freq))&lt;0,0,(U618*(1+rate/freq))),PMT(H619/freq,(term),-$B$2))))</f>
        <v>#N/A</v>
      </c>
      <c r="J619" s="8" t="str">
        <f t="shared" si="117"/>
        <v/>
      </c>
      <c r="K619" s="9" t="str">
        <f t="shared" si="118"/>
        <v/>
      </c>
      <c r="L619" s="8" t="str">
        <f>IF(E619="","",IF(Inputs!$B$12="Yes",I619-K619,Inputs!$B$6-K619))</f>
        <v/>
      </c>
      <c r="M619" s="8" t="str">
        <f t="shared" si="124"/>
        <v/>
      </c>
      <c r="N619" s="8">
        <f>N616+3</f>
        <v>616</v>
      </c>
      <c r="O619" s="8"/>
      <c r="P619" s="8"/>
      <c r="Q619" s="8" t="str">
        <f t="shared" si="119"/>
        <v/>
      </c>
      <c r="R619" s="3">
        <f t="shared" si="120"/>
        <v>0</v>
      </c>
      <c r="S619" s="19"/>
      <c r="T619" s="3">
        <f t="shared" si="121"/>
        <v>0</v>
      </c>
      <c r="U619" s="8" t="str">
        <f t="shared" si="122"/>
        <v/>
      </c>
      <c r="W619" s="11"/>
      <c r="X619" s="11"/>
      <c r="Y619" s="11"/>
      <c r="Z619" s="11"/>
      <c r="AA619" s="11"/>
      <c r="AB619" s="11"/>
      <c r="AC619" s="11"/>
      <c r="AD619">
        <f>IF(AND('Loan amortization schedule-old'!K619&gt;$AE$1,K619&gt;$AE$1),1,0)</f>
        <v>1</v>
      </c>
      <c r="AE619" s="2">
        <f>IF(AND('Loan amortization schedule-old'!K619&gt;$AE$1,K619&lt;$AE$1),($AE$1-K619)*Inputs!$B$10,0)</f>
        <v>0</v>
      </c>
      <c r="AF619">
        <f>IF(AND('Loan amortization schedule-old'!K619&lt;$AE$1,K619&lt;$AE$1),('Loan amortization schedule-old'!K619-'Loan amortization schedule-new'!K619)*Inputs!$B$10,0)</f>
        <v>0</v>
      </c>
      <c r="AG619" s="7"/>
      <c r="AH619" s="61" t="e">
        <f>IF(ISERROR(E619),NA(),'Loan amortization schedule-old'!K619-'Loan amortization schedule-new'!K619)+IF(ISERROR(E619),NA(),'Loan amortization schedule-old'!L619-'Loan amortization schedule-new'!L619)-IF(ISERROR(E619),NA(),IF(AD619=1,0,SUM(AE619:AF619)))</f>
        <v>#VALUE!</v>
      </c>
    </row>
    <row r="620" spans="4:34">
      <c r="D620" s="26">
        <f>IF(SUM($D$2:D619)&lt;&gt;0,0,IF(OR(ROUND(U619-L620,2)=0,ROUND(U620,2)=0),E620,0))</f>
        <v>0</v>
      </c>
      <c r="E620" s="3" t="str">
        <f t="shared" si="123"/>
        <v/>
      </c>
      <c r="F620" s="3" t="str">
        <f t="shared" si="115"/>
        <v/>
      </c>
      <c r="G620" s="47">
        <f t="shared" si="125"/>
        <v>8.6499999999999994E-2</v>
      </c>
      <c r="H620" s="37">
        <f t="shared" si="116"/>
        <v>8.6499999999999994E-2</v>
      </c>
      <c r="I620" s="9" t="e">
        <f>IF(Inputs!$B$12="No",IF((K620+L620)&gt;(U619*(1+rate/freq)),IF((U619*(1+rate/freq))&lt;0,0,(U619*(1+rate/freq))),(K620+L620)),IF(E620="",NA(),IF(Inputs!$E$10&gt;(U619*(1+rate/freq)),IF((U619*(1+rate/freq))&lt;0,0,(U619*(1+rate/freq))),PMT(H620/freq,(term),-$B$2))))</f>
        <v>#N/A</v>
      </c>
      <c r="J620" s="8" t="str">
        <f t="shared" si="117"/>
        <v/>
      </c>
      <c r="K620" s="9" t="str">
        <f t="shared" si="118"/>
        <v/>
      </c>
      <c r="L620" s="8" t="str">
        <f>IF(E620="","",IF(Inputs!$B$12="Yes",I620-K620,Inputs!$B$6-K620))</f>
        <v/>
      </c>
      <c r="M620" s="8" t="str">
        <f t="shared" si="124"/>
        <v/>
      </c>
      <c r="N620" s="8"/>
      <c r="O620" s="8"/>
      <c r="P620" s="8"/>
      <c r="Q620" s="8" t="str">
        <f t="shared" si="119"/>
        <v/>
      </c>
      <c r="R620" s="3">
        <f t="shared" si="120"/>
        <v>0</v>
      </c>
      <c r="S620" s="19"/>
      <c r="T620" s="3">
        <f t="shared" si="121"/>
        <v>0</v>
      </c>
      <c r="U620" s="8" t="str">
        <f t="shared" si="122"/>
        <v/>
      </c>
      <c r="W620" s="11"/>
      <c r="X620" s="11"/>
      <c r="Y620" s="11"/>
      <c r="Z620" s="11"/>
      <c r="AA620" s="11"/>
      <c r="AB620" s="11"/>
      <c r="AC620" s="11"/>
      <c r="AD620">
        <f>IF(AND('Loan amortization schedule-old'!K620&gt;$AE$1,K620&gt;$AE$1),1,0)</f>
        <v>1</v>
      </c>
      <c r="AE620" s="2">
        <f>IF(AND('Loan amortization schedule-old'!K620&gt;$AE$1,K620&lt;$AE$1),($AE$1-K620)*Inputs!$B$10,0)</f>
        <v>0</v>
      </c>
      <c r="AF620">
        <f>IF(AND('Loan amortization schedule-old'!K620&lt;$AE$1,K620&lt;$AE$1),('Loan amortization schedule-old'!K620-'Loan amortization schedule-new'!K620)*Inputs!$B$10,0)</f>
        <v>0</v>
      </c>
      <c r="AG620" s="7"/>
      <c r="AH620" s="61" t="e">
        <f>IF(ISERROR(E620),NA(),'Loan amortization schedule-old'!K620-'Loan amortization schedule-new'!K620)+IF(ISERROR(E620),NA(),'Loan amortization schedule-old'!L620-'Loan amortization schedule-new'!L620)-IF(ISERROR(E620),NA(),IF(AD620=1,0,SUM(AE620:AF620)))</f>
        <v>#VALUE!</v>
      </c>
    </row>
    <row r="621" spans="4:34">
      <c r="D621" s="26">
        <f>IF(SUM($D$2:D620)&lt;&gt;0,0,IF(OR(ROUND(U620-L621,2)=0,ROUND(U621,2)=0),E621,0))</f>
        <v>0</v>
      </c>
      <c r="E621" s="3" t="str">
        <f t="shared" si="123"/>
        <v/>
      </c>
      <c r="F621" s="3" t="str">
        <f t="shared" si="115"/>
        <v/>
      </c>
      <c r="G621" s="47">
        <f t="shared" si="125"/>
        <v>8.6499999999999994E-2</v>
      </c>
      <c r="H621" s="37">
        <f t="shared" si="116"/>
        <v>8.6499999999999994E-2</v>
      </c>
      <c r="I621" s="9" t="e">
        <f>IF(Inputs!$B$12="No",IF((K621+L621)&gt;(U620*(1+rate/freq)),IF((U620*(1+rate/freq))&lt;0,0,(U620*(1+rate/freq))),(K621+L621)),IF(E621="",NA(),IF(Inputs!$E$10&gt;(U620*(1+rate/freq)),IF((U620*(1+rate/freq))&lt;0,0,(U620*(1+rate/freq))),PMT(H621/freq,(term),-$B$2))))</f>
        <v>#N/A</v>
      </c>
      <c r="J621" s="8" t="str">
        <f t="shared" si="117"/>
        <v/>
      </c>
      <c r="K621" s="9" t="str">
        <f t="shared" si="118"/>
        <v/>
      </c>
      <c r="L621" s="8" t="str">
        <f>IF(E621="","",IF(Inputs!$B$12="Yes",I621-K621,Inputs!$B$6-K621))</f>
        <v/>
      </c>
      <c r="M621" s="8" t="str">
        <f t="shared" si="124"/>
        <v/>
      </c>
      <c r="N621" s="8"/>
      <c r="O621" s="8"/>
      <c r="P621" s="8"/>
      <c r="Q621" s="8" t="str">
        <f t="shared" si="119"/>
        <v/>
      </c>
      <c r="R621" s="3">
        <f t="shared" si="120"/>
        <v>0</v>
      </c>
      <c r="S621" s="19"/>
      <c r="T621" s="3">
        <f t="shared" si="121"/>
        <v>0</v>
      </c>
      <c r="U621" s="8" t="str">
        <f t="shared" si="122"/>
        <v/>
      </c>
      <c r="W621" s="11"/>
      <c r="X621" s="11"/>
      <c r="Y621" s="11"/>
      <c r="Z621" s="11"/>
      <c r="AA621" s="11"/>
      <c r="AB621" s="11"/>
      <c r="AC621" s="11"/>
      <c r="AD621">
        <f>IF(AND('Loan amortization schedule-old'!K621&gt;$AE$1,K621&gt;$AE$1),1,0)</f>
        <v>1</v>
      </c>
      <c r="AE621" s="2">
        <f>IF(AND('Loan amortization schedule-old'!K621&gt;$AE$1,K621&lt;$AE$1),($AE$1-K621)*Inputs!$B$10,0)</f>
        <v>0</v>
      </c>
      <c r="AF621">
        <f>IF(AND('Loan amortization schedule-old'!K621&lt;$AE$1,K621&lt;$AE$1),('Loan amortization schedule-old'!K621-'Loan amortization schedule-new'!K621)*Inputs!$B$10,0)</f>
        <v>0</v>
      </c>
      <c r="AG621" s="7"/>
      <c r="AH621" s="61" t="e">
        <f>IF(ISERROR(E621),NA(),'Loan amortization schedule-old'!K621-'Loan amortization schedule-new'!K621)+IF(ISERROR(E621),NA(),'Loan amortization schedule-old'!L621-'Loan amortization schedule-new'!L621)-IF(ISERROR(E621),NA(),IF(AD621=1,0,SUM(AE621:AF621)))</f>
        <v>#VALUE!</v>
      </c>
    </row>
    <row r="622" spans="4:34">
      <c r="D622" s="26">
        <f>IF(SUM($D$2:D621)&lt;&gt;0,0,IF(OR(ROUND(U621-L622,2)=0,ROUND(U622,2)=0),E622,0))</f>
        <v>0</v>
      </c>
      <c r="E622" s="3" t="str">
        <f t="shared" si="123"/>
        <v/>
      </c>
      <c r="F622" s="3" t="str">
        <f t="shared" si="115"/>
        <v/>
      </c>
      <c r="G622" s="47">
        <f t="shared" si="125"/>
        <v>8.6499999999999994E-2</v>
      </c>
      <c r="H622" s="37">
        <f t="shared" si="116"/>
        <v>8.6499999999999994E-2</v>
      </c>
      <c r="I622" s="9" t="e">
        <f>IF(Inputs!$B$12="No",IF((K622+L622)&gt;(U621*(1+rate/freq)),IF((U621*(1+rate/freq))&lt;0,0,(U621*(1+rate/freq))),(K622+L622)),IF(E622="",NA(),IF(Inputs!$E$10&gt;(U621*(1+rate/freq)),IF((U621*(1+rate/freq))&lt;0,0,(U621*(1+rate/freq))),PMT(H622/freq,(term),-$B$2))))</f>
        <v>#N/A</v>
      </c>
      <c r="J622" s="8" t="str">
        <f t="shared" si="117"/>
        <v/>
      </c>
      <c r="K622" s="9" t="str">
        <f t="shared" si="118"/>
        <v/>
      </c>
      <c r="L622" s="8" t="str">
        <f>IF(E622="","",IF(Inputs!$B$12="Yes",I622-K622,Inputs!$B$6-K622))</f>
        <v/>
      </c>
      <c r="M622" s="8" t="str">
        <f t="shared" si="124"/>
        <v/>
      </c>
      <c r="N622" s="8">
        <f>N619+3</f>
        <v>619</v>
      </c>
      <c r="O622" s="8">
        <f>O616+6</f>
        <v>619</v>
      </c>
      <c r="P622" s="8"/>
      <c r="Q622" s="8" t="str">
        <f t="shared" si="119"/>
        <v/>
      </c>
      <c r="R622" s="3">
        <f t="shared" si="120"/>
        <v>0</v>
      </c>
      <c r="S622" s="19"/>
      <c r="T622" s="3">
        <f t="shared" si="121"/>
        <v>0</v>
      </c>
      <c r="U622" s="8" t="str">
        <f t="shared" si="122"/>
        <v/>
      </c>
      <c r="W622" s="11"/>
      <c r="X622" s="11"/>
      <c r="Y622" s="11"/>
      <c r="Z622" s="11"/>
      <c r="AA622" s="11"/>
      <c r="AB622" s="11"/>
      <c r="AC622" s="11"/>
      <c r="AD622">
        <f>IF(AND('Loan amortization schedule-old'!K622&gt;$AE$1,K622&gt;$AE$1),1,0)</f>
        <v>1</v>
      </c>
      <c r="AE622" s="2">
        <f>IF(AND('Loan amortization schedule-old'!K622&gt;$AE$1,K622&lt;$AE$1),($AE$1-K622)*Inputs!$B$10,0)</f>
        <v>0</v>
      </c>
      <c r="AF622">
        <f>IF(AND('Loan amortization schedule-old'!K622&lt;$AE$1,K622&lt;$AE$1),('Loan amortization schedule-old'!K622-'Loan amortization schedule-new'!K622)*Inputs!$B$10,0)</f>
        <v>0</v>
      </c>
      <c r="AG622" s="7"/>
      <c r="AH622" s="61" t="e">
        <f>IF(ISERROR(E622),NA(),'Loan amortization schedule-old'!K622-'Loan amortization schedule-new'!K622)+IF(ISERROR(E622),NA(),'Loan amortization schedule-old'!L622-'Loan amortization schedule-new'!L622)-IF(ISERROR(E622),NA(),IF(AD622=1,0,SUM(AE622:AF622)))</f>
        <v>#VALUE!</v>
      </c>
    </row>
    <row r="623" spans="4:34">
      <c r="D623" s="26">
        <f>IF(SUM($D$2:D622)&lt;&gt;0,0,IF(OR(ROUND(U622-L623,2)=0,ROUND(U623,2)=0),E623,0))</f>
        <v>0</v>
      </c>
      <c r="E623" s="3" t="str">
        <f t="shared" si="123"/>
        <v/>
      </c>
      <c r="F623" s="3" t="str">
        <f t="shared" si="115"/>
        <v/>
      </c>
      <c r="G623" s="47">
        <f t="shared" si="125"/>
        <v>8.6499999999999994E-2</v>
      </c>
      <c r="H623" s="37">
        <f t="shared" si="116"/>
        <v>8.6499999999999994E-2</v>
      </c>
      <c r="I623" s="9" t="e">
        <f>IF(Inputs!$B$12="No",IF((K623+L623)&gt;(U622*(1+rate/freq)),IF((U622*(1+rate/freq))&lt;0,0,(U622*(1+rate/freq))),(K623+L623)),IF(E623="",NA(),IF(Inputs!$E$10&gt;(U622*(1+rate/freq)),IF((U622*(1+rate/freq))&lt;0,0,(U622*(1+rate/freq))),PMT(H623/freq,(term),-$B$2))))</f>
        <v>#N/A</v>
      </c>
      <c r="J623" s="8" t="str">
        <f t="shared" si="117"/>
        <v/>
      </c>
      <c r="K623" s="9" t="str">
        <f t="shared" si="118"/>
        <v/>
      </c>
      <c r="L623" s="8" t="str">
        <f>IF(E623="","",IF(Inputs!$B$12="Yes",I623-K623,Inputs!$B$6-K623))</f>
        <v/>
      </c>
      <c r="M623" s="8" t="str">
        <f t="shared" si="124"/>
        <v/>
      </c>
      <c r="N623" s="8"/>
      <c r="O623" s="8"/>
      <c r="P623" s="8"/>
      <c r="Q623" s="8" t="str">
        <f t="shared" si="119"/>
        <v/>
      </c>
      <c r="R623" s="3">
        <f t="shared" si="120"/>
        <v>0</v>
      </c>
      <c r="S623" s="19"/>
      <c r="T623" s="3">
        <f t="shared" si="121"/>
        <v>0</v>
      </c>
      <c r="U623" s="8" t="str">
        <f t="shared" si="122"/>
        <v/>
      </c>
      <c r="W623" s="11"/>
      <c r="X623" s="11"/>
      <c r="Y623" s="11"/>
      <c r="Z623" s="11"/>
      <c r="AA623" s="11"/>
      <c r="AB623" s="11"/>
      <c r="AC623" s="11"/>
      <c r="AD623">
        <f>IF(AND('Loan amortization schedule-old'!K623&gt;$AE$1,K623&gt;$AE$1),1,0)</f>
        <v>1</v>
      </c>
      <c r="AE623" s="2">
        <f>IF(AND('Loan amortization schedule-old'!K623&gt;$AE$1,K623&lt;$AE$1),($AE$1-K623)*Inputs!$B$10,0)</f>
        <v>0</v>
      </c>
      <c r="AF623">
        <f>IF(AND('Loan amortization schedule-old'!K623&lt;$AE$1,K623&lt;$AE$1),('Loan amortization schedule-old'!K623-'Loan amortization schedule-new'!K623)*Inputs!$B$10,0)</f>
        <v>0</v>
      </c>
      <c r="AG623" s="7"/>
      <c r="AH623" s="61" t="e">
        <f>IF(ISERROR(E623),NA(),'Loan amortization schedule-old'!K623-'Loan amortization schedule-new'!K623)+IF(ISERROR(E623),NA(),'Loan amortization schedule-old'!L623-'Loan amortization schedule-new'!L623)-IF(ISERROR(E623),NA(),IF(AD623=1,0,SUM(AE623:AF623)))</f>
        <v>#VALUE!</v>
      </c>
    </row>
    <row r="624" spans="4:34">
      <c r="D624" s="26">
        <f>IF(SUM($D$2:D623)&lt;&gt;0,0,IF(OR(ROUND(U623-L624,2)=0,ROUND(U624,2)=0),E624,0))</f>
        <v>0</v>
      </c>
      <c r="E624" s="3" t="str">
        <f t="shared" si="123"/>
        <v/>
      </c>
      <c r="F624" s="3" t="str">
        <f t="shared" si="115"/>
        <v/>
      </c>
      <c r="G624" s="47">
        <f t="shared" si="125"/>
        <v>8.6499999999999994E-2</v>
      </c>
      <c r="H624" s="37">
        <f t="shared" si="116"/>
        <v>8.6499999999999994E-2</v>
      </c>
      <c r="I624" s="9" t="e">
        <f>IF(Inputs!$B$12="No",IF((K624+L624)&gt;(U623*(1+rate/freq)),IF((U623*(1+rate/freq))&lt;0,0,(U623*(1+rate/freq))),(K624+L624)),IF(E624="",NA(),IF(Inputs!$E$10&gt;(U623*(1+rate/freq)),IF((U623*(1+rate/freq))&lt;0,0,(U623*(1+rate/freq))),PMT(H624/freq,(term),-$B$2))))</f>
        <v>#N/A</v>
      </c>
      <c r="J624" s="8" t="str">
        <f t="shared" si="117"/>
        <v/>
      </c>
      <c r="K624" s="9" t="str">
        <f t="shared" si="118"/>
        <v/>
      </c>
      <c r="L624" s="8" t="str">
        <f>IF(E624="","",IF(Inputs!$B$12="Yes",I624-K624,Inputs!$B$6-K624))</f>
        <v/>
      </c>
      <c r="M624" s="8" t="str">
        <f t="shared" si="124"/>
        <v/>
      </c>
      <c r="N624" s="8"/>
      <c r="O624" s="8"/>
      <c r="P624" s="8"/>
      <c r="Q624" s="8" t="str">
        <f t="shared" si="119"/>
        <v/>
      </c>
      <c r="R624" s="3">
        <f t="shared" si="120"/>
        <v>0</v>
      </c>
      <c r="S624" s="19"/>
      <c r="T624" s="3">
        <f t="shared" si="121"/>
        <v>0</v>
      </c>
      <c r="U624" s="8" t="str">
        <f t="shared" si="122"/>
        <v/>
      </c>
      <c r="W624" s="11"/>
      <c r="X624" s="11"/>
      <c r="Y624" s="11"/>
      <c r="Z624" s="11"/>
      <c r="AA624" s="11"/>
      <c r="AB624" s="11"/>
      <c r="AC624" s="11"/>
      <c r="AD624">
        <f>IF(AND('Loan amortization schedule-old'!K624&gt;$AE$1,K624&gt;$AE$1),1,0)</f>
        <v>1</v>
      </c>
      <c r="AE624" s="2">
        <f>IF(AND('Loan amortization schedule-old'!K624&gt;$AE$1,K624&lt;$AE$1),($AE$1-K624)*Inputs!$B$10,0)</f>
        <v>0</v>
      </c>
      <c r="AF624">
        <f>IF(AND('Loan amortization schedule-old'!K624&lt;$AE$1,K624&lt;$AE$1),('Loan amortization schedule-old'!K624-'Loan amortization schedule-new'!K624)*Inputs!$B$10,0)</f>
        <v>0</v>
      </c>
      <c r="AG624" s="7"/>
      <c r="AH624" s="61" t="e">
        <f>IF(ISERROR(E624),NA(),'Loan amortization schedule-old'!K624-'Loan amortization schedule-new'!K624)+IF(ISERROR(E624),NA(),'Loan amortization schedule-old'!L624-'Loan amortization schedule-new'!L624)-IF(ISERROR(E624),NA(),IF(AD624=1,0,SUM(AE624:AF624)))</f>
        <v>#VALUE!</v>
      </c>
    </row>
    <row r="625" spans="4:34">
      <c r="D625" s="26">
        <f>IF(SUM($D$2:D624)&lt;&gt;0,0,IF(OR(ROUND(U624-L625,2)=0,ROUND(U625,2)=0),E625,0))</f>
        <v>0</v>
      </c>
      <c r="E625" s="3" t="str">
        <f t="shared" si="123"/>
        <v/>
      </c>
      <c r="F625" s="3" t="str">
        <f t="shared" si="115"/>
        <v/>
      </c>
      <c r="G625" s="47">
        <f t="shared" si="125"/>
        <v>8.6499999999999994E-2</v>
      </c>
      <c r="H625" s="37">
        <f t="shared" si="116"/>
        <v>8.6499999999999994E-2</v>
      </c>
      <c r="I625" s="9" t="e">
        <f>IF(Inputs!$B$12="No",IF((K625+L625)&gt;(U624*(1+rate/freq)),IF((U624*(1+rate/freq))&lt;0,0,(U624*(1+rate/freq))),(K625+L625)),IF(E625="",NA(),IF(Inputs!$E$10&gt;(U624*(1+rate/freq)),IF((U624*(1+rate/freq))&lt;0,0,(U624*(1+rate/freq))),PMT(H625/freq,(term),-$B$2))))</f>
        <v>#N/A</v>
      </c>
      <c r="J625" s="8" t="str">
        <f t="shared" si="117"/>
        <v/>
      </c>
      <c r="K625" s="9" t="str">
        <f t="shared" si="118"/>
        <v/>
      </c>
      <c r="L625" s="8" t="str">
        <f>IF(E625="","",IF(Inputs!$B$12="Yes",I625-K625,Inputs!$B$6-K625))</f>
        <v/>
      </c>
      <c r="M625" s="8" t="str">
        <f t="shared" si="124"/>
        <v/>
      </c>
      <c r="N625" s="8">
        <f>N622+3</f>
        <v>622</v>
      </c>
      <c r="O625" s="8"/>
      <c r="P625" s="8"/>
      <c r="Q625" s="8" t="str">
        <f t="shared" si="119"/>
        <v/>
      </c>
      <c r="R625" s="3">
        <f t="shared" si="120"/>
        <v>0</v>
      </c>
      <c r="S625" s="19"/>
      <c r="T625" s="3">
        <f t="shared" si="121"/>
        <v>0</v>
      </c>
      <c r="U625" s="8" t="str">
        <f t="shared" si="122"/>
        <v/>
      </c>
      <c r="W625" s="11"/>
      <c r="X625" s="11"/>
      <c r="Y625" s="11"/>
      <c r="Z625" s="11"/>
      <c r="AA625" s="11"/>
      <c r="AB625" s="11"/>
      <c r="AC625" s="11"/>
      <c r="AD625">
        <f>IF(AND('Loan amortization schedule-old'!K625&gt;$AE$1,K625&gt;$AE$1),1,0)</f>
        <v>1</v>
      </c>
      <c r="AE625" s="2">
        <f>IF(AND('Loan amortization schedule-old'!K625&gt;$AE$1,K625&lt;$AE$1),($AE$1-K625)*Inputs!$B$10,0)</f>
        <v>0</v>
      </c>
      <c r="AF625">
        <f>IF(AND('Loan amortization schedule-old'!K625&lt;$AE$1,K625&lt;$AE$1),('Loan amortization schedule-old'!K625-'Loan amortization schedule-new'!K625)*Inputs!$B$10,0)</f>
        <v>0</v>
      </c>
      <c r="AG625" s="7"/>
      <c r="AH625" s="61" t="e">
        <f>IF(ISERROR(E625),NA(),'Loan amortization schedule-old'!K625-'Loan amortization schedule-new'!K625)+IF(ISERROR(E625),NA(),'Loan amortization schedule-old'!L625-'Loan amortization schedule-new'!L625)-IF(ISERROR(E625),NA(),IF(AD625=1,0,SUM(AE625:AF625)))</f>
        <v>#VALUE!</v>
      </c>
    </row>
    <row r="626" spans="4:34">
      <c r="D626" s="26">
        <f>IF(SUM($D$2:D625)&lt;&gt;0,0,IF(OR(ROUND(U625-L626,2)=0,ROUND(U626,2)=0),E626,0))</f>
        <v>0</v>
      </c>
      <c r="E626" s="3" t="str">
        <f t="shared" si="123"/>
        <v/>
      </c>
      <c r="F626" s="3" t="str">
        <f t="shared" si="115"/>
        <v/>
      </c>
      <c r="G626" s="47">
        <f t="shared" si="125"/>
        <v>8.6499999999999994E-2</v>
      </c>
      <c r="H626" s="37">
        <f t="shared" si="116"/>
        <v>8.6499999999999994E-2</v>
      </c>
      <c r="I626" s="9" t="e">
        <f>IF(Inputs!$B$12="No",IF((K626+L626)&gt;(U625*(1+rate/freq)),IF((U625*(1+rate/freq))&lt;0,0,(U625*(1+rate/freq))),(K626+L626)),IF(E626="",NA(),IF(Inputs!$E$10&gt;(U625*(1+rate/freq)),IF((U625*(1+rate/freq))&lt;0,0,(U625*(1+rate/freq))),PMT(H626/freq,(term),-$B$2))))</f>
        <v>#N/A</v>
      </c>
      <c r="J626" s="8" t="str">
        <f t="shared" si="117"/>
        <v/>
      </c>
      <c r="K626" s="9" t="str">
        <f t="shared" si="118"/>
        <v/>
      </c>
      <c r="L626" s="8" t="str">
        <f>IF(E626="","",IF(Inputs!$B$12="Yes",I626-K626,Inputs!$B$6-K626))</f>
        <v/>
      </c>
      <c r="M626" s="8" t="str">
        <f t="shared" si="124"/>
        <v/>
      </c>
      <c r="N626" s="8"/>
      <c r="O626" s="8"/>
      <c r="P626" s="8"/>
      <c r="Q626" s="8" t="str">
        <f t="shared" si="119"/>
        <v/>
      </c>
      <c r="R626" s="3">
        <f t="shared" si="120"/>
        <v>0</v>
      </c>
      <c r="S626" s="19"/>
      <c r="T626" s="3">
        <f t="shared" si="121"/>
        <v>0</v>
      </c>
      <c r="U626" s="8" t="str">
        <f t="shared" si="122"/>
        <v/>
      </c>
      <c r="W626" s="11"/>
      <c r="X626" s="11"/>
      <c r="Y626" s="11"/>
      <c r="Z626" s="11"/>
      <c r="AA626" s="11"/>
      <c r="AB626" s="11"/>
      <c r="AC626" s="11"/>
      <c r="AD626">
        <f>IF(AND('Loan amortization schedule-old'!K626&gt;$AE$1,K626&gt;$AE$1),1,0)</f>
        <v>1</v>
      </c>
      <c r="AE626" s="2">
        <f>IF(AND('Loan amortization schedule-old'!K626&gt;$AE$1,K626&lt;$AE$1),($AE$1-K626)*Inputs!$B$10,0)</f>
        <v>0</v>
      </c>
      <c r="AF626">
        <f>IF(AND('Loan amortization schedule-old'!K626&lt;$AE$1,K626&lt;$AE$1),('Loan amortization schedule-old'!K626-'Loan amortization schedule-new'!K626)*Inputs!$B$10,0)</f>
        <v>0</v>
      </c>
      <c r="AG626" s="7"/>
      <c r="AH626" s="61" t="e">
        <f>IF(ISERROR(E626),NA(),'Loan amortization schedule-old'!K626-'Loan amortization schedule-new'!K626)+IF(ISERROR(E626),NA(),'Loan amortization schedule-old'!L626-'Loan amortization schedule-new'!L626)-IF(ISERROR(E626),NA(),IF(AD626=1,0,SUM(AE626:AF626)))</f>
        <v>#VALUE!</v>
      </c>
    </row>
    <row r="627" spans="4:34">
      <c r="D627" s="26">
        <f>IF(SUM($D$2:D626)&lt;&gt;0,0,IF(OR(ROUND(U626-L627,2)=0,ROUND(U627,2)=0),E627,0))</f>
        <v>0</v>
      </c>
      <c r="E627" s="3" t="str">
        <f t="shared" si="123"/>
        <v/>
      </c>
      <c r="F627" s="3" t="str">
        <f t="shared" si="115"/>
        <v/>
      </c>
      <c r="G627" s="47">
        <f t="shared" si="125"/>
        <v>8.6499999999999994E-2</v>
      </c>
      <c r="H627" s="37">
        <f t="shared" si="116"/>
        <v>8.6499999999999994E-2</v>
      </c>
      <c r="I627" s="9" t="e">
        <f>IF(Inputs!$B$12="No",IF((K627+L627)&gt;(U626*(1+rate/freq)),IF((U626*(1+rate/freq))&lt;0,0,(U626*(1+rate/freq))),(K627+L627)),IF(E627="",NA(),IF(Inputs!$E$10&gt;(U626*(1+rate/freq)),IF((U626*(1+rate/freq))&lt;0,0,(U626*(1+rate/freq))),PMT(H627/freq,(term),-$B$2))))</f>
        <v>#N/A</v>
      </c>
      <c r="J627" s="8" t="str">
        <f t="shared" si="117"/>
        <v/>
      </c>
      <c r="K627" s="9" t="str">
        <f t="shared" si="118"/>
        <v/>
      </c>
      <c r="L627" s="8" t="str">
        <f>IF(E627="","",IF(Inputs!$B$12="Yes",I627-K627,Inputs!$B$6-K627))</f>
        <v/>
      </c>
      <c r="M627" s="8" t="str">
        <f t="shared" si="124"/>
        <v/>
      </c>
      <c r="N627" s="8"/>
      <c r="O627" s="8"/>
      <c r="P627" s="8"/>
      <c r="Q627" s="8" t="str">
        <f t="shared" si="119"/>
        <v/>
      </c>
      <c r="R627" s="3">
        <f t="shared" si="120"/>
        <v>0</v>
      </c>
      <c r="S627" s="19"/>
      <c r="T627" s="3">
        <f t="shared" si="121"/>
        <v>0</v>
      </c>
      <c r="U627" s="8" t="str">
        <f t="shared" si="122"/>
        <v/>
      </c>
      <c r="W627" s="11"/>
      <c r="X627" s="11"/>
      <c r="Y627" s="11"/>
      <c r="Z627" s="11"/>
      <c r="AA627" s="11"/>
      <c r="AB627" s="11"/>
      <c r="AC627" s="11"/>
      <c r="AD627">
        <f>IF(AND('Loan amortization schedule-old'!K627&gt;$AE$1,K627&gt;$AE$1),1,0)</f>
        <v>1</v>
      </c>
      <c r="AE627" s="2">
        <f>IF(AND('Loan amortization schedule-old'!K627&gt;$AE$1,K627&lt;$AE$1),($AE$1-K627)*Inputs!$B$10,0)</f>
        <v>0</v>
      </c>
      <c r="AF627">
        <f>IF(AND('Loan amortization schedule-old'!K627&lt;$AE$1,K627&lt;$AE$1),('Loan amortization schedule-old'!K627-'Loan amortization schedule-new'!K627)*Inputs!$B$10,0)</f>
        <v>0</v>
      </c>
      <c r="AG627" s="7"/>
      <c r="AH627" s="61" t="e">
        <f>IF(ISERROR(E627),NA(),'Loan amortization schedule-old'!K627-'Loan amortization schedule-new'!K627)+IF(ISERROR(E627),NA(),'Loan amortization schedule-old'!L627-'Loan amortization schedule-new'!L627)-IF(ISERROR(E627),NA(),IF(AD627=1,0,SUM(AE627:AF627)))</f>
        <v>#VALUE!</v>
      </c>
    </row>
    <row r="628" spans="4:34">
      <c r="D628" s="26">
        <f>IF(SUM($D$2:D627)&lt;&gt;0,0,IF(OR(ROUND(U627-L628,2)=0,ROUND(U628,2)=0),E628,0))</f>
        <v>0</v>
      </c>
      <c r="E628" s="3" t="str">
        <f t="shared" si="123"/>
        <v/>
      </c>
      <c r="F628" s="3" t="str">
        <f t="shared" si="115"/>
        <v/>
      </c>
      <c r="G628" s="47">
        <f t="shared" si="125"/>
        <v>8.6499999999999994E-2</v>
      </c>
      <c r="H628" s="37">
        <f t="shared" si="116"/>
        <v>8.6499999999999994E-2</v>
      </c>
      <c r="I628" s="9" t="e">
        <f>IF(Inputs!$B$12="No",IF((K628+L628)&gt;(U627*(1+rate/freq)),IF((U627*(1+rate/freq))&lt;0,0,(U627*(1+rate/freq))),(K628+L628)),IF(E628="",NA(),IF(Inputs!$E$10&gt;(U627*(1+rate/freq)),IF((U627*(1+rate/freq))&lt;0,0,(U627*(1+rate/freq))),PMT(H628/freq,(term),-$B$2))))</f>
        <v>#N/A</v>
      </c>
      <c r="J628" s="8" t="str">
        <f t="shared" si="117"/>
        <v/>
      </c>
      <c r="K628" s="9" t="str">
        <f t="shared" si="118"/>
        <v/>
      </c>
      <c r="L628" s="8" t="str">
        <f>IF(E628="","",IF(Inputs!$B$12="Yes",I628-K628,Inputs!$B$6-K628))</f>
        <v/>
      </c>
      <c r="M628" s="8" t="str">
        <f t="shared" si="124"/>
        <v/>
      </c>
      <c r="N628" s="8">
        <f>N625+3</f>
        <v>625</v>
      </c>
      <c r="O628" s="8">
        <f>O622+6</f>
        <v>625</v>
      </c>
      <c r="P628" s="8">
        <f>P616+12</f>
        <v>625</v>
      </c>
      <c r="Q628" s="8" t="str">
        <f t="shared" si="119"/>
        <v/>
      </c>
      <c r="R628" s="3">
        <f t="shared" si="120"/>
        <v>0</v>
      </c>
      <c r="S628" s="19"/>
      <c r="T628" s="3">
        <f t="shared" si="121"/>
        <v>0</v>
      </c>
      <c r="U628" s="8" t="str">
        <f t="shared" si="122"/>
        <v/>
      </c>
      <c r="W628" s="11"/>
      <c r="X628" s="11"/>
      <c r="Y628" s="11"/>
      <c r="Z628" s="11"/>
      <c r="AA628" s="11"/>
      <c r="AB628" s="11"/>
      <c r="AC628" s="11"/>
      <c r="AD628">
        <f>IF(AND('Loan amortization schedule-old'!K628&gt;$AE$1,K628&gt;$AE$1),1,0)</f>
        <v>1</v>
      </c>
      <c r="AE628" s="2">
        <f>IF(AND('Loan amortization schedule-old'!K628&gt;$AE$1,K628&lt;$AE$1),($AE$1-K628)*Inputs!$B$10,0)</f>
        <v>0</v>
      </c>
      <c r="AF628">
        <f>IF(AND('Loan amortization schedule-old'!K628&lt;$AE$1,K628&lt;$AE$1),('Loan amortization schedule-old'!K628-'Loan amortization schedule-new'!K628)*Inputs!$B$10,0)</f>
        <v>0</v>
      </c>
      <c r="AG628" s="7"/>
      <c r="AH628" s="61" t="e">
        <f>IF(ISERROR(E628),NA(),'Loan amortization schedule-old'!K628-'Loan amortization schedule-new'!K628)+IF(ISERROR(E628),NA(),'Loan amortization schedule-old'!L628-'Loan amortization schedule-new'!L628)-IF(ISERROR(E628),NA(),IF(AD628=1,0,SUM(AE628:AF628)))</f>
        <v>#VALUE!</v>
      </c>
    </row>
    <row r="629" spans="4:34">
      <c r="D629" s="26">
        <f>IF(SUM($D$2:D628)&lt;&gt;0,0,IF(OR(ROUND(U628-L629,2)=0,ROUND(U629,2)=0),E629,0))</f>
        <v>0</v>
      </c>
      <c r="E629" s="3" t="str">
        <f t="shared" si="123"/>
        <v/>
      </c>
      <c r="F629" s="3" t="str">
        <f t="shared" si="115"/>
        <v/>
      </c>
      <c r="G629" s="47">
        <f t="shared" si="125"/>
        <v>8.6499999999999994E-2</v>
      </c>
      <c r="H629" s="37">
        <f t="shared" si="116"/>
        <v>8.6499999999999994E-2</v>
      </c>
      <c r="I629" s="9" t="e">
        <f>IF(Inputs!$B$12="No",IF((K629+L629)&gt;(U628*(1+rate/freq)),IF((U628*(1+rate/freq))&lt;0,0,(U628*(1+rate/freq))),(K629+L629)),IF(E629="",NA(),IF(Inputs!$E$10&gt;(U628*(1+rate/freq)),IF((U628*(1+rate/freq))&lt;0,0,(U628*(1+rate/freq))),PMT(H629/freq,(term),-$B$2))))</f>
        <v>#N/A</v>
      </c>
      <c r="J629" s="8" t="str">
        <f t="shared" si="117"/>
        <v/>
      </c>
      <c r="K629" s="9" t="str">
        <f t="shared" si="118"/>
        <v/>
      </c>
      <c r="L629" s="8" t="str">
        <f>IF(E629="","",IF(Inputs!$B$12="Yes",I629-K629,Inputs!$B$6-K629))</f>
        <v/>
      </c>
      <c r="M629" s="8" t="str">
        <f t="shared" si="124"/>
        <v/>
      </c>
      <c r="N629" s="8"/>
      <c r="O629" s="8"/>
      <c r="P629" s="8"/>
      <c r="Q629" s="8" t="str">
        <f t="shared" si="119"/>
        <v/>
      </c>
      <c r="R629" s="3">
        <f t="shared" si="120"/>
        <v>0</v>
      </c>
      <c r="S629" s="19"/>
      <c r="T629" s="3">
        <f t="shared" si="121"/>
        <v>0</v>
      </c>
      <c r="U629" s="8" t="str">
        <f t="shared" si="122"/>
        <v/>
      </c>
      <c r="W629" s="11"/>
      <c r="X629" s="11"/>
      <c r="Y629" s="11"/>
      <c r="Z629" s="11"/>
      <c r="AA629" s="11"/>
      <c r="AB629" s="11"/>
      <c r="AC629" s="11"/>
      <c r="AD629">
        <f>IF(AND('Loan amortization schedule-old'!K629&gt;$AE$1,K629&gt;$AE$1),1,0)</f>
        <v>1</v>
      </c>
      <c r="AE629" s="2">
        <f>IF(AND('Loan amortization schedule-old'!K629&gt;$AE$1,K629&lt;$AE$1),($AE$1-K629)*Inputs!$B$10,0)</f>
        <v>0</v>
      </c>
      <c r="AF629">
        <f>IF(AND('Loan amortization schedule-old'!K629&lt;$AE$1,K629&lt;$AE$1),('Loan amortization schedule-old'!K629-'Loan amortization schedule-new'!K629)*Inputs!$B$10,0)</f>
        <v>0</v>
      </c>
      <c r="AG629" s="7"/>
      <c r="AH629" s="61" t="e">
        <f>IF(ISERROR(E629),NA(),'Loan amortization schedule-old'!K629-'Loan amortization schedule-new'!K629)+IF(ISERROR(E629),NA(),'Loan amortization schedule-old'!L629-'Loan amortization schedule-new'!L629)-IF(ISERROR(E629),NA(),IF(AD629=1,0,SUM(AE629:AF629)))</f>
        <v>#VALUE!</v>
      </c>
    </row>
    <row r="630" spans="4:34">
      <c r="D630" s="26">
        <f>IF(SUM($D$2:D629)&lt;&gt;0,0,IF(OR(ROUND(U629-L630,2)=0,ROUND(U630,2)=0),E630,0))</f>
        <v>0</v>
      </c>
      <c r="E630" s="3" t="str">
        <f t="shared" si="123"/>
        <v/>
      </c>
      <c r="F630" s="3" t="str">
        <f t="shared" si="115"/>
        <v/>
      </c>
      <c r="G630" s="47">
        <f t="shared" si="125"/>
        <v>8.6499999999999994E-2</v>
      </c>
      <c r="H630" s="37">
        <f t="shared" si="116"/>
        <v>8.6499999999999994E-2</v>
      </c>
      <c r="I630" s="9" t="e">
        <f>IF(Inputs!$B$12="No",IF((K630+L630)&gt;(U629*(1+rate/freq)),IF((U629*(1+rate/freq))&lt;0,0,(U629*(1+rate/freq))),(K630+L630)),IF(E630="",NA(),IF(Inputs!$E$10&gt;(U629*(1+rate/freq)),IF((U629*(1+rate/freq))&lt;0,0,(U629*(1+rate/freq))),PMT(H630/freq,(term),-$B$2))))</f>
        <v>#N/A</v>
      </c>
      <c r="J630" s="8" t="str">
        <f t="shared" si="117"/>
        <v/>
      </c>
      <c r="K630" s="9" t="str">
        <f t="shared" si="118"/>
        <v/>
      </c>
      <c r="L630" s="8" t="str">
        <f>IF(E630="","",IF(Inputs!$B$12="Yes",I630-K630,Inputs!$B$6-K630))</f>
        <v/>
      </c>
      <c r="M630" s="8" t="str">
        <f t="shared" si="124"/>
        <v/>
      </c>
      <c r="N630" s="8"/>
      <c r="O630" s="8"/>
      <c r="P630" s="8"/>
      <c r="Q630" s="8" t="str">
        <f t="shared" si="119"/>
        <v/>
      </c>
      <c r="R630" s="3">
        <f t="shared" si="120"/>
        <v>0</v>
      </c>
      <c r="S630" s="19"/>
      <c r="T630" s="3">
        <f t="shared" si="121"/>
        <v>0</v>
      </c>
      <c r="U630" s="8" t="str">
        <f t="shared" si="122"/>
        <v/>
      </c>
      <c r="W630" s="11"/>
      <c r="X630" s="11"/>
      <c r="Y630" s="11"/>
      <c r="Z630" s="11"/>
      <c r="AA630" s="11"/>
      <c r="AB630" s="11"/>
      <c r="AC630" s="11"/>
      <c r="AD630">
        <f>IF(AND('Loan amortization schedule-old'!K630&gt;$AE$1,K630&gt;$AE$1),1,0)</f>
        <v>1</v>
      </c>
      <c r="AE630" s="2">
        <f>IF(AND('Loan amortization schedule-old'!K630&gt;$AE$1,K630&lt;$AE$1),($AE$1-K630)*Inputs!$B$10,0)</f>
        <v>0</v>
      </c>
      <c r="AF630">
        <f>IF(AND('Loan amortization schedule-old'!K630&lt;$AE$1,K630&lt;$AE$1),('Loan amortization schedule-old'!K630-'Loan amortization schedule-new'!K630)*Inputs!$B$10,0)</f>
        <v>0</v>
      </c>
      <c r="AG630" s="7"/>
      <c r="AH630" s="61" t="e">
        <f>IF(ISERROR(E630),NA(),'Loan amortization schedule-old'!K630-'Loan amortization schedule-new'!K630)+IF(ISERROR(E630),NA(),'Loan amortization schedule-old'!L630-'Loan amortization schedule-new'!L630)-IF(ISERROR(E630),NA(),IF(AD630=1,0,SUM(AE630:AF630)))</f>
        <v>#VALUE!</v>
      </c>
    </row>
    <row r="631" spans="4:34">
      <c r="D631" s="26">
        <f>IF(SUM($D$2:D630)&lt;&gt;0,0,IF(OR(ROUND(U630-L631,2)=0,ROUND(U631,2)=0),E631,0))</f>
        <v>0</v>
      </c>
      <c r="E631" s="3" t="str">
        <f t="shared" si="123"/>
        <v/>
      </c>
      <c r="F631" s="3" t="str">
        <f t="shared" si="115"/>
        <v/>
      </c>
      <c r="G631" s="47">
        <f t="shared" si="125"/>
        <v>8.6499999999999994E-2</v>
      </c>
      <c r="H631" s="37">
        <f t="shared" si="116"/>
        <v>8.6499999999999994E-2</v>
      </c>
      <c r="I631" s="9" t="e">
        <f>IF(Inputs!$B$12="No",IF((K631+L631)&gt;(U630*(1+rate/freq)),IF((U630*(1+rate/freq))&lt;0,0,(U630*(1+rate/freq))),(K631+L631)),IF(E631="",NA(),IF(Inputs!$E$10&gt;(U630*(1+rate/freq)),IF((U630*(1+rate/freq))&lt;0,0,(U630*(1+rate/freq))),PMT(H631/freq,(term),-$B$2))))</f>
        <v>#N/A</v>
      </c>
      <c r="J631" s="8" t="str">
        <f t="shared" si="117"/>
        <v/>
      </c>
      <c r="K631" s="9" t="str">
        <f t="shared" si="118"/>
        <v/>
      </c>
      <c r="L631" s="8" t="str">
        <f>IF(E631="","",IF(Inputs!$B$12="Yes",I631-K631,Inputs!$B$6-K631))</f>
        <v/>
      </c>
      <c r="M631" s="8" t="str">
        <f t="shared" si="124"/>
        <v/>
      </c>
      <c r="N631" s="8">
        <f>N628+3</f>
        <v>628</v>
      </c>
      <c r="O631" s="8"/>
      <c r="P631" s="8"/>
      <c r="Q631" s="8" t="str">
        <f t="shared" si="119"/>
        <v/>
      </c>
      <c r="R631" s="3">
        <f t="shared" si="120"/>
        <v>0</v>
      </c>
      <c r="S631" s="19"/>
      <c r="T631" s="3">
        <f t="shared" si="121"/>
        <v>0</v>
      </c>
      <c r="U631" s="8" t="str">
        <f t="shared" si="122"/>
        <v/>
      </c>
      <c r="W631" s="11"/>
      <c r="X631" s="11"/>
      <c r="Y631" s="11"/>
      <c r="Z631" s="11"/>
      <c r="AA631" s="11"/>
      <c r="AB631" s="11"/>
      <c r="AC631" s="11"/>
      <c r="AD631">
        <f>IF(AND('Loan amortization schedule-old'!K631&gt;$AE$1,K631&gt;$AE$1),1,0)</f>
        <v>1</v>
      </c>
      <c r="AE631" s="2">
        <f>IF(AND('Loan amortization schedule-old'!K631&gt;$AE$1,K631&lt;$AE$1),($AE$1-K631)*Inputs!$B$10,0)</f>
        <v>0</v>
      </c>
      <c r="AF631">
        <f>IF(AND('Loan amortization schedule-old'!K631&lt;$AE$1,K631&lt;$AE$1),('Loan amortization schedule-old'!K631-'Loan amortization schedule-new'!K631)*Inputs!$B$10,0)</f>
        <v>0</v>
      </c>
      <c r="AG631" s="7"/>
      <c r="AH631" s="61" t="e">
        <f>IF(ISERROR(E631),NA(),'Loan amortization schedule-old'!K631-'Loan amortization schedule-new'!K631)+IF(ISERROR(E631),NA(),'Loan amortization schedule-old'!L631-'Loan amortization schedule-new'!L631)-IF(ISERROR(E631),NA(),IF(AD631=1,0,SUM(AE631:AF631)))</f>
        <v>#VALUE!</v>
      </c>
    </row>
    <row r="632" spans="4:34">
      <c r="D632" s="26">
        <f>IF(SUM($D$2:D631)&lt;&gt;0,0,IF(OR(ROUND(U631-L632,2)=0,ROUND(U632,2)=0),E632,0))</f>
        <v>0</v>
      </c>
      <c r="E632" s="3" t="str">
        <f t="shared" si="123"/>
        <v/>
      </c>
      <c r="F632" s="3" t="str">
        <f t="shared" si="115"/>
        <v/>
      </c>
      <c r="G632" s="47">
        <f t="shared" si="125"/>
        <v>8.6499999999999994E-2</v>
      </c>
      <c r="H632" s="37">
        <f t="shared" si="116"/>
        <v>8.6499999999999994E-2</v>
      </c>
      <c r="I632" s="9" t="e">
        <f>IF(Inputs!$B$12="No",IF((K632+L632)&gt;(U631*(1+rate/freq)),IF((U631*(1+rate/freq))&lt;0,0,(U631*(1+rate/freq))),(K632+L632)),IF(E632="",NA(),IF(Inputs!$E$10&gt;(U631*(1+rate/freq)),IF((U631*(1+rate/freq))&lt;0,0,(U631*(1+rate/freq))),PMT(H632/freq,(term),-$B$2))))</f>
        <v>#N/A</v>
      </c>
      <c r="J632" s="8" t="str">
        <f t="shared" si="117"/>
        <v/>
      </c>
      <c r="K632" s="9" t="str">
        <f t="shared" si="118"/>
        <v/>
      </c>
      <c r="L632" s="8" t="str">
        <f>IF(E632="","",IF(Inputs!$B$12="Yes",I632-K632,Inputs!$B$6-K632))</f>
        <v/>
      </c>
      <c r="M632" s="8" t="str">
        <f t="shared" si="124"/>
        <v/>
      </c>
      <c r="N632" s="8"/>
      <c r="O632" s="8"/>
      <c r="P632" s="8"/>
      <c r="Q632" s="8" t="str">
        <f t="shared" si="119"/>
        <v/>
      </c>
      <c r="R632" s="3">
        <f t="shared" si="120"/>
        <v>0</v>
      </c>
      <c r="S632" s="19"/>
      <c r="T632" s="3">
        <f t="shared" si="121"/>
        <v>0</v>
      </c>
      <c r="U632" s="8" t="str">
        <f t="shared" si="122"/>
        <v/>
      </c>
      <c r="W632" s="11"/>
      <c r="X632" s="11"/>
      <c r="Y632" s="11"/>
      <c r="Z632" s="11"/>
      <c r="AA632" s="11"/>
      <c r="AB632" s="11"/>
      <c r="AC632" s="11"/>
      <c r="AD632">
        <f>IF(AND('Loan amortization schedule-old'!K632&gt;$AE$1,K632&gt;$AE$1),1,0)</f>
        <v>1</v>
      </c>
      <c r="AE632" s="2">
        <f>IF(AND('Loan amortization schedule-old'!K632&gt;$AE$1,K632&lt;$AE$1),($AE$1-K632)*Inputs!$B$10,0)</f>
        <v>0</v>
      </c>
      <c r="AF632">
        <f>IF(AND('Loan amortization schedule-old'!K632&lt;$AE$1,K632&lt;$AE$1),('Loan amortization schedule-old'!K632-'Loan amortization schedule-new'!K632)*Inputs!$B$10,0)</f>
        <v>0</v>
      </c>
      <c r="AG632" s="7"/>
      <c r="AH632" s="61" t="e">
        <f>IF(ISERROR(E632),NA(),'Loan amortization schedule-old'!K632-'Loan amortization schedule-new'!K632)+IF(ISERROR(E632),NA(),'Loan amortization schedule-old'!L632-'Loan amortization schedule-new'!L632)-IF(ISERROR(E632),NA(),IF(AD632=1,0,SUM(AE632:AF632)))</f>
        <v>#VALUE!</v>
      </c>
    </row>
    <row r="633" spans="4:34">
      <c r="D633" s="26">
        <f>IF(SUM($D$2:D632)&lt;&gt;0,0,IF(OR(ROUND(U632-L633,2)=0,ROUND(U633,2)=0),E633,0))</f>
        <v>0</v>
      </c>
      <c r="E633" s="3" t="str">
        <f t="shared" si="123"/>
        <v/>
      </c>
      <c r="F633" s="3" t="str">
        <f t="shared" si="115"/>
        <v/>
      </c>
      <c r="G633" s="47">
        <f t="shared" si="125"/>
        <v>8.6499999999999994E-2</v>
      </c>
      <c r="H633" s="37">
        <f t="shared" si="116"/>
        <v>8.6499999999999994E-2</v>
      </c>
      <c r="I633" s="9" t="e">
        <f>IF(Inputs!$B$12="No",IF((K633+L633)&gt;(U632*(1+rate/freq)),IF((U632*(1+rate/freq))&lt;0,0,(U632*(1+rate/freq))),(K633+L633)),IF(E633="",NA(),IF(Inputs!$E$10&gt;(U632*(1+rate/freq)),IF((U632*(1+rate/freq))&lt;0,0,(U632*(1+rate/freq))),PMT(H633/freq,(term),-$B$2))))</f>
        <v>#N/A</v>
      </c>
      <c r="J633" s="8" t="str">
        <f t="shared" si="117"/>
        <v/>
      </c>
      <c r="K633" s="9" t="str">
        <f t="shared" si="118"/>
        <v/>
      </c>
      <c r="L633" s="8" t="str">
        <f>IF(E633="","",IF(Inputs!$B$12="Yes",I633-K633,Inputs!$B$6-K633))</f>
        <v/>
      </c>
      <c r="M633" s="8" t="str">
        <f t="shared" si="124"/>
        <v/>
      </c>
      <c r="N633" s="8"/>
      <c r="O633" s="8"/>
      <c r="P633" s="8"/>
      <c r="Q633" s="8" t="str">
        <f t="shared" si="119"/>
        <v/>
      </c>
      <c r="R633" s="3">
        <f t="shared" si="120"/>
        <v>0</v>
      </c>
      <c r="S633" s="19"/>
      <c r="T633" s="3">
        <f t="shared" si="121"/>
        <v>0</v>
      </c>
      <c r="U633" s="8" t="str">
        <f t="shared" si="122"/>
        <v/>
      </c>
      <c r="W633" s="11"/>
      <c r="X633" s="11"/>
      <c r="Y633" s="11"/>
      <c r="Z633" s="11"/>
      <c r="AA633" s="11"/>
      <c r="AB633" s="11"/>
      <c r="AC633" s="11"/>
      <c r="AD633">
        <f>IF(AND('Loan amortization schedule-old'!K633&gt;$AE$1,K633&gt;$AE$1),1,0)</f>
        <v>1</v>
      </c>
      <c r="AE633" s="2">
        <f>IF(AND('Loan amortization schedule-old'!K633&gt;$AE$1,K633&lt;$AE$1),($AE$1-K633)*Inputs!$B$10,0)</f>
        <v>0</v>
      </c>
      <c r="AF633">
        <f>IF(AND('Loan amortization schedule-old'!K633&lt;$AE$1,K633&lt;$AE$1),('Loan amortization schedule-old'!K633-'Loan amortization schedule-new'!K633)*Inputs!$B$10,0)</f>
        <v>0</v>
      </c>
      <c r="AG633" s="7"/>
      <c r="AH633" s="61" t="e">
        <f>IF(ISERROR(E633),NA(),'Loan amortization schedule-old'!K633-'Loan amortization schedule-new'!K633)+IF(ISERROR(E633),NA(),'Loan amortization schedule-old'!L633-'Loan amortization schedule-new'!L633)-IF(ISERROR(E633),NA(),IF(AD633=1,0,SUM(AE633:AF633)))</f>
        <v>#VALUE!</v>
      </c>
    </row>
    <row r="634" spans="4:34">
      <c r="D634" s="26">
        <f>IF(SUM($D$2:D633)&lt;&gt;0,0,IF(OR(ROUND(U633-L634,2)=0,ROUND(U634,2)=0),E634,0))</f>
        <v>0</v>
      </c>
      <c r="E634" s="3" t="str">
        <f t="shared" si="123"/>
        <v/>
      </c>
      <c r="F634" s="3" t="str">
        <f t="shared" si="115"/>
        <v/>
      </c>
      <c r="G634" s="47">
        <f t="shared" si="125"/>
        <v>8.6499999999999994E-2</v>
      </c>
      <c r="H634" s="37">
        <f t="shared" si="116"/>
        <v>8.6499999999999994E-2</v>
      </c>
      <c r="I634" s="9" t="e">
        <f>IF(Inputs!$B$12="No",IF((K634+L634)&gt;(U633*(1+rate/freq)),IF((U633*(1+rate/freq))&lt;0,0,(U633*(1+rate/freq))),(K634+L634)),IF(E634="",NA(),IF(Inputs!$E$10&gt;(U633*(1+rate/freq)),IF((U633*(1+rate/freq))&lt;0,0,(U633*(1+rate/freq))),PMT(H634/freq,(term),-$B$2))))</f>
        <v>#N/A</v>
      </c>
      <c r="J634" s="8" t="str">
        <f t="shared" si="117"/>
        <v/>
      </c>
      <c r="K634" s="9" t="str">
        <f t="shared" si="118"/>
        <v/>
      </c>
      <c r="L634" s="8" t="str">
        <f>IF(E634="","",IF(Inputs!$B$12="Yes",I634-K634,Inputs!$B$6-K634))</f>
        <v/>
      </c>
      <c r="M634" s="8" t="str">
        <f t="shared" si="124"/>
        <v/>
      </c>
      <c r="N634" s="8">
        <f>N631+3</f>
        <v>631</v>
      </c>
      <c r="O634" s="8">
        <f>O628+6</f>
        <v>631</v>
      </c>
      <c r="P634" s="8"/>
      <c r="Q634" s="8" t="str">
        <f t="shared" si="119"/>
        <v/>
      </c>
      <c r="R634" s="3">
        <f t="shared" si="120"/>
        <v>0</v>
      </c>
      <c r="S634" s="19"/>
      <c r="T634" s="3">
        <f t="shared" si="121"/>
        <v>0</v>
      </c>
      <c r="U634" s="8" t="str">
        <f t="shared" si="122"/>
        <v/>
      </c>
      <c r="W634" s="11"/>
      <c r="X634" s="11"/>
      <c r="Y634" s="11"/>
      <c r="Z634" s="11"/>
      <c r="AA634" s="11"/>
      <c r="AB634" s="11"/>
      <c r="AC634" s="11"/>
      <c r="AD634">
        <f>IF(AND('Loan amortization schedule-old'!K634&gt;$AE$1,K634&gt;$AE$1),1,0)</f>
        <v>1</v>
      </c>
      <c r="AE634" s="2">
        <f>IF(AND('Loan amortization schedule-old'!K634&gt;$AE$1,K634&lt;$AE$1),($AE$1-K634)*Inputs!$B$10,0)</f>
        <v>0</v>
      </c>
      <c r="AF634">
        <f>IF(AND('Loan amortization schedule-old'!K634&lt;$AE$1,K634&lt;$AE$1),('Loan amortization schedule-old'!K634-'Loan amortization schedule-new'!K634)*Inputs!$B$10,0)</f>
        <v>0</v>
      </c>
      <c r="AG634" s="7"/>
      <c r="AH634" s="61" t="e">
        <f>IF(ISERROR(E634),NA(),'Loan amortization schedule-old'!K634-'Loan amortization schedule-new'!K634)+IF(ISERROR(E634),NA(),'Loan amortization schedule-old'!L634-'Loan amortization schedule-new'!L634)-IF(ISERROR(E634),NA(),IF(AD634=1,0,SUM(AE634:AF634)))</f>
        <v>#VALUE!</v>
      </c>
    </row>
    <row r="635" spans="4:34">
      <c r="D635" s="26">
        <f>IF(SUM($D$2:D634)&lt;&gt;0,0,IF(OR(ROUND(U634-L635,2)=0,ROUND(U635,2)=0),E635,0))</f>
        <v>0</v>
      </c>
      <c r="E635" s="3" t="str">
        <f t="shared" si="123"/>
        <v/>
      </c>
      <c r="F635" s="3" t="str">
        <f t="shared" si="115"/>
        <v/>
      </c>
      <c r="G635" s="47">
        <f t="shared" si="125"/>
        <v>8.6499999999999994E-2</v>
      </c>
      <c r="H635" s="37">
        <f t="shared" si="116"/>
        <v>8.6499999999999994E-2</v>
      </c>
      <c r="I635" s="9" t="e">
        <f>IF(Inputs!$B$12="No",IF((K635+L635)&gt;(U634*(1+rate/freq)),IF((U634*(1+rate/freq))&lt;0,0,(U634*(1+rate/freq))),(K635+L635)),IF(E635="",NA(),IF(Inputs!$E$10&gt;(U634*(1+rate/freq)),IF((U634*(1+rate/freq))&lt;0,0,(U634*(1+rate/freq))),PMT(H635/freq,(term),-$B$2))))</f>
        <v>#N/A</v>
      </c>
      <c r="J635" s="8" t="str">
        <f t="shared" si="117"/>
        <v/>
      </c>
      <c r="K635" s="9" t="str">
        <f t="shared" si="118"/>
        <v/>
      </c>
      <c r="L635" s="8" t="str">
        <f>IF(E635="","",IF(Inputs!$B$12="Yes",I635-K635,Inputs!$B$6-K635))</f>
        <v/>
      </c>
      <c r="M635" s="8" t="str">
        <f t="shared" si="124"/>
        <v/>
      </c>
      <c r="N635" s="8"/>
      <c r="O635" s="8"/>
      <c r="P635" s="8"/>
      <c r="Q635" s="8" t="str">
        <f t="shared" si="119"/>
        <v/>
      </c>
      <c r="R635" s="3">
        <f t="shared" si="120"/>
        <v>0</v>
      </c>
      <c r="S635" s="19"/>
      <c r="T635" s="3">
        <f t="shared" si="121"/>
        <v>0</v>
      </c>
      <c r="U635" s="8" t="str">
        <f t="shared" si="122"/>
        <v/>
      </c>
      <c r="W635" s="11"/>
      <c r="X635" s="11"/>
      <c r="Y635" s="11"/>
      <c r="Z635" s="11"/>
      <c r="AA635" s="11"/>
      <c r="AB635" s="11"/>
      <c r="AC635" s="11"/>
      <c r="AD635">
        <f>IF(AND('Loan amortization schedule-old'!K635&gt;$AE$1,K635&gt;$AE$1),1,0)</f>
        <v>1</v>
      </c>
      <c r="AE635" s="2">
        <f>IF(AND('Loan amortization schedule-old'!K635&gt;$AE$1,K635&lt;$AE$1),($AE$1-K635)*Inputs!$B$10,0)</f>
        <v>0</v>
      </c>
      <c r="AF635">
        <f>IF(AND('Loan amortization schedule-old'!K635&lt;$AE$1,K635&lt;$AE$1),('Loan amortization schedule-old'!K635-'Loan amortization schedule-new'!K635)*Inputs!$B$10,0)</f>
        <v>0</v>
      </c>
      <c r="AG635" s="7"/>
      <c r="AH635" s="61" t="e">
        <f>IF(ISERROR(E635),NA(),'Loan amortization schedule-old'!K635-'Loan amortization schedule-new'!K635)+IF(ISERROR(E635),NA(),'Loan amortization schedule-old'!L635-'Loan amortization schedule-new'!L635)-IF(ISERROR(E635),NA(),IF(AD635=1,0,SUM(AE635:AF635)))</f>
        <v>#VALUE!</v>
      </c>
    </row>
    <row r="636" spans="4:34">
      <c r="D636" s="26">
        <f>IF(SUM($D$2:D635)&lt;&gt;0,0,IF(OR(ROUND(U635-L636,2)=0,ROUND(U636,2)=0),E636,0))</f>
        <v>0</v>
      </c>
      <c r="E636" s="3" t="str">
        <f t="shared" si="123"/>
        <v/>
      </c>
      <c r="F636" s="3" t="str">
        <f t="shared" si="115"/>
        <v/>
      </c>
      <c r="G636" s="47">
        <f t="shared" si="125"/>
        <v>8.6499999999999994E-2</v>
      </c>
      <c r="H636" s="37">
        <f t="shared" si="116"/>
        <v>8.6499999999999994E-2</v>
      </c>
      <c r="I636" s="9" t="e">
        <f>IF(Inputs!$B$12="No",IF((K636+L636)&gt;(U635*(1+rate/freq)),IF((U635*(1+rate/freq))&lt;0,0,(U635*(1+rate/freq))),(K636+L636)),IF(E636="",NA(),IF(Inputs!$E$10&gt;(U635*(1+rate/freq)),IF((U635*(1+rate/freq))&lt;0,0,(U635*(1+rate/freq))),PMT(H636/freq,(term),-$B$2))))</f>
        <v>#N/A</v>
      </c>
      <c r="J636" s="8" t="str">
        <f t="shared" si="117"/>
        <v/>
      </c>
      <c r="K636" s="9" t="str">
        <f t="shared" si="118"/>
        <v/>
      </c>
      <c r="L636" s="8" t="str">
        <f>IF(E636="","",IF(Inputs!$B$12="Yes",I636-K636,Inputs!$B$6-K636))</f>
        <v/>
      </c>
      <c r="M636" s="8" t="str">
        <f t="shared" si="124"/>
        <v/>
      </c>
      <c r="N636" s="8"/>
      <c r="O636" s="8"/>
      <c r="P636" s="8"/>
      <c r="Q636" s="8" t="str">
        <f t="shared" si="119"/>
        <v/>
      </c>
      <c r="R636" s="3">
        <f t="shared" si="120"/>
        <v>0</v>
      </c>
      <c r="S636" s="19"/>
      <c r="T636" s="3">
        <f t="shared" si="121"/>
        <v>0</v>
      </c>
      <c r="U636" s="8" t="str">
        <f t="shared" si="122"/>
        <v/>
      </c>
      <c r="W636" s="11"/>
      <c r="X636" s="11"/>
      <c r="Y636" s="11"/>
      <c r="Z636" s="11"/>
      <c r="AA636" s="11"/>
      <c r="AB636" s="11"/>
      <c r="AC636" s="11"/>
      <c r="AD636">
        <f>IF(AND('Loan amortization schedule-old'!K636&gt;$AE$1,K636&gt;$AE$1),1,0)</f>
        <v>1</v>
      </c>
      <c r="AE636" s="2">
        <f>IF(AND('Loan amortization schedule-old'!K636&gt;$AE$1,K636&lt;$AE$1),($AE$1-K636)*Inputs!$B$10,0)</f>
        <v>0</v>
      </c>
      <c r="AF636">
        <f>IF(AND('Loan amortization schedule-old'!K636&lt;$AE$1,K636&lt;$AE$1),('Loan amortization schedule-old'!K636-'Loan amortization schedule-new'!K636)*Inputs!$B$10,0)</f>
        <v>0</v>
      </c>
      <c r="AG636" s="7"/>
      <c r="AH636" s="61" t="e">
        <f>IF(ISERROR(E636),NA(),'Loan amortization schedule-old'!K636-'Loan amortization schedule-new'!K636)+IF(ISERROR(E636),NA(),'Loan amortization schedule-old'!L636-'Loan amortization schedule-new'!L636)-IF(ISERROR(E636),NA(),IF(AD636=1,0,SUM(AE636:AF636)))</f>
        <v>#VALUE!</v>
      </c>
    </row>
    <row r="637" spans="4:34">
      <c r="D637" s="26">
        <f>IF(SUM($D$2:D636)&lt;&gt;0,0,IF(OR(ROUND(U636-L637,2)=0,ROUND(U637,2)=0),E637,0))</f>
        <v>0</v>
      </c>
      <c r="E637" s="3" t="str">
        <f t="shared" si="123"/>
        <v/>
      </c>
      <c r="F637" s="3" t="str">
        <f t="shared" si="115"/>
        <v/>
      </c>
      <c r="G637" s="47">
        <f t="shared" si="125"/>
        <v>8.6499999999999994E-2</v>
      </c>
      <c r="H637" s="37">
        <f t="shared" si="116"/>
        <v>8.6499999999999994E-2</v>
      </c>
      <c r="I637" s="9" t="e">
        <f>IF(Inputs!$B$12="No",IF((K637+L637)&gt;(U636*(1+rate/freq)),IF((U636*(1+rate/freq))&lt;0,0,(U636*(1+rate/freq))),(K637+L637)),IF(E637="",NA(),IF(Inputs!$E$10&gt;(U636*(1+rate/freq)),IF((U636*(1+rate/freq))&lt;0,0,(U636*(1+rate/freq))),PMT(H637/freq,(term),-$B$2))))</f>
        <v>#N/A</v>
      </c>
      <c r="J637" s="8" t="str">
        <f t="shared" si="117"/>
        <v/>
      </c>
      <c r="K637" s="9" t="str">
        <f t="shared" si="118"/>
        <v/>
      </c>
      <c r="L637" s="8" t="str">
        <f>IF(E637="","",IF(Inputs!$B$12="Yes",I637-K637,Inputs!$B$6-K637))</f>
        <v/>
      </c>
      <c r="M637" s="8" t="str">
        <f t="shared" si="124"/>
        <v/>
      </c>
      <c r="N637" s="8">
        <f>N634+3</f>
        <v>634</v>
      </c>
      <c r="O637" s="8"/>
      <c r="P637" s="8"/>
      <c r="Q637" s="8" t="str">
        <f t="shared" si="119"/>
        <v/>
      </c>
      <c r="R637" s="3">
        <f t="shared" si="120"/>
        <v>0</v>
      </c>
      <c r="S637" s="19"/>
      <c r="T637" s="3">
        <f t="shared" si="121"/>
        <v>0</v>
      </c>
      <c r="U637" s="8" t="str">
        <f t="shared" si="122"/>
        <v/>
      </c>
      <c r="W637" s="11"/>
      <c r="X637" s="11"/>
      <c r="Y637" s="11"/>
      <c r="Z637" s="11"/>
      <c r="AA637" s="11"/>
      <c r="AB637" s="11"/>
      <c r="AC637" s="11"/>
      <c r="AD637">
        <f>IF(AND('Loan amortization schedule-old'!K637&gt;$AE$1,K637&gt;$AE$1),1,0)</f>
        <v>1</v>
      </c>
      <c r="AE637" s="2">
        <f>IF(AND('Loan amortization schedule-old'!K637&gt;$AE$1,K637&lt;$AE$1),($AE$1-K637)*Inputs!$B$10,0)</f>
        <v>0</v>
      </c>
      <c r="AF637">
        <f>IF(AND('Loan amortization schedule-old'!K637&lt;$AE$1,K637&lt;$AE$1),('Loan amortization schedule-old'!K637-'Loan amortization schedule-new'!K637)*Inputs!$B$10,0)</f>
        <v>0</v>
      </c>
      <c r="AG637" s="7"/>
      <c r="AH637" s="61" t="e">
        <f>IF(ISERROR(E637),NA(),'Loan amortization schedule-old'!K637-'Loan amortization schedule-new'!K637)+IF(ISERROR(E637),NA(),'Loan amortization schedule-old'!L637-'Loan amortization schedule-new'!L637)-IF(ISERROR(E637),NA(),IF(AD637=1,0,SUM(AE637:AF637)))</f>
        <v>#VALUE!</v>
      </c>
    </row>
    <row r="638" spans="4:34">
      <c r="D638" s="26">
        <f>IF(SUM($D$2:D637)&lt;&gt;0,0,IF(OR(ROUND(U637-L638,2)=0,ROUND(U638,2)=0),E638,0))</f>
        <v>0</v>
      </c>
      <c r="E638" s="3" t="str">
        <f t="shared" si="123"/>
        <v/>
      </c>
      <c r="F638" s="3" t="str">
        <f t="shared" si="115"/>
        <v/>
      </c>
      <c r="G638" s="47">
        <f t="shared" si="125"/>
        <v>8.6499999999999994E-2</v>
      </c>
      <c r="H638" s="37">
        <f t="shared" si="116"/>
        <v>8.6499999999999994E-2</v>
      </c>
      <c r="I638" s="9" t="e">
        <f>IF(Inputs!$B$12="No",IF((K638+L638)&gt;(U637*(1+rate/freq)),IF((U637*(1+rate/freq))&lt;0,0,(U637*(1+rate/freq))),(K638+L638)),IF(E638="",NA(),IF(Inputs!$E$10&gt;(U637*(1+rate/freq)),IF((U637*(1+rate/freq))&lt;0,0,(U637*(1+rate/freq))),PMT(H638/freq,(term),-$B$2))))</f>
        <v>#N/A</v>
      </c>
      <c r="J638" s="8" t="str">
        <f t="shared" si="117"/>
        <v/>
      </c>
      <c r="K638" s="9" t="str">
        <f t="shared" si="118"/>
        <v/>
      </c>
      <c r="L638" s="8" t="str">
        <f>IF(E638="","",IF(Inputs!$B$12="Yes",I638-K638,Inputs!$B$6-K638))</f>
        <v/>
      </c>
      <c r="M638" s="8" t="str">
        <f t="shared" si="124"/>
        <v/>
      </c>
      <c r="N638" s="8"/>
      <c r="O638" s="8"/>
      <c r="P638" s="8"/>
      <c r="Q638" s="8" t="str">
        <f t="shared" si="119"/>
        <v/>
      </c>
      <c r="R638" s="3">
        <f t="shared" si="120"/>
        <v>0</v>
      </c>
      <c r="S638" s="19"/>
      <c r="T638" s="3">
        <f t="shared" si="121"/>
        <v>0</v>
      </c>
      <c r="U638" s="8" t="str">
        <f t="shared" si="122"/>
        <v/>
      </c>
      <c r="W638" s="11"/>
      <c r="X638" s="11"/>
      <c r="Y638" s="11"/>
      <c r="Z638" s="11"/>
      <c r="AA638" s="11"/>
      <c r="AB638" s="11"/>
      <c r="AC638" s="11"/>
      <c r="AD638">
        <f>IF(AND('Loan amortization schedule-old'!K638&gt;$AE$1,K638&gt;$AE$1),1,0)</f>
        <v>1</v>
      </c>
      <c r="AE638" s="2">
        <f>IF(AND('Loan amortization schedule-old'!K638&gt;$AE$1,K638&lt;$AE$1),($AE$1-K638)*Inputs!$B$10,0)</f>
        <v>0</v>
      </c>
      <c r="AF638">
        <f>IF(AND('Loan amortization schedule-old'!K638&lt;$AE$1,K638&lt;$AE$1),('Loan amortization schedule-old'!K638-'Loan amortization schedule-new'!K638)*Inputs!$B$10,0)</f>
        <v>0</v>
      </c>
      <c r="AG638" s="7"/>
      <c r="AH638" s="61" t="e">
        <f>IF(ISERROR(E638),NA(),'Loan amortization schedule-old'!K638-'Loan amortization schedule-new'!K638)+IF(ISERROR(E638),NA(),'Loan amortization schedule-old'!L638-'Loan amortization schedule-new'!L638)-IF(ISERROR(E638),NA(),IF(AD638=1,0,SUM(AE638:AF638)))</f>
        <v>#VALUE!</v>
      </c>
    </row>
    <row r="639" spans="4:34">
      <c r="D639" s="26">
        <f>IF(SUM($D$2:D638)&lt;&gt;0,0,IF(OR(ROUND(U638-L639,2)=0,ROUND(U639,2)=0),E639,0))</f>
        <v>0</v>
      </c>
      <c r="E639" s="3" t="str">
        <f t="shared" si="123"/>
        <v/>
      </c>
      <c r="F639" s="3" t="str">
        <f t="shared" si="115"/>
        <v/>
      </c>
      <c r="G639" s="47">
        <f t="shared" si="125"/>
        <v>8.6499999999999994E-2</v>
      </c>
      <c r="H639" s="37">
        <f t="shared" si="116"/>
        <v>8.6499999999999994E-2</v>
      </c>
      <c r="I639" s="9" t="e">
        <f>IF(Inputs!$B$12="No",IF((K639+L639)&gt;(U638*(1+rate/freq)),IF((U638*(1+rate/freq))&lt;0,0,(U638*(1+rate/freq))),(K639+L639)),IF(E639="",NA(),IF(Inputs!$E$10&gt;(U638*(1+rate/freq)),IF((U638*(1+rate/freq))&lt;0,0,(U638*(1+rate/freq))),PMT(H639/freq,(term),-$B$2))))</f>
        <v>#N/A</v>
      </c>
      <c r="J639" s="8" t="str">
        <f t="shared" si="117"/>
        <v/>
      </c>
      <c r="K639" s="9" t="str">
        <f t="shared" si="118"/>
        <v/>
      </c>
      <c r="L639" s="8" t="str">
        <f>IF(E639="","",IF(Inputs!$B$12="Yes",I639-K639,Inputs!$B$6-K639))</f>
        <v/>
      </c>
      <c r="M639" s="8" t="str">
        <f t="shared" si="124"/>
        <v/>
      </c>
      <c r="N639" s="8"/>
      <c r="O639" s="8"/>
      <c r="P639" s="8"/>
      <c r="Q639" s="8" t="str">
        <f t="shared" si="119"/>
        <v/>
      </c>
      <c r="R639" s="3">
        <f t="shared" si="120"/>
        <v>0</v>
      </c>
      <c r="S639" s="19"/>
      <c r="T639" s="3">
        <f t="shared" si="121"/>
        <v>0</v>
      </c>
      <c r="U639" s="8" t="str">
        <f t="shared" si="122"/>
        <v/>
      </c>
      <c r="W639" s="11"/>
      <c r="X639" s="11"/>
      <c r="Y639" s="11"/>
      <c r="Z639" s="11"/>
      <c r="AA639" s="11"/>
      <c r="AB639" s="11"/>
      <c r="AC639" s="11"/>
      <c r="AD639">
        <f>IF(AND('Loan amortization schedule-old'!K639&gt;$AE$1,K639&gt;$AE$1),1,0)</f>
        <v>1</v>
      </c>
      <c r="AE639" s="2">
        <f>IF(AND('Loan amortization schedule-old'!K639&gt;$AE$1,K639&lt;$AE$1),($AE$1-K639)*Inputs!$B$10,0)</f>
        <v>0</v>
      </c>
      <c r="AF639">
        <f>IF(AND('Loan amortization schedule-old'!K639&lt;$AE$1,K639&lt;$AE$1),('Loan amortization schedule-old'!K639-'Loan amortization schedule-new'!K639)*Inputs!$B$10,0)</f>
        <v>0</v>
      </c>
      <c r="AG639" s="7"/>
      <c r="AH639" s="61" t="e">
        <f>IF(ISERROR(E639),NA(),'Loan amortization schedule-old'!K639-'Loan amortization schedule-new'!K639)+IF(ISERROR(E639),NA(),'Loan amortization schedule-old'!L639-'Loan amortization schedule-new'!L639)-IF(ISERROR(E639),NA(),IF(AD639=1,0,SUM(AE639:AF639)))</f>
        <v>#VALUE!</v>
      </c>
    </row>
    <row r="640" spans="4:34">
      <c r="D640" s="26">
        <f>IF(SUM($D$2:D639)&lt;&gt;0,0,IF(OR(ROUND(U639-L640,2)=0,ROUND(U640,2)=0),E640,0))</f>
        <v>0</v>
      </c>
      <c r="E640" s="3" t="str">
        <f t="shared" si="123"/>
        <v/>
      </c>
      <c r="F640" s="3" t="str">
        <f t="shared" si="115"/>
        <v/>
      </c>
      <c r="G640" s="47">
        <f t="shared" si="125"/>
        <v>8.6499999999999994E-2</v>
      </c>
      <c r="H640" s="37">
        <f t="shared" si="116"/>
        <v>8.6499999999999994E-2</v>
      </c>
      <c r="I640" s="9" t="e">
        <f>IF(Inputs!$B$12="No",IF((K640+L640)&gt;(U639*(1+rate/freq)),IF((U639*(1+rate/freq))&lt;0,0,(U639*(1+rate/freq))),(K640+L640)),IF(E640="",NA(),IF(Inputs!$E$10&gt;(U639*(1+rate/freq)),IF((U639*(1+rate/freq))&lt;0,0,(U639*(1+rate/freq))),PMT(H640/freq,(term),-$B$2))))</f>
        <v>#N/A</v>
      </c>
      <c r="J640" s="8" t="str">
        <f t="shared" si="117"/>
        <v/>
      </c>
      <c r="K640" s="9" t="str">
        <f t="shared" si="118"/>
        <v/>
      </c>
      <c r="L640" s="8" t="str">
        <f>IF(E640="","",IF(Inputs!$B$12="Yes",I640-K640,Inputs!$B$6-K640))</f>
        <v/>
      </c>
      <c r="M640" s="8" t="str">
        <f t="shared" si="124"/>
        <v/>
      </c>
      <c r="N640" s="8">
        <f>N637+3</f>
        <v>637</v>
      </c>
      <c r="O640" s="8">
        <f>O634+6</f>
        <v>637</v>
      </c>
      <c r="P640" s="8">
        <f>P628+12</f>
        <v>637</v>
      </c>
      <c r="Q640" s="8" t="str">
        <f t="shared" si="119"/>
        <v/>
      </c>
      <c r="R640" s="3">
        <f t="shared" si="120"/>
        <v>0</v>
      </c>
      <c r="S640" s="19"/>
      <c r="T640" s="3">
        <f t="shared" si="121"/>
        <v>0</v>
      </c>
      <c r="U640" s="8" t="str">
        <f t="shared" si="122"/>
        <v/>
      </c>
      <c r="W640" s="11"/>
      <c r="X640" s="11"/>
      <c r="Y640" s="11"/>
      <c r="Z640" s="11"/>
      <c r="AA640" s="11"/>
      <c r="AB640" s="11"/>
      <c r="AC640" s="11"/>
      <c r="AD640">
        <f>IF(AND('Loan amortization schedule-old'!K640&gt;$AE$1,K640&gt;$AE$1),1,0)</f>
        <v>1</v>
      </c>
      <c r="AE640" s="2">
        <f>IF(AND('Loan amortization schedule-old'!K640&gt;$AE$1,K640&lt;$AE$1),($AE$1-K640)*Inputs!$B$10,0)</f>
        <v>0</v>
      </c>
      <c r="AF640">
        <f>IF(AND('Loan amortization schedule-old'!K640&lt;$AE$1,K640&lt;$AE$1),('Loan amortization schedule-old'!K640-'Loan amortization schedule-new'!K640)*Inputs!$B$10,0)</f>
        <v>0</v>
      </c>
      <c r="AG640" s="7"/>
      <c r="AH640" s="61" t="e">
        <f>IF(ISERROR(E640),NA(),'Loan amortization schedule-old'!K640-'Loan amortization schedule-new'!K640)+IF(ISERROR(E640),NA(),'Loan amortization schedule-old'!L640-'Loan amortization schedule-new'!L640)-IF(ISERROR(E640),NA(),IF(AD640=1,0,SUM(AE640:AF640)))</f>
        <v>#VALUE!</v>
      </c>
    </row>
    <row r="641" spans="4:34">
      <c r="D641" s="26">
        <f>IF(SUM($D$2:D640)&lt;&gt;0,0,IF(OR(ROUND(U640-L641,2)=0,ROUND(U641,2)=0),E641,0))</f>
        <v>0</v>
      </c>
      <c r="E641" s="3" t="str">
        <f t="shared" si="123"/>
        <v/>
      </c>
      <c r="F641" s="3" t="str">
        <f t="shared" si="115"/>
        <v/>
      </c>
      <c r="G641" s="47">
        <f t="shared" si="125"/>
        <v>8.6499999999999994E-2</v>
      </c>
      <c r="H641" s="37">
        <f t="shared" si="116"/>
        <v>8.6499999999999994E-2</v>
      </c>
      <c r="I641" s="9" t="e">
        <f>IF(Inputs!$B$12="No",IF((K641+L641)&gt;(U640*(1+rate/freq)),IF((U640*(1+rate/freq))&lt;0,0,(U640*(1+rate/freq))),(K641+L641)),IF(E641="",NA(),IF(Inputs!$E$10&gt;(U640*(1+rate/freq)),IF((U640*(1+rate/freq))&lt;0,0,(U640*(1+rate/freq))),PMT(H641/freq,(term),-$B$2))))</f>
        <v>#N/A</v>
      </c>
      <c r="J641" s="8" t="str">
        <f t="shared" si="117"/>
        <v/>
      </c>
      <c r="K641" s="9" t="str">
        <f t="shared" si="118"/>
        <v/>
      </c>
      <c r="L641" s="8" t="str">
        <f>IF(E641="","",IF(Inputs!$B$12="Yes",I641-K641,Inputs!$B$6-K641))</f>
        <v/>
      </c>
      <c r="M641" s="8" t="str">
        <f t="shared" si="124"/>
        <v/>
      </c>
      <c r="N641" s="8"/>
      <c r="O641" s="8"/>
      <c r="P641" s="8"/>
      <c r="Q641" s="8" t="str">
        <f t="shared" si="119"/>
        <v/>
      </c>
      <c r="R641" s="3">
        <f t="shared" si="120"/>
        <v>0</v>
      </c>
      <c r="S641" s="19"/>
      <c r="T641" s="3">
        <f t="shared" si="121"/>
        <v>0</v>
      </c>
      <c r="U641" s="8" t="str">
        <f t="shared" si="122"/>
        <v/>
      </c>
      <c r="W641" s="11"/>
      <c r="X641" s="11"/>
      <c r="Y641" s="11"/>
      <c r="Z641" s="11"/>
      <c r="AA641" s="11"/>
      <c r="AB641" s="11"/>
      <c r="AC641" s="11"/>
      <c r="AD641">
        <f>IF(AND('Loan amortization schedule-old'!K641&gt;$AE$1,K641&gt;$AE$1),1,0)</f>
        <v>1</v>
      </c>
      <c r="AE641" s="2">
        <f>IF(AND('Loan amortization schedule-old'!K641&gt;$AE$1,K641&lt;$AE$1),($AE$1-K641)*Inputs!$B$10,0)</f>
        <v>0</v>
      </c>
      <c r="AF641">
        <f>IF(AND('Loan amortization schedule-old'!K641&lt;$AE$1,K641&lt;$AE$1),('Loan amortization schedule-old'!K641-'Loan amortization schedule-new'!K641)*Inputs!$B$10,0)</f>
        <v>0</v>
      </c>
      <c r="AG641" s="7"/>
      <c r="AH641" s="61" t="e">
        <f>IF(ISERROR(E641),NA(),'Loan amortization schedule-old'!K641-'Loan amortization schedule-new'!K641)+IF(ISERROR(E641),NA(),'Loan amortization schedule-old'!L641-'Loan amortization schedule-new'!L641)-IF(ISERROR(E641),NA(),IF(AD641=1,0,SUM(AE641:AF641)))</f>
        <v>#VALUE!</v>
      </c>
    </row>
    <row r="642" spans="4:34">
      <c r="D642" s="26">
        <f>IF(SUM($D$2:D641)&lt;&gt;0,0,IF(OR(ROUND(U641-L642,2)=0,ROUND(U642,2)=0),E642,0))</f>
        <v>0</v>
      </c>
      <c r="E642" s="3" t="str">
        <f t="shared" si="123"/>
        <v/>
      </c>
      <c r="F642" s="3" t="str">
        <f t="shared" si="115"/>
        <v/>
      </c>
      <c r="G642" s="47">
        <f t="shared" si="125"/>
        <v>8.6499999999999994E-2</v>
      </c>
      <c r="H642" s="37">
        <f t="shared" si="116"/>
        <v>8.6499999999999994E-2</v>
      </c>
      <c r="I642" s="9" t="e">
        <f>IF(Inputs!$B$12="No",IF((K642+L642)&gt;(U641*(1+rate/freq)),IF((U641*(1+rate/freq))&lt;0,0,(U641*(1+rate/freq))),(K642+L642)),IF(E642="",NA(),IF(Inputs!$E$10&gt;(U641*(1+rate/freq)),IF((U641*(1+rate/freq))&lt;0,0,(U641*(1+rate/freq))),PMT(H642/freq,(term),-$B$2))))</f>
        <v>#N/A</v>
      </c>
      <c r="J642" s="8" t="str">
        <f t="shared" si="117"/>
        <v/>
      </c>
      <c r="K642" s="9" t="str">
        <f t="shared" si="118"/>
        <v/>
      </c>
      <c r="L642" s="8" t="str">
        <f>IF(E642="","",IF(Inputs!$B$12="Yes",I642-K642,Inputs!$B$6-K642))</f>
        <v/>
      </c>
      <c r="M642" s="8" t="str">
        <f t="shared" si="124"/>
        <v/>
      </c>
      <c r="N642" s="8"/>
      <c r="O642" s="8"/>
      <c r="P642" s="8"/>
      <c r="Q642" s="8" t="str">
        <f t="shared" si="119"/>
        <v/>
      </c>
      <c r="R642" s="3">
        <f t="shared" si="120"/>
        <v>0</v>
      </c>
      <c r="S642" s="19"/>
      <c r="T642" s="3">
        <f t="shared" si="121"/>
        <v>0</v>
      </c>
      <c r="U642" s="8" t="str">
        <f t="shared" si="122"/>
        <v/>
      </c>
      <c r="W642" s="11"/>
      <c r="X642" s="11"/>
      <c r="Y642" s="11"/>
      <c r="Z642" s="11"/>
      <c r="AA642" s="11"/>
      <c r="AB642" s="11"/>
      <c r="AC642" s="11"/>
      <c r="AD642">
        <f>IF(AND('Loan amortization schedule-old'!K642&gt;$AE$1,K642&gt;$AE$1),1,0)</f>
        <v>1</v>
      </c>
      <c r="AE642" s="2">
        <f>IF(AND('Loan amortization schedule-old'!K642&gt;$AE$1,K642&lt;$AE$1),($AE$1-K642)*Inputs!$B$10,0)</f>
        <v>0</v>
      </c>
      <c r="AF642">
        <f>IF(AND('Loan amortization schedule-old'!K642&lt;$AE$1,K642&lt;$AE$1),('Loan amortization schedule-old'!K642-'Loan amortization schedule-new'!K642)*Inputs!$B$10,0)</f>
        <v>0</v>
      </c>
      <c r="AG642" s="7"/>
      <c r="AH642" s="61" t="e">
        <f>IF(ISERROR(E642),NA(),'Loan amortization schedule-old'!K642-'Loan amortization schedule-new'!K642)+IF(ISERROR(E642),NA(),'Loan amortization schedule-old'!L642-'Loan amortization schedule-new'!L642)-IF(ISERROR(E642),NA(),IF(AD642=1,0,SUM(AE642:AF642)))</f>
        <v>#VALUE!</v>
      </c>
    </row>
    <row r="643" spans="4:34">
      <c r="D643" s="26">
        <f>IF(SUM($D$2:D642)&lt;&gt;0,0,IF(OR(ROUND(U642-L643,2)=0,ROUND(U643,2)=0),E643,0))</f>
        <v>0</v>
      </c>
      <c r="E643" s="3" t="str">
        <f t="shared" si="123"/>
        <v/>
      </c>
      <c r="F643" s="3" t="str">
        <f t="shared" si="115"/>
        <v/>
      </c>
      <c r="G643" s="47">
        <f t="shared" si="125"/>
        <v>8.6499999999999994E-2</v>
      </c>
      <c r="H643" s="37">
        <f t="shared" si="116"/>
        <v>8.6499999999999994E-2</v>
      </c>
      <c r="I643" s="9" t="e">
        <f>IF(Inputs!$B$12="No",IF((K643+L643)&gt;(U642*(1+rate/freq)),IF((U642*(1+rate/freq))&lt;0,0,(U642*(1+rate/freq))),(K643+L643)),IF(E643="",NA(),IF(Inputs!$E$10&gt;(U642*(1+rate/freq)),IF((U642*(1+rate/freq))&lt;0,0,(U642*(1+rate/freq))),PMT(H643/freq,(term),-$B$2))))</f>
        <v>#N/A</v>
      </c>
      <c r="J643" s="8" t="str">
        <f t="shared" si="117"/>
        <v/>
      </c>
      <c r="K643" s="9" t="str">
        <f t="shared" si="118"/>
        <v/>
      </c>
      <c r="L643" s="8" t="str">
        <f>IF(E643="","",IF(Inputs!$B$12="Yes",I643-K643,Inputs!$B$6-K643))</f>
        <v/>
      </c>
      <c r="M643" s="8" t="str">
        <f t="shared" si="124"/>
        <v/>
      </c>
      <c r="N643" s="8">
        <f>N640+3</f>
        <v>640</v>
      </c>
      <c r="O643" s="8"/>
      <c r="P643" s="8"/>
      <c r="Q643" s="8" t="str">
        <f t="shared" si="119"/>
        <v/>
      </c>
      <c r="R643" s="3">
        <f t="shared" si="120"/>
        <v>0</v>
      </c>
      <c r="S643" s="19"/>
      <c r="T643" s="3">
        <f t="shared" si="121"/>
        <v>0</v>
      </c>
      <c r="U643" s="8" t="str">
        <f t="shared" si="122"/>
        <v/>
      </c>
      <c r="W643" s="11"/>
      <c r="X643" s="11"/>
      <c r="Y643" s="11"/>
      <c r="Z643" s="11"/>
      <c r="AA643" s="11"/>
      <c r="AB643" s="11"/>
      <c r="AC643" s="11"/>
      <c r="AD643">
        <f>IF(AND('Loan amortization schedule-old'!K643&gt;$AE$1,K643&gt;$AE$1),1,0)</f>
        <v>1</v>
      </c>
      <c r="AE643" s="2">
        <f>IF(AND('Loan amortization schedule-old'!K643&gt;$AE$1,K643&lt;$AE$1),($AE$1-K643)*Inputs!$B$10,0)</f>
        <v>0</v>
      </c>
      <c r="AF643">
        <f>IF(AND('Loan amortization schedule-old'!K643&lt;$AE$1,K643&lt;$AE$1),('Loan amortization schedule-old'!K643-'Loan amortization schedule-new'!K643)*Inputs!$B$10,0)</f>
        <v>0</v>
      </c>
      <c r="AG643" s="7"/>
      <c r="AH643" s="61" t="e">
        <f>IF(ISERROR(E643),NA(),'Loan amortization schedule-old'!K643-'Loan amortization schedule-new'!K643)+IF(ISERROR(E643),NA(),'Loan amortization schedule-old'!L643-'Loan amortization schedule-new'!L643)-IF(ISERROR(E643),NA(),IF(AD643=1,0,SUM(AE643:AF643)))</f>
        <v>#VALUE!</v>
      </c>
    </row>
    <row r="644" spans="4:34">
      <c r="D644" s="26">
        <f>IF(SUM($D$2:D643)&lt;&gt;0,0,IF(OR(ROUND(U643-L644,2)=0,ROUND(U644,2)=0),E644,0))</f>
        <v>0</v>
      </c>
      <c r="E644" s="3" t="str">
        <f t="shared" si="123"/>
        <v/>
      </c>
      <c r="F644" s="3" t="str">
        <f t="shared" ref="F644:F707" si="126">IF(E644="","",IF(ISERROR(INDEX($A$11:$B$20,MATCH(E644,$A$11:$A$20,0),2)),0,INDEX($A$11:$B$20,MATCH(E644,$A$11:$A$20,0),2)))</f>
        <v/>
      </c>
      <c r="G644" s="47">
        <f t="shared" si="125"/>
        <v>8.6499999999999994E-2</v>
      </c>
      <c r="H644" s="37">
        <f t="shared" ref="H644:H707" si="127">IF($BD$2="fixed",rate,G644)</f>
        <v>8.6499999999999994E-2</v>
      </c>
      <c r="I644" s="9" t="e">
        <f>IF(Inputs!$B$12="No",IF((K644+L644)&gt;(U643*(1+rate/freq)),IF((U643*(1+rate/freq))&lt;0,0,(U643*(1+rate/freq))),(K644+L644)),IF(E644="",NA(),IF(Inputs!$E$10&gt;(U643*(1+rate/freq)),IF((U643*(1+rate/freq))&lt;0,0,(U643*(1+rate/freq))),PMT(H644/freq,(term),-$B$2))))</f>
        <v>#N/A</v>
      </c>
      <c r="J644" s="8" t="str">
        <f t="shared" ref="J644:J707" si="128">IF(E644="","",IF(emi&gt;(U643*(1+rate/freq)),IF((U643*(1+rate/freq))&lt;0,0,(U643*(1+rate/freq))),emi))</f>
        <v/>
      </c>
      <c r="K644" s="9" t="str">
        <f t="shared" ref="K644:K707" si="129">IF(E644="","",IF(U643&lt;0,0,U643)*H644/freq)</f>
        <v/>
      </c>
      <c r="L644" s="8" t="str">
        <f>IF(E644="","",IF(Inputs!$B$12="Yes",I644-K644,Inputs!$B$6-K644))</f>
        <v/>
      </c>
      <c r="M644" s="8" t="str">
        <f t="shared" si="124"/>
        <v/>
      </c>
      <c r="N644" s="8"/>
      <c r="O644" s="8"/>
      <c r="P644" s="8"/>
      <c r="Q644" s="8" t="str">
        <f t="shared" ref="Q644:Q707" si="130">IF($B$23=$M$2,M644,IF($B$23=$N$2,N644,IF($B$23=$O$2,O644,IF($B$23=$P$2,P644,""))))</f>
        <v/>
      </c>
      <c r="R644" s="3">
        <f t="shared" ref="R644:R707" si="131">IF(Q644&lt;&gt;0,regpay,0)</f>
        <v>0</v>
      </c>
      <c r="S644" s="19"/>
      <c r="T644" s="3">
        <f t="shared" ref="T644:T707" si="132">IF(U643=0,0,S644)</f>
        <v>0</v>
      </c>
      <c r="U644" s="8" t="str">
        <f t="shared" ref="U644:U707" si="133">IF(E644="","",IF(U643&lt;=0,0,IF(U643+F644-L644-R644-T644&lt;0,0,U643+F644-L644-R644-T644)))</f>
        <v/>
      </c>
      <c r="W644" s="11"/>
      <c r="X644" s="11"/>
      <c r="Y644" s="11"/>
      <c r="Z644" s="11"/>
      <c r="AA644" s="11"/>
      <c r="AB644" s="11"/>
      <c r="AC644" s="11"/>
      <c r="AD644">
        <f>IF(AND('Loan amortization schedule-old'!K644&gt;$AE$1,K644&gt;$AE$1),1,0)</f>
        <v>1</v>
      </c>
      <c r="AE644" s="2">
        <f>IF(AND('Loan amortization schedule-old'!K644&gt;$AE$1,K644&lt;$AE$1),($AE$1-K644)*Inputs!$B$10,0)</f>
        <v>0</v>
      </c>
      <c r="AF644">
        <f>IF(AND('Loan amortization schedule-old'!K644&lt;$AE$1,K644&lt;$AE$1),('Loan amortization schedule-old'!K644-'Loan amortization schedule-new'!K644)*Inputs!$B$10,0)</f>
        <v>0</v>
      </c>
      <c r="AG644" s="7"/>
      <c r="AH644" s="61" t="e">
        <f>IF(ISERROR(E644),NA(),'Loan amortization schedule-old'!K644-'Loan amortization schedule-new'!K644)+IF(ISERROR(E644),NA(),'Loan amortization schedule-old'!L644-'Loan amortization schedule-new'!L644)-IF(ISERROR(E644),NA(),IF(AD644=1,0,SUM(AE644:AF644)))</f>
        <v>#VALUE!</v>
      </c>
    </row>
    <row r="645" spans="4:34">
      <c r="D645" s="26">
        <f>IF(SUM($D$2:D644)&lt;&gt;0,0,IF(OR(ROUND(U644-L645,2)=0,ROUND(U645,2)=0),E645,0))</f>
        <v>0</v>
      </c>
      <c r="E645" s="3" t="str">
        <f t="shared" ref="E645:E708" si="134">IF(E644&lt;term,E644+1,"")</f>
        <v/>
      </c>
      <c r="F645" s="3" t="str">
        <f t="shared" si="126"/>
        <v/>
      </c>
      <c r="G645" s="47">
        <f t="shared" si="125"/>
        <v>8.6499999999999994E-2</v>
      </c>
      <c r="H645" s="37">
        <f t="shared" si="127"/>
        <v>8.6499999999999994E-2</v>
      </c>
      <c r="I645" s="9" t="e">
        <f>IF(Inputs!$B$12="No",IF((K645+L645)&gt;(U644*(1+rate/freq)),IF((U644*(1+rate/freq))&lt;0,0,(U644*(1+rate/freq))),(K645+L645)),IF(E645="",NA(),IF(Inputs!$E$10&gt;(U644*(1+rate/freq)),IF((U644*(1+rate/freq))&lt;0,0,(U644*(1+rate/freq))),PMT(H645/freq,(term),-$B$2))))</f>
        <v>#N/A</v>
      </c>
      <c r="J645" s="8" t="str">
        <f t="shared" si="128"/>
        <v/>
      </c>
      <c r="K645" s="9" t="str">
        <f t="shared" si="129"/>
        <v/>
      </c>
      <c r="L645" s="8" t="str">
        <f>IF(E645="","",IF(Inputs!$B$12="Yes",I645-K645,Inputs!$B$6-K645))</f>
        <v/>
      </c>
      <c r="M645" s="8" t="str">
        <f t="shared" ref="M645:M708" si="135">E645</f>
        <v/>
      </c>
      <c r="N645" s="8"/>
      <c r="O645" s="8"/>
      <c r="P645" s="8"/>
      <c r="Q645" s="8" t="str">
        <f t="shared" si="130"/>
        <v/>
      </c>
      <c r="R645" s="3">
        <f t="shared" si="131"/>
        <v>0</v>
      </c>
      <c r="S645" s="19"/>
      <c r="T645" s="3">
        <f t="shared" si="132"/>
        <v>0</v>
      </c>
      <c r="U645" s="8" t="str">
        <f t="shared" si="133"/>
        <v/>
      </c>
      <c r="W645" s="11"/>
      <c r="X645" s="11"/>
      <c r="Y645" s="11"/>
      <c r="Z645" s="11"/>
      <c r="AA645" s="11"/>
      <c r="AB645" s="11"/>
      <c r="AC645" s="11"/>
      <c r="AD645">
        <f>IF(AND('Loan amortization schedule-old'!K645&gt;$AE$1,K645&gt;$AE$1),1,0)</f>
        <v>1</v>
      </c>
      <c r="AE645" s="2">
        <f>IF(AND('Loan amortization schedule-old'!K645&gt;$AE$1,K645&lt;$AE$1),($AE$1-K645)*Inputs!$B$10,0)</f>
        <v>0</v>
      </c>
      <c r="AF645">
        <f>IF(AND('Loan amortization schedule-old'!K645&lt;$AE$1,K645&lt;$AE$1),('Loan amortization schedule-old'!K645-'Loan amortization schedule-new'!K645)*Inputs!$B$10,0)</f>
        <v>0</v>
      </c>
      <c r="AG645" s="7"/>
      <c r="AH645" s="61" t="e">
        <f>IF(ISERROR(E645),NA(),'Loan amortization schedule-old'!K645-'Loan amortization schedule-new'!K645)+IF(ISERROR(E645),NA(),'Loan amortization schedule-old'!L645-'Loan amortization schedule-new'!L645)-IF(ISERROR(E645),NA(),IF(AD645=1,0,SUM(AE645:AF645)))</f>
        <v>#VALUE!</v>
      </c>
    </row>
    <row r="646" spans="4:34">
      <c r="D646" s="26">
        <f>IF(SUM($D$2:D645)&lt;&gt;0,0,IF(OR(ROUND(U645-L646,2)=0,ROUND(U646,2)=0),E646,0))</f>
        <v>0</v>
      </c>
      <c r="E646" s="3" t="str">
        <f t="shared" si="134"/>
        <v/>
      </c>
      <c r="F646" s="3" t="str">
        <f t="shared" si="126"/>
        <v/>
      </c>
      <c r="G646" s="47">
        <f t="shared" ref="G646:G709" si="136">G645</f>
        <v>8.6499999999999994E-2</v>
      </c>
      <c r="H646" s="37">
        <f t="shared" si="127"/>
        <v>8.6499999999999994E-2</v>
      </c>
      <c r="I646" s="9" t="e">
        <f>IF(Inputs!$B$12="No",IF((K646+L646)&gt;(U645*(1+rate/freq)),IF((U645*(1+rate/freq))&lt;0,0,(U645*(1+rate/freq))),(K646+L646)),IF(E646="",NA(),IF(Inputs!$E$10&gt;(U645*(1+rate/freq)),IF((U645*(1+rate/freq))&lt;0,0,(U645*(1+rate/freq))),PMT(H646/freq,(term),-$B$2))))</f>
        <v>#N/A</v>
      </c>
      <c r="J646" s="8" t="str">
        <f t="shared" si="128"/>
        <v/>
      </c>
      <c r="K646" s="9" t="str">
        <f t="shared" si="129"/>
        <v/>
      </c>
      <c r="L646" s="8" t="str">
        <f>IF(E646="","",IF(Inputs!$B$12="Yes",I646-K646,Inputs!$B$6-K646))</f>
        <v/>
      </c>
      <c r="M646" s="8" t="str">
        <f t="shared" si="135"/>
        <v/>
      </c>
      <c r="N646" s="8">
        <f>N643+3</f>
        <v>643</v>
      </c>
      <c r="O646" s="8">
        <f>O640+6</f>
        <v>643</v>
      </c>
      <c r="P646" s="8"/>
      <c r="Q646" s="8" t="str">
        <f t="shared" si="130"/>
        <v/>
      </c>
      <c r="R646" s="3">
        <f t="shared" si="131"/>
        <v>0</v>
      </c>
      <c r="S646" s="19"/>
      <c r="T646" s="3">
        <f t="shared" si="132"/>
        <v>0</v>
      </c>
      <c r="U646" s="8" t="str">
        <f t="shared" si="133"/>
        <v/>
      </c>
      <c r="W646" s="11"/>
      <c r="X646" s="11"/>
      <c r="Y646" s="11"/>
      <c r="Z646" s="11"/>
      <c r="AA646" s="11"/>
      <c r="AB646" s="11"/>
      <c r="AC646" s="11"/>
      <c r="AD646">
        <f>IF(AND('Loan amortization schedule-old'!K646&gt;$AE$1,K646&gt;$AE$1),1,0)</f>
        <v>1</v>
      </c>
      <c r="AE646" s="2">
        <f>IF(AND('Loan amortization schedule-old'!K646&gt;$AE$1,K646&lt;$AE$1),($AE$1-K646)*Inputs!$B$10,0)</f>
        <v>0</v>
      </c>
      <c r="AF646">
        <f>IF(AND('Loan amortization schedule-old'!K646&lt;$AE$1,K646&lt;$AE$1),('Loan amortization schedule-old'!K646-'Loan amortization schedule-new'!K646)*Inputs!$B$10,0)</f>
        <v>0</v>
      </c>
      <c r="AG646" s="7"/>
      <c r="AH646" s="61" t="e">
        <f>IF(ISERROR(E646),NA(),'Loan amortization schedule-old'!K646-'Loan amortization schedule-new'!K646)+IF(ISERROR(E646),NA(),'Loan amortization schedule-old'!L646-'Loan amortization schedule-new'!L646)-IF(ISERROR(E646),NA(),IF(AD646=1,0,SUM(AE646:AF646)))</f>
        <v>#VALUE!</v>
      </c>
    </row>
    <row r="647" spans="4:34">
      <c r="D647" s="26">
        <f>IF(SUM($D$2:D646)&lt;&gt;0,0,IF(OR(ROUND(U646-L647,2)=0,ROUND(U647,2)=0),E647,0))</f>
        <v>0</v>
      </c>
      <c r="E647" s="3" t="str">
        <f t="shared" si="134"/>
        <v/>
      </c>
      <c r="F647" s="3" t="str">
        <f t="shared" si="126"/>
        <v/>
      </c>
      <c r="G647" s="47">
        <f t="shared" si="136"/>
        <v>8.6499999999999994E-2</v>
      </c>
      <c r="H647" s="37">
        <f t="shared" si="127"/>
        <v>8.6499999999999994E-2</v>
      </c>
      <c r="I647" s="9" t="e">
        <f>IF(Inputs!$B$12="No",IF((K647+L647)&gt;(U646*(1+rate/freq)),IF((U646*(1+rate/freq))&lt;0,0,(U646*(1+rate/freq))),(K647+L647)),IF(E647="",NA(),IF(Inputs!$E$10&gt;(U646*(1+rate/freq)),IF((U646*(1+rate/freq))&lt;0,0,(U646*(1+rate/freq))),PMT(H647/freq,(term),-$B$2))))</f>
        <v>#N/A</v>
      </c>
      <c r="J647" s="8" t="str">
        <f t="shared" si="128"/>
        <v/>
      </c>
      <c r="K647" s="9" t="str">
        <f t="shared" si="129"/>
        <v/>
      </c>
      <c r="L647" s="8" t="str">
        <f>IF(E647="","",IF(Inputs!$B$12="Yes",I647-K647,Inputs!$B$6-K647))</f>
        <v/>
      </c>
      <c r="M647" s="8" t="str">
        <f t="shared" si="135"/>
        <v/>
      </c>
      <c r="N647" s="8"/>
      <c r="O647" s="8"/>
      <c r="P647" s="8"/>
      <c r="Q647" s="8" t="str">
        <f t="shared" si="130"/>
        <v/>
      </c>
      <c r="R647" s="3">
        <f t="shared" si="131"/>
        <v>0</v>
      </c>
      <c r="S647" s="19"/>
      <c r="T647" s="3">
        <f t="shared" si="132"/>
        <v>0</v>
      </c>
      <c r="U647" s="8" t="str">
        <f t="shared" si="133"/>
        <v/>
      </c>
      <c r="W647" s="11"/>
      <c r="X647" s="11"/>
      <c r="Y647" s="11"/>
      <c r="Z647" s="11"/>
      <c r="AA647" s="11"/>
      <c r="AB647" s="11"/>
      <c r="AC647" s="11"/>
      <c r="AD647">
        <f>IF(AND('Loan amortization schedule-old'!K647&gt;$AE$1,K647&gt;$AE$1),1,0)</f>
        <v>1</v>
      </c>
      <c r="AE647" s="2">
        <f>IF(AND('Loan amortization schedule-old'!K647&gt;$AE$1,K647&lt;$AE$1),($AE$1-K647)*Inputs!$B$10,0)</f>
        <v>0</v>
      </c>
      <c r="AF647">
        <f>IF(AND('Loan amortization schedule-old'!K647&lt;$AE$1,K647&lt;$AE$1),('Loan amortization schedule-old'!K647-'Loan amortization schedule-new'!K647)*Inputs!$B$10,0)</f>
        <v>0</v>
      </c>
      <c r="AG647" s="7"/>
      <c r="AH647" s="61" t="e">
        <f>IF(ISERROR(E647),NA(),'Loan amortization schedule-old'!K647-'Loan amortization schedule-new'!K647)+IF(ISERROR(E647),NA(),'Loan amortization schedule-old'!L647-'Loan amortization schedule-new'!L647)-IF(ISERROR(E647),NA(),IF(AD647=1,0,SUM(AE647:AF647)))</f>
        <v>#VALUE!</v>
      </c>
    </row>
    <row r="648" spans="4:34">
      <c r="D648" s="26">
        <f>IF(SUM($D$2:D647)&lt;&gt;0,0,IF(OR(ROUND(U647-L648,2)=0,ROUND(U648,2)=0),E648,0))</f>
        <v>0</v>
      </c>
      <c r="E648" s="3" t="str">
        <f t="shared" si="134"/>
        <v/>
      </c>
      <c r="F648" s="3" t="str">
        <f t="shared" si="126"/>
        <v/>
      </c>
      <c r="G648" s="47">
        <f t="shared" si="136"/>
        <v>8.6499999999999994E-2</v>
      </c>
      <c r="H648" s="37">
        <f t="shared" si="127"/>
        <v>8.6499999999999994E-2</v>
      </c>
      <c r="I648" s="9" t="e">
        <f>IF(Inputs!$B$12="No",IF((K648+L648)&gt;(U647*(1+rate/freq)),IF((U647*(1+rate/freq))&lt;0,0,(U647*(1+rate/freq))),(K648+L648)),IF(E648="",NA(),IF(Inputs!$E$10&gt;(U647*(1+rate/freq)),IF((U647*(1+rate/freq))&lt;0,0,(U647*(1+rate/freq))),PMT(H648/freq,(term),-$B$2))))</f>
        <v>#N/A</v>
      </c>
      <c r="J648" s="8" t="str">
        <f t="shared" si="128"/>
        <v/>
      </c>
      <c r="K648" s="9" t="str">
        <f t="shared" si="129"/>
        <v/>
      </c>
      <c r="L648" s="8" t="str">
        <f>IF(E648="","",IF(Inputs!$B$12="Yes",I648-K648,Inputs!$B$6-K648))</f>
        <v/>
      </c>
      <c r="M648" s="8" t="str">
        <f t="shared" si="135"/>
        <v/>
      </c>
      <c r="N648" s="8"/>
      <c r="O648" s="8"/>
      <c r="P648" s="8"/>
      <c r="Q648" s="8" t="str">
        <f t="shared" si="130"/>
        <v/>
      </c>
      <c r="R648" s="3">
        <f t="shared" si="131"/>
        <v>0</v>
      </c>
      <c r="S648" s="19"/>
      <c r="T648" s="3">
        <f t="shared" si="132"/>
        <v>0</v>
      </c>
      <c r="U648" s="8" t="str">
        <f t="shared" si="133"/>
        <v/>
      </c>
      <c r="W648" s="11"/>
      <c r="X648" s="11"/>
      <c r="Y648" s="11"/>
      <c r="Z648" s="11"/>
      <c r="AA648" s="11"/>
      <c r="AB648" s="11"/>
      <c r="AC648" s="11"/>
      <c r="AD648">
        <f>IF(AND('Loan amortization schedule-old'!K648&gt;$AE$1,K648&gt;$AE$1),1,0)</f>
        <v>1</v>
      </c>
      <c r="AE648" s="2">
        <f>IF(AND('Loan amortization schedule-old'!K648&gt;$AE$1,K648&lt;$AE$1),($AE$1-K648)*Inputs!$B$10,0)</f>
        <v>0</v>
      </c>
      <c r="AF648">
        <f>IF(AND('Loan amortization schedule-old'!K648&lt;$AE$1,K648&lt;$AE$1),('Loan amortization schedule-old'!K648-'Loan amortization schedule-new'!K648)*Inputs!$B$10,0)</f>
        <v>0</v>
      </c>
      <c r="AG648" s="7"/>
      <c r="AH648" s="61" t="e">
        <f>IF(ISERROR(E648),NA(),'Loan amortization schedule-old'!K648-'Loan amortization schedule-new'!K648)+IF(ISERROR(E648),NA(),'Loan amortization schedule-old'!L648-'Loan amortization schedule-new'!L648)-IF(ISERROR(E648),NA(),IF(AD648=1,0,SUM(AE648:AF648)))</f>
        <v>#VALUE!</v>
      </c>
    </row>
    <row r="649" spans="4:34">
      <c r="D649" s="26">
        <f>IF(SUM($D$2:D648)&lt;&gt;0,0,IF(OR(ROUND(U648-L649,2)=0,ROUND(U649,2)=0),E649,0))</f>
        <v>0</v>
      </c>
      <c r="E649" s="3" t="str">
        <f t="shared" si="134"/>
        <v/>
      </c>
      <c r="F649" s="3" t="str">
        <f t="shared" si="126"/>
        <v/>
      </c>
      <c r="G649" s="47">
        <f t="shared" si="136"/>
        <v>8.6499999999999994E-2</v>
      </c>
      <c r="H649" s="37">
        <f t="shared" si="127"/>
        <v>8.6499999999999994E-2</v>
      </c>
      <c r="I649" s="9" t="e">
        <f>IF(Inputs!$B$12="No",IF((K649+L649)&gt;(U648*(1+rate/freq)),IF((U648*(1+rate/freq))&lt;0,0,(U648*(1+rate/freq))),(K649+L649)),IF(E649="",NA(),IF(Inputs!$E$10&gt;(U648*(1+rate/freq)),IF((U648*(1+rate/freq))&lt;0,0,(U648*(1+rate/freq))),PMT(H649/freq,(term),-$B$2))))</f>
        <v>#N/A</v>
      </c>
      <c r="J649" s="8" t="str">
        <f t="shared" si="128"/>
        <v/>
      </c>
      <c r="K649" s="9" t="str">
        <f t="shared" si="129"/>
        <v/>
      </c>
      <c r="L649" s="8" t="str">
        <f>IF(E649="","",IF(Inputs!$B$12="Yes",I649-K649,Inputs!$B$6-K649))</f>
        <v/>
      </c>
      <c r="M649" s="8" t="str">
        <f t="shared" si="135"/>
        <v/>
      </c>
      <c r="N649" s="8">
        <f>N646+3</f>
        <v>646</v>
      </c>
      <c r="O649" s="8"/>
      <c r="P649" s="8"/>
      <c r="Q649" s="8" t="str">
        <f t="shared" si="130"/>
        <v/>
      </c>
      <c r="R649" s="3">
        <f t="shared" si="131"/>
        <v>0</v>
      </c>
      <c r="S649" s="19"/>
      <c r="T649" s="3">
        <f t="shared" si="132"/>
        <v>0</v>
      </c>
      <c r="U649" s="8" t="str">
        <f t="shared" si="133"/>
        <v/>
      </c>
      <c r="W649" s="11"/>
      <c r="X649" s="11"/>
      <c r="Y649" s="11"/>
      <c r="Z649" s="11"/>
      <c r="AA649" s="11"/>
      <c r="AB649" s="11"/>
      <c r="AC649" s="11"/>
      <c r="AD649">
        <f>IF(AND('Loan amortization schedule-old'!K649&gt;$AE$1,K649&gt;$AE$1),1,0)</f>
        <v>1</v>
      </c>
      <c r="AE649" s="2">
        <f>IF(AND('Loan amortization schedule-old'!K649&gt;$AE$1,K649&lt;$AE$1),($AE$1-K649)*Inputs!$B$10,0)</f>
        <v>0</v>
      </c>
      <c r="AF649">
        <f>IF(AND('Loan amortization schedule-old'!K649&lt;$AE$1,K649&lt;$AE$1),('Loan amortization schedule-old'!K649-'Loan amortization schedule-new'!K649)*Inputs!$B$10,0)</f>
        <v>0</v>
      </c>
      <c r="AG649" s="7"/>
      <c r="AH649" s="61" t="e">
        <f>IF(ISERROR(E649),NA(),'Loan amortization schedule-old'!K649-'Loan amortization schedule-new'!K649)+IF(ISERROR(E649),NA(),'Loan amortization schedule-old'!L649-'Loan amortization schedule-new'!L649)-IF(ISERROR(E649),NA(),IF(AD649=1,0,SUM(AE649:AF649)))</f>
        <v>#VALUE!</v>
      </c>
    </row>
    <row r="650" spans="4:34">
      <c r="D650" s="26">
        <f>IF(SUM($D$2:D649)&lt;&gt;0,0,IF(OR(ROUND(U649-L650,2)=0,ROUND(U650,2)=0),E650,0))</f>
        <v>0</v>
      </c>
      <c r="E650" s="3" t="str">
        <f t="shared" si="134"/>
        <v/>
      </c>
      <c r="F650" s="3" t="str">
        <f t="shared" si="126"/>
        <v/>
      </c>
      <c r="G650" s="47">
        <f t="shared" si="136"/>
        <v>8.6499999999999994E-2</v>
      </c>
      <c r="H650" s="37">
        <f t="shared" si="127"/>
        <v>8.6499999999999994E-2</v>
      </c>
      <c r="I650" s="9" t="e">
        <f>IF(Inputs!$B$12="No",IF((K650+L650)&gt;(U649*(1+rate/freq)),IF((U649*(1+rate/freq))&lt;0,0,(U649*(1+rate/freq))),(K650+L650)),IF(E650="",NA(),IF(Inputs!$E$10&gt;(U649*(1+rate/freq)),IF((U649*(1+rate/freq))&lt;0,0,(U649*(1+rate/freq))),PMT(H650/freq,(term),-$B$2))))</f>
        <v>#N/A</v>
      </c>
      <c r="J650" s="8" t="str">
        <f t="shared" si="128"/>
        <v/>
      </c>
      <c r="K650" s="9" t="str">
        <f t="shared" si="129"/>
        <v/>
      </c>
      <c r="L650" s="8" t="str">
        <f>IF(E650="","",IF(Inputs!$B$12="Yes",I650-K650,Inputs!$B$6-K650))</f>
        <v/>
      </c>
      <c r="M650" s="8" t="str">
        <f t="shared" si="135"/>
        <v/>
      </c>
      <c r="N650" s="8"/>
      <c r="O650" s="8"/>
      <c r="P650" s="8"/>
      <c r="Q650" s="8" t="str">
        <f t="shared" si="130"/>
        <v/>
      </c>
      <c r="R650" s="3">
        <f t="shared" si="131"/>
        <v>0</v>
      </c>
      <c r="S650" s="19"/>
      <c r="T650" s="3">
        <f t="shared" si="132"/>
        <v>0</v>
      </c>
      <c r="U650" s="8" t="str">
        <f t="shared" si="133"/>
        <v/>
      </c>
      <c r="W650" s="11"/>
      <c r="X650" s="11"/>
      <c r="Y650" s="11"/>
      <c r="Z650" s="11"/>
      <c r="AA650" s="11"/>
      <c r="AB650" s="11"/>
      <c r="AC650" s="11"/>
      <c r="AD650">
        <f>IF(AND('Loan amortization schedule-old'!K650&gt;$AE$1,K650&gt;$AE$1),1,0)</f>
        <v>1</v>
      </c>
      <c r="AE650" s="2">
        <f>IF(AND('Loan amortization schedule-old'!K650&gt;$AE$1,K650&lt;$AE$1),($AE$1-K650)*Inputs!$B$10,0)</f>
        <v>0</v>
      </c>
      <c r="AF650">
        <f>IF(AND('Loan amortization schedule-old'!K650&lt;$AE$1,K650&lt;$AE$1),('Loan amortization schedule-old'!K650-'Loan amortization schedule-new'!K650)*Inputs!$B$10,0)</f>
        <v>0</v>
      </c>
      <c r="AG650" s="7"/>
      <c r="AH650" s="61" t="e">
        <f>IF(ISERROR(E650),NA(),'Loan amortization schedule-old'!K650-'Loan amortization schedule-new'!K650)+IF(ISERROR(E650),NA(),'Loan amortization schedule-old'!L650-'Loan amortization schedule-new'!L650)-IF(ISERROR(E650),NA(),IF(AD650=1,0,SUM(AE650:AF650)))</f>
        <v>#VALUE!</v>
      </c>
    </row>
    <row r="651" spans="4:34">
      <c r="D651" s="26">
        <f>IF(SUM($D$2:D650)&lt;&gt;0,0,IF(OR(ROUND(U650-L651,2)=0,ROUND(U651,2)=0),E651,0))</f>
        <v>0</v>
      </c>
      <c r="E651" s="3" t="str">
        <f t="shared" si="134"/>
        <v/>
      </c>
      <c r="F651" s="3" t="str">
        <f t="shared" si="126"/>
        <v/>
      </c>
      <c r="G651" s="47">
        <f t="shared" si="136"/>
        <v>8.6499999999999994E-2</v>
      </c>
      <c r="H651" s="37">
        <f t="shared" si="127"/>
        <v>8.6499999999999994E-2</v>
      </c>
      <c r="I651" s="9" t="e">
        <f>IF(Inputs!$B$12="No",IF((K651+L651)&gt;(U650*(1+rate/freq)),IF((U650*(1+rate/freq))&lt;0,0,(U650*(1+rate/freq))),(K651+L651)),IF(E651="",NA(),IF(Inputs!$E$10&gt;(U650*(1+rate/freq)),IF((U650*(1+rate/freq))&lt;0,0,(U650*(1+rate/freq))),PMT(H651/freq,(term),-$B$2))))</f>
        <v>#N/A</v>
      </c>
      <c r="J651" s="8" t="str">
        <f t="shared" si="128"/>
        <v/>
      </c>
      <c r="K651" s="9" t="str">
        <f t="shared" si="129"/>
        <v/>
      </c>
      <c r="L651" s="8" t="str">
        <f>IF(E651="","",IF(Inputs!$B$12="Yes",I651-K651,Inputs!$B$6-K651))</f>
        <v/>
      </c>
      <c r="M651" s="8" t="str">
        <f t="shared" si="135"/>
        <v/>
      </c>
      <c r="N651" s="8"/>
      <c r="O651" s="8"/>
      <c r="P651" s="8"/>
      <c r="Q651" s="8" t="str">
        <f t="shared" si="130"/>
        <v/>
      </c>
      <c r="R651" s="3">
        <f t="shared" si="131"/>
        <v>0</v>
      </c>
      <c r="S651" s="19"/>
      <c r="T651" s="3">
        <f t="shared" si="132"/>
        <v>0</v>
      </c>
      <c r="U651" s="8" t="str">
        <f t="shared" si="133"/>
        <v/>
      </c>
      <c r="W651" s="11"/>
      <c r="X651" s="11"/>
      <c r="Y651" s="11"/>
      <c r="Z651" s="11"/>
      <c r="AA651" s="11"/>
      <c r="AB651" s="11"/>
      <c r="AC651" s="11"/>
      <c r="AD651">
        <f>IF(AND('Loan amortization schedule-old'!K651&gt;$AE$1,K651&gt;$AE$1),1,0)</f>
        <v>1</v>
      </c>
      <c r="AE651" s="2">
        <f>IF(AND('Loan amortization schedule-old'!K651&gt;$AE$1,K651&lt;$AE$1),($AE$1-K651)*Inputs!$B$10,0)</f>
        <v>0</v>
      </c>
      <c r="AF651">
        <f>IF(AND('Loan amortization schedule-old'!K651&lt;$AE$1,K651&lt;$AE$1),('Loan amortization schedule-old'!K651-'Loan amortization schedule-new'!K651)*Inputs!$B$10,0)</f>
        <v>0</v>
      </c>
      <c r="AG651" s="7"/>
      <c r="AH651" s="61" t="e">
        <f>IF(ISERROR(E651),NA(),'Loan amortization schedule-old'!K651-'Loan amortization schedule-new'!K651)+IF(ISERROR(E651),NA(),'Loan amortization schedule-old'!L651-'Loan amortization schedule-new'!L651)-IF(ISERROR(E651),NA(),IF(AD651=1,0,SUM(AE651:AF651)))</f>
        <v>#VALUE!</v>
      </c>
    </row>
    <row r="652" spans="4:34">
      <c r="D652" s="26">
        <f>IF(SUM($D$2:D651)&lt;&gt;0,0,IF(OR(ROUND(U651-L652,2)=0,ROUND(U652,2)=0),E652,0))</f>
        <v>0</v>
      </c>
      <c r="E652" s="3" t="str">
        <f t="shared" si="134"/>
        <v/>
      </c>
      <c r="F652" s="3" t="str">
        <f t="shared" si="126"/>
        <v/>
      </c>
      <c r="G652" s="47">
        <f t="shared" si="136"/>
        <v>8.6499999999999994E-2</v>
      </c>
      <c r="H652" s="37">
        <f t="shared" si="127"/>
        <v>8.6499999999999994E-2</v>
      </c>
      <c r="I652" s="9" t="e">
        <f>IF(Inputs!$B$12="No",IF((K652+L652)&gt;(U651*(1+rate/freq)),IF((U651*(1+rate/freq))&lt;0,0,(U651*(1+rate/freq))),(K652+L652)),IF(E652="",NA(),IF(Inputs!$E$10&gt;(U651*(1+rate/freq)),IF((U651*(1+rate/freq))&lt;0,0,(U651*(1+rate/freq))),PMT(H652/freq,(term),-$B$2))))</f>
        <v>#N/A</v>
      </c>
      <c r="J652" s="8" t="str">
        <f t="shared" si="128"/>
        <v/>
      </c>
      <c r="K652" s="9" t="str">
        <f t="shared" si="129"/>
        <v/>
      </c>
      <c r="L652" s="8" t="str">
        <f>IF(E652="","",IF(Inputs!$B$12="Yes",I652-K652,Inputs!$B$6-K652))</f>
        <v/>
      </c>
      <c r="M652" s="8" t="str">
        <f t="shared" si="135"/>
        <v/>
      </c>
      <c r="N652" s="8">
        <f>N649+3</f>
        <v>649</v>
      </c>
      <c r="O652" s="8">
        <f>O646+6</f>
        <v>649</v>
      </c>
      <c r="P652" s="8">
        <f>P640+12</f>
        <v>649</v>
      </c>
      <c r="Q652" s="8" t="str">
        <f t="shared" si="130"/>
        <v/>
      </c>
      <c r="R652" s="3">
        <f t="shared" si="131"/>
        <v>0</v>
      </c>
      <c r="S652" s="19"/>
      <c r="T652" s="3">
        <f t="shared" si="132"/>
        <v>0</v>
      </c>
      <c r="U652" s="8" t="str">
        <f t="shared" si="133"/>
        <v/>
      </c>
      <c r="W652" s="11"/>
      <c r="X652" s="11"/>
      <c r="Y652" s="11"/>
      <c r="Z652" s="11"/>
      <c r="AA652" s="11"/>
      <c r="AB652" s="11"/>
      <c r="AC652" s="11"/>
      <c r="AD652">
        <f>IF(AND('Loan amortization schedule-old'!K652&gt;$AE$1,K652&gt;$AE$1),1,0)</f>
        <v>1</v>
      </c>
      <c r="AE652" s="2">
        <f>IF(AND('Loan amortization schedule-old'!K652&gt;$AE$1,K652&lt;$AE$1),($AE$1-K652)*Inputs!$B$10,0)</f>
        <v>0</v>
      </c>
      <c r="AF652">
        <f>IF(AND('Loan amortization schedule-old'!K652&lt;$AE$1,K652&lt;$AE$1),('Loan amortization schedule-old'!K652-'Loan amortization schedule-new'!K652)*Inputs!$B$10,0)</f>
        <v>0</v>
      </c>
      <c r="AG652" s="7"/>
      <c r="AH652" s="61" t="e">
        <f>IF(ISERROR(E652),NA(),'Loan amortization schedule-old'!K652-'Loan amortization schedule-new'!K652)+IF(ISERROR(E652),NA(),'Loan amortization schedule-old'!L652-'Loan amortization schedule-new'!L652)-IF(ISERROR(E652),NA(),IF(AD652=1,0,SUM(AE652:AF652)))</f>
        <v>#VALUE!</v>
      </c>
    </row>
    <row r="653" spans="4:34">
      <c r="D653" s="26">
        <f>IF(SUM($D$2:D652)&lt;&gt;0,0,IF(OR(ROUND(U652-L653,2)=0,ROUND(U653,2)=0),E653,0))</f>
        <v>0</v>
      </c>
      <c r="E653" s="3" t="str">
        <f t="shared" si="134"/>
        <v/>
      </c>
      <c r="F653" s="3" t="str">
        <f t="shared" si="126"/>
        <v/>
      </c>
      <c r="G653" s="47">
        <f t="shared" si="136"/>
        <v>8.6499999999999994E-2</v>
      </c>
      <c r="H653" s="37">
        <f t="shared" si="127"/>
        <v>8.6499999999999994E-2</v>
      </c>
      <c r="I653" s="9" t="e">
        <f>IF(Inputs!$B$12="No",IF((K653+L653)&gt;(U652*(1+rate/freq)),IF((U652*(1+rate/freq))&lt;0,0,(U652*(1+rate/freq))),(K653+L653)),IF(E653="",NA(),IF(Inputs!$E$10&gt;(U652*(1+rate/freq)),IF((U652*(1+rate/freq))&lt;0,0,(U652*(1+rate/freq))),PMT(H653/freq,(term),-$B$2))))</f>
        <v>#N/A</v>
      </c>
      <c r="J653" s="8" t="str">
        <f t="shared" si="128"/>
        <v/>
      </c>
      <c r="K653" s="9" t="str">
        <f t="shared" si="129"/>
        <v/>
      </c>
      <c r="L653" s="8" t="str">
        <f>IF(E653="","",IF(Inputs!$B$12="Yes",I653-K653,Inputs!$B$6-K653))</f>
        <v/>
      </c>
      <c r="M653" s="8" t="str">
        <f t="shared" si="135"/>
        <v/>
      </c>
      <c r="N653" s="8"/>
      <c r="O653" s="8"/>
      <c r="P653" s="8"/>
      <c r="Q653" s="8" t="str">
        <f t="shared" si="130"/>
        <v/>
      </c>
      <c r="R653" s="3">
        <f t="shared" si="131"/>
        <v>0</v>
      </c>
      <c r="S653" s="19"/>
      <c r="T653" s="3">
        <f t="shared" si="132"/>
        <v>0</v>
      </c>
      <c r="U653" s="8" t="str">
        <f t="shared" si="133"/>
        <v/>
      </c>
      <c r="W653" s="11"/>
      <c r="X653" s="11"/>
      <c r="Y653" s="11"/>
      <c r="Z653" s="11"/>
      <c r="AA653" s="11"/>
      <c r="AB653" s="11"/>
      <c r="AC653" s="11"/>
      <c r="AD653">
        <f>IF(AND('Loan amortization schedule-old'!K653&gt;$AE$1,K653&gt;$AE$1),1,0)</f>
        <v>1</v>
      </c>
      <c r="AE653" s="2">
        <f>IF(AND('Loan amortization schedule-old'!K653&gt;$AE$1,K653&lt;$AE$1),($AE$1-K653)*Inputs!$B$10,0)</f>
        <v>0</v>
      </c>
      <c r="AF653">
        <f>IF(AND('Loan amortization schedule-old'!K653&lt;$AE$1,K653&lt;$AE$1),('Loan amortization schedule-old'!K653-'Loan amortization schedule-new'!K653)*Inputs!$B$10,0)</f>
        <v>0</v>
      </c>
      <c r="AG653" s="7"/>
      <c r="AH653" s="61" t="e">
        <f>IF(ISERROR(E653),NA(),'Loan amortization schedule-old'!K653-'Loan amortization schedule-new'!K653)+IF(ISERROR(E653),NA(),'Loan amortization schedule-old'!L653-'Loan amortization schedule-new'!L653)-IF(ISERROR(E653),NA(),IF(AD653=1,0,SUM(AE653:AF653)))</f>
        <v>#VALUE!</v>
      </c>
    </row>
    <row r="654" spans="4:34">
      <c r="D654" s="26">
        <f>IF(SUM($D$2:D653)&lt;&gt;0,0,IF(OR(ROUND(U653-L654,2)=0,ROUND(U654,2)=0),E654,0))</f>
        <v>0</v>
      </c>
      <c r="E654" s="3" t="str">
        <f t="shared" si="134"/>
        <v/>
      </c>
      <c r="F654" s="3" t="str">
        <f t="shared" si="126"/>
        <v/>
      </c>
      <c r="G654" s="47">
        <f t="shared" si="136"/>
        <v>8.6499999999999994E-2</v>
      </c>
      <c r="H654" s="37">
        <f t="shared" si="127"/>
        <v>8.6499999999999994E-2</v>
      </c>
      <c r="I654" s="9" t="e">
        <f>IF(Inputs!$B$12="No",IF((K654+L654)&gt;(U653*(1+rate/freq)),IF((U653*(1+rate/freq))&lt;0,0,(U653*(1+rate/freq))),(K654+L654)),IF(E654="",NA(),IF(Inputs!$E$10&gt;(U653*(1+rate/freq)),IF((U653*(1+rate/freq))&lt;0,0,(U653*(1+rate/freq))),PMT(H654/freq,(term),-$B$2))))</f>
        <v>#N/A</v>
      </c>
      <c r="J654" s="8" t="str">
        <f t="shared" si="128"/>
        <v/>
      </c>
      <c r="K654" s="9" t="str">
        <f t="shared" si="129"/>
        <v/>
      </c>
      <c r="L654" s="8" t="str">
        <f>IF(E654="","",IF(Inputs!$B$12="Yes",I654-K654,Inputs!$B$6-K654))</f>
        <v/>
      </c>
      <c r="M654" s="8" t="str">
        <f t="shared" si="135"/>
        <v/>
      </c>
      <c r="N654" s="8"/>
      <c r="O654" s="8"/>
      <c r="P654" s="8"/>
      <c r="Q654" s="8" t="str">
        <f t="shared" si="130"/>
        <v/>
      </c>
      <c r="R654" s="3">
        <f t="shared" si="131"/>
        <v>0</v>
      </c>
      <c r="S654" s="19"/>
      <c r="T654" s="3">
        <f t="shared" si="132"/>
        <v>0</v>
      </c>
      <c r="U654" s="8" t="str">
        <f t="shared" si="133"/>
        <v/>
      </c>
      <c r="W654" s="11"/>
      <c r="X654" s="11"/>
      <c r="Y654" s="11"/>
      <c r="Z654" s="11"/>
      <c r="AA654" s="11"/>
      <c r="AB654" s="11"/>
      <c r="AC654" s="11"/>
      <c r="AD654">
        <f>IF(AND('Loan amortization schedule-old'!K654&gt;$AE$1,K654&gt;$AE$1),1,0)</f>
        <v>1</v>
      </c>
      <c r="AE654" s="2">
        <f>IF(AND('Loan amortization schedule-old'!K654&gt;$AE$1,K654&lt;$AE$1),($AE$1-K654)*Inputs!$B$10,0)</f>
        <v>0</v>
      </c>
      <c r="AF654">
        <f>IF(AND('Loan amortization schedule-old'!K654&lt;$AE$1,K654&lt;$AE$1),('Loan amortization schedule-old'!K654-'Loan amortization schedule-new'!K654)*Inputs!$B$10,0)</f>
        <v>0</v>
      </c>
      <c r="AG654" s="7"/>
      <c r="AH654" s="61" t="e">
        <f>IF(ISERROR(E654),NA(),'Loan amortization schedule-old'!K654-'Loan amortization schedule-new'!K654)+IF(ISERROR(E654),NA(),'Loan amortization schedule-old'!L654-'Loan amortization schedule-new'!L654)-IF(ISERROR(E654),NA(),IF(AD654=1,0,SUM(AE654:AF654)))</f>
        <v>#VALUE!</v>
      </c>
    </row>
    <row r="655" spans="4:34">
      <c r="D655" s="26">
        <f>IF(SUM($D$2:D654)&lt;&gt;0,0,IF(OR(ROUND(U654-L655,2)=0,ROUND(U655,2)=0),E655,0))</f>
        <v>0</v>
      </c>
      <c r="E655" s="3" t="str">
        <f t="shared" si="134"/>
        <v/>
      </c>
      <c r="F655" s="3" t="str">
        <f t="shared" si="126"/>
        <v/>
      </c>
      <c r="G655" s="47">
        <f t="shared" si="136"/>
        <v>8.6499999999999994E-2</v>
      </c>
      <c r="H655" s="37">
        <f t="shared" si="127"/>
        <v>8.6499999999999994E-2</v>
      </c>
      <c r="I655" s="9" t="e">
        <f>IF(Inputs!$B$12="No",IF((K655+L655)&gt;(U654*(1+rate/freq)),IF((U654*(1+rate/freq))&lt;0,0,(U654*(1+rate/freq))),(K655+L655)),IF(E655="",NA(),IF(Inputs!$E$10&gt;(U654*(1+rate/freq)),IF((U654*(1+rate/freq))&lt;0,0,(U654*(1+rate/freq))),PMT(H655/freq,(term),-$B$2))))</f>
        <v>#N/A</v>
      </c>
      <c r="J655" s="8" t="str">
        <f t="shared" si="128"/>
        <v/>
      </c>
      <c r="K655" s="9" t="str">
        <f t="shared" si="129"/>
        <v/>
      </c>
      <c r="L655" s="8" t="str">
        <f>IF(E655="","",IF(Inputs!$B$12="Yes",I655-K655,Inputs!$B$6-K655))</f>
        <v/>
      </c>
      <c r="M655" s="8" t="str">
        <f t="shared" si="135"/>
        <v/>
      </c>
      <c r="N655" s="8">
        <f>N652+3</f>
        <v>652</v>
      </c>
      <c r="O655" s="8"/>
      <c r="P655" s="8"/>
      <c r="Q655" s="8" t="str">
        <f t="shared" si="130"/>
        <v/>
      </c>
      <c r="R655" s="3">
        <f t="shared" si="131"/>
        <v>0</v>
      </c>
      <c r="S655" s="19"/>
      <c r="T655" s="3">
        <f t="shared" si="132"/>
        <v>0</v>
      </c>
      <c r="U655" s="8" t="str">
        <f t="shared" si="133"/>
        <v/>
      </c>
      <c r="W655" s="11"/>
      <c r="X655" s="11"/>
      <c r="Y655" s="11"/>
      <c r="Z655" s="11"/>
      <c r="AA655" s="11"/>
      <c r="AB655" s="11"/>
      <c r="AC655" s="11"/>
      <c r="AD655">
        <f>IF(AND('Loan amortization schedule-old'!K655&gt;$AE$1,K655&gt;$AE$1),1,0)</f>
        <v>1</v>
      </c>
      <c r="AE655" s="2">
        <f>IF(AND('Loan amortization schedule-old'!K655&gt;$AE$1,K655&lt;$AE$1),($AE$1-K655)*Inputs!$B$10,0)</f>
        <v>0</v>
      </c>
      <c r="AF655">
        <f>IF(AND('Loan amortization schedule-old'!K655&lt;$AE$1,K655&lt;$AE$1),('Loan amortization schedule-old'!K655-'Loan amortization schedule-new'!K655)*Inputs!$B$10,0)</f>
        <v>0</v>
      </c>
      <c r="AG655" s="7"/>
      <c r="AH655" s="61" t="e">
        <f>IF(ISERROR(E655),NA(),'Loan amortization schedule-old'!K655-'Loan amortization schedule-new'!K655)+IF(ISERROR(E655),NA(),'Loan amortization schedule-old'!L655-'Loan amortization schedule-new'!L655)-IF(ISERROR(E655),NA(),IF(AD655=1,0,SUM(AE655:AF655)))</f>
        <v>#VALUE!</v>
      </c>
    </row>
    <row r="656" spans="4:34">
      <c r="D656" s="26">
        <f>IF(SUM($D$2:D655)&lt;&gt;0,0,IF(OR(ROUND(U655-L656,2)=0,ROUND(U656,2)=0),E656,0))</f>
        <v>0</v>
      </c>
      <c r="E656" s="3" t="str">
        <f t="shared" si="134"/>
        <v/>
      </c>
      <c r="F656" s="3" t="str">
        <f t="shared" si="126"/>
        <v/>
      </c>
      <c r="G656" s="47">
        <f t="shared" si="136"/>
        <v>8.6499999999999994E-2</v>
      </c>
      <c r="H656" s="37">
        <f t="shared" si="127"/>
        <v>8.6499999999999994E-2</v>
      </c>
      <c r="I656" s="9" t="e">
        <f>IF(Inputs!$B$12="No",IF((K656+L656)&gt;(U655*(1+rate/freq)),IF((U655*(1+rate/freq))&lt;0,0,(U655*(1+rate/freq))),(K656+L656)),IF(E656="",NA(),IF(Inputs!$E$10&gt;(U655*(1+rate/freq)),IF((U655*(1+rate/freq))&lt;0,0,(U655*(1+rate/freq))),PMT(H656/freq,(term),-$B$2))))</f>
        <v>#N/A</v>
      </c>
      <c r="J656" s="8" t="str">
        <f t="shared" si="128"/>
        <v/>
      </c>
      <c r="K656" s="9" t="str">
        <f t="shared" si="129"/>
        <v/>
      </c>
      <c r="L656" s="8" t="str">
        <f>IF(E656="","",IF(Inputs!$B$12="Yes",I656-K656,Inputs!$B$6-K656))</f>
        <v/>
      </c>
      <c r="M656" s="8" t="str">
        <f t="shared" si="135"/>
        <v/>
      </c>
      <c r="N656" s="8"/>
      <c r="O656" s="8"/>
      <c r="P656" s="8"/>
      <c r="Q656" s="8" t="str">
        <f t="shared" si="130"/>
        <v/>
      </c>
      <c r="R656" s="3">
        <f t="shared" si="131"/>
        <v>0</v>
      </c>
      <c r="S656" s="19"/>
      <c r="T656" s="3">
        <f t="shared" si="132"/>
        <v>0</v>
      </c>
      <c r="U656" s="8" t="str">
        <f t="shared" si="133"/>
        <v/>
      </c>
      <c r="W656" s="11"/>
      <c r="X656" s="11"/>
      <c r="Y656" s="11"/>
      <c r="Z656" s="11"/>
      <c r="AA656" s="11"/>
      <c r="AB656" s="11"/>
      <c r="AC656" s="11"/>
      <c r="AD656">
        <f>IF(AND('Loan amortization schedule-old'!K656&gt;$AE$1,K656&gt;$AE$1),1,0)</f>
        <v>1</v>
      </c>
      <c r="AE656" s="2">
        <f>IF(AND('Loan amortization schedule-old'!K656&gt;$AE$1,K656&lt;$AE$1),($AE$1-K656)*Inputs!$B$10,0)</f>
        <v>0</v>
      </c>
      <c r="AF656">
        <f>IF(AND('Loan amortization schedule-old'!K656&lt;$AE$1,K656&lt;$AE$1),('Loan amortization schedule-old'!K656-'Loan amortization schedule-new'!K656)*Inputs!$B$10,0)</f>
        <v>0</v>
      </c>
      <c r="AG656" s="7"/>
      <c r="AH656" s="61" t="e">
        <f>IF(ISERROR(E656),NA(),'Loan amortization schedule-old'!K656-'Loan amortization schedule-new'!K656)+IF(ISERROR(E656),NA(),'Loan amortization schedule-old'!L656-'Loan amortization schedule-new'!L656)-IF(ISERROR(E656),NA(),IF(AD656=1,0,SUM(AE656:AF656)))</f>
        <v>#VALUE!</v>
      </c>
    </row>
    <row r="657" spans="4:34">
      <c r="D657" s="26">
        <f>IF(SUM($D$2:D656)&lt;&gt;0,0,IF(OR(ROUND(U656-L657,2)=0,ROUND(U657,2)=0),E657,0))</f>
        <v>0</v>
      </c>
      <c r="E657" s="3" t="str">
        <f t="shared" si="134"/>
        <v/>
      </c>
      <c r="F657" s="3" t="str">
        <f t="shared" si="126"/>
        <v/>
      </c>
      <c r="G657" s="47">
        <f t="shared" si="136"/>
        <v>8.6499999999999994E-2</v>
      </c>
      <c r="H657" s="37">
        <f t="shared" si="127"/>
        <v>8.6499999999999994E-2</v>
      </c>
      <c r="I657" s="9" t="e">
        <f>IF(Inputs!$B$12="No",IF((K657+L657)&gt;(U656*(1+rate/freq)),IF((U656*(1+rate/freq))&lt;0,0,(U656*(1+rate/freq))),(K657+L657)),IF(E657="",NA(),IF(Inputs!$E$10&gt;(U656*(1+rate/freq)),IF((U656*(1+rate/freq))&lt;0,0,(U656*(1+rate/freq))),PMT(H657/freq,(term),-$B$2))))</f>
        <v>#N/A</v>
      </c>
      <c r="J657" s="8" t="str">
        <f t="shared" si="128"/>
        <v/>
      </c>
      <c r="K657" s="9" t="str">
        <f t="shared" si="129"/>
        <v/>
      </c>
      <c r="L657" s="8" t="str">
        <f>IF(E657="","",IF(Inputs!$B$12="Yes",I657-K657,Inputs!$B$6-K657))</f>
        <v/>
      </c>
      <c r="M657" s="8" t="str">
        <f t="shared" si="135"/>
        <v/>
      </c>
      <c r="N657" s="8"/>
      <c r="O657" s="8"/>
      <c r="P657" s="8"/>
      <c r="Q657" s="8" t="str">
        <f t="shared" si="130"/>
        <v/>
      </c>
      <c r="R657" s="3">
        <f t="shared" si="131"/>
        <v>0</v>
      </c>
      <c r="S657" s="19"/>
      <c r="T657" s="3">
        <f t="shared" si="132"/>
        <v>0</v>
      </c>
      <c r="U657" s="8" t="str">
        <f t="shared" si="133"/>
        <v/>
      </c>
      <c r="W657" s="11"/>
      <c r="X657" s="11"/>
      <c r="Y657" s="11"/>
      <c r="Z657" s="11"/>
      <c r="AA657" s="11"/>
      <c r="AB657" s="11"/>
      <c r="AC657" s="11"/>
      <c r="AD657">
        <f>IF(AND('Loan amortization schedule-old'!K657&gt;$AE$1,K657&gt;$AE$1),1,0)</f>
        <v>1</v>
      </c>
      <c r="AE657" s="2">
        <f>IF(AND('Loan amortization schedule-old'!K657&gt;$AE$1,K657&lt;$AE$1),($AE$1-K657)*Inputs!$B$10,0)</f>
        <v>0</v>
      </c>
      <c r="AF657">
        <f>IF(AND('Loan amortization schedule-old'!K657&lt;$AE$1,K657&lt;$AE$1),('Loan amortization schedule-old'!K657-'Loan amortization schedule-new'!K657)*Inputs!$B$10,0)</f>
        <v>0</v>
      </c>
      <c r="AG657" s="7"/>
      <c r="AH657" s="61" t="e">
        <f>IF(ISERROR(E657),NA(),'Loan amortization schedule-old'!K657-'Loan amortization schedule-new'!K657)+IF(ISERROR(E657),NA(),'Loan amortization schedule-old'!L657-'Loan amortization schedule-new'!L657)-IF(ISERROR(E657),NA(),IF(AD657=1,0,SUM(AE657:AF657)))</f>
        <v>#VALUE!</v>
      </c>
    </row>
    <row r="658" spans="4:34">
      <c r="D658" s="26">
        <f>IF(SUM($D$2:D657)&lt;&gt;0,0,IF(OR(ROUND(U657-L658,2)=0,ROUND(U658,2)=0),E658,0))</f>
        <v>0</v>
      </c>
      <c r="E658" s="3" t="str">
        <f t="shared" si="134"/>
        <v/>
      </c>
      <c r="F658" s="3" t="str">
        <f t="shared" si="126"/>
        <v/>
      </c>
      <c r="G658" s="47">
        <f t="shared" si="136"/>
        <v>8.6499999999999994E-2</v>
      </c>
      <c r="H658" s="37">
        <f t="shared" si="127"/>
        <v>8.6499999999999994E-2</v>
      </c>
      <c r="I658" s="9" t="e">
        <f>IF(Inputs!$B$12="No",IF((K658+L658)&gt;(U657*(1+rate/freq)),IF((U657*(1+rate/freq))&lt;0,0,(U657*(1+rate/freq))),(K658+L658)),IF(E658="",NA(),IF(Inputs!$E$10&gt;(U657*(1+rate/freq)),IF((U657*(1+rate/freq))&lt;0,0,(U657*(1+rate/freq))),PMT(H658/freq,(term),-$B$2))))</f>
        <v>#N/A</v>
      </c>
      <c r="J658" s="8" t="str">
        <f t="shared" si="128"/>
        <v/>
      </c>
      <c r="K658" s="9" t="str">
        <f t="shared" si="129"/>
        <v/>
      </c>
      <c r="L658" s="8" t="str">
        <f>IF(E658="","",IF(Inputs!$B$12="Yes",I658-K658,Inputs!$B$6-K658))</f>
        <v/>
      </c>
      <c r="M658" s="8" t="str">
        <f t="shared" si="135"/>
        <v/>
      </c>
      <c r="N658" s="8">
        <f>N655+3</f>
        <v>655</v>
      </c>
      <c r="O658" s="8">
        <f>O652+6</f>
        <v>655</v>
      </c>
      <c r="P658" s="8"/>
      <c r="Q658" s="8" t="str">
        <f t="shared" si="130"/>
        <v/>
      </c>
      <c r="R658" s="3">
        <f t="shared" si="131"/>
        <v>0</v>
      </c>
      <c r="S658" s="19"/>
      <c r="T658" s="3">
        <f t="shared" si="132"/>
        <v>0</v>
      </c>
      <c r="U658" s="8" t="str">
        <f t="shared" si="133"/>
        <v/>
      </c>
      <c r="W658" s="11"/>
      <c r="X658" s="11"/>
      <c r="Y658" s="11"/>
      <c r="Z658" s="11"/>
      <c r="AA658" s="11"/>
      <c r="AB658" s="11"/>
      <c r="AC658" s="11"/>
      <c r="AD658">
        <f>IF(AND('Loan amortization schedule-old'!K658&gt;$AE$1,K658&gt;$AE$1),1,0)</f>
        <v>1</v>
      </c>
      <c r="AE658" s="2">
        <f>IF(AND('Loan amortization schedule-old'!K658&gt;$AE$1,K658&lt;$AE$1),($AE$1-K658)*Inputs!$B$10,0)</f>
        <v>0</v>
      </c>
      <c r="AF658">
        <f>IF(AND('Loan amortization schedule-old'!K658&lt;$AE$1,K658&lt;$AE$1),('Loan amortization schedule-old'!K658-'Loan amortization schedule-new'!K658)*Inputs!$B$10,0)</f>
        <v>0</v>
      </c>
      <c r="AG658" s="7"/>
      <c r="AH658" s="61" t="e">
        <f>IF(ISERROR(E658),NA(),'Loan amortization schedule-old'!K658-'Loan amortization schedule-new'!K658)+IF(ISERROR(E658),NA(),'Loan amortization schedule-old'!L658-'Loan amortization schedule-new'!L658)-IF(ISERROR(E658),NA(),IF(AD658=1,0,SUM(AE658:AF658)))</f>
        <v>#VALUE!</v>
      </c>
    </row>
    <row r="659" spans="4:34">
      <c r="D659" s="26">
        <f>IF(SUM($D$2:D658)&lt;&gt;0,0,IF(OR(ROUND(U658-L659,2)=0,ROUND(U659,2)=0),E659,0))</f>
        <v>0</v>
      </c>
      <c r="E659" s="3" t="str">
        <f t="shared" si="134"/>
        <v/>
      </c>
      <c r="F659" s="3" t="str">
        <f t="shared" si="126"/>
        <v/>
      </c>
      <c r="G659" s="47">
        <f t="shared" si="136"/>
        <v>8.6499999999999994E-2</v>
      </c>
      <c r="H659" s="37">
        <f t="shared" si="127"/>
        <v>8.6499999999999994E-2</v>
      </c>
      <c r="I659" s="9" t="e">
        <f>IF(Inputs!$B$12="No",IF((K659+L659)&gt;(U658*(1+rate/freq)),IF((U658*(1+rate/freq))&lt;0,0,(U658*(1+rate/freq))),(K659+L659)),IF(E659="",NA(),IF(Inputs!$E$10&gt;(U658*(1+rate/freq)),IF((U658*(1+rate/freq))&lt;0,0,(U658*(1+rate/freq))),PMT(H659/freq,(term),-$B$2))))</f>
        <v>#N/A</v>
      </c>
      <c r="J659" s="8" t="str">
        <f t="shared" si="128"/>
        <v/>
      </c>
      <c r="K659" s="9" t="str">
        <f t="shared" si="129"/>
        <v/>
      </c>
      <c r="L659" s="8" t="str">
        <f>IF(E659="","",IF(Inputs!$B$12="Yes",I659-K659,Inputs!$B$6-K659))</f>
        <v/>
      </c>
      <c r="M659" s="8" t="str">
        <f t="shared" si="135"/>
        <v/>
      </c>
      <c r="N659" s="8"/>
      <c r="O659" s="8"/>
      <c r="P659" s="8"/>
      <c r="Q659" s="8" t="str">
        <f t="shared" si="130"/>
        <v/>
      </c>
      <c r="R659" s="3">
        <f t="shared" si="131"/>
        <v>0</v>
      </c>
      <c r="S659" s="19"/>
      <c r="T659" s="3">
        <f t="shared" si="132"/>
        <v>0</v>
      </c>
      <c r="U659" s="8" t="str">
        <f t="shared" si="133"/>
        <v/>
      </c>
      <c r="W659" s="11"/>
      <c r="X659" s="11"/>
      <c r="Y659" s="11"/>
      <c r="Z659" s="11"/>
      <c r="AA659" s="11"/>
      <c r="AB659" s="11"/>
      <c r="AC659" s="11"/>
      <c r="AD659">
        <f>IF(AND('Loan amortization schedule-old'!K659&gt;$AE$1,K659&gt;$AE$1),1,0)</f>
        <v>1</v>
      </c>
      <c r="AE659" s="2">
        <f>IF(AND('Loan amortization schedule-old'!K659&gt;$AE$1,K659&lt;$AE$1),($AE$1-K659)*Inputs!$B$10,0)</f>
        <v>0</v>
      </c>
      <c r="AF659">
        <f>IF(AND('Loan amortization schedule-old'!K659&lt;$AE$1,K659&lt;$AE$1),('Loan amortization schedule-old'!K659-'Loan amortization schedule-new'!K659)*Inputs!$B$10,0)</f>
        <v>0</v>
      </c>
      <c r="AG659" s="7"/>
      <c r="AH659" s="61" t="e">
        <f>IF(ISERROR(E659),NA(),'Loan amortization schedule-old'!K659-'Loan amortization schedule-new'!K659)+IF(ISERROR(E659),NA(),'Loan amortization schedule-old'!L659-'Loan amortization schedule-new'!L659)-IF(ISERROR(E659),NA(),IF(AD659=1,0,SUM(AE659:AF659)))</f>
        <v>#VALUE!</v>
      </c>
    </row>
    <row r="660" spans="4:34">
      <c r="D660" s="26">
        <f>IF(SUM($D$2:D659)&lt;&gt;0,0,IF(OR(ROUND(U659-L660,2)=0,ROUND(U660,2)=0),E660,0))</f>
        <v>0</v>
      </c>
      <c r="E660" s="3" t="str">
        <f t="shared" si="134"/>
        <v/>
      </c>
      <c r="F660" s="3" t="str">
        <f t="shared" si="126"/>
        <v/>
      </c>
      <c r="G660" s="47">
        <f t="shared" si="136"/>
        <v>8.6499999999999994E-2</v>
      </c>
      <c r="H660" s="37">
        <f t="shared" si="127"/>
        <v>8.6499999999999994E-2</v>
      </c>
      <c r="I660" s="9" t="e">
        <f>IF(Inputs!$B$12="No",IF((K660+L660)&gt;(U659*(1+rate/freq)),IF((U659*(1+rate/freq))&lt;0,0,(U659*(1+rate/freq))),(K660+L660)),IF(E660="",NA(),IF(Inputs!$E$10&gt;(U659*(1+rate/freq)),IF((U659*(1+rate/freq))&lt;0,0,(U659*(1+rate/freq))),PMT(H660/freq,(term),-$B$2))))</f>
        <v>#N/A</v>
      </c>
      <c r="J660" s="8" t="str">
        <f t="shared" si="128"/>
        <v/>
      </c>
      <c r="K660" s="9" t="str">
        <f t="shared" si="129"/>
        <v/>
      </c>
      <c r="L660" s="8" t="str">
        <f>IF(E660="","",IF(Inputs!$B$12="Yes",I660-K660,Inputs!$B$6-K660))</f>
        <v/>
      </c>
      <c r="M660" s="8" t="str">
        <f t="shared" si="135"/>
        <v/>
      </c>
      <c r="N660" s="8"/>
      <c r="O660" s="8"/>
      <c r="P660" s="8"/>
      <c r="Q660" s="8" t="str">
        <f t="shared" si="130"/>
        <v/>
      </c>
      <c r="R660" s="3">
        <f t="shared" si="131"/>
        <v>0</v>
      </c>
      <c r="S660" s="19"/>
      <c r="T660" s="3">
        <f t="shared" si="132"/>
        <v>0</v>
      </c>
      <c r="U660" s="8" t="str">
        <f t="shared" si="133"/>
        <v/>
      </c>
      <c r="W660" s="11"/>
      <c r="X660" s="11"/>
      <c r="Y660" s="11"/>
      <c r="Z660" s="11"/>
      <c r="AA660" s="11"/>
      <c r="AB660" s="11"/>
      <c r="AC660" s="11"/>
      <c r="AD660">
        <f>IF(AND('Loan amortization schedule-old'!K660&gt;$AE$1,K660&gt;$AE$1),1,0)</f>
        <v>1</v>
      </c>
      <c r="AE660" s="2">
        <f>IF(AND('Loan amortization schedule-old'!K660&gt;$AE$1,K660&lt;$AE$1),($AE$1-K660)*Inputs!$B$10,0)</f>
        <v>0</v>
      </c>
      <c r="AF660">
        <f>IF(AND('Loan amortization schedule-old'!K660&lt;$AE$1,K660&lt;$AE$1),('Loan amortization schedule-old'!K660-'Loan amortization schedule-new'!K660)*Inputs!$B$10,0)</f>
        <v>0</v>
      </c>
      <c r="AG660" s="7"/>
      <c r="AH660" s="61" t="e">
        <f>IF(ISERROR(E660),NA(),'Loan amortization schedule-old'!K660-'Loan amortization schedule-new'!K660)+IF(ISERROR(E660),NA(),'Loan amortization schedule-old'!L660-'Loan amortization schedule-new'!L660)-IF(ISERROR(E660),NA(),IF(AD660=1,0,SUM(AE660:AF660)))</f>
        <v>#VALUE!</v>
      </c>
    </row>
    <row r="661" spans="4:34">
      <c r="D661" s="26">
        <f>IF(SUM($D$2:D660)&lt;&gt;0,0,IF(OR(ROUND(U660-L661,2)=0,ROUND(U661,2)=0),E661,0))</f>
        <v>0</v>
      </c>
      <c r="E661" s="3" t="str">
        <f t="shared" si="134"/>
        <v/>
      </c>
      <c r="F661" s="3" t="str">
        <f t="shared" si="126"/>
        <v/>
      </c>
      <c r="G661" s="47">
        <f t="shared" si="136"/>
        <v>8.6499999999999994E-2</v>
      </c>
      <c r="H661" s="37">
        <f t="shared" si="127"/>
        <v>8.6499999999999994E-2</v>
      </c>
      <c r="I661" s="9" t="e">
        <f>IF(Inputs!$B$12="No",IF((K661+L661)&gt;(U660*(1+rate/freq)),IF((U660*(1+rate/freq))&lt;0,0,(U660*(1+rate/freq))),(K661+L661)),IF(E661="",NA(),IF(Inputs!$E$10&gt;(U660*(1+rate/freq)),IF((U660*(1+rate/freq))&lt;0,0,(U660*(1+rate/freq))),PMT(H661/freq,(term),-$B$2))))</f>
        <v>#N/A</v>
      </c>
      <c r="J661" s="8" t="str">
        <f t="shared" si="128"/>
        <v/>
      </c>
      <c r="K661" s="9" t="str">
        <f t="shared" si="129"/>
        <v/>
      </c>
      <c r="L661" s="8" t="str">
        <f>IF(E661="","",IF(Inputs!$B$12="Yes",I661-K661,Inputs!$B$6-K661))</f>
        <v/>
      </c>
      <c r="M661" s="8" t="str">
        <f t="shared" si="135"/>
        <v/>
      </c>
      <c r="N661" s="8">
        <f>N658+3</f>
        <v>658</v>
      </c>
      <c r="O661" s="8"/>
      <c r="P661" s="8"/>
      <c r="Q661" s="8" t="str">
        <f t="shared" si="130"/>
        <v/>
      </c>
      <c r="R661" s="3">
        <f t="shared" si="131"/>
        <v>0</v>
      </c>
      <c r="S661" s="19"/>
      <c r="T661" s="3">
        <f t="shared" si="132"/>
        <v>0</v>
      </c>
      <c r="U661" s="8" t="str">
        <f t="shared" si="133"/>
        <v/>
      </c>
      <c r="W661" s="11"/>
      <c r="X661" s="11"/>
      <c r="Y661" s="11"/>
      <c r="Z661" s="11"/>
      <c r="AA661" s="11"/>
      <c r="AB661" s="11"/>
      <c r="AC661" s="11"/>
      <c r="AD661">
        <f>IF(AND('Loan amortization schedule-old'!K661&gt;$AE$1,K661&gt;$AE$1),1,0)</f>
        <v>1</v>
      </c>
      <c r="AE661" s="2">
        <f>IF(AND('Loan amortization schedule-old'!K661&gt;$AE$1,K661&lt;$AE$1),($AE$1-K661)*Inputs!$B$10,0)</f>
        <v>0</v>
      </c>
      <c r="AF661">
        <f>IF(AND('Loan amortization schedule-old'!K661&lt;$AE$1,K661&lt;$AE$1),('Loan amortization schedule-old'!K661-'Loan amortization schedule-new'!K661)*Inputs!$B$10,0)</f>
        <v>0</v>
      </c>
      <c r="AG661" s="7"/>
      <c r="AH661" s="61" t="e">
        <f>IF(ISERROR(E661),NA(),'Loan amortization schedule-old'!K661-'Loan amortization schedule-new'!K661)+IF(ISERROR(E661),NA(),'Loan amortization schedule-old'!L661-'Loan amortization schedule-new'!L661)-IF(ISERROR(E661),NA(),IF(AD661=1,0,SUM(AE661:AF661)))</f>
        <v>#VALUE!</v>
      </c>
    </row>
    <row r="662" spans="4:34">
      <c r="D662" s="26">
        <f>IF(SUM($D$2:D661)&lt;&gt;0,0,IF(OR(ROUND(U661-L662,2)=0,ROUND(U662,2)=0),E662,0))</f>
        <v>0</v>
      </c>
      <c r="E662" s="3" t="str">
        <f t="shared" si="134"/>
        <v/>
      </c>
      <c r="F662" s="3" t="str">
        <f t="shared" si="126"/>
        <v/>
      </c>
      <c r="G662" s="47">
        <f t="shared" si="136"/>
        <v>8.6499999999999994E-2</v>
      </c>
      <c r="H662" s="37">
        <f t="shared" si="127"/>
        <v>8.6499999999999994E-2</v>
      </c>
      <c r="I662" s="9" t="e">
        <f>IF(Inputs!$B$12="No",IF((K662+L662)&gt;(U661*(1+rate/freq)),IF((U661*(1+rate/freq))&lt;0,0,(U661*(1+rate/freq))),(K662+L662)),IF(E662="",NA(),IF(Inputs!$E$10&gt;(U661*(1+rate/freq)),IF((U661*(1+rate/freq))&lt;0,0,(U661*(1+rate/freq))),PMT(H662/freq,(term),-$B$2))))</f>
        <v>#N/A</v>
      </c>
      <c r="J662" s="8" t="str">
        <f t="shared" si="128"/>
        <v/>
      </c>
      <c r="K662" s="9" t="str">
        <f t="shared" si="129"/>
        <v/>
      </c>
      <c r="L662" s="8" t="str">
        <f>IF(E662="","",IF(Inputs!$B$12="Yes",I662-K662,Inputs!$B$6-K662))</f>
        <v/>
      </c>
      <c r="M662" s="8" t="str">
        <f t="shared" si="135"/>
        <v/>
      </c>
      <c r="N662" s="8"/>
      <c r="O662" s="8"/>
      <c r="P662" s="8"/>
      <c r="Q662" s="8" t="str">
        <f t="shared" si="130"/>
        <v/>
      </c>
      <c r="R662" s="3">
        <f t="shared" si="131"/>
        <v>0</v>
      </c>
      <c r="S662" s="19"/>
      <c r="T662" s="3">
        <f t="shared" si="132"/>
        <v>0</v>
      </c>
      <c r="U662" s="8" t="str">
        <f t="shared" si="133"/>
        <v/>
      </c>
      <c r="W662" s="11"/>
      <c r="X662" s="11"/>
      <c r="Y662" s="11"/>
      <c r="Z662" s="11"/>
      <c r="AA662" s="11"/>
      <c r="AB662" s="11"/>
      <c r="AC662" s="11"/>
      <c r="AD662">
        <f>IF(AND('Loan amortization schedule-old'!K662&gt;$AE$1,K662&gt;$AE$1),1,0)</f>
        <v>1</v>
      </c>
      <c r="AE662" s="2">
        <f>IF(AND('Loan amortization schedule-old'!K662&gt;$AE$1,K662&lt;$AE$1),($AE$1-K662)*Inputs!$B$10,0)</f>
        <v>0</v>
      </c>
      <c r="AF662">
        <f>IF(AND('Loan amortization schedule-old'!K662&lt;$AE$1,K662&lt;$AE$1),('Loan amortization schedule-old'!K662-'Loan amortization schedule-new'!K662)*Inputs!$B$10,0)</f>
        <v>0</v>
      </c>
      <c r="AG662" s="7"/>
      <c r="AH662" s="61" t="e">
        <f>IF(ISERROR(E662),NA(),'Loan amortization schedule-old'!K662-'Loan amortization schedule-new'!K662)+IF(ISERROR(E662),NA(),'Loan amortization schedule-old'!L662-'Loan amortization schedule-new'!L662)-IF(ISERROR(E662),NA(),IF(AD662=1,0,SUM(AE662:AF662)))</f>
        <v>#VALUE!</v>
      </c>
    </row>
    <row r="663" spans="4:34">
      <c r="D663" s="26">
        <f>IF(SUM($D$2:D662)&lt;&gt;0,0,IF(OR(ROUND(U662-L663,2)=0,ROUND(U663,2)=0),E663,0))</f>
        <v>0</v>
      </c>
      <c r="E663" s="3" t="str">
        <f t="shared" si="134"/>
        <v/>
      </c>
      <c r="F663" s="3" t="str">
        <f t="shared" si="126"/>
        <v/>
      </c>
      <c r="G663" s="47">
        <f t="shared" si="136"/>
        <v>8.6499999999999994E-2</v>
      </c>
      <c r="H663" s="37">
        <f t="shared" si="127"/>
        <v>8.6499999999999994E-2</v>
      </c>
      <c r="I663" s="9" t="e">
        <f>IF(Inputs!$B$12="No",IF((K663+L663)&gt;(U662*(1+rate/freq)),IF((U662*(1+rate/freq))&lt;0,0,(U662*(1+rate/freq))),(K663+L663)),IF(E663="",NA(),IF(Inputs!$E$10&gt;(U662*(1+rate/freq)),IF((U662*(1+rate/freq))&lt;0,0,(U662*(1+rate/freq))),PMT(H663/freq,(term),-$B$2))))</f>
        <v>#N/A</v>
      </c>
      <c r="J663" s="8" t="str">
        <f t="shared" si="128"/>
        <v/>
      </c>
      <c r="K663" s="9" t="str">
        <f t="shared" si="129"/>
        <v/>
      </c>
      <c r="L663" s="8" t="str">
        <f>IF(E663="","",IF(Inputs!$B$12="Yes",I663-K663,Inputs!$B$6-K663))</f>
        <v/>
      </c>
      <c r="M663" s="8" t="str">
        <f t="shared" si="135"/>
        <v/>
      </c>
      <c r="N663" s="8"/>
      <c r="O663" s="8"/>
      <c r="P663" s="8"/>
      <c r="Q663" s="8" t="str">
        <f t="shared" si="130"/>
        <v/>
      </c>
      <c r="R663" s="3">
        <f t="shared" si="131"/>
        <v>0</v>
      </c>
      <c r="S663" s="19"/>
      <c r="T663" s="3">
        <f t="shared" si="132"/>
        <v>0</v>
      </c>
      <c r="U663" s="8" t="str">
        <f t="shared" si="133"/>
        <v/>
      </c>
      <c r="W663" s="11"/>
      <c r="X663" s="11"/>
      <c r="Y663" s="11"/>
      <c r="Z663" s="11"/>
      <c r="AA663" s="11"/>
      <c r="AB663" s="11"/>
      <c r="AC663" s="11"/>
      <c r="AD663">
        <f>IF(AND('Loan amortization schedule-old'!K663&gt;$AE$1,K663&gt;$AE$1),1,0)</f>
        <v>1</v>
      </c>
      <c r="AE663" s="2">
        <f>IF(AND('Loan amortization schedule-old'!K663&gt;$AE$1,K663&lt;$AE$1),($AE$1-K663)*Inputs!$B$10,0)</f>
        <v>0</v>
      </c>
      <c r="AF663">
        <f>IF(AND('Loan amortization schedule-old'!K663&lt;$AE$1,K663&lt;$AE$1),('Loan amortization schedule-old'!K663-'Loan amortization schedule-new'!K663)*Inputs!$B$10,0)</f>
        <v>0</v>
      </c>
      <c r="AG663" s="7"/>
      <c r="AH663" s="61" t="e">
        <f>IF(ISERROR(E663),NA(),'Loan amortization schedule-old'!K663-'Loan amortization schedule-new'!K663)+IF(ISERROR(E663),NA(),'Loan amortization schedule-old'!L663-'Loan amortization schedule-new'!L663)-IF(ISERROR(E663),NA(),IF(AD663=1,0,SUM(AE663:AF663)))</f>
        <v>#VALUE!</v>
      </c>
    </row>
    <row r="664" spans="4:34">
      <c r="D664" s="26">
        <f>IF(SUM($D$2:D663)&lt;&gt;0,0,IF(OR(ROUND(U663-L664,2)=0,ROUND(U664,2)=0),E664,0))</f>
        <v>0</v>
      </c>
      <c r="E664" s="3" t="str">
        <f t="shared" si="134"/>
        <v/>
      </c>
      <c r="F664" s="3" t="str">
        <f t="shared" si="126"/>
        <v/>
      </c>
      <c r="G664" s="47">
        <f t="shared" si="136"/>
        <v>8.6499999999999994E-2</v>
      </c>
      <c r="H664" s="37">
        <f t="shared" si="127"/>
        <v>8.6499999999999994E-2</v>
      </c>
      <c r="I664" s="9" t="e">
        <f>IF(Inputs!$B$12="No",IF((K664+L664)&gt;(U663*(1+rate/freq)),IF((U663*(1+rate/freq))&lt;0,0,(U663*(1+rate/freq))),(K664+L664)),IF(E664="",NA(),IF(Inputs!$E$10&gt;(U663*(1+rate/freq)),IF((U663*(1+rate/freq))&lt;0,0,(U663*(1+rate/freq))),PMT(H664/freq,(term),-$B$2))))</f>
        <v>#N/A</v>
      </c>
      <c r="J664" s="8" t="str">
        <f t="shared" si="128"/>
        <v/>
      </c>
      <c r="K664" s="9" t="str">
        <f t="shared" si="129"/>
        <v/>
      </c>
      <c r="L664" s="8" t="str">
        <f>IF(E664="","",IF(Inputs!$B$12="Yes",I664-K664,Inputs!$B$6-K664))</f>
        <v/>
      </c>
      <c r="M664" s="8" t="str">
        <f t="shared" si="135"/>
        <v/>
      </c>
      <c r="N664" s="8">
        <f>N661+3</f>
        <v>661</v>
      </c>
      <c r="O664" s="8">
        <f>O658+6</f>
        <v>661</v>
      </c>
      <c r="P664" s="8">
        <f>P652+12</f>
        <v>661</v>
      </c>
      <c r="Q664" s="8" t="str">
        <f t="shared" si="130"/>
        <v/>
      </c>
      <c r="R664" s="3">
        <f t="shared" si="131"/>
        <v>0</v>
      </c>
      <c r="S664" s="19"/>
      <c r="T664" s="3">
        <f t="shared" si="132"/>
        <v>0</v>
      </c>
      <c r="U664" s="8" t="str">
        <f t="shared" si="133"/>
        <v/>
      </c>
      <c r="W664" s="11"/>
      <c r="X664" s="11"/>
      <c r="Y664" s="11"/>
      <c r="Z664" s="11"/>
      <c r="AA664" s="11"/>
      <c r="AB664" s="11"/>
      <c r="AC664" s="11"/>
      <c r="AD664">
        <f>IF(AND('Loan amortization schedule-old'!K664&gt;$AE$1,K664&gt;$AE$1),1,0)</f>
        <v>1</v>
      </c>
      <c r="AE664" s="2">
        <f>IF(AND('Loan amortization schedule-old'!K664&gt;$AE$1,K664&lt;$AE$1),($AE$1-K664)*Inputs!$B$10,0)</f>
        <v>0</v>
      </c>
      <c r="AF664">
        <f>IF(AND('Loan amortization schedule-old'!K664&lt;$AE$1,K664&lt;$AE$1),('Loan amortization schedule-old'!K664-'Loan amortization schedule-new'!K664)*Inputs!$B$10,0)</f>
        <v>0</v>
      </c>
      <c r="AG664" s="7"/>
      <c r="AH664" s="61" t="e">
        <f>IF(ISERROR(E664),NA(),'Loan amortization schedule-old'!K664-'Loan amortization schedule-new'!K664)+IF(ISERROR(E664),NA(),'Loan amortization schedule-old'!L664-'Loan amortization schedule-new'!L664)-IF(ISERROR(E664),NA(),IF(AD664=1,0,SUM(AE664:AF664)))</f>
        <v>#VALUE!</v>
      </c>
    </row>
    <row r="665" spans="4:34">
      <c r="D665" s="26">
        <f>IF(SUM($D$2:D664)&lt;&gt;0,0,IF(OR(ROUND(U664-L665,2)=0,ROUND(U665,2)=0),E665,0))</f>
        <v>0</v>
      </c>
      <c r="E665" s="3" t="str">
        <f t="shared" si="134"/>
        <v/>
      </c>
      <c r="F665" s="3" t="str">
        <f t="shared" si="126"/>
        <v/>
      </c>
      <c r="G665" s="47">
        <f t="shared" si="136"/>
        <v>8.6499999999999994E-2</v>
      </c>
      <c r="H665" s="37">
        <f t="shared" si="127"/>
        <v>8.6499999999999994E-2</v>
      </c>
      <c r="I665" s="9" t="e">
        <f>IF(Inputs!$B$12="No",IF((K665+L665)&gt;(U664*(1+rate/freq)),IF((U664*(1+rate/freq))&lt;0,0,(U664*(1+rate/freq))),(K665+L665)),IF(E665="",NA(),IF(Inputs!$E$10&gt;(U664*(1+rate/freq)),IF((U664*(1+rate/freq))&lt;0,0,(U664*(1+rate/freq))),PMT(H665/freq,(term),-$B$2))))</f>
        <v>#N/A</v>
      </c>
      <c r="J665" s="8" t="str">
        <f t="shared" si="128"/>
        <v/>
      </c>
      <c r="K665" s="9" t="str">
        <f t="shared" si="129"/>
        <v/>
      </c>
      <c r="L665" s="8" t="str">
        <f>IF(E665="","",IF(Inputs!$B$12="Yes",I665-K665,Inputs!$B$6-K665))</f>
        <v/>
      </c>
      <c r="M665" s="8" t="str">
        <f t="shared" si="135"/>
        <v/>
      </c>
      <c r="N665" s="8"/>
      <c r="O665" s="8"/>
      <c r="P665" s="8"/>
      <c r="Q665" s="8" t="str">
        <f t="shared" si="130"/>
        <v/>
      </c>
      <c r="R665" s="3">
        <f t="shared" si="131"/>
        <v>0</v>
      </c>
      <c r="S665" s="19"/>
      <c r="T665" s="3">
        <f t="shared" si="132"/>
        <v>0</v>
      </c>
      <c r="U665" s="8" t="str">
        <f t="shared" si="133"/>
        <v/>
      </c>
      <c r="W665" s="11"/>
      <c r="X665" s="11"/>
      <c r="Y665" s="11"/>
      <c r="Z665" s="11"/>
      <c r="AA665" s="11"/>
      <c r="AB665" s="11"/>
      <c r="AC665" s="11"/>
      <c r="AD665">
        <f>IF(AND('Loan amortization schedule-old'!K665&gt;$AE$1,K665&gt;$AE$1),1,0)</f>
        <v>1</v>
      </c>
      <c r="AE665" s="2">
        <f>IF(AND('Loan amortization schedule-old'!K665&gt;$AE$1,K665&lt;$AE$1),($AE$1-K665)*Inputs!$B$10,0)</f>
        <v>0</v>
      </c>
      <c r="AF665">
        <f>IF(AND('Loan amortization schedule-old'!K665&lt;$AE$1,K665&lt;$AE$1),('Loan amortization schedule-old'!K665-'Loan amortization schedule-new'!K665)*Inputs!$B$10,0)</f>
        <v>0</v>
      </c>
      <c r="AG665" s="7"/>
      <c r="AH665" s="61" t="e">
        <f>IF(ISERROR(E665),NA(),'Loan amortization schedule-old'!K665-'Loan amortization schedule-new'!K665)+IF(ISERROR(E665),NA(),'Loan amortization schedule-old'!L665-'Loan amortization schedule-new'!L665)-IF(ISERROR(E665),NA(),IF(AD665=1,0,SUM(AE665:AF665)))</f>
        <v>#VALUE!</v>
      </c>
    </row>
    <row r="666" spans="4:34">
      <c r="D666" s="26">
        <f>IF(SUM($D$2:D665)&lt;&gt;0,0,IF(OR(ROUND(U665-L666,2)=0,ROUND(U666,2)=0),E666,0))</f>
        <v>0</v>
      </c>
      <c r="E666" s="3" t="str">
        <f t="shared" si="134"/>
        <v/>
      </c>
      <c r="F666" s="3" t="str">
        <f t="shared" si="126"/>
        <v/>
      </c>
      <c r="G666" s="47">
        <f t="shared" si="136"/>
        <v>8.6499999999999994E-2</v>
      </c>
      <c r="H666" s="37">
        <f t="shared" si="127"/>
        <v>8.6499999999999994E-2</v>
      </c>
      <c r="I666" s="9" t="e">
        <f>IF(Inputs!$B$12="No",IF((K666+L666)&gt;(U665*(1+rate/freq)),IF((U665*(1+rate/freq))&lt;0,0,(U665*(1+rate/freq))),(K666+L666)),IF(E666="",NA(),IF(Inputs!$E$10&gt;(U665*(1+rate/freq)),IF((U665*(1+rate/freq))&lt;0,0,(U665*(1+rate/freq))),PMT(H666/freq,(term),-$B$2))))</f>
        <v>#N/A</v>
      </c>
      <c r="J666" s="8" t="str">
        <f t="shared" si="128"/>
        <v/>
      </c>
      <c r="K666" s="9" t="str">
        <f t="shared" si="129"/>
        <v/>
      </c>
      <c r="L666" s="8" t="str">
        <f>IF(E666="","",IF(Inputs!$B$12="Yes",I666-K666,Inputs!$B$6-K666))</f>
        <v/>
      </c>
      <c r="M666" s="8" t="str">
        <f t="shared" si="135"/>
        <v/>
      </c>
      <c r="N666" s="8"/>
      <c r="O666" s="8"/>
      <c r="P666" s="8"/>
      <c r="Q666" s="8" t="str">
        <f t="shared" si="130"/>
        <v/>
      </c>
      <c r="R666" s="3">
        <f t="shared" si="131"/>
        <v>0</v>
      </c>
      <c r="S666" s="19"/>
      <c r="T666" s="3">
        <f t="shared" si="132"/>
        <v>0</v>
      </c>
      <c r="U666" s="8" t="str">
        <f t="shared" si="133"/>
        <v/>
      </c>
      <c r="W666" s="11"/>
      <c r="X666" s="11"/>
      <c r="Y666" s="11"/>
      <c r="Z666" s="11"/>
      <c r="AA666" s="11"/>
      <c r="AB666" s="11"/>
      <c r="AC666" s="11"/>
      <c r="AD666">
        <f>IF(AND('Loan amortization schedule-old'!K666&gt;$AE$1,K666&gt;$AE$1),1,0)</f>
        <v>1</v>
      </c>
      <c r="AE666" s="2">
        <f>IF(AND('Loan amortization schedule-old'!K666&gt;$AE$1,K666&lt;$AE$1),($AE$1-K666)*Inputs!$B$10,0)</f>
        <v>0</v>
      </c>
      <c r="AF666">
        <f>IF(AND('Loan amortization schedule-old'!K666&lt;$AE$1,K666&lt;$AE$1),('Loan amortization schedule-old'!K666-'Loan amortization schedule-new'!K666)*Inputs!$B$10,0)</f>
        <v>0</v>
      </c>
      <c r="AG666" s="7"/>
      <c r="AH666" s="61" t="e">
        <f>IF(ISERROR(E666),NA(),'Loan amortization schedule-old'!K666-'Loan amortization schedule-new'!K666)+IF(ISERROR(E666),NA(),'Loan amortization schedule-old'!L666-'Loan amortization schedule-new'!L666)-IF(ISERROR(E666),NA(),IF(AD666=1,0,SUM(AE666:AF666)))</f>
        <v>#VALUE!</v>
      </c>
    </row>
    <row r="667" spans="4:34">
      <c r="D667" s="26">
        <f>IF(SUM($D$2:D666)&lt;&gt;0,0,IF(OR(ROUND(U666-L667,2)=0,ROUND(U667,2)=0),E667,0))</f>
        <v>0</v>
      </c>
      <c r="E667" s="3" t="str">
        <f t="shared" si="134"/>
        <v/>
      </c>
      <c r="F667" s="3" t="str">
        <f t="shared" si="126"/>
        <v/>
      </c>
      <c r="G667" s="47">
        <f t="shared" si="136"/>
        <v>8.6499999999999994E-2</v>
      </c>
      <c r="H667" s="37">
        <f t="shared" si="127"/>
        <v>8.6499999999999994E-2</v>
      </c>
      <c r="I667" s="9" t="e">
        <f>IF(Inputs!$B$12="No",IF((K667+L667)&gt;(U666*(1+rate/freq)),IF((U666*(1+rate/freq))&lt;0,0,(U666*(1+rate/freq))),(K667+L667)),IF(E667="",NA(),IF(Inputs!$E$10&gt;(U666*(1+rate/freq)),IF((U666*(1+rate/freq))&lt;0,0,(U666*(1+rate/freq))),PMT(H667/freq,(term),-$B$2))))</f>
        <v>#N/A</v>
      </c>
      <c r="J667" s="8" t="str">
        <f t="shared" si="128"/>
        <v/>
      </c>
      <c r="K667" s="9" t="str">
        <f t="shared" si="129"/>
        <v/>
      </c>
      <c r="L667" s="8" t="str">
        <f>IF(E667="","",IF(Inputs!$B$12="Yes",I667-K667,Inputs!$B$6-K667))</f>
        <v/>
      </c>
      <c r="M667" s="8" t="str">
        <f t="shared" si="135"/>
        <v/>
      </c>
      <c r="N667" s="8">
        <f>N664+3</f>
        <v>664</v>
      </c>
      <c r="O667" s="8"/>
      <c r="P667" s="8"/>
      <c r="Q667" s="8" t="str">
        <f t="shared" si="130"/>
        <v/>
      </c>
      <c r="R667" s="3">
        <f t="shared" si="131"/>
        <v>0</v>
      </c>
      <c r="S667" s="19"/>
      <c r="T667" s="3">
        <f t="shared" si="132"/>
        <v>0</v>
      </c>
      <c r="U667" s="8" t="str">
        <f t="shared" si="133"/>
        <v/>
      </c>
      <c r="W667" s="11"/>
      <c r="X667" s="11"/>
      <c r="Y667" s="11"/>
      <c r="Z667" s="11"/>
      <c r="AA667" s="11"/>
      <c r="AB667" s="11"/>
      <c r="AC667" s="11"/>
      <c r="AD667">
        <f>IF(AND('Loan amortization schedule-old'!K667&gt;$AE$1,K667&gt;$AE$1),1,0)</f>
        <v>1</v>
      </c>
      <c r="AE667" s="2">
        <f>IF(AND('Loan amortization schedule-old'!K667&gt;$AE$1,K667&lt;$AE$1),($AE$1-K667)*Inputs!$B$10,0)</f>
        <v>0</v>
      </c>
      <c r="AF667">
        <f>IF(AND('Loan amortization schedule-old'!K667&lt;$AE$1,K667&lt;$AE$1),('Loan amortization schedule-old'!K667-'Loan amortization schedule-new'!K667)*Inputs!$B$10,0)</f>
        <v>0</v>
      </c>
      <c r="AG667" s="7"/>
      <c r="AH667" s="61" t="e">
        <f>IF(ISERROR(E667),NA(),'Loan amortization schedule-old'!K667-'Loan amortization schedule-new'!K667)+IF(ISERROR(E667),NA(),'Loan amortization schedule-old'!L667-'Loan amortization schedule-new'!L667)-IF(ISERROR(E667),NA(),IF(AD667=1,0,SUM(AE667:AF667)))</f>
        <v>#VALUE!</v>
      </c>
    </row>
    <row r="668" spans="4:34">
      <c r="D668" s="26">
        <f>IF(SUM($D$2:D667)&lt;&gt;0,0,IF(OR(ROUND(U667-L668,2)=0,ROUND(U668,2)=0),E668,0))</f>
        <v>0</v>
      </c>
      <c r="E668" s="3" t="str">
        <f t="shared" si="134"/>
        <v/>
      </c>
      <c r="F668" s="3" t="str">
        <f t="shared" si="126"/>
        <v/>
      </c>
      <c r="G668" s="47">
        <f t="shared" si="136"/>
        <v>8.6499999999999994E-2</v>
      </c>
      <c r="H668" s="37">
        <f t="shared" si="127"/>
        <v>8.6499999999999994E-2</v>
      </c>
      <c r="I668" s="9" t="e">
        <f>IF(Inputs!$B$12="No",IF((K668+L668)&gt;(U667*(1+rate/freq)),IF((U667*(1+rate/freq))&lt;0,0,(U667*(1+rate/freq))),(K668+L668)),IF(E668="",NA(),IF(Inputs!$E$10&gt;(U667*(1+rate/freq)),IF((U667*(1+rate/freq))&lt;0,0,(U667*(1+rate/freq))),PMT(H668/freq,(term),-$B$2))))</f>
        <v>#N/A</v>
      </c>
      <c r="J668" s="8" t="str">
        <f t="shared" si="128"/>
        <v/>
      </c>
      <c r="K668" s="9" t="str">
        <f t="shared" si="129"/>
        <v/>
      </c>
      <c r="L668" s="8" t="str">
        <f>IF(E668="","",IF(Inputs!$B$12="Yes",I668-K668,Inputs!$B$6-K668))</f>
        <v/>
      </c>
      <c r="M668" s="8" t="str">
        <f t="shared" si="135"/>
        <v/>
      </c>
      <c r="N668" s="8"/>
      <c r="O668" s="8"/>
      <c r="P668" s="8"/>
      <c r="Q668" s="8" t="str">
        <f t="shared" si="130"/>
        <v/>
      </c>
      <c r="R668" s="3">
        <f t="shared" si="131"/>
        <v>0</v>
      </c>
      <c r="S668" s="19"/>
      <c r="T668" s="3">
        <f t="shared" si="132"/>
        <v>0</v>
      </c>
      <c r="U668" s="8" t="str">
        <f t="shared" si="133"/>
        <v/>
      </c>
      <c r="W668" s="11"/>
      <c r="X668" s="11"/>
      <c r="Y668" s="11"/>
      <c r="Z668" s="11"/>
      <c r="AA668" s="11"/>
      <c r="AB668" s="11"/>
      <c r="AC668" s="11"/>
      <c r="AD668">
        <f>IF(AND('Loan amortization schedule-old'!K668&gt;$AE$1,K668&gt;$AE$1),1,0)</f>
        <v>1</v>
      </c>
      <c r="AE668" s="2">
        <f>IF(AND('Loan amortization schedule-old'!K668&gt;$AE$1,K668&lt;$AE$1),($AE$1-K668)*Inputs!$B$10,0)</f>
        <v>0</v>
      </c>
      <c r="AF668">
        <f>IF(AND('Loan amortization schedule-old'!K668&lt;$AE$1,K668&lt;$AE$1),('Loan amortization schedule-old'!K668-'Loan amortization schedule-new'!K668)*Inputs!$B$10,0)</f>
        <v>0</v>
      </c>
      <c r="AG668" s="7"/>
      <c r="AH668" s="61" t="e">
        <f>IF(ISERROR(E668),NA(),'Loan amortization schedule-old'!K668-'Loan amortization schedule-new'!K668)+IF(ISERROR(E668),NA(),'Loan amortization schedule-old'!L668-'Loan amortization schedule-new'!L668)-IF(ISERROR(E668),NA(),IF(AD668=1,0,SUM(AE668:AF668)))</f>
        <v>#VALUE!</v>
      </c>
    </row>
    <row r="669" spans="4:34">
      <c r="D669" s="26">
        <f>IF(SUM($D$2:D668)&lt;&gt;0,0,IF(OR(ROUND(U668-L669,2)=0,ROUND(U669,2)=0),E669,0))</f>
        <v>0</v>
      </c>
      <c r="E669" s="3" t="str">
        <f t="shared" si="134"/>
        <v/>
      </c>
      <c r="F669" s="3" t="str">
        <f t="shared" si="126"/>
        <v/>
      </c>
      <c r="G669" s="47">
        <f t="shared" si="136"/>
        <v>8.6499999999999994E-2</v>
      </c>
      <c r="H669" s="37">
        <f t="shared" si="127"/>
        <v>8.6499999999999994E-2</v>
      </c>
      <c r="I669" s="9" t="e">
        <f>IF(Inputs!$B$12="No",IF((K669+L669)&gt;(U668*(1+rate/freq)),IF((U668*(1+rate/freq))&lt;0,0,(U668*(1+rate/freq))),(K669+L669)),IF(E669="",NA(),IF(Inputs!$E$10&gt;(U668*(1+rate/freq)),IF((U668*(1+rate/freq))&lt;0,0,(U668*(1+rate/freq))),PMT(H669/freq,(term),-$B$2))))</f>
        <v>#N/A</v>
      </c>
      <c r="J669" s="8" t="str">
        <f t="shared" si="128"/>
        <v/>
      </c>
      <c r="K669" s="9" t="str">
        <f t="shared" si="129"/>
        <v/>
      </c>
      <c r="L669" s="8" t="str">
        <f>IF(E669="","",IF(Inputs!$B$12="Yes",I669-K669,Inputs!$B$6-K669))</f>
        <v/>
      </c>
      <c r="M669" s="8" t="str">
        <f t="shared" si="135"/>
        <v/>
      </c>
      <c r="N669" s="8"/>
      <c r="O669" s="8"/>
      <c r="P669" s="8"/>
      <c r="Q669" s="8" t="str">
        <f t="shared" si="130"/>
        <v/>
      </c>
      <c r="R669" s="3">
        <f t="shared" si="131"/>
        <v>0</v>
      </c>
      <c r="S669" s="19"/>
      <c r="T669" s="3">
        <f t="shared" si="132"/>
        <v>0</v>
      </c>
      <c r="U669" s="8" t="str">
        <f t="shared" si="133"/>
        <v/>
      </c>
      <c r="W669" s="11"/>
      <c r="X669" s="11"/>
      <c r="Y669" s="11"/>
      <c r="Z669" s="11"/>
      <c r="AA669" s="11"/>
      <c r="AB669" s="11"/>
      <c r="AC669" s="11"/>
      <c r="AD669">
        <f>IF(AND('Loan amortization schedule-old'!K669&gt;$AE$1,K669&gt;$AE$1),1,0)</f>
        <v>1</v>
      </c>
      <c r="AE669" s="2">
        <f>IF(AND('Loan amortization schedule-old'!K669&gt;$AE$1,K669&lt;$AE$1),($AE$1-K669)*Inputs!$B$10,0)</f>
        <v>0</v>
      </c>
      <c r="AF669">
        <f>IF(AND('Loan amortization schedule-old'!K669&lt;$AE$1,K669&lt;$AE$1),('Loan amortization schedule-old'!K669-'Loan amortization schedule-new'!K669)*Inputs!$B$10,0)</f>
        <v>0</v>
      </c>
      <c r="AG669" s="7"/>
      <c r="AH669" s="61" t="e">
        <f>IF(ISERROR(E669),NA(),'Loan amortization schedule-old'!K669-'Loan amortization schedule-new'!K669)+IF(ISERROR(E669),NA(),'Loan amortization schedule-old'!L669-'Loan amortization schedule-new'!L669)-IF(ISERROR(E669),NA(),IF(AD669=1,0,SUM(AE669:AF669)))</f>
        <v>#VALUE!</v>
      </c>
    </row>
    <row r="670" spans="4:34">
      <c r="D670" s="26">
        <f>IF(SUM($D$2:D669)&lt;&gt;0,0,IF(OR(ROUND(U669-L670,2)=0,ROUND(U670,2)=0),E670,0))</f>
        <v>0</v>
      </c>
      <c r="E670" s="3" t="str">
        <f t="shared" si="134"/>
        <v/>
      </c>
      <c r="F670" s="3" t="str">
        <f t="shared" si="126"/>
        <v/>
      </c>
      <c r="G670" s="47">
        <f t="shared" si="136"/>
        <v>8.6499999999999994E-2</v>
      </c>
      <c r="H670" s="37">
        <f t="shared" si="127"/>
        <v>8.6499999999999994E-2</v>
      </c>
      <c r="I670" s="9" t="e">
        <f>IF(Inputs!$B$12="No",IF((K670+L670)&gt;(U669*(1+rate/freq)),IF((U669*(1+rate/freq))&lt;0,0,(U669*(1+rate/freq))),(K670+L670)),IF(E670="",NA(),IF(Inputs!$E$10&gt;(U669*(1+rate/freq)),IF((U669*(1+rate/freq))&lt;0,0,(U669*(1+rate/freq))),PMT(H670/freq,(term),-$B$2))))</f>
        <v>#N/A</v>
      </c>
      <c r="J670" s="8" t="str">
        <f t="shared" si="128"/>
        <v/>
      </c>
      <c r="K670" s="9" t="str">
        <f t="shared" si="129"/>
        <v/>
      </c>
      <c r="L670" s="8" t="str">
        <f>IF(E670="","",IF(Inputs!$B$12="Yes",I670-K670,Inputs!$B$6-K670))</f>
        <v/>
      </c>
      <c r="M670" s="8" t="str">
        <f t="shared" si="135"/>
        <v/>
      </c>
      <c r="N670" s="8">
        <f>N667+3</f>
        <v>667</v>
      </c>
      <c r="O670" s="8">
        <f>O664+6</f>
        <v>667</v>
      </c>
      <c r="P670" s="8"/>
      <c r="Q670" s="8" t="str">
        <f t="shared" si="130"/>
        <v/>
      </c>
      <c r="R670" s="3">
        <f t="shared" si="131"/>
        <v>0</v>
      </c>
      <c r="S670" s="19"/>
      <c r="T670" s="3">
        <f t="shared" si="132"/>
        <v>0</v>
      </c>
      <c r="U670" s="8" t="str">
        <f t="shared" si="133"/>
        <v/>
      </c>
      <c r="W670" s="11"/>
      <c r="X670" s="11"/>
      <c r="Y670" s="11"/>
      <c r="Z670" s="11"/>
      <c r="AA670" s="11"/>
      <c r="AB670" s="11"/>
      <c r="AC670" s="11"/>
      <c r="AD670">
        <f>IF(AND('Loan amortization schedule-old'!K670&gt;$AE$1,K670&gt;$AE$1),1,0)</f>
        <v>1</v>
      </c>
      <c r="AE670" s="2">
        <f>IF(AND('Loan amortization schedule-old'!K670&gt;$AE$1,K670&lt;$AE$1),($AE$1-K670)*Inputs!$B$10,0)</f>
        <v>0</v>
      </c>
      <c r="AF670">
        <f>IF(AND('Loan amortization schedule-old'!K670&lt;$AE$1,K670&lt;$AE$1),('Loan amortization schedule-old'!K670-'Loan amortization schedule-new'!K670)*Inputs!$B$10,0)</f>
        <v>0</v>
      </c>
      <c r="AG670" s="7"/>
      <c r="AH670" s="61" t="e">
        <f>IF(ISERROR(E670),NA(),'Loan amortization schedule-old'!K670-'Loan amortization schedule-new'!K670)+IF(ISERROR(E670),NA(),'Loan amortization schedule-old'!L670-'Loan amortization schedule-new'!L670)-IF(ISERROR(E670),NA(),IF(AD670=1,0,SUM(AE670:AF670)))</f>
        <v>#VALUE!</v>
      </c>
    </row>
    <row r="671" spans="4:34">
      <c r="D671" s="26">
        <f>IF(SUM($D$2:D670)&lt;&gt;0,0,IF(OR(ROUND(U670-L671,2)=0,ROUND(U671,2)=0),E671,0))</f>
        <v>0</v>
      </c>
      <c r="E671" s="3" t="str">
        <f t="shared" si="134"/>
        <v/>
      </c>
      <c r="F671" s="3" t="str">
        <f t="shared" si="126"/>
        <v/>
      </c>
      <c r="G671" s="47">
        <f t="shared" si="136"/>
        <v>8.6499999999999994E-2</v>
      </c>
      <c r="H671" s="37">
        <f t="shared" si="127"/>
        <v>8.6499999999999994E-2</v>
      </c>
      <c r="I671" s="9" t="e">
        <f>IF(Inputs!$B$12="No",IF((K671+L671)&gt;(U670*(1+rate/freq)),IF((U670*(1+rate/freq))&lt;0,0,(U670*(1+rate/freq))),(K671+L671)),IF(E671="",NA(),IF(Inputs!$E$10&gt;(U670*(1+rate/freq)),IF((U670*(1+rate/freq))&lt;0,0,(U670*(1+rate/freq))),PMT(H671/freq,(term),-$B$2))))</f>
        <v>#N/A</v>
      </c>
      <c r="J671" s="8" t="str">
        <f t="shared" si="128"/>
        <v/>
      </c>
      <c r="K671" s="9" t="str">
        <f t="shared" si="129"/>
        <v/>
      </c>
      <c r="L671" s="8" t="str">
        <f>IF(E671="","",IF(Inputs!$B$12="Yes",I671-K671,Inputs!$B$6-K671))</f>
        <v/>
      </c>
      <c r="M671" s="8" t="str">
        <f t="shared" si="135"/>
        <v/>
      </c>
      <c r="N671" s="8"/>
      <c r="O671" s="8"/>
      <c r="P671" s="8"/>
      <c r="Q671" s="8" t="str">
        <f t="shared" si="130"/>
        <v/>
      </c>
      <c r="R671" s="3">
        <f t="shared" si="131"/>
        <v>0</v>
      </c>
      <c r="S671" s="19"/>
      <c r="T671" s="3">
        <f t="shared" si="132"/>
        <v>0</v>
      </c>
      <c r="U671" s="8" t="str">
        <f t="shared" si="133"/>
        <v/>
      </c>
      <c r="W671" s="11"/>
      <c r="X671" s="11"/>
      <c r="Y671" s="11"/>
      <c r="Z671" s="11"/>
      <c r="AA671" s="11"/>
      <c r="AB671" s="11"/>
      <c r="AC671" s="11"/>
      <c r="AD671">
        <f>IF(AND('Loan amortization schedule-old'!K671&gt;$AE$1,K671&gt;$AE$1),1,0)</f>
        <v>1</v>
      </c>
      <c r="AE671" s="2">
        <f>IF(AND('Loan amortization schedule-old'!K671&gt;$AE$1,K671&lt;$AE$1),($AE$1-K671)*Inputs!$B$10,0)</f>
        <v>0</v>
      </c>
      <c r="AF671">
        <f>IF(AND('Loan amortization schedule-old'!K671&lt;$AE$1,K671&lt;$AE$1),('Loan amortization schedule-old'!K671-'Loan amortization schedule-new'!K671)*Inputs!$B$10,0)</f>
        <v>0</v>
      </c>
      <c r="AG671" s="7"/>
      <c r="AH671" s="61" t="e">
        <f>IF(ISERROR(E671),NA(),'Loan amortization schedule-old'!K671-'Loan amortization schedule-new'!K671)+IF(ISERROR(E671),NA(),'Loan amortization schedule-old'!L671-'Loan amortization schedule-new'!L671)-IF(ISERROR(E671),NA(),IF(AD671=1,0,SUM(AE671:AF671)))</f>
        <v>#VALUE!</v>
      </c>
    </row>
    <row r="672" spans="4:34">
      <c r="D672" s="26">
        <f>IF(SUM($D$2:D671)&lt;&gt;0,0,IF(OR(ROUND(U671-L672,2)=0,ROUND(U672,2)=0),E672,0))</f>
        <v>0</v>
      </c>
      <c r="E672" s="3" t="str">
        <f t="shared" si="134"/>
        <v/>
      </c>
      <c r="F672" s="3" t="str">
        <f t="shared" si="126"/>
        <v/>
      </c>
      <c r="G672" s="47">
        <f t="shared" si="136"/>
        <v>8.6499999999999994E-2</v>
      </c>
      <c r="H672" s="37">
        <f t="shared" si="127"/>
        <v>8.6499999999999994E-2</v>
      </c>
      <c r="I672" s="9" t="e">
        <f>IF(Inputs!$B$12="No",IF((K672+L672)&gt;(U671*(1+rate/freq)),IF((U671*(1+rate/freq))&lt;0,0,(U671*(1+rate/freq))),(K672+L672)),IF(E672="",NA(),IF(Inputs!$E$10&gt;(U671*(1+rate/freq)),IF((U671*(1+rate/freq))&lt;0,0,(U671*(1+rate/freq))),PMT(H672/freq,(term),-$B$2))))</f>
        <v>#N/A</v>
      </c>
      <c r="J672" s="8" t="str">
        <f t="shared" si="128"/>
        <v/>
      </c>
      <c r="K672" s="9" t="str">
        <f t="shared" si="129"/>
        <v/>
      </c>
      <c r="L672" s="8" t="str">
        <f>IF(E672="","",IF(Inputs!$B$12="Yes",I672-K672,Inputs!$B$6-K672))</f>
        <v/>
      </c>
      <c r="M672" s="8" t="str">
        <f t="shared" si="135"/>
        <v/>
      </c>
      <c r="N672" s="8"/>
      <c r="O672" s="8"/>
      <c r="P672" s="8"/>
      <c r="Q672" s="8" t="str">
        <f t="shared" si="130"/>
        <v/>
      </c>
      <c r="R672" s="3">
        <f t="shared" si="131"/>
        <v>0</v>
      </c>
      <c r="S672" s="19"/>
      <c r="T672" s="3">
        <f t="shared" si="132"/>
        <v>0</v>
      </c>
      <c r="U672" s="8" t="str">
        <f t="shared" si="133"/>
        <v/>
      </c>
      <c r="W672" s="11"/>
      <c r="X672" s="11"/>
      <c r="Y672" s="11"/>
      <c r="Z672" s="11"/>
      <c r="AA672" s="11"/>
      <c r="AB672" s="11"/>
      <c r="AC672" s="11"/>
      <c r="AD672">
        <f>IF(AND('Loan amortization schedule-old'!K672&gt;$AE$1,K672&gt;$AE$1),1,0)</f>
        <v>1</v>
      </c>
      <c r="AE672" s="2">
        <f>IF(AND('Loan amortization schedule-old'!K672&gt;$AE$1,K672&lt;$AE$1),($AE$1-K672)*Inputs!$B$10,0)</f>
        <v>0</v>
      </c>
      <c r="AF672">
        <f>IF(AND('Loan amortization schedule-old'!K672&lt;$AE$1,K672&lt;$AE$1),('Loan amortization schedule-old'!K672-'Loan amortization schedule-new'!K672)*Inputs!$B$10,0)</f>
        <v>0</v>
      </c>
      <c r="AG672" s="7"/>
      <c r="AH672" s="61" t="e">
        <f>IF(ISERROR(E672),NA(),'Loan amortization schedule-old'!K672-'Loan amortization schedule-new'!K672)+IF(ISERROR(E672),NA(),'Loan amortization schedule-old'!L672-'Loan amortization schedule-new'!L672)-IF(ISERROR(E672),NA(),IF(AD672=1,0,SUM(AE672:AF672)))</f>
        <v>#VALUE!</v>
      </c>
    </row>
    <row r="673" spans="4:34">
      <c r="D673" s="26">
        <f>IF(SUM($D$2:D672)&lt;&gt;0,0,IF(OR(ROUND(U672-L673,2)=0,ROUND(U673,2)=0),E673,0))</f>
        <v>0</v>
      </c>
      <c r="E673" s="3" t="str">
        <f t="shared" si="134"/>
        <v/>
      </c>
      <c r="F673" s="3" t="str">
        <f t="shared" si="126"/>
        <v/>
      </c>
      <c r="G673" s="47">
        <f t="shared" si="136"/>
        <v>8.6499999999999994E-2</v>
      </c>
      <c r="H673" s="37">
        <f t="shared" si="127"/>
        <v>8.6499999999999994E-2</v>
      </c>
      <c r="I673" s="9" t="e">
        <f>IF(Inputs!$B$12="No",IF((K673+L673)&gt;(U672*(1+rate/freq)),IF((U672*(1+rate/freq))&lt;0,0,(U672*(1+rate/freq))),(K673+L673)),IF(E673="",NA(),IF(Inputs!$E$10&gt;(U672*(1+rate/freq)),IF((U672*(1+rate/freq))&lt;0,0,(U672*(1+rate/freq))),PMT(H673/freq,(term),-$B$2))))</f>
        <v>#N/A</v>
      </c>
      <c r="J673" s="8" t="str">
        <f t="shared" si="128"/>
        <v/>
      </c>
      <c r="K673" s="9" t="str">
        <f t="shared" si="129"/>
        <v/>
      </c>
      <c r="L673" s="8" t="str">
        <f>IF(E673="","",IF(Inputs!$B$12="Yes",I673-K673,Inputs!$B$6-K673))</f>
        <v/>
      </c>
      <c r="M673" s="8" t="str">
        <f t="shared" si="135"/>
        <v/>
      </c>
      <c r="N673" s="8">
        <f>N670+3</f>
        <v>670</v>
      </c>
      <c r="O673" s="8"/>
      <c r="P673" s="8"/>
      <c r="Q673" s="8" t="str">
        <f t="shared" si="130"/>
        <v/>
      </c>
      <c r="R673" s="3">
        <f t="shared" si="131"/>
        <v>0</v>
      </c>
      <c r="S673" s="19"/>
      <c r="T673" s="3">
        <f t="shared" si="132"/>
        <v>0</v>
      </c>
      <c r="U673" s="8" t="str">
        <f t="shared" si="133"/>
        <v/>
      </c>
      <c r="W673" s="11"/>
      <c r="X673" s="11"/>
      <c r="Y673" s="11"/>
      <c r="Z673" s="11"/>
      <c r="AA673" s="11"/>
      <c r="AB673" s="11"/>
      <c r="AC673" s="11"/>
      <c r="AD673">
        <f>IF(AND('Loan amortization schedule-old'!K673&gt;$AE$1,K673&gt;$AE$1),1,0)</f>
        <v>1</v>
      </c>
      <c r="AE673" s="2">
        <f>IF(AND('Loan amortization schedule-old'!K673&gt;$AE$1,K673&lt;$AE$1),($AE$1-K673)*Inputs!$B$10,0)</f>
        <v>0</v>
      </c>
      <c r="AF673">
        <f>IF(AND('Loan amortization schedule-old'!K673&lt;$AE$1,K673&lt;$AE$1),('Loan amortization schedule-old'!K673-'Loan amortization schedule-new'!K673)*Inputs!$B$10,0)</f>
        <v>0</v>
      </c>
      <c r="AG673" s="7"/>
      <c r="AH673" s="61" t="e">
        <f>IF(ISERROR(E673),NA(),'Loan amortization schedule-old'!K673-'Loan amortization schedule-new'!K673)+IF(ISERROR(E673),NA(),'Loan amortization schedule-old'!L673-'Loan amortization schedule-new'!L673)-IF(ISERROR(E673),NA(),IF(AD673=1,0,SUM(AE673:AF673)))</f>
        <v>#VALUE!</v>
      </c>
    </row>
    <row r="674" spans="4:34">
      <c r="D674" s="26">
        <f>IF(SUM($D$2:D673)&lt;&gt;0,0,IF(OR(ROUND(U673-L674,2)=0,ROUND(U674,2)=0),E674,0))</f>
        <v>0</v>
      </c>
      <c r="E674" s="3" t="str">
        <f t="shared" si="134"/>
        <v/>
      </c>
      <c r="F674" s="3" t="str">
        <f t="shared" si="126"/>
        <v/>
      </c>
      <c r="G674" s="47">
        <f t="shared" si="136"/>
        <v>8.6499999999999994E-2</v>
      </c>
      <c r="H674" s="37">
        <f t="shared" si="127"/>
        <v>8.6499999999999994E-2</v>
      </c>
      <c r="I674" s="9" t="e">
        <f>IF(Inputs!$B$12="No",IF((K674+L674)&gt;(U673*(1+rate/freq)),IF((U673*(1+rate/freq))&lt;0,0,(U673*(1+rate/freq))),(K674+L674)),IF(E674="",NA(),IF(Inputs!$E$10&gt;(U673*(1+rate/freq)),IF((U673*(1+rate/freq))&lt;0,0,(U673*(1+rate/freq))),PMT(H674/freq,(term),-$B$2))))</f>
        <v>#N/A</v>
      </c>
      <c r="J674" s="8" t="str">
        <f t="shared" si="128"/>
        <v/>
      </c>
      <c r="K674" s="9" t="str">
        <f t="shared" si="129"/>
        <v/>
      </c>
      <c r="L674" s="8" t="str">
        <f>IF(E674="","",IF(Inputs!$B$12="Yes",I674-K674,Inputs!$B$6-K674))</f>
        <v/>
      </c>
      <c r="M674" s="8" t="str">
        <f t="shared" si="135"/>
        <v/>
      </c>
      <c r="N674" s="8"/>
      <c r="O674" s="8"/>
      <c r="P674" s="8"/>
      <c r="Q674" s="8" t="str">
        <f t="shared" si="130"/>
        <v/>
      </c>
      <c r="R674" s="3">
        <f t="shared" si="131"/>
        <v>0</v>
      </c>
      <c r="S674" s="19"/>
      <c r="T674" s="3">
        <f t="shared" si="132"/>
        <v>0</v>
      </c>
      <c r="U674" s="8" t="str">
        <f t="shared" si="133"/>
        <v/>
      </c>
      <c r="W674" s="11"/>
      <c r="X674" s="11"/>
      <c r="Y674" s="11"/>
      <c r="Z674" s="11"/>
      <c r="AA674" s="11"/>
      <c r="AB674" s="11"/>
      <c r="AC674" s="11"/>
      <c r="AD674">
        <f>IF(AND('Loan amortization schedule-old'!K674&gt;$AE$1,K674&gt;$AE$1),1,0)</f>
        <v>1</v>
      </c>
      <c r="AE674" s="2">
        <f>IF(AND('Loan amortization schedule-old'!K674&gt;$AE$1,K674&lt;$AE$1),($AE$1-K674)*Inputs!$B$10,0)</f>
        <v>0</v>
      </c>
      <c r="AF674">
        <f>IF(AND('Loan amortization schedule-old'!K674&lt;$AE$1,K674&lt;$AE$1),('Loan amortization schedule-old'!K674-'Loan amortization schedule-new'!K674)*Inputs!$B$10,0)</f>
        <v>0</v>
      </c>
      <c r="AG674" s="7"/>
      <c r="AH674" s="61" t="e">
        <f>IF(ISERROR(E674),NA(),'Loan amortization schedule-old'!K674-'Loan amortization schedule-new'!K674)+IF(ISERROR(E674),NA(),'Loan amortization schedule-old'!L674-'Loan amortization schedule-new'!L674)-IF(ISERROR(E674),NA(),IF(AD674=1,0,SUM(AE674:AF674)))</f>
        <v>#VALUE!</v>
      </c>
    </row>
    <row r="675" spans="4:34">
      <c r="D675" s="26">
        <f>IF(SUM($D$2:D674)&lt;&gt;0,0,IF(OR(ROUND(U674-L675,2)=0,ROUND(U675,2)=0),E675,0))</f>
        <v>0</v>
      </c>
      <c r="E675" s="3" t="str">
        <f t="shared" si="134"/>
        <v/>
      </c>
      <c r="F675" s="3" t="str">
        <f t="shared" si="126"/>
        <v/>
      </c>
      <c r="G675" s="47">
        <f t="shared" si="136"/>
        <v>8.6499999999999994E-2</v>
      </c>
      <c r="H675" s="37">
        <f t="shared" si="127"/>
        <v>8.6499999999999994E-2</v>
      </c>
      <c r="I675" s="9" t="e">
        <f>IF(Inputs!$B$12="No",IF((K675+L675)&gt;(U674*(1+rate/freq)),IF((U674*(1+rate/freq))&lt;0,0,(U674*(1+rate/freq))),(K675+L675)),IF(E675="",NA(),IF(Inputs!$E$10&gt;(U674*(1+rate/freq)),IF((U674*(1+rate/freq))&lt;0,0,(U674*(1+rate/freq))),PMT(H675/freq,(term),-$B$2))))</f>
        <v>#N/A</v>
      </c>
      <c r="J675" s="8" t="str">
        <f t="shared" si="128"/>
        <v/>
      </c>
      <c r="K675" s="9" t="str">
        <f t="shared" si="129"/>
        <v/>
      </c>
      <c r="L675" s="8" t="str">
        <f>IF(E675="","",IF(Inputs!$B$12="Yes",I675-K675,Inputs!$B$6-K675))</f>
        <v/>
      </c>
      <c r="M675" s="8" t="str">
        <f t="shared" si="135"/>
        <v/>
      </c>
      <c r="N675" s="8"/>
      <c r="O675" s="8"/>
      <c r="P675" s="8"/>
      <c r="Q675" s="8" t="str">
        <f t="shared" si="130"/>
        <v/>
      </c>
      <c r="R675" s="3">
        <f t="shared" si="131"/>
        <v>0</v>
      </c>
      <c r="S675" s="19"/>
      <c r="T675" s="3">
        <f t="shared" si="132"/>
        <v>0</v>
      </c>
      <c r="U675" s="8" t="str">
        <f t="shared" si="133"/>
        <v/>
      </c>
      <c r="W675" s="11"/>
      <c r="X675" s="11"/>
      <c r="Y675" s="11"/>
      <c r="Z675" s="11"/>
      <c r="AA675" s="11"/>
      <c r="AB675" s="11"/>
      <c r="AC675" s="11"/>
      <c r="AD675">
        <f>IF(AND('Loan amortization schedule-old'!K675&gt;$AE$1,K675&gt;$AE$1),1,0)</f>
        <v>1</v>
      </c>
      <c r="AE675" s="2">
        <f>IF(AND('Loan amortization schedule-old'!K675&gt;$AE$1,K675&lt;$AE$1),($AE$1-K675)*Inputs!$B$10,0)</f>
        <v>0</v>
      </c>
      <c r="AF675">
        <f>IF(AND('Loan amortization schedule-old'!K675&lt;$AE$1,K675&lt;$AE$1),('Loan amortization schedule-old'!K675-'Loan amortization schedule-new'!K675)*Inputs!$B$10,0)</f>
        <v>0</v>
      </c>
      <c r="AG675" s="7"/>
      <c r="AH675" s="61" t="e">
        <f>IF(ISERROR(E675),NA(),'Loan amortization schedule-old'!K675-'Loan amortization schedule-new'!K675)+IF(ISERROR(E675),NA(),'Loan amortization schedule-old'!L675-'Loan amortization schedule-new'!L675)-IF(ISERROR(E675),NA(),IF(AD675=1,0,SUM(AE675:AF675)))</f>
        <v>#VALUE!</v>
      </c>
    </row>
    <row r="676" spans="4:34">
      <c r="D676" s="26">
        <f>IF(SUM($D$2:D675)&lt;&gt;0,0,IF(OR(ROUND(U675-L676,2)=0,ROUND(U676,2)=0),E676,0))</f>
        <v>0</v>
      </c>
      <c r="E676" s="3" t="str">
        <f t="shared" si="134"/>
        <v/>
      </c>
      <c r="F676" s="3" t="str">
        <f t="shared" si="126"/>
        <v/>
      </c>
      <c r="G676" s="47">
        <f t="shared" si="136"/>
        <v>8.6499999999999994E-2</v>
      </c>
      <c r="H676" s="37">
        <f t="shared" si="127"/>
        <v>8.6499999999999994E-2</v>
      </c>
      <c r="I676" s="9" t="e">
        <f>IF(Inputs!$B$12="No",IF((K676+L676)&gt;(U675*(1+rate/freq)),IF((U675*(1+rate/freq))&lt;0,0,(U675*(1+rate/freq))),(K676+L676)),IF(E676="",NA(),IF(Inputs!$E$10&gt;(U675*(1+rate/freq)),IF((U675*(1+rate/freq))&lt;0,0,(U675*(1+rate/freq))),PMT(H676/freq,(term),-$B$2))))</f>
        <v>#N/A</v>
      </c>
      <c r="J676" s="8" t="str">
        <f t="shared" si="128"/>
        <v/>
      </c>
      <c r="K676" s="9" t="str">
        <f t="shared" si="129"/>
        <v/>
      </c>
      <c r="L676" s="8" t="str">
        <f>IF(E676="","",IF(Inputs!$B$12="Yes",I676-K676,Inputs!$B$6-K676))</f>
        <v/>
      </c>
      <c r="M676" s="8" t="str">
        <f t="shared" si="135"/>
        <v/>
      </c>
      <c r="N676" s="8">
        <f>N673+3</f>
        <v>673</v>
      </c>
      <c r="O676" s="8">
        <f>O670+6</f>
        <v>673</v>
      </c>
      <c r="P676" s="8">
        <f>P664+12</f>
        <v>673</v>
      </c>
      <c r="Q676" s="8" t="str">
        <f t="shared" si="130"/>
        <v/>
      </c>
      <c r="R676" s="3">
        <f t="shared" si="131"/>
        <v>0</v>
      </c>
      <c r="S676" s="19"/>
      <c r="T676" s="3">
        <f t="shared" si="132"/>
        <v>0</v>
      </c>
      <c r="U676" s="8" t="str">
        <f t="shared" si="133"/>
        <v/>
      </c>
      <c r="W676" s="11"/>
      <c r="X676" s="11"/>
      <c r="Y676" s="11"/>
      <c r="Z676" s="11"/>
      <c r="AA676" s="11"/>
      <c r="AB676" s="11"/>
      <c r="AC676" s="11"/>
      <c r="AD676">
        <f>IF(AND('Loan amortization schedule-old'!K676&gt;$AE$1,K676&gt;$AE$1),1,0)</f>
        <v>1</v>
      </c>
      <c r="AE676" s="2">
        <f>IF(AND('Loan amortization schedule-old'!K676&gt;$AE$1,K676&lt;$AE$1),($AE$1-K676)*Inputs!$B$10,0)</f>
        <v>0</v>
      </c>
      <c r="AF676">
        <f>IF(AND('Loan amortization schedule-old'!K676&lt;$AE$1,K676&lt;$AE$1),('Loan amortization schedule-old'!K676-'Loan amortization schedule-new'!K676)*Inputs!$B$10,0)</f>
        <v>0</v>
      </c>
      <c r="AG676" s="7"/>
      <c r="AH676" s="61" t="e">
        <f>IF(ISERROR(E676),NA(),'Loan amortization schedule-old'!K676-'Loan amortization schedule-new'!K676)+IF(ISERROR(E676),NA(),'Loan amortization schedule-old'!L676-'Loan amortization schedule-new'!L676)-IF(ISERROR(E676),NA(),IF(AD676=1,0,SUM(AE676:AF676)))</f>
        <v>#VALUE!</v>
      </c>
    </row>
    <row r="677" spans="4:34">
      <c r="D677" s="26">
        <f>IF(SUM($D$2:D676)&lt;&gt;0,0,IF(OR(ROUND(U676-L677,2)=0,ROUND(U677,2)=0),E677,0))</f>
        <v>0</v>
      </c>
      <c r="E677" s="3" t="str">
        <f t="shared" si="134"/>
        <v/>
      </c>
      <c r="F677" s="3" t="str">
        <f t="shared" si="126"/>
        <v/>
      </c>
      <c r="G677" s="47">
        <f t="shared" si="136"/>
        <v>8.6499999999999994E-2</v>
      </c>
      <c r="H677" s="37">
        <f t="shared" si="127"/>
        <v>8.6499999999999994E-2</v>
      </c>
      <c r="I677" s="9" t="e">
        <f>IF(Inputs!$B$12="No",IF((K677+L677)&gt;(U676*(1+rate/freq)),IF((U676*(1+rate/freq))&lt;0,0,(U676*(1+rate/freq))),(K677+L677)),IF(E677="",NA(),IF(Inputs!$E$10&gt;(U676*(1+rate/freq)),IF((U676*(1+rate/freq))&lt;0,0,(U676*(1+rate/freq))),PMT(H677/freq,(term),-$B$2))))</f>
        <v>#N/A</v>
      </c>
      <c r="J677" s="8" t="str">
        <f t="shared" si="128"/>
        <v/>
      </c>
      <c r="K677" s="9" t="str">
        <f t="shared" si="129"/>
        <v/>
      </c>
      <c r="L677" s="8" t="str">
        <f>IF(E677="","",IF(Inputs!$B$12="Yes",I677-K677,Inputs!$B$6-K677))</f>
        <v/>
      </c>
      <c r="M677" s="8" t="str">
        <f t="shared" si="135"/>
        <v/>
      </c>
      <c r="N677" s="8"/>
      <c r="O677" s="8"/>
      <c r="P677" s="8"/>
      <c r="Q677" s="8" t="str">
        <f t="shared" si="130"/>
        <v/>
      </c>
      <c r="R677" s="3">
        <f t="shared" si="131"/>
        <v>0</v>
      </c>
      <c r="S677" s="19"/>
      <c r="T677" s="3">
        <f t="shared" si="132"/>
        <v>0</v>
      </c>
      <c r="U677" s="8" t="str">
        <f t="shared" si="133"/>
        <v/>
      </c>
      <c r="W677" s="11"/>
      <c r="X677" s="11"/>
      <c r="Y677" s="11"/>
      <c r="Z677" s="11"/>
      <c r="AA677" s="11"/>
      <c r="AB677" s="11"/>
      <c r="AC677" s="11"/>
      <c r="AD677">
        <f>IF(AND('Loan amortization schedule-old'!K677&gt;$AE$1,K677&gt;$AE$1),1,0)</f>
        <v>1</v>
      </c>
      <c r="AE677" s="2">
        <f>IF(AND('Loan amortization schedule-old'!K677&gt;$AE$1,K677&lt;$AE$1),($AE$1-K677)*Inputs!$B$10,0)</f>
        <v>0</v>
      </c>
      <c r="AF677">
        <f>IF(AND('Loan amortization schedule-old'!K677&lt;$AE$1,K677&lt;$AE$1),('Loan amortization schedule-old'!K677-'Loan amortization schedule-new'!K677)*Inputs!$B$10,0)</f>
        <v>0</v>
      </c>
      <c r="AG677" s="7"/>
      <c r="AH677" s="61" t="e">
        <f>IF(ISERROR(E677),NA(),'Loan amortization schedule-old'!K677-'Loan amortization schedule-new'!K677)+IF(ISERROR(E677),NA(),'Loan amortization schedule-old'!L677-'Loan amortization schedule-new'!L677)-IF(ISERROR(E677),NA(),IF(AD677=1,0,SUM(AE677:AF677)))</f>
        <v>#VALUE!</v>
      </c>
    </row>
    <row r="678" spans="4:34">
      <c r="D678" s="26">
        <f>IF(SUM($D$2:D677)&lt;&gt;0,0,IF(OR(ROUND(U677-L678,2)=0,ROUND(U678,2)=0),E678,0))</f>
        <v>0</v>
      </c>
      <c r="E678" s="3" t="str">
        <f t="shared" si="134"/>
        <v/>
      </c>
      <c r="F678" s="3" t="str">
        <f t="shared" si="126"/>
        <v/>
      </c>
      <c r="G678" s="47">
        <f t="shared" si="136"/>
        <v>8.6499999999999994E-2</v>
      </c>
      <c r="H678" s="37">
        <f t="shared" si="127"/>
        <v>8.6499999999999994E-2</v>
      </c>
      <c r="I678" s="9" t="e">
        <f>IF(Inputs!$B$12="No",IF((K678+L678)&gt;(U677*(1+rate/freq)),IF((U677*(1+rate/freq))&lt;0,0,(U677*(1+rate/freq))),(K678+L678)),IF(E678="",NA(),IF(Inputs!$E$10&gt;(U677*(1+rate/freq)),IF((U677*(1+rate/freq))&lt;0,0,(U677*(1+rate/freq))),PMT(H678/freq,(term),-$B$2))))</f>
        <v>#N/A</v>
      </c>
      <c r="J678" s="8" t="str">
        <f t="shared" si="128"/>
        <v/>
      </c>
      <c r="K678" s="9" t="str">
        <f t="shared" si="129"/>
        <v/>
      </c>
      <c r="L678" s="8" t="str">
        <f>IF(E678="","",IF(Inputs!$B$12="Yes",I678-K678,Inputs!$B$6-K678))</f>
        <v/>
      </c>
      <c r="M678" s="8" t="str">
        <f t="shared" si="135"/>
        <v/>
      </c>
      <c r="N678" s="8"/>
      <c r="O678" s="8"/>
      <c r="P678" s="8"/>
      <c r="Q678" s="8" t="str">
        <f t="shared" si="130"/>
        <v/>
      </c>
      <c r="R678" s="3">
        <f t="shared" si="131"/>
        <v>0</v>
      </c>
      <c r="S678" s="19"/>
      <c r="T678" s="3">
        <f t="shared" si="132"/>
        <v>0</v>
      </c>
      <c r="U678" s="8" t="str">
        <f t="shared" si="133"/>
        <v/>
      </c>
      <c r="W678" s="11"/>
      <c r="X678" s="11"/>
      <c r="Y678" s="11"/>
      <c r="Z678" s="11"/>
      <c r="AA678" s="11"/>
      <c r="AB678" s="11"/>
      <c r="AC678" s="11"/>
      <c r="AD678">
        <f>IF(AND('Loan amortization schedule-old'!K678&gt;$AE$1,K678&gt;$AE$1),1,0)</f>
        <v>1</v>
      </c>
      <c r="AE678" s="2">
        <f>IF(AND('Loan amortization schedule-old'!K678&gt;$AE$1,K678&lt;$AE$1),($AE$1-K678)*Inputs!$B$10,0)</f>
        <v>0</v>
      </c>
      <c r="AF678">
        <f>IF(AND('Loan amortization schedule-old'!K678&lt;$AE$1,K678&lt;$AE$1),('Loan amortization schedule-old'!K678-'Loan amortization schedule-new'!K678)*Inputs!$B$10,0)</f>
        <v>0</v>
      </c>
      <c r="AG678" s="7"/>
      <c r="AH678" s="61" t="e">
        <f>IF(ISERROR(E678),NA(),'Loan amortization schedule-old'!K678-'Loan amortization schedule-new'!K678)+IF(ISERROR(E678),NA(),'Loan amortization schedule-old'!L678-'Loan amortization schedule-new'!L678)-IF(ISERROR(E678),NA(),IF(AD678=1,0,SUM(AE678:AF678)))</f>
        <v>#VALUE!</v>
      </c>
    </row>
    <row r="679" spans="4:34">
      <c r="D679" s="26">
        <f>IF(SUM($D$2:D678)&lt;&gt;0,0,IF(OR(ROUND(U678-L679,2)=0,ROUND(U679,2)=0),E679,0))</f>
        <v>0</v>
      </c>
      <c r="E679" s="3" t="str">
        <f t="shared" si="134"/>
        <v/>
      </c>
      <c r="F679" s="3" t="str">
        <f t="shared" si="126"/>
        <v/>
      </c>
      <c r="G679" s="47">
        <f t="shared" si="136"/>
        <v>8.6499999999999994E-2</v>
      </c>
      <c r="H679" s="37">
        <f t="shared" si="127"/>
        <v>8.6499999999999994E-2</v>
      </c>
      <c r="I679" s="9" t="e">
        <f>IF(Inputs!$B$12="No",IF((K679+L679)&gt;(U678*(1+rate/freq)),IF((U678*(1+rate/freq))&lt;0,0,(U678*(1+rate/freq))),(K679+L679)),IF(E679="",NA(),IF(Inputs!$E$10&gt;(U678*(1+rate/freq)),IF((U678*(1+rate/freq))&lt;0,0,(U678*(1+rate/freq))),PMT(H679/freq,(term),-$B$2))))</f>
        <v>#N/A</v>
      </c>
      <c r="J679" s="8" t="str">
        <f t="shared" si="128"/>
        <v/>
      </c>
      <c r="K679" s="9" t="str">
        <f t="shared" si="129"/>
        <v/>
      </c>
      <c r="L679" s="8" t="str">
        <f>IF(E679="","",IF(Inputs!$B$12="Yes",I679-K679,Inputs!$B$6-K679))</f>
        <v/>
      </c>
      <c r="M679" s="8" t="str">
        <f t="shared" si="135"/>
        <v/>
      </c>
      <c r="N679" s="8">
        <f>N676+3</f>
        <v>676</v>
      </c>
      <c r="O679" s="8"/>
      <c r="P679" s="8"/>
      <c r="Q679" s="8" t="str">
        <f t="shared" si="130"/>
        <v/>
      </c>
      <c r="R679" s="3">
        <f t="shared" si="131"/>
        <v>0</v>
      </c>
      <c r="S679" s="19"/>
      <c r="T679" s="3">
        <f t="shared" si="132"/>
        <v>0</v>
      </c>
      <c r="U679" s="8" t="str">
        <f t="shared" si="133"/>
        <v/>
      </c>
      <c r="W679" s="11"/>
      <c r="X679" s="11"/>
      <c r="Y679" s="11"/>
      <c r="Z679" s="11"/>
      <c r="AA679" s="11"/>
      <c r="AB679" s="11"/>
      <c r="AC679" s="11"/>
      <c r="AD679">
        <f>IF(AND('Loan amortization schedule-old'!K679&gt;$AE$1,K679&gt;$AE$1),1,0)</f>
        <v>1</v>
      </c>
      <c r="AE679" s="2">
        <f>IF(AND('Loan amortization schedule-old'!K679&gt;$AE$1,K679&lt;$AE$1),($AE$1-K679)*Inputs!$B$10,0)</f>
        <v>0</v>
      </c>
      <c r="AF679">
        <f>IF(AND('Loan amortization schedule-old'!K679&lt;$AE$1,K679&lt;$AE$1),('Loan amortization schedule-old'!K679-'Loan amortization schedule-new'!K679)*Inputs!$B$10,0)</f>
        <v>0</v>
      </c>
      <c r="AG679" s="7"/>
      <c r="AH679" s="61" t="e">
        <f>IF(ISERROR(E679),NA(),'Loan amortization schedule-old'!K679-'Loan amortization schedule-new'!K679)+IF(ISERROR(E679),NA(),'Loan amortization schedule-old'!L679-'Loan amortization schedule-new'!L679)-IF(ISERROR(E679),NA(),IF(AD679=1,0,SUM(AE679:AF679)))</f>
        <v>#VALUE!</v>
      </c>
    </row>
    <row r="680" spans="4:34">
      <c r="D680" s="26">
        <f>IF(SUM($D$2:D679)&lt;&gt;0,0,IF(OR(ROUND(U679-L680,2)=0,ROUND(U680,2)=0),E680,0))</f>
        <v>0</v>
      </c>
      <c r="E680" s="3" t="str">
        <f t="shared" si="134"/>
        <v/>
      </c>
      <c r="F680" s="3" t="str">
        <f t="shared" si="126"/>
        <v/>
      </c>
      <c r="G680" s="47">
        <f t="shared" si="136"/>
        <v>8.6499999999999994E-2</v>
      </c>
      <c r="H680" s="37">
        <f t="shared" si="127"/>
        <v>8.6499999999999994E-2</v>
      </c>
      <c r="I680" s="9" t="e">
        <f>IF(Inputs!$B$12="No",IF((K680+L680)&gt;(U679*(1+rate/freq)),IF((U679*(1+rate/freq))&lt;0,0,(U679*(1+rate/freq))),(K680+L680)),IF(E680="",NA(),IF(Inputs!$E$10&gt;(U679*(1+rate/freq)),IF((U679*(1+rate/freq))&lt;0,0,(U679*(1+rate/freq))),PMT(H680/freq,(term),-$B$2))))</f>
        <v>#N/A</v>
      </c>
      <c r="J680" s="8" t="str">
        <f t="shared" si="128"/>
        <v/>
      </c>
      <c r="K680" s="9" t="str">
        <f t="shared" si="129"/>
        <v/>
      </c>
      <c r="L680" s="8" t="str">
        <f>IF(E680="","",IF(Inputs!$B$12="Yes",I680-K680,Inputs!$B$6-K680))</f>
        <v/>
      </c>
      <c r="M680" s="8" t="str">
        <f t="shared" si="135"/>
        <v/>
      </c>
      <c r="N680" s="8"/>
      <c r="O680" s="8"/>
      <c r="P680" s="8"/>
      <c r="Q680" s="8" t="str">
        <f t="shared" si="130"/>
        <v/>
      </c>
      <c r="R680" s="3">
        <f t="shared" si="131"/>
        <v>0</v>
      </c>
      <c r="S680" s="19"/>
      <c r="T680" s="3">
        <f t="shared" si="132"/>
        <v>0</v>
      </c>
      <c r="U680" s="8" t="str">
        <f t="shared" si="133"/>
        <v/>
      </c>
      <c r="W680" s="11"/>
      <c r="X680" s="11"/>
      <c r="Y680" s="11"/>
      <c r="Z680" s="11"/>
      <c r="AA680" s="11"/>
      <c r="AB680" s="11"/>
      <c r="AC680" s="11"/>
      <c r="AD680">
        <f>IF(AND('Loan amortization schedule-old'!K680&gt;$AE$1,K680&gt;$AE$1),1,0)</f>
        <v>1</v>
      </c>
      <c r="AE680" s="2">
        <f>IF(AND('Loan amortization schedule-old'!K680&gt;$AE$1,K680&lt;$AE$1),($AE$1-K680)*Inputs!$B$10,0)</f>
        <v>0</v>
      </c>
      <c r="AF680">
        <f>IF(AND('Loan amortization schedule-old'!K680&lt;$AE$1,K680&lt;$AE$1),('Loan amortization schedule-old'!K680-'Loan amortization schedule-new'!K680)*Inputs!$B$10,0)</f>
        <v>0</v>
      </c>
      <c r="AG680" s="7"/>
      <c r="AH680" s="61" t="e">
        <f>IF(ISERROR(E680),NA(),'Loan amortization schedule-old'!K680-'Loan amortization schedule-new'!K680)+IF(ISERROR(E680),NA(),'Loan amortization schedule-old'!L680-'Loan amortization schedule-new'!L680)-IF(ISERROR(E680),NA(),IF(AD680=1,0,SUM(AE680:AF680)))</f>
        <v>#VALUE!</v>
      </c>
    </row>
    <row r="681" spans="4:34">
      <c r="D681" s="26">
        <f>IF(SUM($D$2:D680)&lt;&gt;0,0,IF(OR(ROUND(U680-L681,2)=0,ROUND(U681,2)=0),E681,0))</f>
        <v>0</v>
      </c>
      <c r="E681" s="3" t="str">
        <f t="shared" si="134"/>
        <v/>
      </c>
      <c r="F681" s="3" t="str">
        <f t="shared" si="126"/>
        <v/>
      </c>
      <c r="G681" s="47">
        <f t="shared" si="136"/>
        <v>8.6499999999999994E-2</v>
      </c>
      <c r="H681" s="37">
        <f t="shared" si="127"/>
        <v>8.6499999999999994E-2</v>
      </c>
      <c r="I681" s="9" t="e">
        <f>IF(Inputs!$B$12="No",IF((K681+L681)&gt;(U680*(1+rate/freq)),IF((U680*(1+rate/freq))&lt;0,0,(U680*(1+rate/freq))),(K681+L681)),IF(E681="",NA(),IF(Inputs!$E$10&gt;(U680*(1+rate/freq)),IF((U680*(1+rate/freq))&lt;0,0,(U680*(1+rate/freq))),PMT(H681/freq,(term),-$B$2))))</f>
        <v>#N/A</v>
      </c>
      <c r="J681" s="8" t="str">
        <f t="shared" si="128"/>
        <v/>
      </c>
      <c r="K681" s="9" t="str">
        <f t="shared" si="129"/>
        <v/>
      </c>
      <c r="L681" s="8" t="str">
        <f>IF(E681="","",IF(Inputs!$B$12="Yes",I681-K681,Inputs!$B$6-K681))</f>
        <v/>
      </c>
      <c r="M681" s="8" t="str">
        <f t="shared" si="135"/>
        <v/>
      </c>
      <c r="N681" s="8"/>
      <c r="O681" s="8"/>
      <c r="P681" s="8"/>
      <c r="Q681" s="8" t="str">
        <f t="shared" si="130"/>
        <v/>
      </c>
      <c r="R681" s="3">
        <f t="shared" si="131"/>
        <v>0</v>
      </c>
      <c r="S681" s="19"/>
      <c r="T681" s="3">
        <f t="shared" si="132"/>
        <v>0</v>
      </c>
      <c r="U681" s="8" t="str">
        <f t="shared" si="133"/>
        <v/>
      </c>
      <c r="W681" s="11"/>
      <c r="X681" s="11"/>
      <c r="Y681" s="11"/>
      <c r="Z681" s="11"/>
      <c r="AA681" s="11"/>
      <c r="AB681" s="11"/>
      <c r="AC681" s="11"/>
      <c r="AD681">
        <f>IF(AND('Loan amortization schedule-old'!K681&gt;$AE$1,K681&gt;$AE$1),1,0)</f>
        <v>1</v>
      </c>
      <c r="AE681" s="2">
        <f>IF(AND('Loan amortization schedule-old'!K681&gt;$AE$1,K681&lt;$AE$1),($AE$1-K681)*Inputs!$B$10,0)</f>
        <v>0</v>
      </c>
      <c r="AF681">
        <f>IF(AND('Loan amortization schedule-old'!K681&lt;$AE$1,K681&lt;$AE$1),('Loan amortization schedule-old'!K681-'Loan amortization schedule-new'!K681)*Inputs!$B$10,0)</f>
        <v>0</v>
      </c>
      <c r="AG681" s="7"/>
      <c r="AH681" s="61" t="e">
        <f>IF(ISERROR(E681),NA(),'Loan amortization schedule-old'!K681-'Loan amortization schedule-new'!K681)+IF(ISERROR(E681),NA(),'Loan amortization schedule-old'!L681-'Loan amortization schedule-new'!L681)-IF(ISERROR(E681),NA(),IF(AD681=1,0,SUM(AE681:AF681)))</f>
        <v>#VALUE!</v>
      </c>
    </row>
    <row r="682" spans="4:34">
      <c r="D682" s="26">
        <f>IF(SUM($D$2:D681)&lt;&gt;0,0,IF(OR(ROUND(U681-L682,2)=0,ROUND(U682,2)=0),E682,0))</f>
        <v>0</v>
      </c>
      <c r="E682" s="3" t="str">
        <f t="shared" si="134"/>
        <v/>
      </c>
      <c r="F682" s="3" t="str">
        <f t="shared" si="126"/>
        <v/>
      </c>
      <c r="G682" s="47">
        <f t="shared" si="136"/>
        <v>8.6499999999999994E-2</v>
      </c>
      <c r="H682" s="37">
        <f t="shared" si="127"/>
        <v>8.6499999999999994E-2</v>
      </c>
      <c r="I682" s="9" t="e">
        <f>IF(Inputs!$B$12="No",IF((K682+L682)&gt;(U681*(1+rate/freq)),IF((U681*(1+rate/freq))&lt;0,0,(U681*(1+rate/freq))),(K682+L682)),IF(E682="",NA(),IF(Inputs!$E$10&gt;(U681*(1+rate/freq)),IF((U681*(1+rate/freq))&lt;0,0,(U681*(1+rate/freq))),PMT(H682/freq,(term),-$B$2))))</f>
        <v>#N/A</v>
      </c>
      <c r="J682" s="8" t="str">
        <f t="shared" si="128"/>
        <v/>
      </c>
      <c r="K682" s="9" t="str">
        <f t="shared" si="129"/>
        <v/>
      </c>
      <c r="L682" s="8" t="str">
        <f>IF(E682="","",IF(Inputs!$B$12="Yes",I682-K682,Inputs!$B$6-K682))</f>
        <v/>
      </c>
      <c r="M682" s="8" t="str">
        <f t="shared" si="135"/>
        <v/>
      </c>
      <c r="N682" s="8">
        <f>N679+3</f>
        <v>679</v>
      </c>
      <c r="O682" s="8">
        <f>O676+6</f>
        <v>679</v>
      </c>
      <c r="P682" s="8"/>
      <c r="Q682" s="8" t="str">
        <f t="shared" si="130"/>
        <v/>
      </c>
      <c r="R682" s="3">
        <f t="shared" si="131"/>
        <v>0</v>
      </c>
      <c r="S682" s="19"/>
      <c r="T682" s="3">
        <f t="shared" si="132"/>
        <v>0</v>
      </c>
      <c r="U682" s="8" t="str">
        <f t="shared" si="133"/>
        <v/>
      </c>
      <c r="W682" s="11"/>
      <c r="X682" s="11"/>
      <c r="Y682" s="11"/>
      <c r="Z682" s="11"/>
      <c r="AA682" s="11"/>
      <c r="AB682" s="11"/>
      <c r="AC682" s="11"/>
      <c r="AD682">
        <f>IF(AND('Loan amortization schedule-old'!K682&gt;$AE$1,K682&gt;$AE$1),1,0)</f>
        <v>1</v>
      </c>
      <c r="AE682" s="2">
        <f>IF(AND('Loan amortization schedule-old'!K682&gt;$AE$1,K682&lt;$AE$1),($AE$1-K682)*Inputs!$B$10,0)</f>
        <v>0</v>
      </c>
      <c r="AF682">
        <f>IF(AND('Loan amortization schedule-old'!K682&lt;$AE$1,K682&lt;$AE$1),('Loan amortization schedule-old'!K682-'Loan amortization schedule-new'!K682)*Inputs!$B$10,0)</f>
        <v>0</v>
      </c>
      <c r="AG682" s="7"/>
      <c r="AH682" s="61" t="e">
        <f>IF(ISERROR(E682),NA(),'Loan amortization schedule-old'!K682-'Loan amortization schedule-new'!K682)+IF(ISERROR(E682),NA(),'Loan amortization schedule-old'!L682-'Loan amortization schedule-new'!L682)-IF(ISERROR(E682),NA(),IF(AD682=1,0,SUM(AE682:AF682)))</f>
        <v>#VALUE!</v>
      </c>
    </row>
    <row r="683" spans="4:34">
      <c r="D683" s="26">
        <f>IF(SUM($D$2:D682)&lt;&gt;0,0,IF(OR(ROUND(U682-L683,2)=0,ROUND(U683,2)=0),E683,0))</f>
        <v>0</v>
      </c>
      <c r="E683" s="3" t="str">
        <f t="shared" si="134"/>
        <v/>
      </c>
      <c r="F683" s="3" t="str">
        <f t="shared" si="126"/>
        <v/>
      </c>
      <c r="G683" s="47">
        <f t="shared" si="136"/>
        <v>8.6499999999999994E-2</v>
      </c>
      <c r="H683" s="37">
        <f t="shared" si="127"/>
        <v>8.6499999999999994E-2</v>
      </c>
      <c r="I683" s="9" t="e">
        <f>IF(Inputs!$B$12="No",IF((K683+L683)&gt;(U682*(1+rate/freq)),IF((U682*(1+rate/freq))&lt;0,0,(U682*(1+rate/freq))),(K683+L683)),IF(E683="",NA(),IF(Inputs!$E$10&gt;(U682*(1+rate/freq)),IF((U682*(1+rate/freq))&lt;0,0,(U682*(1+rate/freq))),PMT(H683/freq,(term),-$B$2))))</f>
        <v>#N/A</v>
      </c>
      <c r="J683" s="8" t="str">
        <f t="shared" si="128"/>
        <v/>
      </c>
      <c r="K683" s="9" t="str">
        <f t="shared" si="129"/>
        <v/>
      </c>
      <c r="L683" s="8" t="str">
        <f>IF(E683="","",IF(Inputs!$B$12="Yes",I683-K683,Inputs!$B$6-K683))</f>
        <v/>
      </c>
      <c r="M683" s="8" t="str">
        <f t="shared" si="135"/>
        <v/>
      </c>
      <c r="N683" s="8"/>
      <c r="O683" s="8"/>
      <c r="P683" s="8"/>
      <c r="Q683" s="8" t="str">
        <f t="shared" si="130"/>
        <v/>
      </c>
      <c r="R683" s="3">
        <f t="shared" si="131"/>
        <v>0</v>
      </c>
      <c r="S683" s="19"/>
      <c r="T683" s="3">
        <f t="shared" si="132"/>
        <v>0</v>
      </c>
      <c r="U683" s="8" t="str">
        <f t="shared" si="133"/>
        <v/>
      </c>
      <c r="W683" s="11"/>
      <c r="X683" s="11"/>
      <c r="Y683" s="11"/>
      <c r="Z683" s="11"/>
      <c r="AA683" s="11"/>
      <c r="AB683" s="11"/>
      <c r="AC683" s="11"/>
      <c r="AD683">
        <f>IF(AND('Loan amortization schedule-old'!K683&gt;$AE$1,K683&gt;$AE$1),1,0)</f>
        <v>1</v>
      </c>
      <c r="AE683" s="2">
        <f>IF(AND('Loan amortization schedule-old'!K683&gt;$AE$1,K683&lt;$AE$1),($AE$1-K683)*Inputs!$B$10,0)</f>
        <v>0</v>
      </c>
      <c r="AF683">
        <f>IF(AND('Loan amortization schedule-old'!K683&lt;$AE$1,K683&lt;$AE$1),('Loan amortization schedule-old'!K683-'Loan amortization schedule-new'!K683)*Inputs!$B$10,0)</f>
        <v>0</v>
      </c>
      <c r="AG683" s="7"/>
      <c r="AH683" s="61" t="e">
        <f>IF(ISERROR(E683),NA(),'Loan amortization schedule-old'!K683-'Loan amortization schedule-new'!K683)+IF(ISERROR(E683),NA(),'Loan amortization schedule-old'!L683-'Loan amortization schedule-new'!L683)-IF(ISERROR(E683),NA(),IF(AD683=1,0,SUM(AE683:AF683)))</f>
        <v>#VALUE!</v>
      </c>
    </row>
    <row r="684" spans="4:34">
      <c r="D684" s="26">
        <f>IF(SUM($D$2:D683)&lt;&gt;0,0,IF(OR(ROUND(U683-L684,2)=0,ROUND(U684,2)=0),E684,0))</f>
        <v>0</v>
      </c>
      <c r="E684" s="3" t="str">
        <f t="shared" si="134"/>
        <v/>
      </c>
      <c r="F684" s="3" t="str">
        <f t="shared" si="126"/>
        <v/>
      </c>
      <c r="G684" s="47">
        <f t="shared" si="136"/>
        <v>8.6499999999999994E-2</v>
      </c>
      <c r="H684" s="37">
        <f t="shared" si="127"/>
        <v>8.6499999999999994E-2</v>
      </c>
      <c r="I684" s="9" t="e">
        <f>IF(Inputs!$B$12="No",IF((K684+L684)&gt;(U683*(1+rate/freq)),IF((U683*(1+rate/freq))&lt;0,0,(U683*(1+rate/freq))),(K684+L684)),IF(E684="",NA(),IF(Inputs!$E$10&gt;(U683*(1+rate/freq)),IF((U683*(1+rate/freq))&lt;0,0,(U683*(1+rate/freq))),PMT(H684/freq,(term),-$B$2))))</f>
        <v>#N/A</v>
      </c>
      <c r="J684" s="8" t="str">
        <f t="shared" si="128"/>
        <v/>
      </c>
      <c r="K684" s="9" t="str">
        <f t="shared" si="129"/>
        <v/>
      </c>
      <c r="L684" s="8" t="str">
        <f>IF(E684="","",IF(Inputs!$B$12="Yes",I684-K684,Inputs!$B$6-K684))</f>
        <v/>
      </c>
      <c r="M684" s="8" t="str">
        <f t="shared" si="135"/>
        <v/>
      </c>
      <c r="N684" s="8"/>
      <c r="O684" s="8"/>
      <c r="P684" s="8"/>
      <c r="Q684" s="8" t="str">
        <f t="shared" si="130"/>
        <v/>
      </c>
      <c r="R684" s="3">
        <f t="shared" si="131"/>
        <v>0</v>
      </c>
      <c r="S684" s="19"/>
      <c r="T684" s="3">
        <f t="shared" si="132"/>
        <v>0</v>
      </c>
      <c r="U684" s="8" t="str">
        <f t="shared" si="133"/>
        <v/>
      </c>
      <c r="W684" s="11"/>
      <c r="X684" s="11"/>
      <c r="Y684" s="11"/>
      <c r="Z684" s="11"/>
      <c r="AA684" s="11"/>
      <c r="AB684" s="11"/>
      <c r="AC684" s="11"/>
      <c r="AD684">
        <f>IF(AND('Loan amortization schedule-old'!K684&gt;$AE$1,K684&gt;$AE$1),1,0)</f>
        <v>1</v>
      </c>
      <c r="AE684" s="2">
        <f>IF(AND('Loan amortization schedule-old'!K684&gt;$AE$1,K684&lt;$AE$1),($AE$1-K684)*Inputs!$B$10,0)</f>
        <v>0</v>
      </c>
      <c r="AF684">
        <f>IF(AND('Loan amortization schedule-old'!K684&lt;$AE$1,K684&lt;$AE$1),('Loan amortization schedule-old'!K684-'Loan amortization schedule-new'!K684)*Inputs!$B$10,0)</f>
        <v>0</v>
      </c>
      <c r="AG684" s="7"/>
      <c r="AH684" s="61" t="e">
        <f>IF(ISERROR(E684),NA(),'Loan amortization schedule-old'!K684-'Loan amortization schedule-new'!K684)+IF(ISERROR(E684),NA(),'Loan amortization schedule-old'!L684-'Loan amortization schedule-new'!L684)-IF(ISERROR(E684),NA(),IF(AD684=1,0,SUM(AE684:AF684)))</f>
        <v>#VALUE!</v>
      </c>
    </row>
    <row r="685" spans="4:34">
      <c r="D685" s="26">
        <f>IF(SUM($D$2:D684)&lt;&gt;0,0,IF(OR(ROUND(U684-L685,2)=0,ROUND(U685,2)=0),E685,0))</f>
        <v>0</v>
      </c>
      <c r="E685" s="3" t="str">
        <f t="shared" si="134"/>
        <v/>
      </c>
      <c r="F685" s="3" t="str">
        <f t="shared" si="126"/>
        <v/>
      </c>
      <c r="G685" s="47">
        <f t="shared" si="136"/>
        <v>8.6499999999999994E-2</v>
      </c>
      <c r="H685" s="37">
        <f t="shared" si="127"/>
        <v>8.6499999999999994E-2</v>
      </c>
      <c r="I685" s="9" t="e">
        <f>IF(Inputs!$B$12="No",IF((K685+L685)&gt;(U684*(1+rate/freq)),IF((U684*(1+rate/freq))&lt;0,0,(U684*(1+rate/freq))),(K685+L685)),IF(E685="",NA(),IF(Inputs!$E$10&gt;(U684*(1+rate/freq)),IF((U684*(1+rate/freq))&lt;0,0,(U684*(1+rate/freq))),PMT(H685/freq,(term),-$B$2))))</f>
        <v>#N/A</v>
      </c>
      <c r="J685" s="8" t="str">
        <f t="shared" si="128"/>
        <v/>
      </c>
      <c r="K685" s="9" t="str">
        <f t="shared" si="129"/>
        <v/>
      </c>
      <c r="L685" s="8" t="str">
        <f>IF(E685="","",IF(Inputs!$B$12="Yes",I685-K685,Inputs!$B$6-K685))</f>
        <v/>
      </c>
      <c r="M685" s="8" t="str">
        <f t="shared" si="135"/>
        <v/>
      </c>
      <c r="N685" s="8">
        <f>N682+3</f>
        <v>682</v>
      </c>
      <c r="O685" s="8"/>
      <c r="P685" s="8"/>
      <c r="Q685" s="8" t="str">
        <f t="shared" si="130"/>
        <v/>
      </c>
      <c r="R685" s="3">
        <f t="shared" si="131"/>
        <v>0</v>
      </c>
      <c r="S685" s="19"/>
      <c r="T685" s="3">
        <f t="shared" si="132"/>
        <v>0</v>
      </c>
      <c r="U685" s="8" t="str">
        <f t="shared" si="133"/>
        <v/>
      </c>
      <c r="W685" s="11"/>
      <c r="X685" s="11"/>
      <c r="Y685" s="11"/>
      <c r="Z685" s="11"/>
      <c r="AA685" s="11"/>
      <c r="AB685" s="11"/>
      <c r="AC685" s="11"/>
      <c r="AD685">
        <f>IF(AND('Loan amortization schedule-old'!K685&gt;$AE$1,K685&gt;$AE$1),1,0)</f>
        <v>1</v>
      </c>
      <c r="AE685" s="2">
        <f>IF(AND('Loan amortization schedule-old'!K685&gt;$AE$1,K685&lt;$AE$1),($AE$1-K685)*Inputs!$B$10,0)</f>
        <v>0</v>
      </c>
      <c r="AF685">
        <f>IF(AND('Loan amortization schedule-old'!K685&lt;$AE$1,K685&lt;$AE$1),('Loan amortization schedule-old'!K685-'Loan amortization schedule-new'!K685)*Inputs!$B$10,0)</f>
        <v>0</v>
      </c>
      <c r="AG685" s="7"/>
      <c r="AH685" s="61" t="e">
        <f>IF(ISERROR(E685),NA(),'Loan amortization schedule-old'!K685-'Loan amortization schedule-new'!K685)+IF(ISERROR(E685),NA(),'Loan amortization schedule-old'!L685-'Loan amortization schedule-new'!L685)-IF(ISERROR(E685),NA(),IF(AD685=1,0,SUM(AE685:AF685)))</f>
        <v>#VALUE!</v>
      </c>
    </row>
    <row r="686" spans="4:34">
      <c r="D686" s="26">
        <f>IF(SUM($D$2:D685)&lt;&gt;0,0,IF(OR(ROUND(U685-L686,2)=0,ROUND(U686,2)=0),E686,0))</f>
        <v>0</v>
      </c>
      <c r="E686" s="3" t="str">
        <f t="shared" si="134"/>
        <v/>
      </c>
      <c r="F686" s="3" t="str">
        <f t="shared" si="126"/>
        <v/>
      </c>
      <c r="G686" s="47">
        <f t="shared" si="136"/>
        <v>8.6499999999999994E-2</v>
      </c>
      <c r="H686" s="37">
        <f t="shared" si="127"/>
        <v>8.6499999999999994E-2</v>
      </c>
      <c r="I686" s="9" t="e">
        <f>IF(Inputs!$B$12="No",IF((K686+L686)&gt;(U685*(1+rate/freq)),IF((U685*(1+rate/freq))&lt;0,0,(U685*(1+rate/freq))),(K686+L686)),IF(E686="",NA(),IF(Inputs!$E$10&gt;(U685*(1+rate/freq)),IF((U685*(1+rate/freq))&lt;0,0,(U685*(1+rate/freq))),PMT(H686/freq,(term),-$B$2))))</f>
        <v>#N/A</v>
      </c>
      <c r="J686" s="8" t="str">
        <f t="shared" si="128"/>
        <v/>
      </c>
      <c r="K686" s="9" t="str">
        <f t="shared" si="129"/>
        <v/>
      </c>
      <c r="L686" s="8" t="str">
        <f>IF(E686="","",IF(Inputs!$B$12="Yes",I686-K686,Inputs!$B$6-K686))</f>
        <v/>
      </c>
      <c r="M686" s="8" t="str">
        <f t="shared" si="135"/>
        <v/>
      </c>
      <c r="N686" s="8"/>
      <c r="O686" s="8"/>
      <c r="P686" s="8"/>
      <c r="Q686" s="8" t="str">
        <f t="shared" si="130"/>
        <v/>
      </c>
      <c r="R686" s="3">
        <f t="shared" si="131"/>
        <v>0</v>
      </c>
      <c r="S686" s="19"/>
      <c r="T686" s="3">
        <f t="shared" si="132"/>
        <v>0</v>
      </c>
      <c r="U686" s="8" t="str">
        <f t="shared" si="133"/>
        <v/>
      </c>
      <c r="W686" s="11"/>
      <c r="X686" s="11"/>
      <c r="Y686" s="11"/>
      <c r="Z686" s="11"/>
      <c r="AA686" s="11"/>
      <c r="AB686" s="11"/>
      <c r="AC686" s="11"/>
      <c r="AD686">
        <f>IF(AND('Loan amortization schedule-old'!K686&gt;$AE$1,K686&gt;$AE$1),1,0)</f>
        <v>1</v>
      </c>
      <c r="AE686" s="2">
        <f>IF(AND('Loan amortization schedule-old'!K686&gt;$AE$1,K686&lt;$AE$1),($AE$1-K686)*Inputs!$B$10,0)</f>
        <v>0</v>
      </c>
      <c r="AF686">
        <f>IF(AND('Loan amortization schedule-old'!K686&lt;$AE$1,K686&lt;$AE$1),('Loan amortization schedule-old'!K686-'Loan amortization schedule-new'!K686)*Inputs!$B$10,0)</f>
        <v>0</v>
      </c>
      <c r="AG686" s="7"/>
      <c r="AH686" s="61" t="e">
        <f>IF(ISERROR(E686),NA(),'Loan amortization schedule-old'!K686-'Loan amortization schedule-new'!K686)+IF(ISERROR(E686),NA(),'Loan amortization schedule-old'!L686-'Loan amortization schedule-new'!L686)-IF(ISERROR(E686),NA(),IF(AD686=1,0,SUM(AE686:AF686)))</f>
        <v>#VALUE!</v>
      </c>
    </row>
    <row r="687" spans="4:34">
      <c r="D687" s="26">
        <f>IF(SUM($D$2:D686)&lt;&gt;0,0,IF(OR(ROUND(U686-L687,2)=0,ROUND(U687,2)=0),E687,0))</f>
        <v>0</v>
      </c>
      <c r="E687" s="3" t="str">
        <f t="shared" si="134"/>
        <v/>
      </c>
      <c r="F687" s="3" t="str">
        <f t="shared" si="126"/>
        <v/>
      </c>
      <c r="G687" s="47">
        <f t="shared" si="136"/>
        <v>8.6499999999999994E-2</v>
      </c>
      <c r="H687" s="37">
        <f t="shared" si="127"/>
        <v>8.6499999999999994E-2</v>
      </c>
      <c r="I687" s="9" t="e">
        <f>IF(Inputs!$B$12="No",IF((K687+L687)&gt;(U686*(1+rate/freq)),IF((U686*(1+rate/freq))&lt;0,0,(U686*(1+rate/freq))),(K687+L687)),IF(E687="",NA(),IF(Inputs!$E$10&gt;(U686*(1+rate/freq)),IF((U686*(1+rate/freq))&lt;0,0,(U686*(1+rate/freq))),PMT(H687/freq,(term),-$B$2))))</f>
        <v>#N/A</v>
      </c>
      <c r="J687" s="8" t="str">
        <f t="shared" si="128"/>
        <v/>
      </c>
      <c r="K687" s="9" t="str">
        <f t="shared" si="129"/>
        <v/>
      </c>
      <c r="L687" s="8" t="str">
        <f>IF(E687="","",IF(Inputs!$B$12="Yes",I687-K687,Inputs!$B$6-K687))</f>
        <v/>
      </c>
      <c r="M687" s="8" t="str">
        <f t="shared" si="135"/>
        <v/>
      </c>
      <c r="N687" s="8"/>
      <c r="O687" s="8"/>
      <c r="P687" s="8"/>
      <c r="Q687" s="8" t="str">
        <f t="shared" si="130"/>
        <v/>
      </c>
      <c r="R687" s="3">
        <f t="shared" si="131"/>
        <v>0</v>
      </c>
      <c r="S687" s="19"/>
      <c r="T687" s="3">
        <f t="shared" si="132"/>
        <v>0</v>
      </c>
      <c r="U687" s="8" t="str">
        <f t="shared" si="133"/>
        <v/>
      </c>
      <c r="W687" s="11"/>
      <c r="X687" s="11"/>
      <c r="Y687" s="11"/>
      <c r="Z687" s="11"/>
      <c r="AA687" s="11"/>
      <c r="AB687" s="11"/>
      <c r="AC687" s="11"/>
      <c r="AD687">
        <f>IF(AND('Loan amortization schedule-old'!K687&gt;$AE$1,K687&gt;$AE$1),1,0)</f>
        <v>1</v>
      </c>
      <c r="AE687" s="2">
        <f>IF(AND('Loan amortization schedule-old'!K687&gt;$AE$1,K687&lt;$AE$1),($AE$1-K687)*Inputs!$B$10,0)</f>
        <v>0</v>
      </c>
      <c r="AF687">
        <f>IF(AND('Loan amortization schedule-old'!K687&lt;$AE$1,K687&lt;$AE$1),('Loan amortization schedule-old'!K687-'Loan amortization schedule-new'!K687)*Inputs!$B$10,0)</f>
        <v>0</v>
      </c>
      <c r="AG687" s="7"/>
      <c r="AH687" s="61" t="e">
        <f>IF(ISERROR(E687),NA(),'Loan amortization schedule-old'!K687-'Loan amortization schedule-new'!K687)+IF(ISERROR(E687),NA(),'Loan amortization schedule-old'!L687-'Loan amortization schedule-new'!L687)-IF(ISERROR(E687),NA(),IF(AD687=1,0,SUM(AE687:AF687)))</f>
        <v>#VALUE!</v>
      </c>
    </row>
    <row r="688" spans="4:34">
      <c r="D688" s="26">
        <f>IF(SUM($D$2:D687)&lt;&gt;0,0,IF(OR(ROUND(U687-L688,2)=0,ROUND(U688,2)=0),E688,0))</f>
        <v>0</v>
      </c>
      <c r="E688" s="3" t="str">
        <f t="shared" si="134"/>
        <v/>
      </c>
      <c r="F688" s="3" t="str">
        <f t="shared" si="126"/>
        <v/>
      </c>
      <c r="G688" s="47">
        <f t="shared" si="136"/>
        <v>8.6499999999999994E-2</v>
      </c>
      <c r="H688" s="37">
        <f t="shared" si="127"/>
        <v>8.6499999999999994E-2</v>
      </c>
      <c r="I688" s="9" t="e">
        <f>IF(Inputs!$B$12="No",IF((K688+L688)&gt;(U687*(1+rate/freq)),IF((U687*(1+rate/freq))&lt;0,0,(U687*(1+rate/freq))),(K688+L688)),IF(E688="",NA(),IF(Inputs!$E$10&gt;(U687*(1+rate/freq)),IF((U687*(1+rate/freq))&lt;0,0,(U687*(1+rate/freq))),PMT(H688/freq,(term),-$B$2))))</f>
        <v>#N/A</v>
      </c>
      <c r="J688" s="8" t="str">
        <f t="shared" si="128"/>
        <v/>
      </c>
      <c r="K688" s="9" t="str">
        <f t="shared" si="129"/>
        <v/>
      </c>
      <c r="L688" s="8" t="str">
        <f>IF(E688="","",IF(Inputs!$B$12="Yes",I688-K688,Inputs!$B$6-K688))</f>
        <v/>
      </c>
      <c r="M688" s="8" t="str">
        <f t="shared" si="135"/>
        <v/>
      </c>
      <c r="N688" s="8">
        <f>N685+3</f>
        <v>685</v>
      </c>
      <c r="O688" s="8">
        <f>O682+6</f>
        <v>685</v>
      </c>
      <c r="P688" s="8">
        <f>P676+12</f>
        <v>685</v>
      </c>
      <c r="Q688" s="8" t="str">
        <f t="shared" si="130"/>
        <v/>
      </c>
      <c r="R688" s="3">
        <f t="shared" si="131"/>
        <v>0</v>
      </c>
      <c r="S688" s="19"/>
      <c r="T688" s="3">
        <f t="shared" si="132"/>
        <v>0</v>
      </c>
      <c r="U688" s="8" t="str">
        <f t="shared" si="133"/>
        <v/>
      </c>
      <c r="W688" s="11"/>
      <c r="X688" s="11"/>
      <c r="Y688" s="11"/>
      <c r="Z688" s="11"/>
      <c r="AA688" s="11"/>
      <c r="AB688" s="11"/>
      <c r="AC688" s="11"/>
      <c r="AD688">
        <f>IF(AND('Loan amortization schedule-old'!K688&gt;$AE$1,K688&gt;$AE$1),1,0)</f>
        <v>1</v>
      </c>
      <c r="AE688" s="2">
        <f>IF(AND('Loan amortization schedule-old'!K688&gt;$AE$1,K688&lt;$AE$1),($AE$1-K688)*Inputs!$B$10,0)</f>
        <v>0</v>
      </c>
      <c r="AF688">
        <f>IF(AND('Loan amortization schedule-old'!K688&lt;$AE$1,K688&lt;$AE$1),('Loan amortization schedule-old'!K688-'Loan amortization schedule-new'!K688)*Inputs!$B$10,0)</f>
        <v>0</v>
      </c>
      <c r="AG688" s="7"/>
      <c r="AH688" s="61" t="e">
        <f>IF(ISERROR(E688),NA(),'Loan amortization schedule-old'!K688-'Loan amortization schedule-new'!K688)+IF(ISERROR(E688),NA(),'Loan amortization schedule-old'!L688-'Loan amortization schedule-new'!L688)-IF(ISERROR(E688),NA(),IF(AD688=1,0,SUM(AE688:AF688)))</f>
        <v>#VALUE!</v>
      </c>
    </row>
    <row r="689" spans="4:34">
      <c r="D689" s="26">
        <f>IF(SUM($D$2:D688)&lt;&gt;0,0,IF(OR(ROUND(U688-L689,2)=0,ROUND(U689,2)=0),E689,0))</f>
        <v>0</v>
      </c>
      <c r="E689" s="3" t="str">
        <f t="shared" si="134"/>
        <v/>
      </c>
      <c r="F689" s="3" t="str">
        <f t="shared" si="126"/>
        <v/>
      </c>
      <c r="G689" s="47">
        <f t="shared" si="136"/>
        <v>8.6499999999999994E-2</v>
      </c>
      <c r="H689" s="37">
        <f t="shared" si="127"/>
        <v>8.6499999999999994E-2</v>
      </c>
      <c r="I689" s="9" t="e">
        <f>IF(Inputs!$B$12="No",IF((K689+L689)&gt;(U688*(1+rate/freq)),IF((U688*(1+rate/freq))&lt;0,0,(U688*(1+rate/freq))),(K689+L689)),IF(E689="",NA(),IF(Inputs!$E$10&gt;(U688*(1+rate/freq)),IF((U688*(1+rate/freq))&lt;0,0,(U688*(1+rate/freq))),PMT(H689/freq,(term),-$B$2))))</f>
        <v>#N/A</v>
      </c>
      <c r="J689" s="8" t="str">
        <f t="shared" si="128"/>
        <v/>
      </c>
      <c r="K689" s="9" t="str">
        <f t="shared" si="129"/>
        <v/>
      </c>
      <c r="L689" s="8" t="str">
        <f>IF(E689="","",IF(Inputs!$B$12="Yes",I689-K689,Inputs!$B$6-K689))</f>
        <v/>
      </c>
      <c r="M689" s="8" t="str">
        <f t="shared" si="135"/>
        <v/>
      </c>
      <c r="N689" s="8"/>
      <c r="O689" s="8"/>
      <c r="P689" s="8"/>
      <c r="Q689" s="8" t="str">
        <f t="shared" si="130"/>
        <v/>
      </c>
      <c r="R689" s="3">
        <f t="shared" si="131"/>
        <v>0</v>
      </c>
      <c r="S689" s="19"/>
      <c r="T689" s="3">
        <f t="shared" si="132"/>
        <v>0</v>
      </c>
      <c r="U689" s="8" t="str">
        <f t="shared" si="133"/>
        <v/>
      </c>
      <c r="W689" s="11"/>
      <c r="X689" s="11"/>
      <c r="Y689" s="11"/>
      <c r="Z689" s="11"/>
      <c r="AA689" s="11"/>
      <c r="AB689" s="11"/>
      <c r="AC689" s="11"/>
      <c r="AD689">
        <f>IF(AND('Loan amortization schedule-old'!K689&gt;$AE$1,K689&gt;$AE$1),1,0)</f>
        <v>1</v>
      </c>
      <c r="AE689" s="2">
        <f>IF(AND('Loan amortization schedule-old'!K689&gt;$AE$1,K689&lt;$AE$1),($AE$1-K689)*Inputs!$B$10,0)</f>
        <v>0</v>
      </c>
      <c r="AF689">
        <f>IF(AND('Loan amortization schedule-old'!K689&lt;$AE$1,K689&lt;$AE$1),('Loan amortization schedule-old'!K689-'Loan amortization schedule-new'!K689)*Inputs!$B$10,0)</f>
        <v>0</v>
      </c>
      <c r="AG689" s="7"/>
      <c r="AH689" s="61" t="e">
        <f>IF(ISERROR(E689),NA(),'Loan amortization schedule-old'!K689-'Loan amortization schedule-new'!K689)+IF(ISERROR(E689),NA(),'Loan amortization schedule-old'!L689-'Loan amortization schedule-new'!L689)-IF(ISERROR(E689),NA(),IF(AD689=1,0,SUM(AE689:AF689)))</f>
        <v>#VALUE!</v>
      </c>
    </row>
    <row r="690" spans="4:34">
      <c r="D690" s="26">
        <f>IF(SUM($D$2:D689)&lt;&gt;0,0,IF(OR(ROUND(U689-L690,2)=0,ROUND(U690,2)=0),E690,0))</f>
        <v>0</v>
      </c>
      <c r="E690" s="3" t="str">
        <f t="shared" si="134"/>
        <v/>
      </c>
      <c r="F690" s="3" t="str">
        <f t="shared" si="126"/>
        <v/>
      </c>
      <c r="G690" s="47">
        <f t="shared" si="136"/>
        <v>8.6499999999999994E-2</v>
      </c>
      <c r="H690" s="37">
        <f t="shared" si="127"/>
        <v>8.6499999999999994E-2</v>
      </c>
      <c r="I690" s="9" t="e">
        <f>IF(Inputs!$B$12="No",IF((K690+L690)&gt;(U689*(1+rate/freq)),IF((U689*(1+rate/freq))&lt;0,0,(U689*(1+rate/freq))),(K690+L690)),IF(E690="",NA(),IF(Inputs!$E$10&gt;(U689*(1+rate/freq)),IF((U689*(1+rate/freq))&lt;0,0,(U689*(1+rate/freq))),PMT(H690/freq,(term),-$B$2))))</f>
        <v>#N/A</v>
      </c>
      <c r="J690" s="8" t="str">
        <f t="shared" si="128"/>
        <v/>
      </c>
      <c r="K690" s="9" t="str">
        <f t="shared" si="129"/>
        <v/>
      </c>
      <c r="L690" s="8" t="str">
        <f>IF(E690="","",IF(Inputs!$B$12="Yes",I690-K690,Inputs!$B$6-K690))</f>
        <v/>
      </c>
      <c r="M690" s="8" t="str">
        <f t="shared" si="135"/>
        <v/>
      </c>
      <c r="N690" s="8"/>
      <c r="O690" s="8"/>
      <c r="P690" s="8"/>
      <c r="Q690" s="8" t="str">
        <f t="shared" si="130"/>
        <v/>
      </c>
      <c r="R690" s="3">
        <f t="shared" si="131"/>
        <v>0</v>
      </c>
      <c r="S690" s="19"/>
      <c r="T690" s="3">
        <f t="shared" si="132"/>
        <v>0</v>
      </c>
      <c r="U690" s="8" t="str">
        <f t="shared" si="133"/>
        <v/>
      </c>
      <c r="W690" s="11"/>
      <c r="X690" s="11"/>
      <c r="Y690" s="11"/>
      <c r="Z690" s="11"/>
      <c r="AA690" s="11"/>
      <c r="AB690" s="11"/>
      <c r="AC690" s="11"/>
      <c r="AD690">
        <f>IF(AND('Loan amortization schedule-old'!K690&gt;$AE$1,K690&gt;$AE$1),1,0)</f>
        <v>1</v>
      </c>
      <c r="AE690" s="2">
        <f>IF(AND('Loan amortization schedule-old'!K690&gt;$AE$1,K690&lt;$AE$1),($AE$1-K690)*Inputs!$B$10,0)</f>
        <v>0</v>
      </c>
      <c r="AF690">
        <f>IF(AND('Loan amortization schedule-old'!K690&lt;$AE$1,K690&lt;$AE$1),('Loan amortization schedule-old'!K690-'Loan amortization schedule-new'!K690)*Inputs!$B$10,0)</f>
        <v>0</v>
      </c>
      <c r="AG690" s="7"/>
      <c r="AH690" s="61" t="e">
        <f>IF(ISERROR(E690),NA(),'Loan amortization schedule-old'!K690-'Loan amortization schedule-new'!K690)+IF(ISERROR(E690),NA(),'Loan amortization schedule-old'!L690-'Loan amortization schedule-new'!L690)-IF(ISERROR(E690),NA(),IF(AD690=1,0,SUM(AE690:AF690)))</f>
        <v>#VALUE!</v>
      </c>
    </row>
    <row r="691" spans="4:34">
      <c r="D691" s="26">
        <f>IF(SUM($D$2:D690)&lt;&gt;0,0,IF(OR(ROUND(U690-L691,2)=0,ROUND(U691,2)=0),E691,0))</f>
        <v>0</v>
      </c>
      <c r="E691" s="3" t="str">
        <f t="shared" si="134"/>
        <v/>
      </c>
      <c r="F691" s="3" t="str">
        <f t="shared" si="126"/>
        <v/>
      </c>
      <c r="G691" s="47">
        <f t="shared" si="136"/>
        <v>8.6499999999999994E-2</v>
      </c>
      <c r="H691" s="37">
        <f t="shared" si="127"/>
        <v>8.6499999999999994E-2</v>
      </c>
      <c r="I691" s="9" t="e">
        <f>IF(Inputs!$B$12="No",IF((K691+L691)&gt;(U690*(1+rate/freq)),IF((U690*(1+rate/freq))&lt;0,0,(U690*(1+rate/freq))),(K691+L691)),IF(E691="",NA(),IF(Inputs!$E$10&gt;(U690*(1+rate/freq)),IF((U690*(1+rate/freq))&lt;0,0,(U690*(1+rate/freq))),PMT(H691/freq,(term),-$B$2))))</f>
        <v>#N/A</v>
      </c>
      <c r="J691" s="8" t="str">
        <f t="shared" si="128"/>
        <v/>
      </c>
      <c r="K691" s="9" t="str">
        <f t="shared" si="129"/>
        <v/>
      </c>
      <c r="L691" s="8" t="str">
        <f>IF(E691="","",IF(Inputs!$B$12="Yes",I691-K691,Inputs!$B$6-K691))</f>
        <v/>
      </c>
      <c r="M691" s="8" t="str">
        <f t="shared" si="135"/>
        <v/>
      </c>
      <c r="N691" s="8">
        <f>N688+3</f>
        <v>688</v>
      </c>
      <c r="O691" s="8"/>
      <c r="P691" s="8"/>
      <c r="Q691" s="8" t="str">
        <f t="shared" si="130"/>
        <v/>
      </c>
      <c r="R691" s="3">
        <f t="shared" si="131"/>
        <v>0</v>
      </c>
      <c r="S691" s="19"/>
      <c r="T691" s="3">
        <f t="shared" si="132"/>
        <v>0</v>
      </c>
      <c r="U691" s="8" t="str">
        <f t="shared" si="133"/>
        <v/>
      </c>
      <c r="W691" s="11"/>
      <c r="X691" s="11"/>
      <c r="Y691" s="11"/>
      <c r="Z691" s="11"/>
      <c r="AA691" s="11"/>
      <c r="AB691" s="11"/>
      <c r="AC691" s="11"/>
      <c r="AD691">
        <f>IF(AND('Loan amortization schedule-old'!K691&gt;$AE$1,K691&gt;$AE$1),1,0)</f>
        <v>1</v>
      </c>
      <c r="AE691" s="2">
        <f>IF(AND('Loan amortization schedule-old'!K691&gt;$AE$1,K691&lt;$AE$1),($AE$1-K691)*Inputs!$B$10,0)</f>
        <v>0</v>
      </c>
      <c r="AF691">
        <f>IF(AND('Loan amortization schedule-old'!K691&lt;$AE$1,K691&lt;$AE$1),('Loan amortization schedule-old'!K691-'Loan amortization schedule-new'!K691)*Inputs!$B$10,0)</f>
        <v>0</v>
      </c>
      <c r="AG691" s="7"/>
      <c r="AH691" s="61" t="e">
        <f>IF(ISERROR(E691),NA(),'Loan amortization schedule-old'!K691-'Loan amortization schedule-new'!K691)+IF(ISERROR(E691),NA(),'Loan amortization schedule-old'!L691-'Loan amortization schedule-new'!L691)-IF(ISERROR(E691),NA(),IF(AD691=1,0,SUM(AE691:AF691)))</f>
        <v>#VALUE!</v>
      </c>
    </row>
    <row r="692" spans="4:34">
      <c r="D692" s="26">
        <f>IF(SUM($D$2:D691)&lt;&gt;0,0,IF(OR(ROUND(U691-L692,2)=0,ROUND(U692,2)=0),E692,0))</f>
        <v>0</v>
      </c>
      <c r="E692" s="3" t="str">
        <f t="shared" si="134"/>
        <v/>
      </c>
      <c r="F692" s="3" t="str">
        <f t="shared" si="126"/>
        <v/>
      </c>
      <c r="G692" s="47">
        <f t="shared" si="136"/>
        <v>8.6499999999999994E-2</v>
      </c>
      <c r="H692" s="37">
        <f t="shared" si="127"/>
        <v>8.6499999999999994E-2</v>
      </c>
      <c r="I692" s="9" t="e">
        <f>IF(Inputs!$B$12="No",IF((K692+L692)&gt;(U691*(1+rate/freq)),IF((U691*(1+rate/freq))&lt;0,0,(U691*(1+rate/freq))),(K692+L692)),IF(E692="",NA(),IF(Inputs!$E$10&gt;(U691*(1+rate/freq)),IF((U691*(1+rate/freq))&lt;0,0,(U691*(1+rate/freq))),PMT(H692/freq,(term),-$B$2))))</f>
        <v>#N/A</v>
      </c>
      <c r="J692" s="8" t="str">
        <f t="shared" si="128"/>
        <v/>
      </c>
      <c r="K692" s="9" t="str">
        <f t="shared" si="129"/>
        <v/>
      </c>
      <c r="L692" s="8" t="str">
        <f>IF(E692="","",IF(Inputs!$B$12="Yes",I692-K692,Inputs!$B$6-K692))</f>
        <v/>
      </c>
      <c r="M692" s="8" t="str">
        <f t="shared" si="135"/>
        <v/>
      </c>
      <c r="N692" s="8"/>
      <c r="O692" s="8"/>
      <c r="P692" s="8"/>
      <c r="Q692" s="8" t="str">
        <f t="shared" si="130"/>
        <v/>
      </c>
      <c r="R692" s="3">
        <f t="shared" si="131"/>
        <v>0</v>
      </c>
      <c r="S692" s="19"/>
      <c r="T692" s="3">
        <f t="shared" si="132"/>
        <v>0</v>
      </c>
      <c r="U692" s="8" t="str">
        <f t="shared" si="133"/>
        <v/>
      </c>
      <c r="W692" s="11"/>
      <c r="X692" s="11"/>
      <c r="Y692" s="11"/>
      <c r="Z692" s="11"/>
      <c r="AA692" s="11"/>
      <c r="AB692" s="11"/>
      <c r="AC692" s="11"/>
      <c r="AD692">
        <f>IF(AND('Loan amortization schedule-old'!K692&gt;$AE$1,K692&gt;$AE$1),1,0)</f>
        <v>1</v>
      </c>
      <c r="AE692" s="2">
        <f>IF(AND('Loan amortization schedule-old'!K692&gt;$AE$1,K692&lt;$AE$1),($AE$1-K692)*Inputs!$B$10,0)</f>
        <v>0</v>
      </c>
      <c r="AF692">
        <f>IF(AND('Loan amortization schedule-old'!K692&lt;$AE$1,K692&lt;$AE$1),('Loan amortization schedule-old'!K692-'Loan amortization schedule-new'!K692)*Inputs!$B$10,0)</f>
        <v>0</v>
      </c>
      <c r="AG692" s="7"/>
      <c r="AH692" s="61" t="e">
        <f>IF(ISERROR(E692),NA(),'Loan amortization schedule-old'!K692-'Loan amortization schedule-new'!K692)+IF(ISERROR(E692),NA(),'Loan amortization schedule-old'!L692-'Loan amortization schedule-new'!L692)-IF(ISERROR(E692),NA(),IF(AD692=1,0,SUM(AE692:AF692)))</f>
        <v>#VALUE!</v>
      </c>
    </row>
    <row r="693" spans="4:34">
      <c r="D693" s="26">
        <f>IF(SUM($D$2:D692)&lt;&gt;0,0,IF(OR(ROUND(U692-L693,2)=0,ROUND(U693,2)=0),E693,0))</f>
        <v>0</v>
      </c>
      <c r="E693" s="3" t="str">
        <f t="shared" si="134"/>
        <v/>
      </c>
      <c r="F693" s="3" t="str">
        <f t="shared" si="126"/>
        <v/>
      </c>
      <c r="G693" s="47">
        <f t="shared" si="136"/>
        <v>8.6499999999999994E-2</v>
      </c>
      <c r="H693" s="37">
        <f t="shared" si="127"/>
        <v>8.6499999999999994E-2</v>
      </c>
      <c r="I693" s="9" t="e">
        <f>IF(Inputs!$B$12="No",IF((K693+L693)&gt;(U692*(1+rate/freq)),IF((U692*(1+rate/freq))&lt;0,0,(U692*(1+rate/freq))),(K693+L693)),IF(E693="",NA(),IF(Inputs!$E$10&gt;(U692*(1+rate/freq)),IF((U692*(1+rate/freq))&lt;0,0,(U692*(1+rate/freq))),PMT(H693/freq,(term),-$B$2))))</f>
        <v>#N/A</v>
      </c>
      <c r="J693" s="8" t="str">
        <f t="shared" si="128"/>
        <v/>
      </c>
      <c r="K693" s="9" t="str">
        <f t="shared" si="129"/>
        <v/>
      </c>
      <c r="L693" s="8" t="str">
        <f>IF(E693="","",IF(Inputs!$B$12="Yes",I693-K693,Inputs!$B$6-K693))</f>
        <v/>
      </c>
      <c r="M693" s="8" t="str">
        <f t="shared" si="135"/>
        <v/>
      </c>
      <c r="N693" s="8"/>
      <c r="O693" s="8"/>
      <c r="P693" s="8"/>
      <c r="Q693" s="8" t="str">
        <f t="shared" si="130"/>
        <v/>
      </c>
      <c r="R693" s="3">
        <f t="shared" si="131"/>
        <v>0</v>
      </c>
      <c r="S693" s="19"/>
      <c r="T693" s="3">
        <f t="shared" si="132"/>
        <v>0</v>
      </c>
      <c r="U693" s="8" t="str">
        <f t="shared" si="133"/>
        <v/>
      </c>
      <c r="W693" s="11"/>
      <c r="X693" s="11"/>
      <c r="Y693" s="11"/>
      <c r="Z693" s="11"/>
      <c r="AA693" s="11"/>
      <c r="AB693" s="11"/>
      <c r="AC693" s="11"/>
      <c r="AD693">
        <f>IF(AND('Loan amortization schedule-old'!K693&gt;$AE$1,K693&gt;$AE$1),1,0)</f>
        <v>1</v>
      </c>
      <c r="AE693" s="2">
        <f>IF(AND('Loan amortization schedule-old'!K693&gt;$AE$1,K693&lt;$AE$1),($AE$1-K693)*Inputs!$B$10,0)</f>
        <v>0</v>
      </c>
      <c r="AF693">
        <f>IF(AND('Loan amortization schedule-old'!K693&lt;$AE$1,K693&lt;$AE$1),('Loan amortization schedule-old'!K693-'Loan amortization schedule-new'!K693)*Inputs!$B$10,0)</f>
        <v>0</v>
      </c>
      <c r="AG693" s="7"/>
      <c r="AH693" s="61" t="e">
        <f>IF(ISERROR(E693),NA(),'Loan amortization schedule-old'!K693-'Loan amortization schedule-new'!K693)+IF(ISERROR(E693),NA(),'Loan amortization schedule-old'!L693-'Loan amortization schedule-new'!L693)-IF(ISERROR(E693),NA(),IF(AD693=1,0,SUM(AE693:AF693)))</f>
        <v>#VALUE!</v>
      </c>
    </row>
    <row r="694" spans="4:34">
      <c r="D694" s="26">
        <f>IF(SUM($D$2:D693)&lt;&gt;0,0,IF(OR(ROUND(U693-L694,2)=0,ROUND(U694,2)=0),E694,0))</f>
        <v>0</v>
      </c>
      <c r="E694" s="3" t="str">
        <f t="shared" si="134"/>
        <v/>
      </c>
      <c r="F694" s="3" t="str">
        <f t="shared" si="126"/>
        <v/>
      </c>
      <c r="G694" s="47">
        <f t="shared" si="136"/>
        <v>8.6499999999999994E-2</v>
      </c>
      <c r="H694" s="37">
        <f t="shared" si="127"/>
        <v>8.6499999999999994E-2</v>
      </c>
      <c r="I694" s="9" t="e">
        <f>IF(Inputs!$B$12="No",IF((K694+L694)&gt;(U693*(1+rate/freq)),IF((U693*(1+rate/freq))&lt;0,0,(U693*(1+rate/freq))),(K694+L694)),IF(E694="",NA(),IF(Inputs!$E$10&gt;(U693*(1+rate/freq)),IF((U693*(1+rate/freq))&lt;0,0,(U693*(1+rate/freq))),PMT(H694/freq,(term),-$B$2))))</f>
        <v>#N/A</v>
      </c>
      <c r="J694" s="8" t="str">
        <f t="shared" si="128"/>
        <v/>
      </c>
      <c r="K694" s="9" t="str">
        <f t="shared" si="129"/>
        <v/>
      </c>
      <c r="L694" s="8" t="str">
        <f>IF(E694="","",IF(Inputs!$B$12="Yes",I694-K694,Inputs!$B$6-K694))</f>
        <v/>
      </c>
      <c r="M694" s="8" t="str">
        <f t="shared" si="135"/>
        <v/>
      </c>
      <c r="N694" s="8">
        <f>N691+3</f>
        <v>691</v>
      </c>
      <c r="O694" s="8">
        <f>O688+6</f>
        <v>691</v>
      </c>
      <c r="P694" s="8"/>
      <c r="Q694" s="8" t="str">
        <f t="shared" si="130"/>
        <v/>
      </c>
      <c r="R694" s="3">
        <f t="shared" si="131"/>
        <v>0</v>
      </c>
      <c r="S694" s="19"/>
      <c r="T694" s="3">
        <f t="shared" si="132"/>
        <v>0</v>
      </c>
      <c r="U694" s="8" t="str">
        <f t="shared" si="133"/>
        <v/>
      </c>
      <c r="W694" s="11"/>
      <c r="X694" s="11"/>
      <c r="Y694" s="11"/>
      <c r="Z694" s="11"/>
      <c r="AA694" s="11"/>
      <c r="AB694" s="11"/>
      <c r="AC694" s="11"/>
      <c r="AD694">
        <f>IF(AND('Loan amortization schedule-old'!K694&gt;$AE$1,K694&gt;$AE$1),1,0)</f>
        <v>1</v>
      </c>
      <c r="AE694" s="2">
        <f>IF(AND('Loan amortization schedule-old'!K694&gt;$AE$1,K694&lt;$AE$1),($AE$1-K694)*Inputs!$B$10,0)</f>
        <v>0</v>
      </c>
      <c r="AF694">
        <f>IF(AND('Loan amortization schedule-old'!K694&lt;$AE$1,K694&lt;$AE$1),('Loan amortization schedule-old'!K694-'Loan amortization schedule-new'!K694)*Inputs!$B$10,0)</f>
        <v>0</v>
      </c>
      <c r="AG694" s="7"/>
      <c r="AH694" s="61" t="e">
        <f>IF(ISERROR(E694),NA(),'Loan amortization schedule-old'!K694-'Loan amortization schedule-new'!K694)+IF(ISERROR(E694),NA(),'Loan amortization schedule-old'!L694-'Loan amortization schedule-new'!L694)-IF(ISERROR(E694),NA(),IF(AD694=1,0,SUM(AE694:AF694)))</f>
        <v>#VALUE!</v>
      </c>
    </row>
    <row r="695" spans="4:34">
      <c r="D695" s="26">
        <f>IF(SUM($D$2:D694)&lt;&gt;0,0,IF(OR(ROUND(U694-L695,2)=0,ROUND(U695,2)=0),E695,0))</f>
        <v>0</v>
      </c>
      <c r="E695" s="3" t="str">
        <f t="shared" si="134"/>
        <v/>
      </c>
      <c r="F695" s="3" t="str">
        <f t="shared" si="126"/>
        <v/>
      </c>
      <c r="G695" s="47">
        <f t="shared" si="136"/>
        <v>8.6499999999999994E-2</v>
      </c>
      <c r="H695" s="37">
        <f t="shared" si="127"/>
        <v>8.6499999999999994E-2</v>
      </c>
      <c r="I695" s="9" t="e">
        <f>IF(Inputs!$B$12="No",IF((K695+L695)&gt;(U694*(1+rate/freq)),IF((U694*(1+rate/freq))&lt;0,0,(U694*(1+rate/freq))),(K695+L695)),IF(E695="",NA(),IF(Inputs!$E$10&gt;(U694*(1+rate/freq)),IF((U694*(1+rate/freq))&lt;0,0,(U694*(1+rate/freq))),PMT(H695/freq,(term),-$B$2))))</f>
        <v>#N/A</v>
      </c>
      <c r="J695" s="8" t="str">
        <f t="shared" si="128"/>
        <v/>
      </c>
      <c r="K695" s="9" t="str">
        <f t="shared" si="129"/>
        <v/>
      </c>
      <c r="L695" s="8" t="str">
        <f>IF(E695="","",IF(Inputs!$B$12="Yes",I695-K695,Inputs!$B$6-K695))</f>
        <v/>
      </c>
      <c r="M695" s="8" t="str">
        <f t="shared" si="135"/>
        <v/>
      </c>
      <c r="N695" s="8"/>
      <c r="O695" s="8"/>
      <c r="P695" s="8"/>
      <c r="Q695" s="8" t="str">
        <f t="shared" si="130"/>
        <v/>
      </c>
      <c r="R695" s="3">
        <f t="shared" si="131"/>
        <v>0</v>
      </c>
      <c r="S695" s="19"/>
      <c r="T695" s="3">
        <f t="shared" si="132"/>
        <v>0</v>
      </c>
      <c r="U695" s="8" t="str">
        <f t="shared" si="133"/>
        <v/>
      </c>
      <c r="W695" s="11"/>
      <c r="X695" s="11"/>
      <c r="Y695" s="11"/>
      <c r="Z695" s="11"/>
      <c r="AA695" s="11"/>
      <c r="AB695" s="11"/>
      <c r="AC695" s="11"/>
      <c r="AD695">
        <f>IF(AND('Loan amortization schedule-old'!K695&gt;$AE$1,K695&gt;$AE$1),1,0)</f>
        <v>1</v>
      </c>
      <c r="AE695" s="2">
        <f>IF(AND('Loan amortization schedule-old'!K695&gt;$AE$1,K695&lt;$AE$1),($AE$1-K695)*Inputs!$B$10,0)</f>
        <v>0</v>
      </c>
      <c r="AF695">
        <f>IF(AND('Loan amortization schedule-old'!K695&lt;$AE$1,K695&lt;$AE$1),('Loan amortization schedule-old'!K695-'Loan amortization schedule-new'!K695)*Inputs!$B$10,0)</f>
        <v>0</v>
      </c>
      <c r="AG695" s="7"/>
      <c r="AH695" s="61" t="e">
        <f>IF(ISERROR(E695),NA(),'Loan amortization schedule-old'!K695-'Loan amortization schedule-new'!K695)+IF(ISERROR(E695),NA(),'Loan amortization schedule-old'!L695-'Loan amortization schedule-new'!L695)-IF(ISERROR(E695),NA(),IF(AD695=1,0,SUM(AE695:AF695)))</f>
        <v>#VALUE!</v>
      </c>
    </row>
    <row r="696" spans="4:34">
      <c r="D696" s="26">
        <f>IF(SUM($D$2:D695)&lt;&gt;0,0,IF(OR(ROUND(U695-L696,2)=0,ROUND(U696,2)=0),E696,0))</f>
        <v>0</v>
      </c>
      <c r="E696" s="3" t="str">
        <f t="shared" si="134"/>
        <v/>
      </c>
      <c r="F696" s="3" t="str">
        <f t="shared" si="126"/>
        <v/>
      </c>
      <c r="G696" s="47">
        <f t="shared" si="136"/>
        <v>8.6499999999999994E-2</v>
      </c>
      <c r="H696" s="37">
        <f t="shared" si="127"/>
        <v>8.6499999999999994E-2</v>
      </c>
      <c r="I696" s="9" t="e">
        <f>IF(Inputs!$B$12="No",IF((K696+L696)&gt;(U695*(1+rate/freq)),IF((U695*(1+rate/freq))&lt;0,0,(U695*(1+rate/freq))),(K696+L696)),IF(E696="",NA(),IF(Inputs!$E$10&gt;(U695*(1+rate/freq)),IF((U695*(1+rate/freq))&lt;0,0,(U695*(1+rate/freq))),PMT(H696/freq,(term),-$B$2))))</f>
        <v>#N/A</v>
      </c>
      <c r="J696" s="8" t="str">
        <f t="shared" si="128"/>
        <v/>
      </c>
      <c r="K696" s="9" t="str">
        <f t="shared" si="129"/>
        <v/>
      </c>
      <c r="L696" s="8" t="str">
        <f>IF(E696="","",IF(Inputs!$B$12="Yes",I696-K696,Inputs!$B$6-K696))</f>
        <v/>
      </c>
      <c r="M696" s="8" t="str">
        <f t="shared" si="135"/>
        <v/>
      </c>
      <c r="N696" s="8"/>
      <c r="O696" s="8"/>
      <c r="P696" s="8"/>
      <c r="Q696" s="8" t="str">
        <f t="shared" si="130"/>
        <v/>
      </c>
      <c r="R696" s="3">
        <f t="shared" si="131"/>
        <v>0</v>
      </c>
      <c r="S696" s="19"/>
      <c r="T696" s="3">
        <f t="shared" si="132"/>
        <v>0</v>
      </c>
      <c r="U696" s="8" t="str">
        <f t="shared" si="133"/>
        <v/>
      </c>
      <c r="W696" s="11"/>
      <c r="X696" s="11"/>
      <c r="Y696" s="11"/>
      <c r="Z696" s="11"/>
      <c r="AA696" s="11"/>
      <c r="AB696" s="11"/>
      <c r="AC696" s="11"/>
      <c r="AD696">
        <f>IF(AND('Loan amortization schedule-old'!K696&gt;$AE$1,K696&gt;$AE$1),1,0)</f>
        <v>1</v>
      </c>
      <c r="AE696" s="2">
        <f>IF(AND('Loan amortization schedule-old'!K696&gt;$AE$1,K696&lt;$AE$1),($AE$1-K696)*Inputs!$B$10,0)</f>
        <v>0</v>
      </c>
      <c r="AF696">
        <f>IF(AND('Loan amortization schedule-old'!K696&lt;$AE$1,K696&lt;$AE$1),('Loan amortization schedule-old'!K696-'Loan amortization schedule-new'!K696)*Inputs!$B$10,0)</f>
        <v>0</v>
      </c>
      <c r="AG696" s="7"/>
      <c r="AH696" s="61" t="e">
        <f>IF(ISERROR(E696),NA(),'Loan amortization schedule-old'!K696-'Loan amortization schedule-new'!K696)+IF(ISERROR(E696),NA(),'Loan amortization schedule-old'!L696-'Loan amortization schedule-new'!L696)-IF(ISERROR(E696),NA(),IF(AD696=1,0,SUM(AE696:AF696)))</f>
        <v>#VALUE!</v>
      </c>
    </row>
    <row r="697" spans="4:34">
      <c r="D697" s="26">
        <f>IF(SUM($D$2:D696)&lt;&gt;0,0,IF(OR(ROUND(U696-L697,2)=0,ROUND(U697,2)=0),E697,0))</f>
        <v>0</v>
      </c>
      <c r="E697" s="3" t="str">
        <f t="shared" si="134"/>
        <v/>
      </c>
      <c r="F697" s="3" t="str">
        <f t="shared" si="126"/>
        <v/>
      </c>
      <c r="G697" s="47">
        <f t="shared" si="136"/>
        <v>8.6499999999999994E-2</v>
      </c>
      <c r="H697" s="37">
        <f t="shared" si="127"/>
        <v>8.6499999999999994E-2</v>
      </c>
      <c r="I697" s="9" t="e">
        <f>IF(Inputs!$B$12="No",IF((K697+L697)&gt;(U696*(1+rate/freq)),IF((U696*(1+rate/freq))&lt;0,0,(U696*(1+rate/freq))),(K697+L697)),IF(E697="",NA(),IF(Inputs!$E$10&gt;(U696*(1+rate/freq)),IF((U696*(1+rate/freq))&lt;0,0,(U696*(1+rate/freq))),PMT(H697/freq,(term),-$B$2))))</f>
        <v>#N/A</v>
      </c>
      <c r="J697" s="8" t="str">
        <f t="shared" si="128"/>
        <v/>
      </c>
      <c r="K697" s="9" t="str">
        <f t="shared" si="129"/>
        <v/>
      </c>
      <c r="L697" s="8" t="str">
        <f>IF(E697="","",IF(Inputs!$B$12="Yes",I697-K697,Inputs!$B$6-K697))</f>
        <v/>
      </c>
      <c r="M697" s="8" t="str">
        <f t="shared" si="135"/>
        <v/>
      </c>
      <c r="N697" s="8">
        <f>N694+3</f>
        <v>694</v>
      </c>
      <c r="O697" s="8"/>
      <c r="P697" s="8"/>
      <c r="Q697" s="8" t="str">
        <f t="shared" si="130"/>
        <v/>
      </c>
      <c r="R697" s="3">
        <f t="shared" si="131"/>
        <v>0</v>
      </c>
      <c r="S697" s="19"/>
      <c r="T697" s="3">
        <f t="shared" si="132"/>
        <v>0</v>
      </c>
      <c r="U697" s="8" t="str">
        <f t="shared" si="133"/>
        <v/>
      </c>
      <c r="W697" s="11"/>
      <c r="X697" s="11"/>
      <c r="Y697" s="11"/>
      <c r="Z697" s="11"/>
      <c r="AA697" s="11"/>
      <c r="AB697" s="11"/>
      <c r="AC697" s="11"/>
      <c r="AD697">
        <f>IF(AND('Loan amortization schedule-old'!K697&gt;$AE$1,K697&gt;$AE$1),1,0)</f>
        <v>1</v>
      </c>
      <c r="AE697" s="2">
        <f>IF(AND('Loan amortization schedule-old'!K697&gt;$AE$1,K697&lt;$AE$1),($AE$1-K697)*Inputs!$B$10,0)</f>
        <v>0</v>
      </c>
      <c r="AF697">
        <f>IF(AND('Loan amortization schedule-old'!K697&lt;$AE$1,K697&lt;$AE$1),('Loan amortization schedule-old'!K697-'Loan amortization schedule-new'!K697)*Inputs!$B$10,0)</f>
        <v>0</v>
      </c>
      <c r="AG697" s="7"/>
      <c r="AH697" s="61" t="e">
        <f>IF(ISERROR(E697),NA(),'Loan amortization schedule-old'!K697-'Loan amortization schedule-new'!K697)+IF(ISERROR(E697),NA(),'Loan amortization schedule-old'!L697-'Loan amortization schedule-new'!L697)-IF(ISERROR(E697),NA(),IF(AD697=1,0,SUM(AE697:AF697)))</f>
        <v>#VALUE!</v>
      </c>
    </row>
    <row r="698" spans="4:34">
      <c r="D698" s="26">
        <f>IF(SUM($D$2:D697)&lt;&gt;0,0,IF(OR(ROUND(U697-L698,2)=0,ROUND(U698,2)=0),E698,0))</f>
        <v>0</v>
      </c>
      <c r="E698" s="3" t="str">
        <f t="shared" si="134"/>
        <v/>
      </c>
      <c r="F698" s="3" t="str">
        <f t="shared" si="126"/>
        <v/>
      </c>
      <c r="G698" s="47">
        <f t="shared" si="136"/>
        <v>8.6499999999999994E-2</v>
      </c>
      <c r="H698" s="37">
        <f t="shared" si="127"/>
        <v>8.6499999999999994E-2</v>
      </c>
      <c r="I698" s="9" t="e">
        <f>IF(Inputs!$B$12="No",IF((K698+L698)&gt;(U697*(1+rate/freq)),IF((U697*(1+rate/freq))&lt;0,0,(U697*(1+rate/freq))),(K698+L698)),IF(E698="",NA(),IF(Inputs!$E$10&gt;(U697*(1+rate/freq)),IF((U697*(1+rate/freq))&lt;0,0,(U697*(1+rate/freq))),PMT(H698/freq,(term),-$B$2))))</f>
        <v>#N/A</v>
      </c>
      <c r="J698" s="8" t="str">
        <f t="shared" si="128"/>
        <v/>
      </c>
      <c r="K698" s="9" t="str">
        <f t="shared" si="129"/>
        <v/>
      </c>
      <c r="L698" s="8" t="str">
        <f>IF(E698="","",IF(Inputs!$B$12="Yes",I698-K698,Inputs!$B$6-K698))</f>
        <v/>
      </c>
      <c r="M698" s="8" t="str">
        <f t="shared" si="135"/>
        <v/>
      </c>
      <c r="N698" s="8"/>
      <c r="O698" s="8"/>
      <c r="P698" s="8"/>
      <c r="Q698" s="8" t="str">
        <f t="shared" si="130"/>
        <v/>
      </c>
      <c r="R698" s="3">
        <f t="shared" si="131"/>
        <v>0</v>
      </c>
      <c r="S698" s="19"/>
      <c r="T698" s="3">
        <f t="shared" si="132"/>
        <v>0</v>
      </c>
      <c r="U698" s="8" t="str">
        <f t="shared" si="133"/>
        <v/>
      </c>
      <c r="W698" s="11"/>
      <c r="X698" s="11"/>
      <c r="Y698" s="11"/>
      <c r="Z698" s="11"/>
      <c r="AA698" s="11"/>
      <c r="AB698" s="11"/>
      <c r="AC698" s="11"/>
      <c r="AD698">
        <f>IF(AND('Loan amortization schedule-old'!K698&gt;$AE$1,K698&gt;$AE$1),1,0)</f>
        <v>1</v>
      </c>
      <c r="AE698" s="2">
        <f>IF(AND('Loan amortization schedule-old'!K698&gt;$AE$1,K698&lt;$AE$1),($AE$1-K698)*Inputs!$B$10,0)</f>
        <v>0</v>
      </c>
      <c r="AF698">
        <f>IF(AND('Loan amortization schedule-old'!K698&lt;$AE$1,K698&lt;$AE$1),('Loan amortization schedule-old'!K698-'Loan amortization schedule-new'!K698)*Inputs!$B$10,0)</f>
        <v>0</v>
      </c>
      <c r="AG698" s="7"/>
      <c r="AH698" s="61" t="e">
        <f>IF(ISERROR(E698),NA(),'Loan amortization schedule-old'!K698-'Loan amortization schedule-new'!K698)+IF(ISERROR(E698),NA(),'Loan amortization schedule-old'!L698-'Loan amortization schedule-new'!L698)-IF(ISERROR(E698),NA(),IF(AD698=1,0,SUM(AE698:AF698)))</f>
        <v>#VALUE!</v>
      </c>
    </row>
    <row r="699" spans="4:34">
      <c r="D699" s="26">
        <f>IF(SUM($D$2:D698)&lt;&gt;0,0,IF(OR(ROUND(U698-L699,2)=0,ROUND(U699,2)=0),E699,0))</f>
        <v>0</v>
      </c>
      <c r="E699" s="3" t="str">
        <f t="shared" si="134"/>
        <v/>
      </c>
      <c r="F699" s="3" t="str">
        <f t="shared" si="126"/>
        <v/>
      </c>
      <c r="G699" s="47">
        <f t="shared" si="136"/>
        <v>8.6499999999999994E-2</v>
      </c>
      <c r="H699" s="37">
        <f t="shared" si="127"/>
        <v>8.6499999999999994E-2</v>
      </c>
      <c r="I699" s="9" t="e">
        <f>IF(Inputs!$B$12="No",IF((K699+L699)&gt;(U698*(1+rate/freq)),IF((U698*(1+rate/freq))&lt;0,0,(U698*(1+rate/freq))),(K699+L699)),IF(E699="",NA(),IF(Inputs!$E$10&gt;(U698*(1+rate/freq)),IF((U698*(1+rate/freq))&lt;0,0,(U698*(1+rate/freq))),PMT(H699/freq,(term),-$B$2))))</f>
        <v>#N/A</v>
      </c>
      <c r="J699" s="8" t="str">
        <f t="shared" si="128"/>
        <v/>
      </c>
      <c r="K699" s="9" t="str">
        <f t="shared" si="129"/>
        <v/>
      </c>
      <c r="L699" s="8" t="str">
        <f>IF(E699="","",IF(Inputs!$B$12="Yes",I699-K699,Inputs!$B$6-K699))</f>
        <v/>
      </c>
      <c r="M699" s="8" t="str">
        <f t="shared" si="135"/>
        <v/>
      </c>
      <c r="N699" s="8"/>
      <c r="O699" s="8"/>
      <c r="P699" s="8"/>
      <c r="Q699" s="8" t="str">
        <f t="shared" si="130"/>
        <v/>
      </c>
      <c r="R699" s="3">
        <f t="shared" si="131"/>
        <v>0</v>
      </c>
      <c r="S699" s="19"/>
      <c r="T699" s="3">
        <f t="shared" si="132"/>
        <v>0</v>
      </c>
      <c r="U699" s="8" t="str">
        <f t="shared" si="133"/>
        <v/>
      </c>
      <c r="W699" s="11"/>
      <c r="X699" s="11"/>
      <c r="Y699" s="11"/>
      <c r="Z699" s="11"/>
      <c r="AA699" s="11"/>
      <c r="AB699" s="11"/>
      <c r="AC699" s="11"/>
      <c r="AD699">
        <f>IF(AND('Loan amortization schedule-old'!K699&gt;$AE$1,K699&gt;$AE$1),1,0)</f>
        <v>1</v>
      </c>
      <c r="AE699" s="2">
        <f>IF(AND('Loan amortization schedule-old'!K699&gt;$AE$1,K699&lt;$AE$1),($AE$1-K699)*Inputs!$B$10,0)</f>
        <v>0</v>
      </c>
      <c r="AF699">
        <f>IF(AND('Loan amortization schedule-old'!K699&lt;$AE$1,K699&lt;$AE$1),('Loan amortization schedule-old'!K699-'Loan amortization schedule-new'!K699)*Inputs!$B$10,0)</f>
        <v>0</v>
      </c>
      <c r="AG699" s="7"/>
      <c r="AH699" s="61" t="e">
        <f>IF(ISERROR(E699),NA(),'Loan amortization schedule-old'!K699-'Loan amortization schedule-new'!K699)+IF(ISERROR(E699),NA(),'Loan amortization schedule-old'!L699-'Loan amortization schedule-new'!L699)-IF(ISERROR(E699),NA(),IF(AD699=1,0,SUM(AE699:AF699)))</f>
        <v>#VALUE!</v>
      </c>
    </row>
    <row r="700" spans="4:34">
      <c r="D700" s="26">
        <f>IF(SUM($D$2:D699)&lt;&gt;0,0,IF(OR(ROUND(U699-L700,2)=0,ROUND(U700,2)=0),E700,0))</f>
        <v>0</v>
      </c>
      <c r="E700" s="3" t="str">
        <f t="shared" si="134"/>
        <v/>
      </c>
      <c r="F700" s="3" t="str">
        <f t="shared" si="126"/>
        <v/>
      </c>
      <c r="G700" s="47">
        <f t="shared" si="136"/>
        <v>8.6499999999999994E-2</v>
      </c>
      <c r="H700" s="37">
        <f t="shared" si="127"/>
        <v>8.6499999999999994E-2</v>
      </c>
      <c r="I700" s="9" t="e">
        <f>IF(Inputs!$B$12="No",IF((K700+L700)&gt;(U699*(1+rate/freq)),IF((U699*(1+rate/freq))&lt;0,0,(U699*(1+rate/freq))),(K700+L700)),IF(E700="",NA(),IF(Inputs!$E$10&gt;(U699*(1+rate/freq)),IF((U699*(1+rate/freq))&lt;0,0,(U699*(1+rate/freq))),PMT(H700/freq,(term),-$B$2))))</f>
        <v>#N/A</v>
      </c>
      <c r="J700" s="8" t="str">
        <f t="shared" si="128"/>
        <v/>
      </c>
      <c r="K700" s="9" t="str">
        <f t="shared" si="129"/>
        <v/>
      </c>
      <c r="L700" s="8" t="str">
        <f>IF(E700="","",IF(Inputs!$B$12="Yes",I700-K700,Inputs!$B$6-K700))</f>
        <v/>
      </c>
      <c r="M700" s="8" t="str">
        <f t="shared" si="135"/>
        <v/>
      </c>
      <c r="N700" s="8">
        <f>N697+3</f>
        <v>697</v>
      </c>
      <c r="O700" s="8">
        <f>O694+6</f>
        <v>697</v>
      </c>
      <c r="P700" s="8">
        <f>P688+12</f>
        <v>697</v>
      </c>
      <c r="Q700" s="8" t="str">
        <f t="shared" si="130"/>
        <v/>
      </c>
      <c r="R700" s="3">
        <f t="shared" si="131"/>
        <v>0</v>
      </c>
      <c r="S700" s="19"/>
      <c r="T700" s="3">
        <f t="shared" si="132"/>
        <v>0</v>
      </c>
      <c r="U700" s="8" t="str">
        <f t="shared" si="133"/>
        <v/>
      </c>
      <c r="W700" s="11"/>
      <c r="X700" s="11"/>
      <c r="Y700" s="11"/>
      <c r="Z700" s="11"/>
      <c r="AA700" s="11"/>
      <c r="AB700" s="11"/>
      <c r="AC700" s="11"/>
      <c r="AD700">
        <f>IF(AND('Loan amortization schedule-old'!K700&gt;$AE$1,K700&gt;$AE$1),1,0)</f>
        <v>1</v>
      </c>
      <c r="AE700" s="2">
        <f>IF(AND('Loan amortization schedule-old'!K700&gt;$AE$1,K700&lt;$AE$1),($AE$1-K700)*Inputs!$B$10,0)</f>
        <v>0</v>
      </c>
      <c r="AF700">
        <f>IF(AND('Loan amortization schedule-old'!K700&lt;$AE$1,K700&lt;$AE$1),('Loan amortization schedule-old'!K700-'Loan amortization schedule-new'!K700)*Inputs!$B$10,0)</f>
        <v>0</v>
      </c>
      <c r="AG700" s="7"/>
      <c r="AH700" s="61" t="e">
        <f>IF(ISERROR(E700),NA(),'Loan amortization schedule-old'!K700-'Loan amortization schedule-new'!K700)+IF(ISERROR(E700),NA(),'Loan amortization schedule-old'!L700-'Loan amortization schedule-new'!L700)-IF(ISERROR(E700),NA(),IF(AD700=1,0,SUM(AE700:AF700)))</f>
        <v>#VALUE!</v>
      </c>
    </row>
    <row r="701" spans="4:34">
      <c r="D701" s="26">
        <f>IF(SUM($D$2:D700)&lt;&gt;0,0,IF(OR(ROUND(U700-L701,2)=0,ROUND(U701,2)=0),E701,0))</f>
        <v>0</v>
      </c>
      <c r="E701" s="3" t="str">
        <f t="shared" si="134"/>
        <v/>
      </c>
      <c r="F701" s="3" t="str">
        <f t="shared" si="126"/>
        <v/>
      </c>
      <c r="G701" s="47">
        <f t="shared" si="136"/>
        <v>8.6499999999999994E-2</v>
      </c>
      <c r="H701" s="37">
        <f t="shared" si="127"/>
        <v>8.6499999999999994E-2</v>
      </c>
      <c r="I701" s="9" t="e">
        <f>IF(Inputs!$B$12="No",IF((K701+L701)&gt;(U700*(1+rate/freq)),IF((U700*(1+rate/freq))&lt;0,0,(U700*(1+rate/freq))),(K701+L701)),IF(E701="",NA(),IF(Inputs!$E$10&gt;(U700*(1+rate/freq)),IF((U700*(1+rate/freq))&lt;0,0,(U700*(1+rate/freq))),PMT(H701/freq,(term),-$B$2))))</f>
        <v>#N/A</v>
      </c>
      <c r="J701" s="8" t="str">
        <f t="shared" si="128"/>
        <v/>
      </c>
      <c r="K701" s="9" t="str">
        <f t="shared" si="129"/>
        <v/>
      </c>
      <c r="L701" s="8" t="str">
        <f>IF(E701="","",IF(Inputs!$B$12="Yes",I701-K701,Inputs!$B$6-K701))</f>
        <v/>
      </c>
      <c r="M701" s="8" t="str">
        <f t="shared" si="135"/>
        <v/>
      </c>
      <c r="N701" s="8"/>
      <c r="O701" s="8"/>
      <c r="P701" s="8"/>
      <c r="Q701" s="8" t="str">
        <f t="shared" si="130"/>
        <v/>
      </c>
      <c r="R701" s="3">
        <f t="shared" si="131"/>
        <v>0</v>
      </c>
      <c r="S701" s="19"/>
      <c r="T701" s="3">
        <f t="shared" si="132"/>
        <v>0</v>
      </c>
      <c r="U701" s="8" t="str">
        <f t="shared" si="133"/>
        <v/>
      </c>
      <c r="W701" s="11"/>
      <c r="X701" s="11"/>
      <c r="Y701" s="11"/>
      <c r="Z701" s="11"/>
      <c r="AA701" s="11"/>
      <c r="AB701" s="11"/>
      <c r="AC701" s="11"/>
      <c r="AD701">
        <f>IF(AND('Loan amortization schedule-old'!K701&gt;$AE$1,K701&gt;$AE$1),1,0)</f>
        <v>1</v>
      </c>
      <c r="AE701" s="2">
        <f>IF(AND('Loan amortization schedule-old'!K701&gt;$AE$1,K701&lt;$AE$1),($AE$1-K701)*Inputs!$B$10,0)</f>
        <v>0</v>
      </c>
      <c r="AF701">
        <f>IF(AND('Loan amortization schedule-old'!K701&lt;$AE$1,K701&lt;$AE$1),('Loan amortization schedule-old'!K701-'Loan amortization schedule-new'!K701)*Inputs!$B$10,0)</f>
        <v>0</v>
      </c>
      <c r="AG701" s="7"/>
      <c r="AH701" s="61" t="e">
        <f>IF(ISERROR(E701),NA(),'Loan amortization schedule-old'!K701-'Loan amortization schedule-new'!K701)+IF(ISERROR(E701),NA(),'Loan amortization schedule-old'!L701-'Loan amortization schedule-new'!L701)-IF(ISERROR(E701),NA(),IF(AD701=1,0,SUM(AE701:AF701)))</f>
        <v>#VALUE!</v>
      </c>
    </row>
    <row r="702" spans="4:34">
      <c r="D702" s="26">
        <f>IF(SUM($D$2:D701)&lt;&gt;0,0,IF(OR(ROUND(U701-L702,2)=0,ROUND(U702,2)=0),E702,0))</f>
        <v>0</v>
      </c>
      <c r="E702" s="3" t="str">
        <f t="shared" si="134"/>
        <v/>
      </c>
      <c r="F702" s="3" t="str">
        <f t="shared" si="126"/>
        <v/>
      </c>
      <c r="G702" s="47">
        <f t="shared" si="136"/>
        <v>8.6499999999999994E-2</v>
      </c>
      <c r="H702" s="37">
        <f t="shared" si="127"/>
        <v>8.6499999999999994E-2</v>
      </c>
      <c r="I702" s="9" t="e">
        <f>IF(Inputs!$B$12="No",IF((K702+L702)&gt;(U701*(1+rate/freq)),IF((U701*(1+rate/freq))&lt;0,0,(U701*(1+rate/freq))),(K702+L702)),IF(E702="",NA(),IF(Inputs!$E$10&gt;(U701*(1+rate/freq)),IF((U701*(1+rate/freq))&lt;0,0,(U701*(1+rate/freq))),PMT(H702/freq,(term),-$B$2))))</f>
        <v>#N/A</v>
      </c>
      <c r="J702" s="8" t="str">
        <f t="shared" si="128"/>
        <v/>
      </c>
      <c r="K702" s="9" t="str">
        <f t="shared" si="129"/>
        <v/>
      </c>
      <c r="L702" s="8" t="str">
        <f>IF(E702="","",IF(Inputs!$B$12="Yes",I702-K702,Inputs!$B$6-K702))</f>
        <v/>
      </c>
      <c r="M702" s="8" t="str">
        <f t="shared" si="135"/>
        <v/>
      </c>
      <c r="N702" s="8"/>
      <c r="O702" s="8"/>
      <c r="P702" s="8"/>
      <c r="Q702" s="8" t="str">
        <f t="shared" si="130"/>
        <v/>
      </c>
      <c r="R702" s="3">
        <f t="shared" si="131"/>
        <v>0</v>
      </c>
      <c r="S702" s="19"/>
      <c r="T702" s="3">
        <f t="shared" si="132"/>
        <v>0</v>
      </c>
      <c r="U702" s="8" t="str">
        <f t="shared" si="133"/>
        <v/>
      </c>
      <c r="W702" s="11"/>
      <c r="X702" s="11"/>
      <c r="Y702" s="11"/>
      <c r="Z702" s="11"/>
      <c r="AA702" s="11"/>
      <c r="AB702" s="11"/>
      <c r="AC702" s="11"/>
      <c r="AD702">
        <f>IF(AND('Loan amortization schedule-old'!K702&gt;$AE$1,K702&gt;$AE$1),1,0)</f>
        <v>1</v>
      </c>
      <c r="AE702" s="2">
        <f>IF(AND('Loan amortization schedule-old'!K702&gt;$AE$1,K702&lt;$AE$1),($AE$1-K702)*Inputs!$B$10,0)</f>
        <v>0</v>
      </c>
      <c r="AF702">
        <f>IF(AND('Loan amortization schedule-old'!K702&lt;$AE$1,K702&lt;$AE$1),('Loan amortization schedule-old'!K702-'Loan amortization schedule-new'!K702)*Inputs!$B$10,0)</f>
        <v>0</v>
      </c>
      <c r="AG702" s="7"/>
      <c r="AH702" s="61" t="e">
        <f>IF(ISERROR(E702),NA(),'Loan amortization schedule-old'!K702-'Loan amortization schedule-new'!K702)+IF(ISERROR(E702),NA(),'Loan amortization schedule-old'!L702-'Loan amortization schedule-new'!L702)-IF(ISERROR(E702),NA(),IF(AD702=1,0,SUM(AE702:AF702)))</f>
        <v>#VALUE!</v>
      </c>
    </row>
    <row r="703" spans="4:34">
      <c r="D703" s="26">
        <f>IF(SUM($D$2:D702)&lt;&gt;0,0,IF(OR(ROUND(U702-L703,2)=0,ROUND(U703,2)=0),E703,0))</f>
        <v>0</v>
      </c>
      <c r="E703" s="3" t="str">
        <f t="shared" si="134"/>
        <v/>
      </c>
      <c r="F703" s="3" t="str">
        <f t="shared" si="126"/>
        <v/>
      </c>
      <c r="G703" s="47">
        <f t="shared" si="136"/>
        <v>8.6499999999999994E-2</v>
      </c>
      <c r="H703" s="37">
        <f t="shared" si="127"/>
        <v>8.6499999999999994E-2</v>
      </c>
      <c r="I703" s="9" t="e">
        <f>IF(Inputs!$B$12="No",IF((K703+L703)&gt;(U702*(1+rate/freq)),IF((U702*(1+rate/freq))&lt;0,0,(U702*(1+rate/freq))),(K703+L703)),IF(E703="",NA(),IF(Inputs!$E$10&gt;(U702*(1+rate/freq)),IF((U702*(1+rate/freq))&lt;0,0,(U702*(1+rate/freq))),PMT(H703/freq,(term),-$B$2))))</f>
        <v>#N/A</v>
      </c>
      <c r="J703" s="8" t="str">
        <f t="shared" si="128"/>
        <v/>
      </c>
      <c r="K703" s="9" t="str">
        <f t="shared" si="129"/>
        <v/>
      </c>
      <c r="L703" s="8" t="str">
        <f>IF(E703="","",IF(Inputs!$B$12="Yes",I703-K703,Inputs!$B$6-K703))</f>
        <v/>
      </c>
      <c r="M703" s="8" t="str">
        <f t="shared" si="135"/>
        <v/>
      </c>
      <c r="N703" s="8">
        <f>N700+3</f>
        <v>700</v>
      </c>
      <c r="O703" s="8"/>
      <c r="P703" s="8"/>
      <c r="Q703" s="8" t="str">
        <f t="shared" si="130"/>
        <v/>
      </c>
      <c r="R703" s="3">
        <f t="shared" si="131"/>
        <v>0</v>
      </c>
      <c r="S703" s="19"/>
      <c r="T703" s="3">
        <f t="shared" si="132"/>
        <v>0</v>
      </c>
      <c r="U703" s="8" t="str">
        <f t="shared" si="133"/>
        <v/>
      </c>
      <c r="W703" s="11"/>
      <c r="X703" s="11"/>
      <c r="Y703" s="11"/>
      <c r="Z703" s="11"/>
      <c r="AA703" s="11"/>
      <c r="AB703" s="11"/>
      <c r="AC703" s="11"/>
      <c r="AD703">
        <f>IF(AND('Loan amortization schedule-old'!K703&gt;$AE$1,K703&gt;$AE$1),1,0)</f>
        <v>1</v>
      </c>
      <c r="AE703" s="2">
        <f>IF(AND('Loan amortization schedule-old'!K703&gt;$AE$1,K703&lt;$AE$1),($AE$1-K703)*Inputs!$B$10,0)</f>
        <v>0</v>
      </c>
      <c r="AF703">
        <f>IF(AND('Loan amortization schedule-old'!K703&lt;$AE$1,K703&lt;$AE$1),('Loan amortization schedule-old'!K703-'Loan amortization schedule-new'!K703)*Inputs!$B$10,0)</f>
        <v>0</v>
      </c>
      <c r="AG703" s="7"/>
      <c r="AH703" s="61" t="e">
        <f>IF(ISERROR(E703),NA(),'Loan amortization schedule-old'!K703-'Loan amortization schedule-new'!K703)+IF(ISERROR(E703),NA(),'Loan amortization schedule-old'!L703-'Loan amortization schedule-new'!L703)-IF(ISERROR(E703),NA(),IF(AD703=1,0,SUM(AE703:AF703)))</f>
        <v>#VALUE!</v>
      </c>
    </row>
    <row r="704" spans="4:34">
      <c r="D704" s="26">
        <f>IF(SUM($D$2:D703)&lt;&gt;0,0,IF(OR(ROUND(U703-L704,2)=0,ROUND(U704,2)=0),E704,0))</f>
        <v>0</v>
      </c>
      <c r="E704" s="3" t="str">
        <f t="shared" si="134"/>
        <v/>
      </c>
      <c r="F704" s="3" t="str">
        <f t="shared" si="126"/>
        <v/>
      </c>
      <c r="G704" s="47">
        <f t="shared" si="136"/>
        <v>8.6499999999999994E-2</v>
      </c>
      <c r="H704" s="37">
        <f t="shared" si="127"/>
        <v>8.6499999999999994E-2</v>
      </c>
      <c r="I704" s="9" t="e">
        <f>IF(Inputs!$B$12="No",IF((K704+L704)&gt;(U703*(1+rate/freq)),IF((U703*(1+rate/freq))&lt;0,0,(U703*(1+rate/freq))),(K704+L704)),IF(E704="",NA(),IF(Inputs!$E$10&gt;(U703*(1+rate/freq)),IF((U703*(1+rate/freq))&lt;0,0,(U703*(1+rate/freq))),PMT(H704/freq,(term),-$B$2))))</f>
        <v>#N/A</v>
      </c>
      <c r="J704" s="8" t="str">
        <f t="shared" si="128"/>
        <v/>
      </c>
      <c r="K704" s="9" t="str">
        <f t="shared" si="129"/>
        <v/>
      </c>
      <c r="L704" s="8" t="str">
        <f>IF(E704="","",IF(Inputs!$B$12="Yes",I704-K704,Inputs!$B$6-K704))</f>
        <v/>
      </c>
      <c r="M704" s="8" t="str">
        <f t="shared" si="135"/>
        <v/>
      </c>
      <c r="N704" s="8"/>
      <c r="O704" s="8"/>
      <c r="P704" s="8"/>
      <c r="Q704" s="8" t="str">
        <f t="shared" si="130"/>
        <v/>
      </c>
      <c r="R704" s="3">
        <f t="shared" si="131"/>
        <v>0</v>
      </c>
      <c r="S704" s="19"/>
      <c r="T704" s="3">
        <f t="shared" si="132"/>
        <v>0</v>
      </c>
      <c r="U704" s="8" t="str">
        <f t="shared" si="133"/>
        <v/>
      </c>
      <c r="W704" s="11"/>
      <c r="X704" s="11"/>
      <c r="Y704" s="11"/>
      <c r="Z704" s="11"/>
      <c r="AA704" s="11"/>
      <c r="AB704" s="11"/>
      <c r="AC704" s="11"/>
      <c r="AD704">
        <f>IF(AND('Loan amortization schedule-old'!K704&gt;$AE$1,K704&gt;$AE$1),1,0)</f>
        <v>1</v>
      </c>
      <c r="AE704" s="2">
        <f>IF(AND('Loan amortization schedule-old'!K704&gt;$AE$1,K704&lt;$AE$1),($AE$1-K704)*Inputs!$B$10,0)</f>
        <v>0</v>
      </c>
      <c r="AF704">
        <f>IF(AND('Loan amortization schedule-old'!K704&lt;$AE$1,K704&lt;$AE$1),('Loan amortization schedule-old'!K704-'Loan amortization schedule-new'!K704)*Inputs!$B$10,0)</f>
        <v>0</v>
      </c>
      <c r="AG704" s="7"/>
      <c r="AH704" s="61" t="e">
        <f>IF(ISERROR(E704),NA(),'Loan amortization schedule-old'!K704-'Loan amortization schedule-new'!K704)+IF(ISERROR(E704),NA(),'Loan amortization schedule-old'!L704-'Loan amortization schedule-new'!L704)-IF(ISERROR(E704),NA(),IF(AD704=1,0,SUM(AE704:AF704)))</f>
        <v>#VALUE!</v>
      </c>
    </row>
    <row r="705" spans="4:34">
      <c r="D705" s="26">
        <f>IF(SUM($D$2:D704)&lt;&gt;0,0,IF(OR(ROUND(U704-L705,2)=0,ROUND(U705,2)=0),E705,0))</f>
        <v>0</v>
      </c>
      <c r="E705" s="3" t="str">
        <f t="shared" si="134"/>
        <v/>
      </c>
      <c r="F705" s="3" t="str">
        <f t="shared" si="126"/>
        <v/>
      </c>
      <c r="G705" s="47">
        <f t="shared" si="136"/>
        <v>8.6499999999999994E-2</v>
      </c>
      <c r="H705" s="37">
        <f t="shared" si="127"/>
        <v>8.6499999999999994E-2</v>
      </c>
      <c r="I705" s="9" t="e">
        <f>IF(Inputs!$B$12="No",IF((K705+L705)&gt;(U704*(1+rate/freq)),IF((U704*(1+rate/freq))&lt;0,0,(U704*(1+rate/freq))),(K705+L705)),IF(E705="",NA(),IF(Inputs!$E$10&gt;(U704*(1+rate/freq)),IF((U704*(1+rate/freq))&lt;0,0,(U704*(1+rate/freq))),PMT(H705/freq,(term),-$B$2))))</f>
        <v>#N/A</v>
      </c>
      <c r="J705" s="8" t="str">
        <f t="shared" si="128"/>
        <v/>
      </c>
      <c r="K705" s="9" t="str">
        <f t="shared" si="129"/>
        <v/>
      </c>
      <c r="L705" s="8" t="str">
        <f>IF(E705="","",IF(Inputs!$B$12="Yes",I705-K705,Inputs!$B$6-K705))</f>
        <v/>
      </c>
      <c r="M705" s="8" t="str">
        <f t="shared" si="135"/>
        <v/>
      </c>
      <c r="N705" s="8"/>
      <c r="O705" s="8"/>
      <c r="P705" s="8"/>
      <c r="Q705" s="8" t="str">
        <f t="shared" si="130"/>
        <v/>
      </c>
      <c r="R705" s="3">
        <f t="shared" si="131"/>
        <v>0</v>
      </c>
      <c r="S705" s="19"/>
      <c r="T705" s="3">
        <f t="shared" si="132"/>
        <v>0</v>
      </c>
      <c r="U705" s="8" t="str">
        <f t="shared" si="133"/>
        <v/>
      </c>
      <c r="W705" s="11"/>
      <c r="X705" s="11"/>
      <c r="Y705" s="11"/>
      <c r="Z705" s="11"/>
      <c r="AA705" s="11"/>
      <c r="AB705" s="11"/>
      <c r="AC705" s="11"/>
      <c r="AD705">
        <f>IF(AND('Loan amortization schedule-old'!K705&gt;$AE$1,K705&gt;$AE$1),1,0)</f>
        <v>1</v>
      </c>
      <c r="AE705" s="2">
        <f>IF(AND('Loan amortization schedule-old'!K705&gt;$AE$1,K705&lt;$AE$1),($AE$1-K705)*Inputs!$B$10,0)</f>
        <v>0</v>
      </c>
      <c r="AF705">
        <f>IF(AND('Loan amortization schedule-old'!K705&lt;$AE$1,K705&lt;$AE$1),('Loan amortization schedule-old'!K705-'Loan amortization schedule-new'!K705)*Inputs!$B$10,0)</f>
        <v>0</v>
      </c>
      <c r="AG705" s="7"/>
      <c r="AH705" s="61" t="e">
        <f>IF(ISERROR(E705),NA(),'Loan amortization schedule-old'!K705-'Loan amortization schedule-new'!K705)+IF(ISERROR(E705),NA(),'Loan amortization schedule-old'!L705-'Loan amortization schedule-new'!L705)-IF(ISERROR(E705),NA(),IF(AD705=1,0,SUM(AE705:AF705)))</f>
        <v>#VALUE!</v>
      </c>
    </row>
    <row r="706" spans="4:34">
      <c r="D706" s="26">
        <f>IF(SUM($D$2:D705)&lt;&gt;0,0,IF(OR(ROUND(U705-L706,2)=0,ROUND(U706,2)=0),E706,0))</f>
        <v>0</v>
      </c>
      <c r="E706" s="3" t="str">
        <f t="shared" si="134"/>
        <v/>
      </c>
      <c r="F706" s="3" t="str">
        <f t="shared" si="126"/>
        <v/>
      </c>
      <c r="G706" s="47">
        <f t="shared" si="136"/>
        <v>8.6499999999999994E-2</v>
      </c>
      <c r="H706" s="37">
        <f t="shared" si="127"/>
        <v>8.6499999999999994E-2</v>
      </c>
      <c r="I706" s="9" t="e">
        <f>IF(Inputs!$B$12="No",IF((K706+L706)&gt;(U705*(1+rate/freq)),IF((U705*(1+rate/freq))&lt;0,0,(U705*(1+rate/freq))),(K706+L706)),IF(E706="",NA(),IF(Inputs!$E$10&gt;(U705*(1+rate/freq)),IF((U705*(1+rate/freq))&lt;0,0,(U705*(1+rate/freq))),PMT(H706/freq,(term),-$B$2))))</f>
        <v>#N/A</v>
      </c>
      <c r="J706" s="8" t="str">
        <f t="shared" si="128"/>
        <v/>
      </c>
      <c r="K706" s="9" t="str">
        <f t="shared" si="129"/>
        <v/>
      </c>
      <c r="L706" s="8" t="str">
        <f>IF(E706="","",IF(Inputs!$B$12="Yes",I706-K706,Inputs!$B$6-K706))</f>
        <v/>
      </c>
      <c r="M706" s="8" t="str">
        <f t="shared" si="135"/>
        <v/>
      </c>
      <c r="N706" s="8">
        <f>N703+3</f>
        <v>703</v>
      </c>
      <c r="O706" s="8">
        <f>O700+6</f>
        <v>703</v>
      </c>
      <c r="P706" s="8"/>
      <c r="Q706" s="8" t="str">
        <f t="shared" si="130"/>
        <v/>
      </c>
      <c r="R706" s="3">
        <f t="shared" si="131"/>
        <v>0</v>
      </c>
      <c r="S706" s="19"/>
      <c r="T706" s="3">
        <f t="shared" si="132"/>
        <v>0</v>
      </c>
      <c r="U706" s="8" t="str">
        <f t="shared" si="133"/>
        <v/>
      </c>
      <c r="W706" s="11"/>
      <c r="X706" s="11"/>
      <c r="Y706" s="11"/>
      <c r="Z706" s="11"/>
      <c r="AA706" s="11"/>
      <c r="AB706" s="11"/>
      <c r="AC706" s="11"/>
      <c r="AD706">
        <f>IF(AND('Loan amortization schedule-old'!K706&gt;$AE$1,K706&gt;$AE$1),1,0)</f>
        <v>1</v>
      </c>
      <c r="AE706" s="2">
        <f>IF(AND('Loan amortization schedule-old'!K706&gt;$AE$1,K706&lt;$AE$1),($AE$1-K706)*Inputs!$B$10,0)</f>
        <v>0</v>
      </c>
      <c r="AF706">
        <f>IF(AND('Loan amortization schedule-old'!K706&lt;$AE$1,K706&lt;$AE$1),('Loan amortization schedule-old'!K706-'Loan amortization schedule-new'!K706)*Inputs!$B$10,0)</f>
        <v>0</v>
      </c>
      <c r="AG706" s="7"/>
      <c r="AH706" s="61" t="e">
        <f>IF(ISERROR(E706),NA(),'Loan amortization schedule-old'!K706-'Loan amortization schedule-new'!K706)+IF(ISERROR(E706),NA(),'Loan amortization schedule-old'!L706-'Loan amortization schedule-new'!L706)-IF(ISERROR(E706),NA(),IF(AD706=1,0,SUM(AE706:AF706)))</f>
        <v>#VALUE!</v>
      </c>
    </row>
    <row r="707" spans="4:34">
      <c r="D707" s="26">
        <f>IF(SUM($D$2:D706)&lt;&gt;0,0,IF(OR(ROUND(U706-L707,2)=0,ROUND(U707,2)=0),E707,0))</f>
        <v>0</v>
      </c>
      <c r="E707" s="3" t="str">
        <f t="shared" si="134"/>
        <v/>
      </c>
      <c r="F707" s="3" t="str">
        <f t="shared" si="126"/>
        <v/>
      </c>
      <c r="G707" s="47">
        <f t="shared" si="136"/>
        <v>8.6499999999999994E-2</v>
      </c>
      <c r="H707" s="37">
        <f t="shared" si="127"/>
        <v>8.6499999999999994E-2</v>
      </c>
      <c r="I707" s="9" t="e">
        <f>IF(Inputs!$B$12="No",IF((K707+L707)&gt;(U706*(1+rate/freq)),IF((U706*(1+rate/freq))&lt;0,0,(U706*(1+rate/freq))),(K707+L707)),IF(E707="",NA(),IF(Inputs!$E$10&gt;(U706*(1+rate/freq)),IF((U706*(1+rate/freq))&lt;0,0,(U706*(1+rate/freq))),PMT(H707/freq,(term),-$B$2))))</f>
        <v>#N/A</v>
      </c>
      <c r="J707" s="8" t="str">
        <f t="shared" si="128"/>
        <v/>
      </c>
      <c r="K707" s="9" t="str">
        <f t="shared" si="129"/>
        <v/>
      </c>
      <c r="L707" s="8" t="str">
        <f>IF(E707="","",IF(Inputs!$B$12="Yes",I707-K707,Inputs!$B$6-K707))</f>
        <v/>
      </c>
      <c r="M707" s="8" t="str">
        <f t="shared" si="135"/>
        <v/>
      </c>
      <c r="N707" s="8"/>
      <c r="O707" s="8"/>
      <c r="P707" s="8"/>
      <c r="Q707" s="8" t="str">
        <f t="shared" si="130"/>
        <v/>
      </c>
      <c r="R707" s="3">
        <f t="shared" si="131"/>
        <v>0</v>
      </c>
      <c r="S707" s="19"/>
      <c r="T707" s="3">
        <f t="shared" si="132"/>
        <v>0</v>
      </c>
      <c r="U707" s="8" t="str">
        <f t="shared" si="133"/>
        <v/>
      </c>
      <c r="W707" s="11"/>
      <c r="X707" s="11"/>
      <c r="Y707" s="11"/>
      <c r="Z707" s="11"/>
      <c r="AA707" s="11"/>
      <c r="AB707" s="11"/>
      <c r="AC707" s="11"/>
      <c r="AD707">
        <f>IF(AND('Loan amortization schedule-old'!K707&gt;$AE$1,K707&gt;$AE$1),1,0)</f>
        <v>1</v>
      </c>
      <c r="AE707" s="2">
        <f>IF(AND('Loan amortization schedule-old'!K707&gt;$AE$1,K707&lt;$AE$1),($AE$1-K707)*Inputs!$B$10,0)</f>
        <v>0</v>
      </c>
      <c r="AF707">
        <f>IF(AND('Loan amortization schedule-old'!K707&lt;$AE$1,K707&lt;$AE$1),('Loan amortization schedule-old'!K707-'Loan amortization schedule-new'!K707)*Inputs!$B$10,0)</f>
        <v>0</v>
      </c>
      <c r="AG707" s="7"/>
      <c r="AH707" s="61" t="e">
        <f>IF(ISERROR(E707),NA(),'Loan amortization schedule-old'!K707-'Loan amortization schedule-new'!K707)+IF(ISERROR(E707),NA(),'Loan amortization schedule-old'!L707-'Loan amortization schedule-new'!L707)-IF(ISERROR(E707),NA(),IF(AD707=1,0,SUM(AE707:AF707)))</f>
        <v>#VALUE!</v>
      </c>
    </row>
    <row r="708" spans="4:34">
      <c r="D708" s="26">
        <f>IF(SUM($D$2:D707)&lt;&gt;0,0,IF(OR(ROUND(U707-L708,2)=0,ROUND(U708,2)=0),E708,0))</f>
        <v>0</v>
      </c>
      <c r="E708" s="3" t="str">
        <f t="shared" si="134"/>
        <v/>
      </c>
      <c r="F708" s="3" t="str">
        <f t="shared" ref="F708:F771" si="137">IF(E708="","",IF(ISERROR(INDEX($A$11:$B$20,MATCH(E708,$A$11:$A$20,0),2)),0,INDEX($A$11:$B$20,MATCH(E708,$A$11:$A$20,0),2)))</f>
        <v/>
      </c>
      <c r="G708" s="47">
        <f t="shared" si="136"/>
        <v>8.6499999999999994E-2</v>
      </c>
      <c r="H708" s="37">
        <f t="shared" ref="H708:H771" si="138">IF($BD$2="fixed",rate,G708)</f>
        <v>8.6499999999999994E-2</v>
      </c>
      <c r="I708" s="9" t="e">
        <f>IF(Inputs!$B$12="No",IF((K708+L708)&gt;(U707*(1+rate/freq)),IF((U707*(1+rate/freq))&lt;0,0,(U707*(1+rate/freq))),(K708+L708)),IF(E708="",NA(),IF(Inputs!$E$10&gt;(U707*(1+rate/freq)),IF((U707*(1+rate/freq))&lt;0,0,(U707*(1+rate/freq))),PMT(H708/freq,(term),-$B$2))))</f>
        <v>#N/A</v>
      </c>
      <c r="J708" s="8" t="str">
        <f t="shared" ref="J708:J771" si="139">IF(E708="","",IF(emi&gt;(U707*(1+rate/freq)),IF((U707*(1+rate/freq))&lt;0,0,(U707*(1+rate/freq))),emi))</f>
        <v/>
      </c>
      <c r="K708" s="9" t="str">
        <f t="shared" ref="K708:K771" si="140">IF(E708="","",IF(U707&lt;0,0,U707)*H708/freq)</f>
        <v/>
      </c>
      <c r="L708" s="8" t="str">
        <f>IF(E708="","",IF(Inputs!$B$12="Yes",I708-K708,Inputs!$B$6-K708))</f>
        <v/>
      </c>
      <c r="M708" s="8" t="str">
        <f t="shared" si="135"/>
        <v/>
      </c>
      <c r="N708" s="8"/>
      <c r="O708" s="8"/>
      <c r="P708" s="8"/>
      <c r="Q708" s="8" t="str">
        <f t="shared" ref="Q708:Q771" si="141">IF($B$23=$M$2,M708,IF($B$23=$N$2,N708,IF($B$23=$O$2,O708,IF($B$23=$P$2,P708,""))))</f>
        <v/>
      </c>
      <c r="R708" s="3">
        <f t="shared" ref="R708:R771" si="142">IF(Q708&lt;&gt;0,regpay,0)</f>
        <v>0</v>
      </c>
      <c r="S708" s="19"/>
      <c r="T708" s="3">
        <f t="shared" ref="T708:T771" si="143">IF(U707=0,0,S708)</f>
        <v>0</v>
      </c>
      <c r="U708" s="8" t="str">
        <f t="shared" ref="U708:U771" si="144">IF(E708="","",IF(U707&lt;=0,0,IF(U707+F708-L708-R708-T708&lt;0,0,U707+F708-L708-R708-T708)))</f>
        <v/>
      </c>
      <c r="W708" s="11"/>
      <c r="X708" s="11"/>
      <c r="Y708" s="11"/>
      <c r="Z708" s="11"/>
      <c r="AA708" s="11"/>
      <c r="AB708" s="11"/>
      <c r="AC708" s="11"/>
      <c r="AD708">
        <f>IF(AND('Loan amortization schedule-old'!K708&gt;$AE$1,K708&gt;$AE$1),1,0)</f>
        <v>1</v>
      </c>
      <c r="AE708" s="2">
        <f>IF(AND('Loan amortization schedule-old'!K708&gt;$AE$1,K708&lt;$AE$1),($AE$1-K708)*Inputs!$B$10,0)</f>
        <v>0</v>
      </c>
      <c r="AF708">
        <f>IF(AND('Loan amortization schedule-old'!K708&lt;$AE$1,K708&lt;$AE$1),('Loan amortization schedule-old'!K708-'Loan amortization schedule-new'!K708)*Inputs!$B$10,0)</f>
        <v>0</v>
      </c>
      <c r="AG708" s="7"/>
      <c r="AH708" s="61" t="e">
        <f>IF(ISERROR(E708),NA(),'Loan amortization schedule-old'!K708-'Loan amortization schedule-new'!K708)+IF(ISERROR(E708),NA(),'Loan amortization schedule-old'!L708-'Loan amortization schedule-new'!L708)-IF(ISERROR(E708),NA(),IF(AD708=1,0,SUM(AE708:AF708)))</f>
        <v>#VALUE!</v>
      </c>
    </row>
    <row r="709" spans="4:34">
      <c r="D709" s="26">
        <f>IF(SUM($D$2:D708)&lt;&gt;0,0,IF(OR(ROUND(U708-L709,2)=0,ROUND(U709,2)=0),E709,0))</f>
        <v>0</v>
      </c>
      <c r="E709" s="3" t="str">
        <f t="shared" ref="E709:E772" si="145">IF(E708&lt;term,E708+1,"")</f>
        <v/>
      </c>
      <c r="F709" s="3" t="str">
        <f t="shared" si="137"/>
        <v/>
      </c>
      <c r="G709" s="47">
        <f t="shared" si="136"/>
        <v>8.6499999999999994E-2</v>
      </c>
      <c r="H709" s="37">
        <f t="shared" si="138"/>
        <v>8.6499999999999994E-2</v>
      </c>
      <c r="I709" s="9" t="e">
        <f>IF(Inputs!$B$12="No",IF((K709+L709)&gt;(U708*(1+rate/freq)),IF((U708*(1+rate/freq))&lt;0,0,(U708*(1+rate/freq))),(K709+L709)),IF(E709="",NA(),IF(Inputs!$E$10&gt;(U708*(1+rate/freq)),IF((U708*(1+rate/freq))&lt;0,0,(U708*(1+rate/freq))),PMT(H709/freq,(term),-$B$2))))</f>
        <v>#N/A</v>
      </c>
      <c r="J709" s="8" t="str">
        <f t="shared" si="139"/>
        <v/>
      </c>
      <c r="K709" s="9" t="str">
        <f t="shared" si="140"/>
        <v/>
      </c>
      <c r="L709" s="8" t="str">
        <f>IF(E709="","",IF(Inputs!$B$12="Yes",I709-K709,Inputs!$B$6-K709))</f>
        <v/>
      </c>
      <c r="M709" s="8" t="str">
        <f t="shared" ref="M709:M772" si="146">E709</f>
        <v/>
      </c>
      <c r="N709" s="8">
        <f>N706+3</f>
        <v>706</v>
      </c>
      <c r="O709" s="8"/>
      <c r="P709" s="8"/>
      <c r="Q709" s="8" t="str">
        <f t="shared" si="141"/>
        <v/>
      </c>
      <c r="R709" s="3">
        <f t="shared" si="142"/>
        <v>0</v>
      </c>
      <c r="S709" s="19"/>
      <c r="T709" s="3">
        <f t="shared" si="143"/>
        <v>0</v>
      </c>
      <c r="U709" s="8" t="str">
        <f t="shared" si="144"/>
        <v/>
      </c>
      <c r="W709" s="11"/>
      <c r="X709" s="11"/>
      <c r="Y709" s="11"/>
      <c r="Z709" s="11"/>
      <c r="AA709" s="11"/>
      <c r="AB709" s="11"/>
      <c r="AC709" s="11"/>
      <c r="AD709">
        <f>IF(AND('Loan amortization schedule-old'!K709&gt;$AE$1,K709&gt;$AE$1),1,0)</f>
        <v>1</v>
      </c>
      <c r="AE709" s="2">
        <f>IF(AND('Loan amortization schedule-old'!K709&gt;$AE$1,K709&lt;$AE$1),($AE$1-K709)*Inputs!$B$10,0)</f>
        <v>0</v>
      </c>
      <c r="AF709">
        <f>IF(AND('Loan amortization schedule-old'!K709&lt;$AE$1,K709&lt;$AE$1),('Loan amortization schedule-old'!K709-'Loan amortization schedule-new'!K709)*Inputs!$B$10,0)</f>
        <v>0</v>
      </c>
      <c r="AG709" s="7"/>
      <c r="AH709" s="61" t="e">
        <f>IF(ISERROR(E709),NA(),'Loan amortization schedule-old'!K709-'Loan amortization schedule-new'!K709)+IF(ISERROR(E709),NA(),'Loan amortization schedule-old'!L709-'Loan amortization schedule-new'!L709)-IF(ISERROR(E709),NA(),IF(AD709=1,0,SUM(AE709:AF709)))</f>
        <v>#VALUE!</v>
      </c>
    </row>
    <row r="710" spans="4:34">
      <c r="D710" s="26">
        <f>IF(SUM($D$2:D709)&lt;&gt;0,0,IF(OR(ROUND(U709-L710,2)=0,ROUND(U710,2)=0),E710,0))</f>
        <v>0</v>
      </c>
      <c r="E710" s="3" t="str">
        <f t="shared" si="145"/>
        <v/>
      </c>
      <c r="F710" s="3" t="str">
        <f t="shared" si="137"/>
        <v/>
      </c>
      <c r="G710" s="47">
        <f t="shared" ref="G710:G773" si="147">G709</f>
        <v>8.6499999999999994E-2</v>
      </c>
      <c r="H710" s="37">
        <f t="shared" si="138"/>
        <v>8.6499999999999994E-2</v>
      </c>
      <c r="I710" s="9" t="e">
        <f>IF(Inputs!$B$12="No",IF((K710+L710)&gt;(U709*(1+rate/freq)),IF((U709*(1+rate/freq))&lt;0,0,(U709*(1+rate/freq))),(K710+L710)),IF(E710="",NA(),IF(Inputs!$E$10&gt;(U709*(1+rate/freq)),IF((U709*(1+rate/freq))&lt;0,0,(U709*(1+rate/freq))),PMT(H710/freq,(term),-$B$2))))</f>
        <v>#N/A</v>
      </c>
      <c r="J710" s="8" t="str">
        <f t="shared" si="139"/>
        <v/>
      </c>
      <c r="K710" s="9" t="str">
        <f t="shared" si="140"/>
        <v/>
      </c>
      <c r="L710" s="8" t="str">
        <f>IF(E710="","",IF(Inputs!$B$12="Yes",I710-K710,Inputs!$B$6-K710))</f>
        <v/>
      </c>
      <c r="M710" s="8" t="str">
        <f t="shared" si="146"/>
        <v/>
      </c>
      <c r="N710" s="8"/>
      <c r="O710" s="8"/>
      <c r="P710" s="8"/>
      <c r="Q710" s="8" t="str">
        <f t="shared" si="141"/>
        <v/>
      </c>
      <c r="R710" s="3">
        <f t="shared" si="142"/>
        <v>0</v>
      </c>
      <c r="S710" s="19"/>
      <c r="T710" s="3">
        <f t="shared" si="143"/>
        <v>0</v>
      </c>
      <c r="U710" s="8" t="str">
        <f t="shared" si="144"/>
        <v/>
      </c>
      <c r="W710" s="11"/>
      <c r="X710" s="11"/>
      <c r="Y710" s="11"/>
      <c r="Z710" s="11"/>
      <c r="AA710" s="11"/>
      <c r="AB710" s="11"/>
      <c r="AC710" s="11"/>
      <c r="AD710">
        <f>IF(AND('Loan amortization schedule-old'!K710&gt;$AE$1,K710&gt;$AE$1),1,0)</f>
        <v>1</v>
      </c>
      <c r="AE710" s="2">
        <f>IF(AND('Loan amortization schedule-old'!K710&gt;$AE$1,K710&lt;$AE$1),($AE$1-K710)*Inputs!$B$10,0)</f>
        <v>0</v>
      </c>
      <c r="AF710">
        <f>IF(AND('Loan amortization schedule-old'!K710&lt;$AE$1,K710&lt;$AE$1),('Loan amortization schedule-old'!K710-'Loan amortization schedule-new'!K710)*Inputs!$B$10,0)</f>
        <v>0</v>
      </c>
      <c r="AG710" s="7"/>
      <c r="AH710" s="61" t="e">
        <f>IF(ISERROR(E710),NA(),'Loan amortization schedule-old'!K710-'Loan amortization schedule-new'!K710)+IF(ISERROR(E710),NA(),'Loan amortization schedule-old'!L710-'Loan amortization schedule-new'!L710)-IF(ISERROR(E710),NA(),IF(AD710=1,0,SUM(AE710:AF710)))</f>
        <v>#VALUE!</v>
      </c>
    </row>
    <row r="711" spans="4:34">
      <c r="D711" s="26">
        <f>IF(SUM($D$2:D710)&lt;&gt;0,0,IF(OR(ROUND(U710-L711,2)=0,ROUND(U711,2)=0),E711,0))</f>
        <v>0</v>
      </c>
      <c r="E711" s="3" t="str">
        <f t="shared" si="145"/>
        <v/>
      </c>
      <c r="F711" s="3" t="str">
        <f t="shared" si="137"/>
        <v/>
      </c>
      <c r="G711" s="47">
        <f t="shared" si="147"/>
        <v>8.6499999999999994E-2</v>
      </c>
      <c r="H711" s="37">
        <f t="shared" si="138"/>
        <v>8.6499999999999994E-2</v>
      </c>
      <c r="I711" s="9" t="e">
        <f>IF(Inputs!$B$12="No",IF((K711+L711)&gt;(U710*(1+rate/freq)),IF((U710*(1+rate/freq))&lt;0,0,(U710*(1+rate/freq))),(K711+L711)),IF(E711="",NA(),IF(Inputs!$E$10&gt;(U710*(1+rate/freq)),IF((U710*(1+rate/freq))&lt;0,0,(U710*(1+rate/freq))),PMT(H711/freq,(term),-$B$2))))</f>
        <v>#N/A</v>
      </c>
      <c r="J711" s="8" t="str">
        <f t="shared" si="139"/>
        <v/>
      </c>
      <c r="K711" s="9" t="str">
        <f t="shared" si="140"/>
        <v/>
      </c>
      <c r="L711" s="8" t="str">
        <f>IF(E711="","",IF(Inputs!$B$12="Yes",I711-K711,Inputs!$B$6-K711))</f>
        <v/>
      </c>
      <c r="M711" s="8" t="str">
        <f t="shared" si="146"/>
        <v/>
      </c>
      <c r="N711" s="8"/>
      <c r="O711" s="8"/>
      <c r="P711" s="8"/>
      <c r="Q711" s="8" t="str">
        <f t="shared" si="141"/>
        <v/>
      </c>
      <c r="R711" s="3">
        <f t="shared" si="142"/>
        <v>0</v>
      </c>
      <c r="S711" s="19"/>
      <c r="T711" s="3">
        <f t="shared" si="143"/>
        <v>0</v>
      </c>
      <c r="U711" s="8" t="str">
        <f t="shared" si="144"/>
        <v/>
      </c>
      <c r="W711" s="11"/>
      <c r="X711" s="11"/>
      <c r="Y711" s="11"/>
      <c r="Z711" s="11"/>
      <c r="AA711" s="11"/>
      <c r="AB711" s="11"/>
      <c r="AC711" s="11"/>
      <c r="AD711">
        <f>IF(AND('Loan amortization schedule-old'!K711&gt;$AE$1,K711&gt;$AE$1),1,0)</f>
        <v>1</v>
      </c>
      <c r="AE711" s="2">
        <f>IF(AND('Loan amortization schedule-old'!K711&gt;$AE$1,K711&lt;$AE$1),($AE$1-K711)*Inputs!$B$10,0)</f>
        <v>0</v>
      </c>
      <c r="AF711">
        <f>IF(AND('Loan amortization schedule-old'!K711&lt;$AE$1,K711&lt;$AE$1),('Loan amortization schedule-old'!K711-'Loan amortization schedule-new'!K711)*Inputs!$B$10,0)</f>
        <v>0</v>
      </c>
      <c r="AG711" s="7"/>
      <c r="AH711" s="61" t="e">
        <f>IF(ISERROR(E711),NA(),'Loan amortization schedule-old'!K711-'Loan amortization schedule-new'!K711)+IF(ISERROR(E711),NA(),'Loan amortization schedule-old'!L711-'Loan amortization schedule-new'!L711)-IF(ISERROR(E711),NA(),IF(AD711=1,0,SUM(AE711:AF711)))</f>
        <v>#VALUE!</v>
      </c>
    </row>
    <row r="712" spans="4:34">
      <c r="D712" s="26">
        <f>IF(SUM($D$2:D711)&lt;&gt;0,0,IF(OR(ROUND(U711-L712,2)=0,ROUND(U712,2)=0),E712,0))</f>
        <v>0</v>
      </c>
      <c r="E712" s="3" t="str">
        <f t="shared" si="145"/>
        <v/>
      </c>
      <c r="F712" s="3" t="str">
        <f t="shared" si="137"/>
        <v/>
      </c>
      <c r="G712" s="47">
        <f t="shared" si="147"/>
        <v>8.6499999999999994E-2</v>
      </c>
      <c r="H712" s="37">
        <f t="shared" si="138"/>
        <v>8.6499999999999994E-2</v>
      </c>
      <c r="I712" s="9" t="e">
        <f>IF(Inputs!$B$12="No",IF((K712+L712)&gt;(U711*(1+rate/freq)),IF((U711*(1+rate/freq))&lt;0,0,(U711*(1+rate/freq))),(K712+L712)),IF(E712="",NA(),IF(Inputs!$E$10&gt;(U711*(1+rate/freq)),IF((U711*(1+rate/freq))&lt;0,0,(U711*(1+rate/freq))),PMT(H712/freq,(term),-$B$2))))</f>
        <v>#N/A</v>
      </c>
      <c r="J712" s="8" t="str">
        <f t="shared" si="139"/>
        <v/>
      </c>
      <c r="K712" s="9" t="str">
        <f t="shared" si="140"/>
        <v/>
      </c>
      <c r="L712" s="8" t="str">
        <f>IF(E712="","",IF(Inputs!$B$12="Yes",I712-K712,Inputs!$B$6-K712))</f>
        <v/>
      </c>
      <c r="M712" s="8" t="str">
        <f t="shared" si="146"/>
        <v/>
      </c>
      <c r="N712" s="8">
        <f>N709+3</f>
        <v>709</v>
      </c>
      <c r="O712" s="8">
        <f>O706+6</f>
        <v>709</v>
      </c>
      <c r="P712" s="8">
        <f>P700+12</f>
        <v>709</v>
      </c>
      <c r="Q712" s="8" t="str">
        <f t="shared" si="141"/>
        <v/>
      </c>
      <c r="R712" s="3">
        <f t="shared" si="142"/>
        <v>0</v>
      </c>
      <c r="S712" s="19"/>
      <c r="T712" s="3">
        <f t="shared" si="143"/>
        <v>0</v>
      </c>
      <c r="U712" s="8" t="str">
        <f t="shared" si="144"/>
        <v/>
      </c>
      <c r="W712" s="11"/>
      <c r="X712" s="11"/>
      <c r="Y712" s="11"/>
      <c r="Z712" s="11"/>
      <c r="AA712" s="11"/>
      <c r="AB712" s="11"/>
      <c r="AC712" s="11"/>
      <c r="AD712">
        <f>IF(AND('Loan amortization schedule-old'!K712&gt;$AE$1,K712&gt;$AE$1),1,0)</f>
        <v>1</v>
      </c>
      <c r="AE712" s="2">
        <f>IF(AND('Loan amortization schedule-old'!K712&gt;$AE$1,K712&lt;$AE$1),($AE$1-K712)*Inputs!$B$10,0)</f>
        <v>0</v>
      </c>
      <c r="AF712">
        <f>IF(AND('Loan amortization schedule-old'!K712&lt;$AE$1,K712&lt;$AE$1),('Loan amortization schedule-old'!K712-'Loan amortization schedule-new'!K712)*Inputs!$B$10,0)</f>
        <v>0</v>
      </c>
      <c r="AG712" s="7"/>
      <c r="AH712" s="61" t="e">
        <f>IF(ISERROR(E712),NA(),'Loan amortization schedule-old'!K712-'Loan amortization schedule-new'!K712)+IF(ISERROR(E712),NA(),'Loan amortization schedule-old'!L712-'Loan amortization schedule-new'!L712)-IF(ISERROR(E712),NA(),IF(AD712=1,0,SUM(AE712:AF712)))</f>
        <v>#VALUE!</v>
      </c>
    </row>
    <row r="713" spans="4:34">
      <c r="D713" s="26">
        <f>IF(SUM($D$2:D712)&lt;&gt;0,0,IF(OR(ROUND(U712-L713,2)=0,ROUND(U713,2)=0),E713,0))</f>
        <v>0</v>
      </c>
      <c r="E713" s="3" t="str">
        <f t="shared" si="145"/>
        <v/>
      </c>
      <c r="F713" s="3" t="str">
        <f t="shared" si="137"/>
        <v/>
      </c>
      <c r="G713" s="47">
        <f t="shared" si="147"/>
        <v>8.6499999999999994E-2</v>
      </c>
      <c r="H713" s="37">
        <f t="shared" si="138"/>
        <v>8.6499999999999994E-2</v>
      </c>
      <c r="I713" s="9" t="e">
        <f>IF(Inputs!$B$12="No",IF((K713+L713)&gt;(U712*(1+rate/freq)),IF((U712*(1+rate/freq))&lt;0,0,(U712*(1+rate/freq))),(K713+L713)),IF(E713="",NA(),IF(Inputs!$E$10&gt;(U712*(1+rate/freq)),IF((U712*(1+rate/freq))&lt;0,0,(U712*(1+rate/freq))),PMT(H713/freq,(term),-$B$2))))</f>
        <v>#N/A</v>
      </c>
      <c r="J713" s="8" t="str">
        <f t="shared" si="139"/>
        <v/>
      </c>
      <c r="K713" s="9" t="str">
        <f t="shared" si="140"/>
        <v/>
      </c>
      <c r="L713" s="8" t="str">
        <f>IF(E713="","",IF(Inputs!$B$12="Yes",I713-K713,Inputs!$B$6-K713))</f>
        <v/>
      </c>
      <c r="M713" s="8" t="str">
        <f t="shared" si="146"/>
        <v/>
      </c>
      <c r="N713" s="8"/>
      <c r="O713" s="8"/>
      <c r="P713" s="8"/>
      <c r="Q713" s="8" t="str">
        <f t="shared" si="141"/>
        <v/>
      </c>
      <c r="R713" s="3">
        <f t="shared" si="142"/>
        <v>0</v>
      </c>
      <c r="S713" s="19"/>
      <c r="T713" s="3">
        <f t="shared" si="143"/>
        <v>0</v>
      </c>
      <c r="U713" s="8" t="str">
        <f t="shared" si="144"/>
        <v/>
      </c>
      <c r="W713" s="11"/>
      <c r="X713" s="11"/>
      <c r="Y713" s="11"/>
      <c r="Z713" s="11"/>
      <c r="AA713" s="11"/>
      <c r="AB713" s="11"/>
      <c r="AC713" s="11"/>
      <c r="AD713">
        <f>IF(AND('Loan amortization schedule-old'!K713&gt;$AE$1,K713&gt;$AE$1),1,0)</f>
        <v>1</v>
      </c>
      <c r="AE713" s="2">
        <f>IF(AND('Loan amortization schedule-old'!K713&gt;$AE$1,K713&lt;$AE$1),($AE$1-K713)*Inputs!$B$10,0)</f>
        <v>0</v>
      </c>
      <c r="AF713">
        <f>IF(AND('Loan amortization schedule-old'!K713&lt;$AE$1,K713&lt;$AE$1),('Loan amortization schedule-old'!K713-'Loan amortization schedule-new'!K713)*Inputs!$B$10,0)</f>
        <v>0</v>
      </c>
      <c r="AG713" s="7"/>
      <c r="AH713" s="61" t="e">
        <f>IF(ISERROR(E713),NA(),'Loan amortization schedule-old'!K713-'Loan amortization schedule-new'!K713)+IF(ISERROR(E713),NA(),'Loan amortization schedule-old'!L713-'Loan amortization schedule-new'!L713)-IF(ISERROR(E713),NA(),IF(AD713=1,0,SUM(AE713:AF713)))</f>
        <v>#VALUE!</v>
      </c>
    </row>
    <row r="714" spans="4:34">
      <c r="D714" s="26">
        <f>IF(SUM($D$2:D713)&lt;&gt;0,0,IF(OR(ROUND(U713-L714,2)=0,ROUND(U714,2)=0),E714,0))</f>
        <v>0</v>
      </c>
      <c r="E714" s="3" t="str">
        <f t="shared" si="145"/>
        <v/>
      </c>
      <c r="F714" s="3" t="str">
        <f t="shared" si="137"/>
        <v/>
      </c>
      <c r="G714" s="47">
        <f t="shared" si="147"/>
        <v>8.6499999999999994E-2</v>
      </c>
      <c r="H714" s="37">
        <f t="shared" si="138"/>
        <v>8.6499999999999994E-2</v>
      </c>
      <c r="I714" s="9" t="e">
        <f>IF(Inputs!$B$12="No",IF((K714+L714)&gt;(U713*(1+rate/freq)),IF((U713*(1+rate/freq))&lt;0,0,(U713*(1+rate/freq))),(K714+L714)),IF(E714="",NA(),IF(Inputs!$E$10&gt;(U713*(1+rate/freq)),IF((U713*(1+rate/freq))&lt;0,0,(U713*(1+rate/freq))),PMT(H714/freq,(term),-$B$2))))</f>
        <v>#N/A</v>
      </c>
      <c r="J714" s="8" t="str">
        <f t="shared" si="139"/>
        <v/>
      </c>
      <c r="K714" s="9" t="str">
        <f t="shared" si="140"/>
        <v/>
      </c>
      <c r="L714" s="8" t="str">
        <f>IF(E714="","",IF(Inputs!$B$12="Yes",I714-K714,Inputs!$B$6-K714))</f>
        <v/>
      </c>
      <c r="M714" s="8" t="str">
        <f t="shared" si="146"/>
        <v/>
      </c>
      <c r="N714" s="8"/>
      <c r="O714" s="8"/>
      <c r="P714" s="8"/>
      <c r="Q714" s="8" t="str">
        <f t="shared" si="141"/>
        <v/>
      </c>
      <c r="R714" s="3">
        <f t="shared" si="142"/>
        <v>0</v>
      </c>
      <c r="S714" s="19"/>
      <c r="T714" s="3">
        <f t="shared" si="143"/>
        <v>0</v>
      </c>
      <c r="U714" s="8" t="str">
        <f t="shared" si="144"/>
        <v/>
      </c>
      <c r="W714" s="11"/>
      <c r="X714" s="11"/>
      <c r="Y714" s="11"/>
      <c r="Z714" s="11"/>
      <c r="AA714" s="11"/>
      <c r="AB714" s="11"/>
      <c r="AC714" s="11"/>
      <c r="AD714">
        <f>IF(AND('Loan amortization schedule-old'!K714&gt;$AE$1,K714&gt;$AE$1),1,0)</f>
        <v>1</v>
      </c>
      <c r="AE714" s="2">
        <f>IF(AND('Loan amortization schedule-old'!K714&gt;$AE$1,K714&lt;$AE$1),($AE$1-K714)*Inputs!$B$10,0)</f>
        <v>0</v>
      </c>
      <c r="AF714">
        <f>IF(AND('Loan amortization schedule-old'!K714&lt;$AE$1,K714&lt;$AE$1),('Loan amortization schedule-old'!K714-'Loan amortization schedule-new'!K714)*Inputs!$B$10,0)</f>
        <v>0</v>
      </c>
      <c r="AG714" s="7"/>
      <c r="AH714" s="61" t="e">
        <f>IF(ISERROR(E714),NA(),'Loan amortization schedule-old'!K714-'Loan amortization schedule-new'!K714)+IF(ISERROR(E714),NA(),'Loan amortization schedule-old'!L714-'Loan amortization schedule-new'!L714)-IF(ISERROR(E714),NA(),IF(AD714=1,0,SUM(AE714:AF714)))</f>
        <v>#VALUE!</v>
      </c>
    </row>
    <row r="715" spans="4:34">
      <c r="D715" s="26">
        <f>IF(SUM($D$2:D714)&lt;&gt;0,0,IF(OR(ROUND(U714-L715,2)=0,ROUND(U715,2)=0),E715,0))</f>
        <v>0</v>
      </c>
      <c r="E715" s="3" t="str">
        <f t="shared" si="145"/>
        <v/>
      </c>
      <c r="F715" s="3" t="str">
        <f t="shared" si="137"/>
        <v/>
      </c>
      <c r="G715" s="47">
        <f t="shared" si="147"/>
        <v>8.6499999999999994E-2</v>
      </c>
      <c r="H715" s="37">
        <f t="shared" si="138"/>
        <v>8.6499999999999994E-2</v>
      </c>
      <c r="I715" s="9" t="e">
        <f>IF(Inputs!$B$12="No",IF((K715+L715)&gt;(U714*(1+rate/freq)),IF((U714*(1+rate/freq))&lt;0,0,(U714*(1+rate/freq))),(K715+L715)),IF(E715="",NA(),IF(Inputs!$E$10&gt;(U714*(1+rate/freq)),IF((U714*(1+rate/freq))&lt;0,0,(U714*(1+rate/freq))),PMT(H715/freq,(term),-$B$2))))</f>
        <v>#N/A</v>
      </c>
      <c r="J715" s="8" t="str">
        <f t="shared" si="139"/>
        <v/>
      </c>
      <c r="K715" s="9" t="str">
        <f t="shared" si="140"/>
        <v/>
      </c>
      <c r="L715" s="8" t="str">
        <f>IF(E715="","",IF(Inputs!$B$12="Yes",I715-K715,Inputs!$B$6-K715))</f>
        <v/>
      </c>
      <c r="M715" s="8" t="str">
        <f t="shared" si="146"/>
        <v/>
      </c>
      <c r="N715" s="8">
        <f>N712+3</f>
        <v>712</v>
      </c>
      <c r="O715" s="8"/>
      <c r="P715" s="8"/>
      <c r="Q715" s="8" t="str">
        <f t="shared" si="141"/>
        <v/>
      </c>
      <c r="R715" s="3">
        <f t="shared" si="142"/>
        <v>0</v>
      </c>
      <c r="S715" s="19"/>
      <c r="T715" s="3">
        <f t="shared" si="143"/>
        <v>0</v>
      </c>
      <c r="U715" s="8" t="str">
        <f t="shared" si="144"/>
        <v/>
      </c>
      <c r="W715" s="11"/>
      <c r="X715" s="11"/>
      <c r="Y715" s="11"/>
      <c r="Z715" s="11"/>
      <c r="AA715" s="11"/>
      <c r="AB715" s="11"/>
      <c r="AC715" s="11"/>
      <c r="AD715">
        <f>IF(AND('Loan amortization schedule-old'!K715&gt;$AE$1,K715&gt;$AE$1),1,0)</f>
        <v>1</v>
      </c>
      <c r="AE715" s="2">
        <f>IF(AND('Loan amortization schedule-old'!K715&gt;$AE$1,K715&lt;$AE$1),($AE$1-K715)*Inputs!$B$10,0)</f>
        <v>0</v>
      </c>
      <c r="AF715">
        <f>IF(AND('Loan amortization schedule-old'!K715&lt;$AE$1,K715&lt;$AE$1),('Loan amortization schedule-old'!K715-'Loan amortization schedule-new'!K715)*Inputs!$B$10,0)</f>
        <v>0</v>
      </c>
      <c r="AG715" s="7"/>
      <c r="AH715" s="61" t="e">
        <f>IF(ISERROR(E715),NA(),'Loan amortization schedule-old'!K715-'Loan amortization schedule-new'!K715)+IF(ISERROR(E715),NA(),'Loan amortization schedule-old'!L715-'Loan amortization schedule-new'!L715)-IF(ISERROR(E715),NA(),IF(AD715=1,0,SUM(AE715:AF715)))</f>
        <v>#VALUE!</v>
      </c>
    </row>
    <row r="716" spans="4:34">
      <c r="D716" s="26">
        <f>IF(SUM($D$2:D715)&lt;&gt;0,0,IF(OR(ROUND(U715-L716,2)=0,ROUND(U716,2)=0),E716,0))</f>
        <v>0</v>
      </c>
      <c r="E716" s="3" t="str">
        <f t="shared" si="145"/>
        <v/>
      </c>
      <c r="F716" s="3" t="str">
        <f t="shared" si="137"/>
        <v/>
      </c>
      <c r="G716" s="47">
        <f t="shared" si="147"/>
        <v>8.6499999999999994E-2</v>
      </c>
      <c r="H716" s="37">
        <f t="shared" si="138"/>
        <v>8.6499999999999994E-2</v>
      </c>
      <c r="I716" s="9" t="e">
        <f>IF(Inputs!$B$12="No",IF((K716+L716)&gt;(U715*(1+rate/freq)),IF((U715*(1+rate/freq))&lt;0,0,(U715*(1+rate/freq))),(K716+L716)),IF(E716="",NA(),IF(Inputs!$E$10&gt;(U715*(1+rate/freq)),IF((U715*(1+rate/freq))&lt;0,0,(U715*(1+rate/freq))),PMT(H716/freq,(term),-$B$2))))</f>
        <v>#N/A</v>
      </c>
      <c r="J716" s="8" t="str">
        <f t="shared" si="139"/>
        <v/>
      </c>
      <c r="K716" s="9" t="str">
        <f t="shared" si="140"/>
        <v/>
      </c>
      <c r="L716" s="8" t="str">
        <f>IF(E716="","",IF(Inputs!$B$12="Yes",I716-K716,Inputs!$B$6-K716))</f>
        <v/>
      </c>
      <c r="M716" s="8" t="str">
        <f t="shared" si="146"/>
        <v/>
      </c>
      <c r="N716" s="8"/>
      <c r="O716" s="8"/>
      <c r="P716" s="8"/>
      <c r="Q716" s="8" t="str">
        <f t="shared" si="141"/>
        <v/>
      </c>
      <c r="R716" s="3">
        <f t="shared" si="142"/>
        <v>0</v>
      </c>
      <c r="S716" s="19"/>
      <c r="T716" s="3">
        <f t="shared" si="143"/>
        <v>0</v>
      </c>
      <c r="U716" s="8" t="str">
        <f t="shared" si="144"/>
        <v/>
      </c>
      <c r="W716" s="11"/>
      <c r="X716" s="11"/>
      <c r="Y716" s="11"/>
      <c r="Z716" s="11"/>
      <c r="AA716" s="11"/>
      <c r="AB716" s="11"/>
      <c r="AC716" s="11"/>
      <c r="AD716">
        <f>IF(AND('Loan amortization schedule-old'!K716&gt;$AE$1,K716&gt;$AE$1),1,0)</f>
        <v>1</v>
      </c>
      <c r="AE716" s="2">
        <f>IF(AND('Loan amortization schedule-old'!K716&gt;$AE$1,K716&lt;$AE$1),($AE$1-K716)*Inputs!$B$10,0)</f>
        <v>0</v>
      </c>
      <c r="AF716">
        <f>IF(AND('Loan amortization schedule-old'!K716&lt;$AE$1,K716&lt;$AE$1),('Loan amortization schedule-old'!K716-'Loan amortization schedule-new'!K716)*Inputs!$B$10,0)</f>
        <v>0</v>
      </c>
      <c r="AG716" s="7"/>
      <c r="AH716" s="61" t="e">
        <f>IF(ISERROR(E716),NA(),'Loan amortization schedule-old'!K716-'Loan amortization schedule-new'!K716)+IF(ISERROR(E716),NA(),'Loan amortization schedule-old'!L716-'Loan amortization schedule-new'!L716)-IF(ISERROR(E716),NA(),IF(AD716=1,0,SUM(AE716:AF716)))</f>
        <v>#VALUE!</v>
      </c>
    </row>
    <row r="717" spans="4:34">
      <c r="D717" s="26">
        <f>IF(SUM($D$2:D716)&lt;&gt;0,0,IF(OR(ROUND(U716-L717,2)=0,ROUND(U717,2)=0),E717,0))</f>
        <v>0</v>
      </c>
      <c r="E717" s="3" t="str">
        <f t="shared" si="145"/>
        <v/>
      </c>
      <c r="F717" s="3" t="str">
        <f t="shared" si="137"/>
        <v/>
      </c>
      <c r="G717" s="47">
        <f t="shared" si="147"/>
        <v>8.6499999999999994E-2</v>
      </c>
      <c r="H717" s="37">
        <f t="shared" si="138"/>
        <v>8.6499999999999994E-2</v>
      </c>
      <c r="I717" s="9" t="e">
        <f>IF(Inputs!$B$12="No",IF((K717+L717)&gt;(U716*(1+rate/freq)),IF((U716*(1+rate/freq))&lt;0,0,(U716*(1+rate/freq))),(K717+L717)),IF(E717="",NA(),IF(Inputs!$E$10&gt;(U716*(1+rate/freq)),IF((U716*(1+rate/freq))&lt;0,0,(U716*(1+rate/freq))),PMT(H717/freq,(term),-$B$2))))</f>
        <v>#N/A</v>
      </c>
      <c r="J717" s="8" t="str">
        <f t="shared" si="139"/>
        <v/>
      </c>
      <c r="K717" s="9" t="str">
        <f t="shared" si="140"/>
        <v/>
      </c>
      <c r="L717" s="8" t="str">
        <f>IF(E717="","",IF(Inputs!$B$12="Yes",I717-K717,Inputs!$B$6-K717))</f>
        <v/>
      </c>
      <c r="M717" s="8" t="str">
        <f t="shared" si="146"/>
        <v/>
      </c>
      <c r="N717" s="8"/>
      <c r="O717" s="8"/>
      <c r="P717" s="8"/>
      <c r="Q717" s="8" t="str">
        <f t="shared" si="141"/>
        <v/>
      </c>
      <c r="R717" s="3">
        <f t="shared" si="142"/>
        <v>0</v>
      </c>
      <c r="S717" s="19"/>
      <c r="T717" s="3">
        <f t="shared" si="143"/>
        <v>0</v>
      </c>
      <c r="U717" s="8" t="str">
        <f t="shared" si="144"/>
        <v/>
      </c>
      <c r="W717" s="11"/>
      <c r="X717" s="11"/>
      <c r="Y717" s="11"/>
      <c r="Z717" s="11"/>
      <c r="AA717" s="11"/>
      <c r="AB717" s="11"/>
      <c r="AC717" s="11"/>
      <c r="AD717">
        <f>IF(AND('Loan amortization schedule-old'!K717&gt;$AE$1,K717&gt;$AE$1),1,0)</f>
        <v>1</v>
      </c>
      <c r="AE717" s="2">
        <f>IF(AND('Loan amortization schedule-old'!K717&gt;$AE$1,K717&lt;$AE$1),($AE$1-K717)*Inputs!$B$10,0)</f>
        <v>0</v>
      </c>
      <c r="AF717">
        <f>IF(AND('Loan amortization schedule-old'!K717&lt;$AE$1,K717&lt;$AE$1),('Loan amortization schedule-old'!K717-'Loan amortization schedule-new'!K717)*Inputs!$B$10,0)</f>
        <v>0</v>
      </c>
      <c r="AG717" s="7"/>
      <c r="AH717" s="61" t="e">
        <f>IF(ISERROR(E717),NA(),'Loan amortization schedule-old'!K717-'Loan amortization schedule-new'!K717)+IF(ISERROR(E717),NA(),'Loan amortization schedule-old'!L717-'Loan amortization schedule-new'!L717)-IF(ISERROR(E717),NA(),IF(AD717=1,0,SUM(AE717:AF717)))</f>
        <v>#VALUE!</v>
      </c>
    </row>
    <row r="718" spans="4:34">
      <c r="D718" s="26">
        <f>IF(SUM($D$2:D717)&lt;&gt;0,0,IF(OR(ROUND(U717-L718,2)=0,ROUND(U718,2)=0),E718,0))</f>
        <v>0</v>
      </c>
      <c r="E718" s="3" t="str">
        <f t="shared" si="145"/>
        <v/>
      </c>
      <c r="F718" s="3" t="str">
        <f t="shared" si="137"/>
        <v/>
      </c>
      <c r="G718" s="47">
        <f t="shared" si="147"/>
        <v>8.6499999999999994E-2</v>
      </c>
      <c r="H718" s="37">
        <f t="shared" si="138"/>
        <v>8.6499999999999994E-2</v>
      </c>
      <c r="I718" s="9" t="e">
        <f>IF(Inputs!$B$12="No",IF((K718+L718)&gt;(U717*(1+rate/freq)),IF((U717*(1+rate/freq))&lt;0,0,(U717*(1+rate/freq))),(K718+L718)),IF(E718="",NA(),IF(Inputs!$E$10&gt;(U717*(1+rate/freq)),IF((U717*(1+rate/freq))&lt;0,0,(U717*(1+rate/freq))),PMT(H718/freq,(term),-$B$2))))</f>
        <v>#N/A</v>
      </c>
      <c r="J718" s="8" t="str">
        <f t="shared" si="139"/>
        <v/>
      </c>
      <c r="K718" s="9" t="str">
        <f t="shared" si="140"/>
        <v/>
      </c>
      <c r="L718" s="8" t="str">
        <f>IF(E718="","",IF(Inputs!$B$12="Yes",I718-K718,Inputs!$B$6-K718))</f>
        <v/>
      </c>
      <c r="M718" s="8" t="str">
        <f t="shared" si="146"/>
        <v/>
      </c>
      <c r="N718" s="8">
        <f>N715+3</f>
        <v>715</v>
      </c>
      <c r="O718" s="8">
        <f>O712+6</f>
        <v>715</v>
      </c>
      <c r="P718" s="8"/>
      <c r="Q718" s="8" t="str">
        <f t="shared" si="141"/>
        <v/>
      </c>
      <c r="R718" s="3">
        <f t="shared" si="142"/>
        <v>0</v>
      </c>
      <c r="S718" s="19"/>
      <c r="T718" s="3">
        <f t="shared" si="143"/>
        <v>0</v>
      </c>
      <c r="U718" s="8" t="str">
        <f t="shared" si="144"/>
        <v/>
      </c>
      <c r="W718" s="11"/>
      <c r="X718" s="11"/>
      <c r="Y718" s="11"/>
      <c r="Z718" s="11"/>
      <c r="AA718" s="11"/>
      <c r="AB718" s="11"/>
      <c r="AC718" s="11"/>
      <c r="AD718">
        <f>IF(AND('Loan amortization schedule-old'!K718&gt;$AE$1,K718&gt;$AE$1),1,0)</f>
        <v>1</v>
      </c>
      <c r="AE718" s="2">
        <f>IF(AND('Loan amortization schedule-old'!K718&gt;$AE$1,K718&lt;$AE$1),($AE$1-K718)*Inputs!$B$10,0)</f>
        <v>0</v>
      </c>
      <c r="AF718">
        <f>IF(AND('Loan amortization schedule-old'!K718&lt;$AE$1,K718&lt;$AE$1),('Loan amortization schedule-old'!K718-'Loan amortization schedule-new'!K718)*Inputs!$B$10,0)</f>
        <v>0</v>
      </c>
      <c r="AG718" s="7"/>
      <c r="AH718" s="61" t="e">
        <f>IF(ISERROR(E718),NA(),'Loan amortization schedule-old'!K718-'Loan amortization schedule-new'!K718)+IF(ISERROR(E718),NA(),'Loan amortization schedule-old'!L718-'Loan amortization schedule-new'!L718)-IF(ISERROR(E718),NA(),IF(AD718=1,0,SUM(AE718:AF718)))</f>
        <v>#VALUE!</v>
      </c>
    </row>
    <row r="719" spans="4:34">
      <c r="D719" s="26">
        <f>IF(SUM($D$2:D718)&lt;&gt;0,0,IF(OR(ROUND(U718-L719,2)=0,ROUND(U719,2)=0),E719,0))</f>
        <v>0</v>
      </c>
      <c r="E719" s="3" t="str">
        <f t="shared" si="145"/>
        <v/>
      </c>
      <c r="F719" s="3" t="str">
        <f t="shared" si="137"/>
        <v/>
      </c>
      <c r="G719" s="47">
        <f t="shared" si="147"/>
        <v>8.6499999999999994E-2</v>
      </c>
      <c r="H719" s="37">
        <f t="shared" si="138"/>
        <v>8.6499999999999994E-2</v>
      </c>
      <c r="I719" s="9" t="e">
        <f>IF(Inputs!$B$12="No",IF((K719+L719)&gt;(U718*(1+rate/freq)),IF((U718*(1+rate/freq))&lt;0,0,(U718*(1+rate/freq))),(K719+L719)),IF(E719="",NA(),IF(Inputs!$E$10&gt;(U718*(1+rate/freq)),IF((U718*(1+rate/freq))&lt;0,0,(U718*(1+rate/freq))),PMT(H719/freq,(term),-$B$2))))</f>
        <v>#N/A</v>
      </c>
      <c r="J719" s="8" t="str">
        <f t="shared" si="139"/>
        <v/>
      </c>
      <c r="K719" s="9" t="str">
        <f t="shared" si="140"/>
        <v/>
      </c>
      <c r="L719" s="8" t="str">
        <f>IF(E719="","",IF(Inputs!$B$12="Yes",I719-K719,Inputs!$B$6-K719))</f>
        <v/>
      </c>
      <c r="M719" s="8" t="str">
        <f t="shared" si="146"/>
        <v/>
      </c>
      <c r="N719" s="8"/>
      <c r="O719" s="8"/>
      <c r="P719" s="8"/>
      <c r="Q719" s="8" t="str">
        <f t="shared" si="141"/>
        <v/>
      </c>
      <c r="R719" s="3">
        <f t="shared" si="142"/>
        <v>0</v>
      </c>
      <c r="S719" s="19"/>
      <c r="T719" s="3">
        <f t="shared" si="143"/>
        <v>0</v>
      </c>
      <c r="U719" s="8" t="str">
        <f t="shared" si="144"/>
        <v/>
      </c>
      <c r="W719" s="11"/>
      <c r="X719" s="11"/>
      <c r="Y719" s="11"/>
      <c r="Z719" s="11"/>
      <c r="AA719" s="11"/>
      <c r="AB719" s="11"/>
      <c r="AC719" s="11"/>
      <c r="AD719">
        <f>IF(AND('Loan amortization schedule-old'!K719&gt;$AE$1,K719&gt;$AE$1),1,0)</f>
        <v>1</v>
      </c>
      <c r="AE719" s="2">
        <f>IF(AND('Loan amortization schedule-old'!K719&gt;$AE$1,K719&lt;$AE$1),($AE$1-K719)*Inputs!$B$10,0)</f>
        <v>0</v>
      </c>
      <c r="AF719">
        <f>IF(AND('Loan amortization schedule-old'!K719&lt;$AE$1,K719&lt;$AE$1),('Loan amortization schedule-old'!K719-'Loan amortization schedule-new'!K719)*Inputs!$B$10,0)</f>
        <v>0</v>
      </c>
      <c r="AG719" s="7"/>
      <c r="AH719" s="61" t="e">
        <f>IF(ISERROR(E719),NA(),'Loan amortization schedule-old'!K719-'Loan amortization schedule-new'!K719)+IF(ISERROR(E719),NA(),'Loan amortization schedule-old'!L719-'Loan amortization schedule-new'!L719)-IF(ISERROR(E719),NA(),IF(AD719=1,0,SUM(AE719:AF719)))</f>
        <v>#VALUE!</v>
      </c>
    </row>
    <row r="720" spans="4:34">
      <c r="D720" s="26">
        <f>IF(SUM($D$2:D719)&lt;&gt;0,0,IF(OR(ROUND(U719-L720,2)=0,ROUND(U720,2)=0),E720,0))</f>
        <v>0</v>
      </c>
      <c r="E720" s="3" t="str">
        <f t="shared" si="145"/>
        <v/>
      </c>
      <c r="F720" s="3" t="str">
        <f t="shared" si="137"/>
        <v/>
      </c>
      <c r="G720" s="47">
        <f t="shared" si="147"/>
        <v>8.6499999999999994E-2</v>
      </c>
      <c r="H720" s="37">
        <f t="shared" si="138"/>
        <v>8.6499999999999994E-2</v>
      </c>
      <c r="I720" s="9" t="e">
        <f>IF(Inputs!$B$12="No",IF((K720+L720)&gt;(U719*(1+rate/freq)),IF((U719*(1+rate/freq))&lt;0,0,(U719*(1+rate/freq))),(K720+L720)),IF(E720="",NA(),IF(Inputs!$E$10&gt;(U719*(1+rate/freq)),IF((U719*(1+rate/freq))&lt;0,0,(U719*(1+rate/freq))),PMT(H720/freq,(term),-$B$2))))</f>
        <v>#N/A</v>
      </c>
      <c r="J720" s="8" t="str">
        <f t="shared" si="139"/>
        <v/>
      </c>
      <c r="K720" s="9" t="str">
        <f t="shared" si="140"/>
        <v/>
      </c>
      <c r="L720" s="8" t="str">
        <f>IF(E720="","",IF(Inputs!$B$12="Yes",I720-K720,Inputs!$B$6-K720))</f>
        <v/>
      </c>
      <c r="M720" s="8" t="str">
        <f t="shared" si="146"/>
        <v/>
      </c>
      <c r="N720" s="8"/>
      <c r="O720" s="8"/>
      <c r="P720" s="8"/>
      <c r="Q720" s="8" t="str">
        <f t="shared" si="141"/>
        <v/>
      </c>
      <c r="R720" s="3">
        <f t="shared" si="142"/>
        <v>0</v>
      </c>
      <c r="S720" s="19"/>
      <c r="T720" s="3">
        <f t="shared" si="143"/>
        <v>0</v>
      </c>
      <c r="U720" s="8" t="str">
        <f t="shared" si="144"/>
        <v/>
      </c>
      <c r="W720" s="11"/>
      <c r="X720" s="11"/>
      <c r="Y720" s="11"/>
      <c r="Z720" s="11"/>
      <c r="AA720" s="11"/>
      <c r="AB720" s="11"/>
      <c r="AC720" s="11"/>
      <c r="AD720">
        <f>IF(AND('Loan amortization schedule-old'!K720&gt;$AE$1,K720&gt;$AE$1),1,0)</f>
        <v>1</v>
      </c>
      <c r="AE720" s="2">
        <f>IF(AND('Loan amortization schedule-old'!K720&gt;$AE$1,K720&lt;$AE$1),($AE$1-K720)*Inputs!$B$10,0)</f>
        <v>0</v>
      </c>
      <c r="AF720">
        <f>IF(AND('Loan amortization schedule-old'!K720&lt;$AE$1,K720&lt;$AE$1),('Loan amortization schedule-old'!K720-'Loan amortization schedule-new'!K720)*Inputs!$B$10,0)</f>
        <v>0</v>
      </c>
      <c r="AG720" s="7"/>
      <c r="AH720" s="61" t="e">
        <f>IF(ISERROR(E720),NA(),'Loan amortization schedule-old'!K720-'Loan amortization schedule-new'!K720)+IF(ISERROR(E720),NA(),'Loan amortization schedule-old'!L720-'Loan amortization schedule-new'!L720)-IF(ISERROR(E720),NA(),IF(AD720=1,0,SUM(AE720:AF720)))</f>
        <v>#VALUE!</v>
      </c>
    </row>
    <row r="721" spans="4:34">
      <c r="D721" s="26">
        <f>IF(SUM($D$2:D720)&lt;&gt;0,0,IF(OR(ROUND(U720-L721,2)=0,ROUND(U721,2)=0),E721,0))</f>
        <v>0</v>
      </c>
      <c r="E721" s="3" t="str">
        <f t="shared" si="145"/>
        <v/>
      </c>
      <c r="F721" s="3" t="str">
        <f t="shared" si="137"/>
        <v/>
      </c>
      <c r="G721" s="47">
        <f t="shared" si="147"/>
        <v>8.6499999999999994E-2</v>
      </c>
      <c r="H721" s="37">
        <f t="shared" si="138"/>
        <v>8.6499999999999994E-2</v>
      </c>
      <c r="I721" s="9" t="e">
        <f>IF(Inputs!$B$12="No",IF((K721+L721)&gt;(U720*(1+rate/freq)),IF((U720*(1+rate/freq))&lt;0,0,(U720*(1+rate/freq))),(K721+L721)),IF(E721="",NA(),IF(Inputs!$E$10&gt;(U720*(1+rate/freq)),IF((U720*(1+rate/freq))&lt;0,0,(U720*(1+rate/freq))),PMT(H721/freq,(term),-$B$2))))</f>
        <v>#N/A</v>
      </c>
      <c r="J721" s="8" t="str">
        <f t="shared" si="139"/>
        <v/>
      </c>
      <c r="K721" s="9" t="str">
        <f t="shared" si="140"/>
        <v/>
      </c>
      <c r="L721" s="8" t="str">
        <f>IF(E721="","",IF(Inputs!$B$12="Yes",I721-K721,Inputs!$B$6-K721))</f>
        <v/>
      </c>
      <c r="M721" s="8" t="str">
        <f t="shared" si="146"/>
        <v/>
      </c>
      <c r="N721" s="8">
        <f>N718+3</f>
        <v>718</v>
      </c>
      <c r="O721" s="8"/>
      <c r="P721" s="8"/>
      <c r="Q721" s="8" t="str">
        <f t="shared" si="141"/>
        <v/>
      </c>
      <c r="R721" s="3">
        <f t="shared" si="142"/>
        <v>0</v>
      </c>
      <c r="S721" s="19"/>
      <c r="T721" s="3">
        <f t="shared" si="143"/>
        <v>0</v>
      </c>
      <c r="U721" s="8" t="str">
        <f t="shared" si="144"/>
        <v/>
      </c>
      <c r="W721" s="11"/>
      <c r="X721" s="11"/>
      <c r="Y721" s="11"/>
      <c r="Z721" s="11"/>
      <c r="AA721" s="11"/>
      <c r="AB721" s="11"/>
      <c r="AC721" s="11"/>
      <c r="AD721">
        <f>IF(AND('Loan amortization schedule-old'!K721&gt;$AE$1,K721&gt;$AE$1),1,0)</f>
        <v>1</v>
      </c>
      <c r="AE721" s="2">
        <f>IF(AND('Loan amortization schedule-old'!K721&gt;$AE$1,K721&lt;$AE$1),($AE$1-K721)*Inputs!$B$10,0)</f>
        <v>0</v>
      </c>
      <c r="AF721">
        <f>IF(AND('Loan amortization schedule-old'!K721&lt;$AE$1,K721&lt;$AE$1),('Loan amortization schedule-old'!K721-'Loan amortization schedule-new'!K721)*Inputs!$B$10,0)</f>
        <v>0</v>
      </c>
      <c r="AG721" s="7"/>
      <c r="AH721" s="61" t="e">
        <f>IF(ISERROR(E721),NA(),'Loan amortization schedule-old'!K721-'Loan amortization schedule-new'!K721)+IF(ISERROR(E721),NA(),'Loan amortization schedule-old'!L721-'Loan amortization schedule-new'!L721)-IF(ISERROR(E721),NA(),IF(AD721=1,0,SUM(AE721:AF721)))</f>
        <v>#VALUE!</v>
      </c>
    </row>
    <row r="722" spans="4:34">
      <c r="D722" s="26">
        <f>IF(SUM($D$2:D721)&lt;&gt;0,0,IF(OR(ROUND(U721-L722,2)=0,ROUND(U722,2)=0),E722,0))</f>
        <v>0</v>
      </c>
      <c r="E722" s="3" t="str">
        <f t="shared" si="145"/>
        <v/>
      </c>
      <c r="F722" s="3" t="str">
        <f t="shared" si="137"/>
        <v/>
      </c>
      <c r="G722" s="47">
        <f t="shared" si="147"/>
        <v>8.6499999999999994E-2</v>
      </c>
      <c r="H722" s="37">
        <f t="shared" si="138"/>
        <v>8.6499999999999994E-2</v>
      </c>
      <c r="I722" s="9" t="e">
        <f>IF(Inputs!$B$12="No",IF((K722+L722)&gt;(U721*(1+rate/freq)),IF((U721*(1+rate/freq))&lt;0,0,(U721*(1+rate/freq))),(K722+L722)),IF(E722="",NA(),IF(Inputs!$E$10&gt;(U721*(1+rate/freq)),IF((U721*(1+rate/freq))&lt;0,0,(U721*(1+rate/freq))),PMT(H722/freq,(term),-$B$2))))</f>
        <v>#N/A</v>
      </c>
      <c r="J722" s="8" t="str">
        <f t="shared" si="139"/>
        <v/>
      </c>
      <c r="K722" s="9" t="str">
        <f t="shared" si="140"/>
        <v/>
      </c>
      <c r="L722" s="8" t="str">
        <f>IF(E722="","",IF(Inputs!$B$12="Yes",I722-K722,Inputs!$B$6-K722))</f>
        <v/>
      </c>
      <c r="M722" s="8" t="str">
        <f t="shared" si="146"/>
        <v/>
      </c>
      <c r="N722" s="8"/>
      <c r="O722" s="8"/>
      <c r="P722" s="8"/>
      <c r="Q722" s="8" t="str">
        <f t="shared" si="141"/>
        <v/>
      </c>
      <c r="R722" s="3">
        <f t="shared" si="142"/>
        <v>0</v>
      </c>
      <c r="S722" s="19"/>
      <c r="T722" s="3">
        <f t="shared" si="143"/>
        <v>0</v>
      </c>
      <c r="U722" s="8" t="str">
        <f t="shared" si="144"/>
        <v/>
      </c>
      <c r="W722" s="11"/>
      <c r="X722" s="11"/>
      <c r="Y722" s="11"/>
      <c r="Z722" s="11"/>
      <c r="AA722" s="11"/>
      <c r="AB722" s="11"/>
      <c r="AC722" s="11"/>
      <c r="AD722">
        <f>IF(AND('Loan amortization schedule-old'!K722&gt;$AE$1,K722&gt;$AE$1),1,0)</f>
        <v>1</v>
      </c>
      <c r="AE722" s="2">
        <f>IF(AND('Loan amortization schedule-old'!K722&gt;$AE$1,K722&lt;$AE$1),($AE$1-K722)*Inputs!$B$10,0)</f>
        <v>0</v>
      </c>
      <c r="AF722">
        <f>IF(AND('Loan amortization schedule-old'!K722&lt;$AE$1,K722&lt;$AE$1),('Loan amortization schedule-old'!K722-'Loan amortization schedule-new'!K722)*Inputs!$B$10,0)</f>
        <v>0</v>
      </c>
      <c r="AG722" s="7"/>
      <c r="AH722" s="61" t="e">
        <f>IF(ISERROR(E722),NA(),'Loan amortization schedule-old'!K722-'Loan amortization schedule-new'!K722)+IF(ISERROR(E722),NA(),'Loan amortization schedule-old'!L722-'Loan amortization schedule-new'!L722)-IF(ISERROR(E722),NA(),IF(AD722=1,0,SUM(AE722:AF722)))</f>
        <v>#VALUE!</v>
      </c>
    </row>
    <row r="723" spans="4:34">
      <c r="D723" s="26">
        <f>IF(SUM($D$2:D722)&lt;&gt;0,0,IF(OR(ROUND(U722-L723,2)=0,ROUND(U723,2)=0),E723,0))</f>
        <v>0</v>
      </c>
      <c r="E723" s="3" t="str">
        <f t="shared" si="145"/>
        <v/>
      </c>
      <c r="F723" s="3" t="str">
        <f t="shared" si="137"/>
        <v/>
      </c>
      <c r="G723" s="47">
        <f t="shared" si="147"/>
        <v>8.6499999999999994E-2</v>
      </c>
      <c r="H723" s="37">
        <f t="shared" si="138"/>
        <v>8.6499999999999994E-2</v>
      </c>
      <c r="I723" s="9" t="e">
        <f>IF(Inputs!$B$12="No",IF((K723+L723)&gt;(U722*(1+rate/freq)),IF((U722*(1+rate/freq))&lt;0,0,(U722*(1+rate/freq))),(K723+L723)),IF(E723="",NA(),IF(Inputs!$E$10&gt;(U722*(1+rate/freq)),IF((U722*(1+rate/freq))&lt;0,0,(U722*(1+rate/freq))),PMT(H723/freq,(term),-$B$2))))</f>
        <v>#N/A</v>
      </c>
      <c r="J723" s="8" t="str">
        <f t="shared" si="139"/>
        <v/>
      </c>
      <c r="K723" s="9" t="str">
        <f t="shared" si="140"/>
        <v/>
      </c>
      <c r="L723" s="8" t="str">
        <f>IF(E723="","",IF(Inputs!$B$12="Yes",I723-K723,Inputs!$B$6-K723))</f>
        <v/>
      </c>
      <c r="M723" s="8" t="str">
        <f t="shared" si="146"/>
        <v/>
      </c>
      <c r="N723" s="8"/>
      <c r="O723" s="8"/>
      <c r="P723" s="8"/>
      <c r="Q723" s="8" t="str">
        <f t="shared" si="141"/>
        <v/>
      </c>
      <c r="R723" s="3">
        <f t="shared" si="142"/>
        <v>0</v>
      </c>
      <c r="S723" s="19"/>
      <c r="T723" s="3">
        <f t="shared" si="143"/>
        <v>0</v>
      </c>
      <c r="U723" s="8" t="str">
        <f t="shared" si="144"/>
        <v/>
      </c>
      <c r="W723" s="11"/>
      <c r="X723" s="11"/>
      <c r="Y723" s="11"/>
      <c r="Z723" s="11"/>
      <c r="AA723" s="11"/>
      <c r="AB723" s="11"/>
      <c r="AC723" s="11"/>
      <c r="AD723">
        <f>IF(AND('Loan amortization schedule-old'!K723&gt;$AE$1,K723&gt;$AE$1),1,0)</f>
        <v>1</v>
      </c>
      <c r="AE723" s="2">
        <f>IF(AND('Loan amortization schedule-old'!K723&gt;$AE$1,K723&lt;$AE$1),($AE$1-K723)*Inputs!$B$10,0)</f>
        <v>0</v>
      </c>
      <c r="AF723">
        <f>IF(AND('Loan amortization schedule-old'!K723&lt;$AE$1,K723&lt;$AE$1),('Loan amortization schedule-old'!K723-'Loan amortization schedule-new'!K723)*Inputs!$B$10,0)</f>
        <v>0</v>
      </c>
      <c r="AG723" s="7"/>
      <c r="AH723" s="61" t="e">
        <f>IF(ISERROR(E723),NA(),'Loan amortization schedule-old'!K723-'Loan amortization schedule-new'!K723)+IF(ISERROR(E723),NA(),'Loan amortization schedule-old'!L723-'Loan amortization schedule-new'!L723)-IF(ISERROR(E723),NA(),IF(AD723=1,0,SUM(AE723:AF723)))</f>
        <v>#VALUE!</v>
      </c>
    </row>
    <row r="724" spans="4:34">
      <c r="D724" s="26">
        <f>IF(SUM($D$2:D723)&lt;&gt;0,0,IF(OR(ROUND(U723-L724,2)=0,ROUND(U724,2)=0),E724,0))</f>
        <v>0</v>
      </c>
      <c r="E724" s="3" t="str">
        <f t="shared" si="145"/>
        <v/>
      </c>
      <c r="F724" s="3" t="str">
        <f t="shared" si="137"/>
        <v/>
      </c>
      <c r="G724" s="47">
        <f t="shared" si="147"/>
        <v>8.6499999999999994E-2</v>
      </c>
      <c r="H724" s="37">
        <f t="shared" si="138"/>
        <v>8.6499999999999994E-2</v>
      </c>
      <c r="I724" s="9" t="e">
        <f>IF(Inputs!$B$12="No",IF((K724+L724)&gt;(U723*(1+rate/freq)),IF((U723*(1+rate/freq))&lt;0,0,(U723*(1+rate/freq))),(K724+L724)),IF(E724="",NA(),IF(Inputs!$E$10&gt;(U723*(1+rate/freq)),IF((U723*(1+rate/freq))&lt;0,0,(U723*(1+rate/freq))),PMT(H724/freq,(term),-$B$2))))</f>
        <v>#N/A</v>
      </c>
      <c r="J724" s="8" t="str">
        <f t="shared" si="139"/>
        <v/>
      </c>
      <c r="K724" s="9" t="str">
        <f t="shared" si="140"/>
        <v/>
      </c>
      <c r="L724" s="8" t="str">
        <f>IF(E724="","",IF(Inputs!$B$12="Yes",I724-K724,Inputs!$B$6-K724))</f>
        <v/>
      </c>
      <c r="M724" s="8" t="str">
        <f t="shared" si="146"/>
        <v/>
      </c>
      <c r="N724" s="8">
        <f>N721+3</f>
        <v>721</v>
      </c>
      <c r="O724" s="8">
        <f>O718+6</f>
        <v>721</v>
      </c>
      <c r="P724" s="8">
        <f>P712+12</f>
        <v>721</v>
      </c>
      <c r="Q724" s="8" t="str">
        <f t="shared" si="141"/>
        <v/>
      </c>
      <c r="R724" s="3">
        <f t="shared" si="142"/>
        <v>0</v>
      </c>
      <c r="S724" s="19"/>
      <c r="T724" s="3">
        <f t="shared" si="143"/>
        <v>0</v>
      </c>
      <c r="U724" s="8" t="str">
        <f t="shared" si="144"/>
        <v/>
      </c>
      <c r="W724" s="11"/>
      <c r="X724" s="11"/>
      <c r="Y724" s="11"/>
      <c r="Z724" s="11"/>
      <c r="AA724" s="11"/>
      <c r="AB724" s="11"/>
      <c r="AC724" s="11"/>
      <c r="AD724">
        <f>IF(AND('Loan amortization schedule-old'!K724&gt;$AE$1,K724&gt;$AE$1),1,0)</f>
        <v>1</v>
      </c>
      <c r="AE724" s="2">
        <f>IF(AND('Loan amortization schedule-old'!K724&gt;$AE$1,K724&lt;$AE$1),($AE$1-K724)*Inputs!$B$10,0)</f>
        <v>0</v>
      </c>
      <c r="AF724">
        <f>IF(AND('Loan amortization schedule-old'!K724&lt;$AE$1,K724&lt;$AE$1),('Loan amortization schedule-old'!K724-'Loan amortization schedule-new'!K724)*Inputs!$B$10,0)</f>
        <v>0</v>
      </c>
      <c r="AG724" s="7"/>
      <c r="AH724" s="61" t="e">
        <f>IF(ISERROR(E724),NA(),'Loan amortization schedule-old'!K724-'Loan amortization schedule-new'!K724)+IF(ISERROR(E724),NA(),'Loan amortization schedule-old'!L724-'Loan amortization schedule-new'!L724)-IF(ISERROR(E724),NA(),IF(AD724=1,0,SUM(AE724:AF724)))</f>
        <v>#VALUE!</v>
      </c>
    </row>
    <row r="725" spans="4:34">
      <c r="D725" s="26">
        <f>IF(SUM($D$2:D724)&lt;&gt;0,0,IF(OR(ROUND(U724-L725,2)=0,ROUND(U725,2)=0),E725,0))</f>
        <v>0</v>
      </c>
      <c r="E725" s="3" t="str">
        <f t="shared" si="145"/>
        <v/>
      </c>
      <c r="F725" s="3" t="str">
        <f t="shared" si="137"/>
        <v/>
      </c>
      <c r="G725" s="47">
        <f t="shared" si="147"/>
        <v>8.6499999999999994E-2</v>
      </c>
      <c r="H725" s="37">
        <f t="shared" si="138"/>
        <v>8.6499999999999994E-2</v>
      </c>
      <c r="I725" s="9" t="e">
        <f>IF(Inputs!$B$12="No",IF((K725+L725)&gt;(U724*(1+rate/freq)),IF((U724*(1+rate/freq))&lt;0,0,(U724*(1+rate/freq))),(K725+L725)),IF(E725="",NA(),IF(Inputs!$E$10&gt;(U724*(1+rate/freq)),IF((U724*(1+rate/freq))&lt;0,0,(U724*(1+rate/freq))),PMT(H725/freq,(term),-$B$2))))</f>
        <v>#N/A</v>
      </c>
      <c r="J725" s="8" t="str">
        <f t="shared" si="139"/>
        <v/>
      </c>
      <c r="K725" s="9" t="str">
        <f t="shared" si="140"/>
        <v/>
      </c>
      <c r="L725" s="8" t="str">
        <f>IF(E725="","",IF(Inputs!$B$12="Yes",I725-K725,Inputs!$B$6-K725))</f>
        <v/>
      </c>
      <c r="M725" s="8" t="str">
        <f t="shared" si="146"/>
        <v/>
      </c>
      <c r="N725" s="8"/>
      <c r="O725" s="8"/>
      <c r="P725" s="8"/>
      <c r="Q725" s="8" t="str">
        <f t="shared" si="141"/>
        <v/>
      </c>
      <c r="R725" s="3">
        <f t="shared" si="142"/>
        <v>0</v>
      </c>
      <c r="S725" s="19"/>
      <c r="T725" s="3">
        <f t="shared" si="143"/>
        <v>0</v>
      </c>
      <c r="U725" s="8" t="str">
        <f t="shared" si="144"/>
        <v/>
      </c>
      <c r="W725" s="11"/>
      <c r="X725" s="11"/>
      <c r="Y725" s="11"/>
      <c r="Z725" s="11"/>
      <c r="AA725" s="11"/>
      <c r="AB725" s="11"/>
      <c r="AC725" s="11"/>
      <c r="AD725">
        <f>IF(AND('Loan amortization schedule-old'!K725&gt;$AE$1,K725&gt;$AE$1),1,0)</f>
        <v>1</v>
      </c>
      <c r="AE725" s="2">
        <f>IF(AND('Loan amortization schedule-old'!K725&gt;$AE$1,K725&lt;$AE$1),($AE$1-K725)*Inputs!$B$10,0)</f>
        <v>0</v>
      </c>
      <c r="AF725">
        <f>IF(AND('Loan amortization schedule-old'!K725&lt;$AE$1,K725&lt;$AE$1),('Loan amortization schedule-old'!K725-'Loan amortization schedule-new'!K725)*Inputs!$B$10,0)</f>
        <v>0</v>
      </c>
      <c r="AG725" s="7"/>
      <c r="AH725" s="61" t="e">
        <f>IF(ISERROR(E725),NA(),'Loan amortization schedule-old'!K725-'Loan amortization schedule-new'!K725)+IF(ISERROR(E725),NA(),'Loan amortization schedule-old'!L725-'Loan amortization schedule-new'!L725)-IF(ISERROR(E725),NA(),IF(AD725=1,0,SUM(AE725:AF725)))</f>
        <v>#VALUE!</v>
      </c>
    </row>
    <row r="726" spans="4:34">
      <c r="D726" s="26">
        <f>IF(SUM($D$2:D725)&lt;&gt;0,0,IF(OR(ROUND(U725-L726,2)=0,ROUND(U726,2)=0),E726,0))</f>
        <v>0</v>
      </c>
      <c r="E726" s="3" t="str">
        <f t="shared" si="145"/>
        <v/>
      </c>
      <c r="F726" s="3" t="str">
        <f t="shared" si="137"/>
        <v/>
      </c>
      <c r="G726" s="47">
        <f t="shared" si="147"/>
        <v>8.6499999999999994E-2</v>
      </c>
      <c r="H726" s="37">
        <f t="shared" si="138"/>
        <v>8.6499999999999994E-2</v>
      </c>
      <c r="I726" s="9" t="e">
        <f>IF(Inputs!$B$12="No",IF((K726+L726)&gt;(U725*(1+rate/freq)),IF((U725*(1+rate/freq))&lt;0,0,(U725*(1+rate/freq))),(K726+L726)),IF(E726="",NA(),IF(Inputs!$E$10&gt;(U725*(1+rate/freq)),IF((U725*(1+rate/freq))&lt;0,0,(U725*(1+rate/freq))),PMT(H726/freq,(term),-$B$2))))</f>
        <v>#N/A</v>
      </c>
      <c r="J726" s="8" t="str">
        <f t="shared" si="139"/>
        <v/>
      </c>
      <c r="K726" s="9" t="str">
        <f t="shared" si="140"/>
        <v/>
      </c>
      <c r="L726" s="8" t="str">
        <f>IF(E726="","",IF(Inputs!$B$12="Yes",I726-K726,Inputs!$B$6-K726))</f>
        <v/>
      </c>
      <c r="M726" s="8" t="str">
        <f t="shared" si="146"/>
        <v/>
      </c>
      <c r="N726" s="8"/>
      <c r="O726" s="8"/>
      <c r="P726" s="8"/>
      <c r="Q726" s="8" t="str">
        <f t="shared" si="141"/>
        <v/>
      </c>
      <c r="R726" s="3">
        <f t="shared" si="142"/>
        <v>0</v>
      </c>
      <c r="S726" s="19"/>
      <c r="T726" s="3">
        <f t="shared" si="143"/>
        <v>0</v>
      </c>
      <c r="U726" s="8" t="str">
        <f t="shared" si="144"/>
        <v/>
      </c>
      <c r="W726" s="11"/>
      <c r="X726" s="11"/>
      <c r="Y726" s="11"/>
      <c r="Z726" s="11"/>
      <c r="AA726" s="11"/>
      <c r="AB726" s="11"/>
      <c r="AC726" s="11"/>
      <c r="AD726">
        <f>IF(AND('Loan amortization schedule-old'!K726&gt;$AE$1,K726&gt;$AE$1),1,0)</f>
        <v>1</v>
      </c>
      <c r="AE726" s="2">
        <f>IF(AND('Loan amortization schedule-old'!K726&gt;$AE$1,K726&lt;$AE$1),($AE$1-K726)*Inputs!$B$10,0)</f>
        <v>0</v>
      </c>
      <c r="AF726">
        <f>IF(AND('Loan amortization schedule-old'!K726&lt;$AE$1,K726&lt;$AE$1),('Loan amortization schedule-old'!K726-'Loan amortization schedule-new'!K726)*Inputs!$B$10,0)</f>
        <v>0</v>
      </c>
      <c r="AG726" s="7"/>
      <c r="AH726" s="61" t="e">
        <f>IF(ISERROR(E726),NA(),'Loan amortization schedule-old'!K726-'Loan amortization schedule-new'!K726)+IF(ISERROR(E726),NA(),'Loan amortization schedule-old'!L726-'Loan amortization schedule-new'!L726)-IF(ISERROR(E726),NA(),IF(AD726=1,0,SUM(AE726:AF726)))</f>
        <v>#VALUE!</v>
      </c>
    </row>
    <row r="727" spans="4:34">
      <c r="D727" s="26">
        <f>IF(SUM($D$2:D726)&lt;&gt;0,0,IF(OR(ROUND(U726-L727,2)=0,ROUND(U727,2)=0),E727,0))</f>
        <v>0</v>
      </c>
      <c r="E727" s="3" t="str">
        <f t="shared" si="145"/>
        <v/>
      </c>
      <c r="F727" s="3" t="str">
        <f t="shared" si="137"/>
        <v/>
      </c>
      <c r="G727" s="47">
        <f t="shared" si="147"/>
        <v>8.6499999999999994E-2</v>
      </c>
      <c r="H727" s="37">
        <f t="shared" si="138"/>
        <v>8.6499999999999994E-2</v>
      </c>
      <c r="I727" s="9" t="e">
        <f>IF(Inputs!$B$12="No",IF((K727+L727)&gt;(U726*(1+rate/freq)),IF((U726*(1+rate/freq))&lt;0,0,(U726*(1+rate/freq))),(K727+L727)),IF(E727="",NA(),IF(Inputs!$E$10&gt;(U726*(1+rate/freq)),IF((U726*(1+rate/freq))&lt;0,0,(U726*(1+rate/freq))),PMT(H727/freq,(term),-$B$2))))</f>
        <v>#N/A</v>
      </c>
      <c r="J727" s="8" t="str">
        <f t="shared" si="139"/>
        <v/>
      </c>
      <c r="K727" s="9" t="str">
        <f t="shared" si="140"/>
        <v/>
      </c>
      <c r="L727" s="8" t="str">
        <f>IF(E727="","",IF(Inputs!$B$12="Yes",I727-K727,Inputs!$B$6-K727))</f>
        <v/>
      </c>
      <c r="M727" s="8" t="str">
        <f t="shared" si="146"/>
        <v/>
      </c>
      <c r="N727" s="8">
        <f>N724+3</f>
        <v>724</v>
      </c>
      <c r="O727" s="8"/>
      <c r="P727" s="8"/>
      <c r="Q727" s="8" t="str">
        <f t="shared" si="141"/>
        <v/>
      </c>
      <c r="R727" s="3">
        <f t="shared" si="142"/>
        <v>0</v>
      </c>
      <c r="S727" s="19"/>
      <c r="T727" s="3">
        <f t="shared" si="143"/>
        <v>0</v>
      </c>
      <c r="U727" s="8" t="str">
        <f t="shared" si="144"/>
        <v/>
      </c>
      <c r="W727" s="11"/>
      <c r="X727" s="11"/>
      <c r="Y727" s="11"/>
      <c r="Z727" s="11"/>
      <c r="AA727" s="11"/>
      <c r="AB727" s="11"/>
      <c r="AC727" s="11"/>
      <c r="AD727">
        <f>IF(AND('Loan amortization schedule-old'!K727&gt;$AE$1,K727&gt;$AE$1),1,0)</f>
        <v>1</v>
      </c>
      <c r="AE727" s="2">
        <f>IF(AND('Loan amortization schedule-old'!K727&gt;$AE$1,K727&lt;$AE$1),($AE$1-K727)*Inputs!$B$10,0)</f>
        <v>0</v>
      </c>
      <c r="AF727">
        <f>IF(AND('Loan amortization schedule-old'!K727&lt;$AE$1,K727&lt;$AE$1),('Loan amortization schedule-old'!K727-'Loan amortization schedule-new'!K727)*Inputs!$B$10,0)</f>
        <v>0</v>
      </c>
      <c r="AG727" s="7"/>
      <c r="AH727" s="61" t="e">
        <f>IF(ISERROR(E727),NA(),'Loan amortization schedule-old'!K727-'Loan amortization schedule-new'!K727)+IF(ISERROR(E727),NA(),'Loan amortization schedule-old'!L727-'Loan amortization schedule-new'!L727)-IF(ISERROR(E727),NA(),IF(AD727=1,0,SUM(AE727:AF727)))</f>
        <v>#VALUE!</v>
      </c>
    </row>
    <row r="728" spans="4:34">
      <c r="D728" s="26">
        <f>IF(SUM($D$2:D727)&lt;&gt;0,0,IF(OR(ROUND(U727-L728,2)=0,ROUND(U728,2)=0),E728,0))</f>
        <v>0</v>
      </c>
      <c r="E728" s="3" t="str">
        <f t="shared" si="145"/>
        <v/>
      </c>
      <c r="F728" s="3" t="str">
        <f t="shared" si="137"/>
        <v/>
      </c>
      <c r="G728" s="47">
        <f t="shared" si="147"/>
        <v>8.6499999999999994E-2</v>
      </c>
      <c r="H728" s="37">
        <f t="shared" si="138"/>
        <v>8.6499999999999994E-2</v>
      </c>
      <c r="I728" s="9" t="e">
        <f>IF(Inputs!$B$12="No",IF((K728+L728)&gt;(U727*(1+rate/freq)),IF((U727*(1+rate/freq))&lt;0,0,(U727*(1+rate/freq))),(K728+L728)),IF(E728="",NA(),IF(Inputs!$E$10&gt;(U727*(1+rate/freq)),IF((U727*(1+rate/freq))&lt;0,0,(U727*(1+rate/freq))),PMT(H728/freq,(term),-$B$2))))</f>
        <v>#N/A</v>
      </c>
      <c r="J728" s="8" t="str">
        <f t="shared" si="139"/>
        <v/>
      </c>
      <c r="K728" s="9" t="str">
        <f t="shared" si="140"/>
        <v/>
      </c>
      <c r="L728" s="8" t="str">
        <f>IF(E728="","",IF(Inputs!$B$12="Yes",I728-K728,Inputs!$B$6-K728))</f>
        <v/>
      </c>
      <c r="M728" s="8" t="str">
        <f t="shared" si="146"/>
        <v/>
      </c>
      <c r="N728" s="8"/>
      <c r="O728" s="8"/>
      <c r="P728" s="8"/>
      <c r="Q728" s="8" t="str">
        <f t="shared" si="141"/>
        <v/>
      </c>
      <c r="R728" s="3">
        <f t="shared" si="142"/>
        <v>0</v>
      </c>
      <c r="S728" s="19"/>
      <c r="T728" s="3">
        <f t="shared" si="143"/>
        <v>0</v>
      </c>
      <c r="U728" s="8" t="str">
        <f t="shared" si="144"/>
        <v/>
      </c>
      <c r="W728" s="11"/>
      <c r="X728" s="11"/>
      <c r="Y728" s="11"/>
      <c r="Z728" s="11"/>
      <c r="AA728" s="11"/>
      <c r="AB728" s="11"/>
      <c r="AC728" s="11"/>
      <c r="AD728">
        <f>IF(AND('Loan amortization schedule-old'!K728&gt;$AE$1,K728&gt;$AE$1),1,0)</f>
        <v>1</v>
      </c>
      <c r="AE728" s="2">
        <f>IF(AND('Loan amortization schedule-old'!K728&gt;$AE$1,K728&lt;$AE$1),($AE$1-K728)*Inputs!$B$10,0)</f>
        <v>0</v>
      </c>
      <c r="AF728">
        <f>IF(AND('Loan amortization schedule-old'!K728&lt;$AE$1,K728&lt;$AE$1),('Loan amortization schedule-old'!K728-'Loan amortization schedule-new'!K728)*Inputs!$B$10,0)</f>
        <v>0</v>
      </c>
      <c r="AG728" s="7"/>
      <c r="AH728" s="61" t="e">
        <f>IF(ISERROR(E728),NA(),'Loan amortization schedule-old'!K728-'Loan amortization schedule-new'!K728)+IF(ISERROR(E728),NA(),'Loan amortization schedule-old'!L728-'Loan amortization schedule-new'!L728)-IF(ISERROR(E728),NA(),IF(AD728=1,0,SUM(AE728:AF728)))</f>
        <v>#VALUE!</v>
      </c>
    </row>
    <row r="729" spans="4:34">
      <c r="D729" s="26">
        <f>IF(SUM($D$2:D728)&lt;&gt;0,0,IF(OR(ROUND(U728-L729,2)=0,ROUND(U729,2)=0),E729,0))</f>
        <v>0</v>
      </c>
      <c r="E729" s="3" t="str">
        <f t="shared" si="145"/>
        <v/>
      </c>
      <c r="F729" s="3" t="str">
        <f t="shared" si="137"/>
        <v/>
      </c>
      <c r="G729" s="47">
        <f t="shared" si="147"/>
        <v>8.6499999999999994E-2</v>
      </c>
      <c r="H729" s="37">
        <f t="shared" si="138"/>
        <v>8.6499999999999994E-2</v>
      </c>
      <c r="I729" s="9" t="e">
        <f>IF(Inputs!$B$12="No",IF((K729+L729)&gt;(U728*(1+rate/freq)),IF((U728*(1+rate/freq))&lt;0,0,(U728*(1+rate/freq))),(K729+L729)),IF(E729="",NA(),IF(Inputs!$E$10&gt;(U728*(1+rate/freq)),IF((U728*(1+rate/freq))&lt;0,0,(U728*(1+rate/freq))),PMT(H729/freq,(term),-$B$2))))</f>
        <v>#N/A</v>
      </c>
      <c r="J729" s="8" t="str">
        <f t="shared" si="139"/>
        <v/>
      </c>
      <c r="K729" s="9" t="str">
        <f t="shared" si="140"/>
        <v/>
      </c>
      <c r="L729" s="8" t="str">
        <f>IF(E729="","",IF(Inputs!$B$12="Yes",I729-K729,Inputs!$B$6-K729))</f>
        <v/>
      </c>
      <c r="M729" s="8" t="str">
        <f t="shared" si="146"/>
        <v/>
      </c>
      <c r="N729" s="8"/>
      <c r="O729" s="8"/>
      <c r="P729" s="8"/>
      <c r="Q729" s="8" t="str">
        <f t="shared" si="141"/>
        <v/>
      </c>
      <c r="R729" s="3">
        <f t="shared" si="142"/>
        <v>0</v>
      </c>
      <c r="S729" s="19"/>
      <c r="T729" s="3">
        <f t="shared" si="143"/>
        <v>0</v>
      </c>
      <c r="U729" s="8" t="str">
        <f t="shared" si="144"/>
        <v/>
      </c>
      <c r="W729" s="11"/>
      <c r="X729" s="11"/>
      <c r="Y729" s="11"/>
      <c r="Z729" s="11"/>
      <c r="AA729" s="11"/>
      <c r="AB729" s="11"/>
      <c r="AC729" s="11"/>
      <c r="AD729">
        <f>IF(AND('Loan amortization schedule-old'!K729&gt;$AE$1,K729&gt;$AE$1),1,0)</f>
        <v>1</v>
      </c>
      <c r="AE729" s="2">
        <f>IF(AND('Loan amortization schedule-old'!K729&gt;$AE$1,K729&lt;$AE$1),($AE$1-K729)*Inputs!$B$10,0)</f>
        <v>0</v>
      </c>
      <c r="AF729">
        <f>IF(AND('Loan amortization schedule-old'!K729&lt;$AE$1,K729&lt;$AE$1),('Loan amortization schedule-old'!K729-'Loan amortization schedule-new'!K729)*Inputs!$B$10,0)</f>
        <v>0</v>
      </c>
      <c r="AG729" s="7"/>
      <c r="AH729" s="61" t="e">
        <f>IF(ISERROR(E729),NA(),'Loan amortization schedule-old'!K729-'Loan amortization schedule-new'!K729)+IF(ISERROR(E729),NA(),'Loan amortization schedule-old'!L729-'Loan amortization schedule-new'!L729)-IF(ISERROR(E729),NA(),IF(AD729=1,0,SUM(AE729:AF729)))</f>
        <v>#VALUE!</v>
      </c>
    </row>
    <row r="730" spans="4:34">
      <c r="D730" s="26">
        <f>IF(SUM($D$2:D729)&lt;&gt;0,0,IF(OR(ROUND(U729-L730,2)=0,ROUND(U730,2)=0),E730,0))</f>
        <v>0</v>
      </c>
      <c r="E730" s="3" t="str">
        <f t="shared" si="145"/>
        <v/>
      </c>
      <c r="F730" s="3" t="str">
        <f t="shared" si="137"/>
        <v/>
      </c>
      <c r="G730" s="47">
        <f t="shared" si="147"/>
        <v>8.6499999999999994E-2</v>
      </c>
      <c r="H730" s="37">
        <f t="shared" si="138"/>
        <v>8.6499999999999994E-2</v>
      </c>
      <c r="I730" s="9" t="e">
        <f>IF(Inputs!$B$12="No",IF((K730+L730)&gt;(U729*(1+rate/freq)),IF((U729*(1+rate/freq))&lt;0,0,(U729*(1+rate/freq))),(K730+L730)),IF(E730="",NA(),IF(Inputs!$E$10&gt;(U729*(1+rate/freq)),IF((U729*(1+rate/freq))&lt;0,0,(U729*(1+rate/freq))),PMT(H730/freq,(term),-$B$2))))</f>
        <v>#N/A</v>
      </c>
      <c r="J730" s="8" t="str">
        <f t="shared" si="139"/>
        <v/>
      </c>
      <c r="K730" s="9" t="str">
        <f t="shared" si="140"/>
        <v/>
      </c>
      <c r="L730" s="8" t="str">
        <f>IF(E730="","",IF(Inputs!$B$12="Yes",I730-K730,Inputs!$B$6-K730))</f>
        <v/>
      </c>
      <c r="M730" s="8" t="str">
        <f t="shared" si="146"/>
        <v/>
      </c>
      <c r="N730" s="8">
        <f>N727+3</f>
        <v>727</v>
      </c>
      <c r="O730" s="8">
        <f>O724+6</f>
        <v>727</v>
      </c>
      <c r="P730" s="8"/>
      <c r="Q730" s="8" t="str">
        <f t="shared" si="141"/>
        <v/>
      </c>
      <c r="R730" s="3">
        <f t="shared" si="142"/>
        <v>0</v>
      </c>
      <c r="S730" s="19"/>
      <c r="T730" s="3">
        <f t="shared" si="143"/>
        <v>0</v>
      </c>
      <c r="U730" s="8" t="str">
        <f t="shared" si="144"/>
        <v/>
      </c>
      <c r="W730" s="11"/>
      <c r="X730" s="11"/>
      <c r="Y730" s="11"/>
      <c r="Z730" s="11"/>
      <c r="AA730" s="11"/>
      <c r="AB730" s="11"/>
      <c r="AC730" s="11"/>
      <c r="AD730">
        <f>IF(AND('Loan amortization schedule-old'!K730&gt;$AE$1,K730&gt;$AE$1),1,0)</f>
        <v>1</v>
      </c>
      <c r="AE730" s="2">
        <f>IF(AND('Loan amortization schedule-old'!K730&gt;$AE$1,K730&lt;$AE$1),($AE$1-K730)*Inputs!$B$10,0)</f>
        <v>0</v>
      </c>
      <c r="AF730">
        <f>IF(AND('Loan amortization schedule-old'!K730&lt;$AE$1,K730&lt;$AE$1),('Loan amortization schedule-old'!K730-'Loan amortization schedule-new'!K730)*Inputs!$B$10,0)</f>
        <v>0</v>
      </c>
      <c r="AG730" s="7"/>
      <c r="AH730" s="61" t="e">
        <f>IF(ISERROR(E730),NA(),'Loan amortization schedule-old'!K730-'Loan amortization schedule-new'!K730)+IF(ISERROR(E730),NA(),'Loan amortization schedule-old'!L730-'Loan amortization schedule-new'!L730)-IF(ISERROR(E730),NA(),IF(AD730=1,0,SUM(AE730:AF730)))</f>
        <v>#VALUE!</v>
      </c>
    </row>
    <row r="731" spans="4:34">
      <c r="D731" s="26">
        <f>IF(SUM($D$2:D730)&lt;&gt;0,0,IF(OR(ROUND(U730-L731,2)=0,ROUND(U731,2)=0),E731,0))</f>
        <v>0</v>
      </c>
      <c r="E731" s="3" t="str">
        <f t="shared" si="145"/>
        <v/>
      </c>
      <c r="F731" s="3" t="str">
        <f t="shared" si="137"/>
        <v/>
      </c>
      <c r="G731" s="47">
        <f t="shared" si="147"/>
        <v>8.6499999999999994E-2</v>
      </c>
      <c r="H731" s="37">
        <f t="shared" si="138"/>
        <v>8.6499999999999994E-2</v>
      </c>
      <c r="I731" s="9" t="e">
        <f>IF(Inputs!$B$12="No",IF((K731+L731)&gt;(U730*(1+rate/freq)),IF((U730*(1+rate/freq))&lt;0,0,(U730*(1+rate/freq))),(K731+L731)),IF(E731="",NA(),IF(Inputs!$E$10&gt;(U730*(1+rate/freq)),IF((U730*(1+rate/freq))&lt;0,0,(U730*(1+rate/freq))),PMT(H731/freq,(term),-$B$2))))</f>
        <v>#N/A</v>
      </c>
      <c r="J731" s="8" t="str">
        <f t="shared" si="139"/>
        <v/>
      </c>
      <c r="K731" s="9" t="str">
        <f t="shared" si="140"/>
        <v/>
      </c>
      <c r="L731" s="8" t="str">
        <f>IF(E731="","",IF(Inputs!$B$12="Yes",I731-K731,Inputs!$B$6-K731))</f>
        <v/>
      </c>
      <c r="M731" s="8" t="str">
        <f t="shared" si="146"/>
        <v/>
      </c>
      <c r="N731" s="8"/>
      <c r="O731" s="8"/>
      <c r="P731" s="8"/>
      <c r="Q731" s="8" t="str">
        <f t="shared" si="141"/>
        <v/>
      </c>
      <c r="R731" s="3">
        <f t="shared" si="142"/>
        <v>0</v>
      </c>
      <c r="S731" s="19"/>
      <c r="T731" s="3">
        <f t="shared" si="143"/>
        <v>0</v>
      </c>
      <c r="U731" s="8" t="str">
        <f t="shared" si="144"/>
        <v/>
      </c>
      <c r="W731" s="11"/>
      <c r="X731" s="11"/>
      <c r="Y731" s="11"/>
      <c r="Z731" s="11"/>
      <c r="AA731" s="11"/>
      <c r="AB731" s="11"/>
      <c r="AC731" s="11"/>
      <c r="AD731">
        <f>IF(AND('Loan amortization schedule-old'!K731&gt;$AE$1,K731&gt;$AE$1),1,0)</f>
        <v>1</v>
      </c>
      <c r="AE731" s="2">
        <f>IF(AND('Loan amortization schedule-old'!K731&gt;$AE$1,K731&lt;$AE$1),($AE$1-K731)*Inputs!$B$10,0)</f>
        <v>0</v>
      </c>
      <c r="AF731">
        <f>IF(AND('Loan amortization schedule-old'!K731&lt;$AE$1,K731&lt;$AE$1),('Loan amortization schedule-old'!K731-'Loan amortization schedule-new'!K731)*Inputs!$B$10,0)</f>
        <v>0</v>
      </c>
      <c r="AG731" s="7"/>
      <c r="AH731" s="61" t="e">
        <f>IF(ISERROR(E731),NA(),'Loan amortization schedule-old'!K731-'Loan amortization schedule-new'!K731)+IF(ISERROR(E731),NA(),'Loan amortization schedule-old'!L731-'Loan amortization schedule-new'!L731)-IF(ISERROR(E731),NA(),IF(AD731=1,0,SUM(AE731:AF731)))</f>
        <v>#VALUE!</v>
      </c>
    </row>
    <row r="732" spans="4:34">
      <c r="D732" s="26">
        <f>IF(SUM($D$2:D731)&lt;&gt;0,0,IF(OR(ROUND(U731-L732,2)=0,ROUND(U732,2)=0),E732,0))</f>
        <v>0</v>
      </c>
      <c r="E732" s="3" t="str">
        <f t="shared" si="145"/>
        <v/>
      </c>
      <c r="F732" s="3" t="str">
        <f t="shared" si="137"/>
        <v/>
      </c>
      <c r="G732" s="47">
        <f t="shared" si="147"/>
        <v>8.6499999999999994E-2</v>
      </c>
      <c r="H732" s="37">
        <f t="shared" si="138"/>
        <v>8.6499999999999994E-2</v>
      </c>
      <c r="I732" s="9" t="e">
        <f>IF(Inputs!$B$12="No",IF((K732+L732)&gt;(U731*(1+rate/freq)),IF((U731*(1+rate/freq))&lt;0,0,(U731*(1+rate/freq))),(K732+L732)),IF(E732="",NA(),IF(Inputs!$E$10&gt;(U731*(1+rate/freq)),IF((U731*(1+rate/freq))&lt;0,0,(U731*(1+rate/freq))),PMT(H732/freq,(term),-$B$2))))</f>
        <v>#N/A</v>
      </c>
      <c r="J732" s="8" t="str">
        <f t="shared" si="139"/>
        <v/>
      </c>
      <c r="K732" s="9" t="str">
        <f t="shared" si="140"/>
        <v/>
      </c>
      <c r="L732" s="8" t="str">
        <f>IF(E732="","",IF(Inputs!$B$12="Yes",I732-K732,Inputs!$B$6-K732))</f>
        <v/>
      </c>
      <c r="M732" s="8" t="str">
        <f t="shared" si="146"/>
        <v/>
      </c>
      <c r="N732" s="8"/>
      <c r="O732" s="8"/>
      <c r="P732" s="8"/>
      <c r="Q732" s="8" t="str">
        <f t="shared" si="141"/>
        <v/>
      </c>
      <c r="R732" s="3">
        <f t="shared" si="142"/>
        <v>0</v>
      </c>
      <c r="S732" s="19"/>
      <c r="T732" s="3">
        <f t="shared" si="143"/>
        <v>0</v>
      </c>
      <c r="U732" s="8" t="str">
        <f t="shared" si="144"/>
        <v/>
      </c>
      <c r="W732" s="11"/>
      <c r="X732" s="11"/>
      <c r="Y732" s="11"/>
      <c r="Z732" s="11"/>
      <c r="AA732" s="11"/>
      <c r="AB732" s="11"/>
      <c r="AC732" s="11"/>
      <c r="AD732">
        <f>IF(AND('Loan amortization schedule-old'!K732&gt;$AE$1,K732&gt;$AE$1),1,0)</f>
        <v>1</v>
      </c>
      <c r="AE732" s="2">
        <f>IF(AND('Loan amortization schedule-old'!K732&gt;$AE$1,K732&lt;$AE$1),($AE$1-K732)*Inputs!$B$10,0)</f>
        <v>0</v>
      </c>
      <c r="AF732">
        <f>IF(AND('Loan amortization schedule-old'!K732&lt;$AE$1,K732&lt;$AE$1),('Loan amortization schedule-old'!K732-'Loan amortization schedule-new'!K732)*Inputs!$B$10,0)</f>
        <v>0</v>
      </c>
      <c r="AG732" s="7"/>
      <c r="AH732" s="61" t="e">
        <f>IF(ISERROR(E732),NA(),'Loan amortization schedule-old'!K732-'Loan amortization schedule-new'!K732)+IF(ISERROR(E732),NA(),'Loan amortization schedule-old'!L732-'Loan amortization schedule-new'!L732)-IF(ISERROR(E732),NA(),IF(AD732=1,0,SUM(AE732:AF732)))</f>
        <v>#VALUE!</v>
      </c>
    </row>
    <row r="733" spans="4:34">
      <c r="D733" s="26">
        <f>IF(SUM($D$2:D732)&lt;&gt;0,0,IF(OR(ROUND(U732-L733,2)=0,ROUND(U733,2)=0),E733,0))</f>
        <v>0</v>
      </c>
      <c r="E733" s="3" t="str">
        <f t="shared" si="145"/>
        <v/>
      </c>
      <c r="F733" s="3" t="str">
        <f t="shared" si="137"/>
        <v/>
      </c>
      <c r="G733" s="47">
        <f t="shared" si="147"/>
        <v>8.6499999999999994E-2</v>
      </c>
      <c r="H733" s="37">
        <f t="shared" si="138"/>
        <v>8.6499999999999994E-2</v>
      </c>
      <c r="I733" s="9" t="e">
        <f>IF(Inputs!$B$12="No",IF((K733+L733)&gt;(U732*(1+rate/freq)),IF((U732*(1+rate/freq))&lt;0,0,(U732*(1+rate/freq))),(K733+L733)),IF(E733="",NA(),IF(Inputs!$E$10&gt;(U732*(1+rate/freq)),IF((U732*(1+rate/freq))&lt;0,0,(U732*(1+rate/freq))),PMT(H733/freq,(term),-$B$2))))</f>
        <v>#N/A</v>
      </c>
      <c r="J733" s="8" t="str">
        <f t="shared" si="139"/>
        <v/>
      </c>
      <c r="K733" s="9" t="str">
        <f t="shared" si="140"/>
        <v/>
      </c>
      <c r="L733" s="8" t="str">
        <f>IF(E733="","",IF(Inputs!$B$12="Yes",I733-K733,Inputs!$B$6-K733))</f>
        <v/>
      </c>
      <c r="M733" s="8" t="str">
        <f t="shared" si="146"/>
        <v/>
      </c>
      <c r="N733" s="8">
        <f>N730+3</f>
        <v>730</v>
      </c>
      <c r="O733" s="8"/>
      <c r="P733" s="8"/>
      <c r="Q733" s="8" t="str">
        <f t="shared" si="141"/>
        <v/>
      </c>
      <c r="R733" s="3">
        <f t="shared" si="142"/>
        <v>0</v>
      </c>
      <c r="S733" s="19"/>
      <c r="T733" s="3">
        <f t="shared" si="143"/>
        <v>0</v>
      </c>
      <c r="U733" s="8" t="str">
        <f t="shared" si="144"/>
        <v/>
      </c>
      <c r="W733" s="11"/>
      <c r="X733" s="11"/>
      <c r="Y733" s="11"/>
      <c r="Z733" s="11"/>
      <c r="AA733" s="11"/>
      <c r="AB733" s="11"/>
      <c r="AC733" s="11"/>
      <c r="AD733">
        <f>IF(AND('Loan amortization schedule-old'!K733&gt;$AE$1,K733&gt;$AE$1),1,0)</f>
        <v>1</v>
      </c>
      <c r="AE733" s="2">
        <f>IF(AND('Loan amortization schedule-old'!K733&gt;$AE$1,K733&lt;$AE$1),($AE$1-K733)*Inputs!$B$10,0)</f>
        <v>0</v>
      </c>
      <c r="AF733">
        <f>IF(AND('Loan amortization schedule-old'!K733&lt;$AE$1,K733&lt;$AE$1),('Loan amortization schedule-old'!K733-'Loan amortization schedule-new'!K733)*Inputs!$B$10,0)</f>
        <v>0</v>
      </c>
      <c r="AG733" s="7"/>
      <c r="AH733" s="61" t="e">
        <f>IF(ISERROR(E733),NA(),'Loan amortization schedule-old'!K733-'Loan amortization schedule-new'!K733)+IF(ISERROR(E733),NA(),'Loan amortization schedule-old'!L733-'Loan amortization schedule-new'!L733)-IF(ISERROR(E733),NA(),IF(AD733=1,0,SUM(AE733:AF733)))</f>
        <v>#VALUE!</v>
      </c>
    </row>
    <row r="734" spans="4:34">
      <c r="D734" s="26">
        <f>IF(SUM($D$2:D733)&lt;&gt;0,0,IF(OR(ROUND(U733-L734,2)=0,ROUND(U734,2)=0),E734,0))</f>
        <v>0</v>
      </c>
      <c r="E734" s="3" t="str">
        <f t="shared" si="145"/>
        <v/>
      </c>
      <c r="F734" s="3" t="str">
        <f t="shared" si="137"/>
        <v/>
      </c>
      <c r="G734" s="47">
        <f t="shared" si="147"/>
        <v>8.6499999999999994E-2</v>
      </c>
      <c r="H734" s="37">
        <f t="shared" si="138"/>
        <v>8.6499999999999994E-2</v>
      </c>
      <c r="I734" s="9" t="e">
        <f>IF(Inputs!$B$12="No",IF((K734+L734)&gt;(U733*(1+rate/freq)),IF((U733*(1+rate/freq))&lt;0,0,(U733*(1+rate/freq))),(K734+L734)),IF(E734="",NA(),IF(Inputs!$E$10&gt;(U733*(1+rate/freq)),IF((U733*(1+rate/freq))&lt;0,0,(U733*(1+rate/freq))),PMT(H734/freq,(term),-$B$2))))</f>
        <v>#N/A</v>
      </c>
      <c r="J734" s="8" t="str">
        <f t="shared" si="139"/>
        <v/>
      </c>
      <c r="K734" s="9" t="str">
        <f t="shared" si="140"/>
        <v/>
      </c>
      <c r="L734" s="8" t="str">
        <f>IF(E734="","",IF(Inputs!$B$12="Yes",I734-K734,Inputs!$B$6-K734))</f>
        <v/>
      </c>
      <c r="M734" s="8" t="str">
        <f t="shared" si="146"/>
        <v/>
      </c>
      <c r="N734" s="8"/>
      <c r="O734" s="8"/>
      <c r="P734" s="8"/>
      <c r="Q734" s="8" t="str">
        <f t="shared" si="141"/>
        <v/>
      </c>
      <c r="R734" s="3">
        <f t="shared" si="142"/>
        <v>0</v>
      </c>
      <c r="S734" s="19"/>
      <c r="T734" s="3">
        <f t="shared" si="143"/>
        <v>0</v>
      </c>
      <c r="U734" s="8" t="str">
        <f t="shared" si="144"/>
        <v/>
      </c>
      <c r="W734" s="11"/>
      <c r="X734" s="11"/>
      <c r="Y734" s="11"/>
      <c r="Z734" s="11"/>
      <c r="AA734" s="11"/>
      <c r="AB734" s="11"/>
      <c r="AC734" s="11"/>
      <c r="AD734">
        <f>IF(AND('Loan amortization schedule-old'!K734&gt;$AE$1,K734&gt;$AE$1),1,0)</f>
        <v>1</v>
      </c>
      <c r="AE734" s="2">
        <f>IF(AND('Loan amortization schedule-old'!K734&gt;$AE$1,K734&lt;$AE$1),($AE$1-K734)*Inputs!$B$10,0)</f>
        <v>0</v>
      </c>
      <c r="AF734">
        <f>IF(AND('Loan amortization schedule-old'!K734&lt;$AE$1,K734&lt;$AE$1),('Loan amortization schedule-old'!K734-'Loan amortization schedule-new'!K734)*Inputs!$B$10,0)</f>
        <v>0</v>
      </c>
      <c r="AG734" s="7"/>
      <c r="AH734" s="61" t="e">
        <f>IF(ISERROR(E734),NA(),'Loan amortization schedule-old'!K734-'Loan amortization schedule-new'!K734)+IF(ISERROR(E734),NA(),'Loan amortization schedule-old'!L734-'Loan amortization schedule-new'!L734)-IF(ISERROR(E734),NA(),IF(AD734=1,0,SUM(AE734:AF734)))</f>
        <v>#VALUE!</v>
      </c>
    </row>
    <row r="735" spans="4:34">
      <c r="D735" s="26">
        <f>IF(SUM($D$2:D734)&lt;&gt;0,0,IF(OR(ROUND(U734-L735,2)=0,ROUND(U735,2)=0),E735,0))</f>
        <v>0</v>
      </c>
      <c r="E735" s="3" t="str">
        <f t="shared" si="145"/>
        <v/>
      </c>
      <c r="F735" s="3" t="str">
        <f t="shared" si="137"/>
        <v/>
      </c>
      <c r="G735" s="47">
        <f t="shared" si="147"/>
        <v>8.6499999999999994E-2</v>
      </c>
      <c r="H735" s="37">
        <f t="shared" si="138"/>
        <v>8.6499999999999994E-2</v>
      </c>
      <c r="I735" s="9" t="e">
        <f>IF(Inputs!$B$12="No",IF((K735+L735)&gt;(U734*(1+rate/freq)),IF((U734*(1+rate/freq))&lt;0,0,(U734*(1+rate/freq))),(K735+L735)),IF(E735="",NA(),IF(Inputs!$E$10&gt;(U734*(1+rate/freq)),IF((U734*(1+rate/freq))&lt;0,0,(U734*(1+rate/freq))),PMT(H735/freq,(term),-$B$2))))</f>
        <v>#N/A</v>
      </c>
      <c r="J735" s="8" t="str">
        <f t="shared" si="139"/>
        <v/>
      </c>
      <c r="K735" s="9" t="str">
        <f t="shared" si="140"/>
        <v/>
      </c>
      <c r="L735" s="8" t="str">
        <f>IF(E735="","",IF(Inputs!$B$12="Yes",I735-K735,Inputs!$B$6-K735))</f>
        <v/>
      </c>
      <c r="M735" s="8" t="str">
        <f t="shared" si="146"/>
        <v/>
      </c>
      <c r="N735" s="8"/>
      <c r="O735" s="8"/>
      <c r="P735" s="8"/>
      <c r="Q735" s="8" t="str">
        <f t="shared" si="141"/>
        <v/>
      </c>
      <c r="R735" s="3">
        <f t="shared" si="142"/>
        <v>0</v>
      </c>
      <c r="S735" s="19"/>
      <c r="T735" s="3">
        <f t="shared" si="143"/>
        <v>0</v>
      </c>
      <c r="U735" s="8" t="str">
        <f t="shared" si="144"/>
        <v/>
      </c>
      <c r="W735" s="11"/>
      <c r="X735" s="11"/>
      <c r="Y735" s="11"/>
      <c r="Z735" s="11"/>
      <c r="AA735" s="11"/>
      <c r="AB735" s="11"/>
      <c r="AC735" s="11"/>
      <c r="AD735">
        <f>IF(AND('Loan amortization schedule-old'!K735&gt;$AE$1,K735&gt;$AE$1),1,0)</f>
        <v>1</v>
      </c>
      <c r="AE735" s="2">
        <f>IF(AND('Loan amortization schedule-old'!K735&gt;$AE$1,K735&lt;$AE$1),($AE$1-K735)*Inputs!$B$10,0)</f>
        <v>0</v>
      </c>
      <c r="AF735">
        <f>IF(AND('Loan amortization schedule-old'!K735&lt;$AE$1,K735&lt;$AE$1),('Loan amortization schedule-old'!K735-'Loan amortization schedule-new'!K735)*Inputs!$B$10,0)</f>
        <v>0</v>
      </c>
      <c r="AG735" s="7"/>
      <c r="AH735" s="61" t="e">
        <f>IF(ISERROR(E735),NA(),'Loan amortization schedule-old'!K735-'Loan amortization schedule-new'!K735)+IF(ISERROR(E735),NA(),'Loan amortization schedule-old'!L735-'Loan amortization schedule-new'!L735)-IF(ISERROR(E735),NA(),IF(AD735=1,0,SUM(AE735:AF735)))</f>
        <v>#VALUE!</v>
      </c>
    </row>
    <row r="736" spans="4:34">
      <c r="D736" s="26">
        <f>IF(SUM($D$2:D735)&lt;&gt;0,0,IF(OR(ROUND(U735-L736,2)=0,ROUND(U736,2)=0),E736,0))</f>
        <v>0</v>
      </c>
      <c r="E736" s="3" t="str">
        <f t="shared" si="145"/>
        <v/>
      </c>
      <c r="F736" s="3" t="str">
        <f t="shared" si="137"/>
        <v/>
      </c>
      <c r="G736" s="47">
        <f t="shared" si="147"/>
        <v>8.6499999999999994E-2</v>
      </c>
      <c r="H736" s="37">
        <f t="shared" si="138"/>
        <v>8.6499999999999994E-2</v>
      </c>
      <c r="I736" s="9" t="e">
        <f>IF(Inputs!$B$12="No",IF((K736+L736)&gt;(U735*(1+rate/freq)),IF((U735*(1+rate/freq))&lt;0,0,(U735*(1+rate/freq))),(K736+L736)),IF(E736="",NA(),IF(Inputs!$E$10&gt;(U735*(1+rate/freq)),IF((U735*(1+rate/freq))&lt;0,0,(U735*(1+rate/freq))),PMT(H736/freq,(term),-$B$2))))</f>
        <v>#N/A</v>
      </c>
      <c r="J736" s="8" t="str">
        <f t="shared" si="139"/>
        <v/>
      </c>
      <c r="K736" s="9" t="str">
        <f t="shared" si="140"/>
        <v/>
      </c>
      <c r="L736" s="8" t="str">
        <f>IF(E736="","",IF(Inputs!$B$12="Yes",I736-K736,Inputs!$B$6-K736))</f>
        <v/>
      </c>
      <c r="M736" s="8" t="str">
        <f t="shared" si="146"/>
        <v/>
      </c>
      <c r="N736" s="8">
        <f>N733+3</f>
        <v>733</v>
      </c>
      <c r="O736" s="8">
        <f>O730+6</f>
        <v>733</v>
      </c>
      <c r="P736" s="8">
        <f>P724+12</f>
        <v>733</v>
      </c>
      <c r="Q736" s="8" t="str">
        <f t="shared" si="141"/>
        <v/>
      </c>
      <c r="R736" s="3">
        <f t="shared" si="142"/>
        <v>0</v>
      </c>
      <c r="S736" s="19"/>
      <c r="T736" s="3">
        <f t="shared" si="143"/>
        <v>0</v>
      </c>
      <c r="U736" s="8" t="str">
        <f t="shared" si="144"/>
        <v/>
      </c>
      <c r="W736" s="11"/>
      <c r="X736" s="11"/>
      <c r="Y736" s="11"/>
      <c r="Z736" s="11"/>
      <c r="AA736" s="11"/>
      <c r="AB736" s="11"/>
      <c r="AC736" s="11"/>
      <c r="AD736">
        <f>IF(AND('Loan amortization schedule-old'!K736&gt;$AE$1,K736&gt;$AE$1),1,0)</f>
        <v>1</v>
      </c>
      <c r="AE736" s="2">
        <f>IF(AND('Loan amortization schedule-old'!K736&gt;$AE$1,K736&lt;$AE$1),($AE$1-K736)*Inputs!$B$10,0)</f>
        <v>0</v>
      </c>
      <c r="AF736">
        <f>IF(AND('Loan amortization schedule-old'!K736&lt;$AE$1,K736&lt;$AE$1),('Loan amortization schedule-old'!K736-'Loan amortization schedule-new'!K736)*Inputs!$B$10,0)</f>
        <v>0</v>
      </c>
      <c r="AG736" s="7"/>
      <c r="AH736" s="61" t="e">
        <f>IF(ISERROR(E736),NA(),'Loan amortization schedule-old'!K736-'Loan amortization schedule-new'!K736)+IF(ISERROR(E736),NA(),'Loan amortization schedule-old'!L736-'Loan amortization schedule-new'!L736)-IF(ISERROR(E736),NA(),IF(AD736=1,0,SUM(AE736:AF736)))</f>
        <v>#VALUE!</v>
      </c>
    </row>
    <row r="737" spans="4:34">
      <c r="D737" s="26">
        <f>IF(SUM($D$2:D736)&lt;&gt;0,0,IF(OR(ROUND(U736-L737,2)=0,ROUND(U737,2)=0),E737,0))</f>
        <v>0</v>
      </c>
      <c r="E737" s="3" t="str">
        <f t="shared" si="145"/>
        <v/>
      </c>
      <c r="F737" s="3" t="str">
        <f t="shared" si="137"/>
        <v/>
      </c>
      <c r="G737" s="47">
        <f t="shared" si="147"/>
        <v>8.6499999999999994E-2</v>
      </c>
      <c r="H737" s="37">
        <f t="shared" si="138"/>
        <v>8.6499999999999994E-2</v>
      </c>
      <c r="I737" s="9" t="e">
        <f>IF(Inputs!$B$12="No",IF((K737+L737)&gt;(U736*(1+rate/freq)),IF((U736*(1+rate/freq))&lt;0,0,(U736*(1+rate/freq))),(K737+L737)),IF(E737="",NA(),IF(Inputs!$E$10&gt;(U736*(1+rate/freq)),IF((U736*(1+rate/freq))&lt;0,0,(U736*(1+rate/freq))),PMT(H737/freq,(term),-$B$2))))</f>
        <v>#N/A</v>
      </c>
      <c r="J737" s="8" t="str">
        <f t="shared" si="139"/>
        <v/>
      </c>
      <c r="K737" s="9" t="str">
        <f t="shared" si="140"/>
        <v/>
      </c>
      <c r="L737" s="8" t="str">
        <f>IF(E737="","",IF(Inputs!$B$12="Yes",I737-K737,Inputs!$B$6-K737))</f>
        <v/>
      </c>
      <c r="M737" s="8" t="str">
        <f t="shared" si="146"/>
        <v/>
      </c>
      <c r="N737" s="8"/>
      <c r="O737" s="8"/>
      <c r="P737" s="8"/>
      <c r="Q737" s="8" t="str">
        <f t="shared" si="141"/>
        <v/>
      </c>
      <c r="R737" s="3">
        <f t="shared" si="142"/>
        <v>0</v>
      </c>
      <c r="S737" s="19"/>
      <c r="T737" s="3">
        <f t="shared" si="143"/>
        <v>0</v>
      </c>
      <c r="U737" s="8" t="str">
        <f t="shared" si="144"/>
        <v/>
      </c>
      <c r="W737" s="11"/>
      <c r="X737" s="11"/>
      <c r="Y737" s="11"/>
      <c r="Z737" s="11"/>
      <c r="AA737" s="11"/>
      <c r="AB737" s="11"/>
      <c r="AC737" s="11"/>
      <c r="AD737">
        <f>IF(AND('Loan amortization schedule-old'!K737&gt;$AE$1,K737&gt;$AE$1),1,0)</f>
        <v>1</v>
      </c>
      <c r="AE737" s="2">
        <f>IF(AND('Loan amortization schedule-old'!K737&gt;$AE$1,K737&lt;$AE$1),($AE$1-K737)*Inputs!$B$10,0)</f>
        <v>0</v>
      </c>
      <c r="AF737">
        <f>IF(AND('Loan amortization schedule-old'!K737&lt;$AE$1,K737&lt;$AE$1),('Loan amortization schedule-old'!K737-'Loan amortization schedule-new'!K737)*Inputs!$B$10,0)</f>
        <v>0</v>
      </c>
      <c r="AG737" s="7"/>
      <c r="AH737" s="61" t="e">
        <f>IF(ISERROR(E737),NA(),'Loan amortization schedule-old'!K737-'Loan amortization schedule-new'!K737)+IF(ISERROR(E737),NA(),'Loan amortization schedule-old'!L737-'Loan amortization schedule-new'!L737)-IF(ISERROR(E737),NA(),IF(AD737=1,0,SUM(AE737:AF737)))</f>
        <v>#VALUE!</v>
      </c>
    </row>
    <row r="738" spans="4:34">
      <c r="D738" s="26">
        <f>IF(SUM($D$2:D737)&lt;&gt;0,0,IF(OR(ROUND(U737-L738,2)=0,ROUND(U738,2)=0),E738,0))</f>
        <v>0</v>
      </c>
      <c r="E738" s="3" t="str">
        <f t="shared" si="145"/>
        <v/>
      </c>
      <c r="F738" s="3" t="str">
        <f t="shared" si="137"/>
        <v/>
      </c>
      <c r="G738" s="47">
        <f t="shared" si="147"/>
        <v>8.6499999999999994E-2</v>
      </c>
      <c r="H738" s="37">
        <f t="shared" si="138"/>
        <v>8.6499999999999994E-2</v>
      </c>
      <c r="I738" s="9" t="e">
        <f>IF(Inputs!$B$12="No",IF((K738+L738)&gt;(U737*(1+rate/freq)),IF((U737*(1+rate/freq))&lt;0,0,(U737*(1+rate/freq))),(K738+L738)),IF(E738="",NA(),IF(Inputs!$E$10&gt;(U737*(1+rate/freq)),IF((U737*(1+rate/freq))&lt;0,0,(U737*(1+rate/freq))),PMT(H738/freq,(term),-$B$2))))</f>
        <v>#N/A</v>
      </c>
      <c r="J738" s="8" t="str">
        <f t="shared" si="139"/>
        <v/>
      </c>
      <c r="K738" s="9" t="str">
        <f t="shared" si="140"/>
        <v/>
      </c>
      <c r="L738" s="8" t="str">
        <f>IF(E738="","",IF(Inputs!$B$12="Yes",I738-K738,Inputs!$B$6-K738))</f>
        <v/>
      </c>
      <c r="M738" s="8" t="str">
        <f t="shared" si="146"/>
        <v/>
      </c>
      <c r="N738" s="8"/>
      <c r="O738" s="8"/>
      <c r="P738" s="8"/>
      <c r="Q738" s="8" t="str">
        <f t="shared" si="141"/>
        <v/>
      </c>
      <c r="R738" s="3">
        <f t="shared" si="142"/>
        <v>0</v>
      </c>
      <c r="S738" s="19"/>
      <c r="T738" s="3">
        <f t="shared" si="143"/>
        <v>0</v>
      </c>
      <c r="U738" s="8" t="str">
        <f t="shared" si="144"/>
        <v/>
      </c>
      <c r="W738" s="11"/>
      <c r="X738" s="11"/>
      <c r="Y738" s="11"/>
      <c r="Z738" s="11"/>
      <c r="AA738" s="11"/>
      <c r="AB738" s="11"/>
      <c r="AC738" s="11"/>
      <c r="AD738">
        <f>IF(AND('Loan amortization schedule-old'!K738&gt;$AE$1,K738&gt;$AE$1),1,0)</f>
        <v>1</v>
      </c>
      <c r="AE738" s="2">
        <f>IF(AND('Loan amortization schedule-old'!K738&gt;$AE$1,K738&lt;$AE$1),($AE$1-K738)*Inputs!$B$10,0)</f>
        <v>0</v>
      </c>
      <c r="AF738">
        <f>IF(AND('Loan amortization schedule-old'!K738&lt;$AE$1,K738&lt;$AE$1),('Loan amortization schedule-old'!K738-'Loan amortization schedule-new'!K738)*Inputs!$B$10,0)</f>
        <v>0</v>
      </c>
      <c r="AG738" s="7"/>
      <c r="AH738" s="61" t="e">
        <f>IF(ISERROR(E738),NA(),'Loan amortization schedule-old'!K738-'Loan amortization schedule-new'!K738)+IF(ISERROR(E738),NA(),'Loan amortization schedule-old'!L738-'Loan amortization schedule-new'!L738)-IF(ISERROR(E738),NA(),IF(AD738=1,0,SUM(AE738:AF738)))</f>
        <v>#VALUE!</v>
      </c>
    </row>
    <row r="739" spans="4:34">
      <c r="D739" s="26">
        <f>IF(SUM($D$2:D738)&lt;&gt;0,0,IF(OR(ROUND(U738-L739,2)=0,ROUND(U739,2)=0),E739,0))</f>
        <v>0</v>
      </c>
      <c r="E739" s="3" t="str">
        <f t="shared" si="145"/>
        <v/>
      </c>
      <c r="F739" s="3" t="str">
        <f t="shared" si="137"/>
        <v/>
      </c>
      <c r="G739" s="47">
        <f t="shared" si="147"/>
        <v>8.6499999999999994E-2</v>
      </c>
      <c r="H739" s="37">
        <f t="shared" si="138"/>
        <v>8.6499999999999994E-2</v>
      </c>
      <c r="I739" s="9" t="e">
        <f>IF(Inputs!$B$12="No",IF((K739+L739)&gt;(U738*(1+rate/freq)),IF((U738*(1+rate/freq))&lt;0,0,(U738*(1+rate/freq))),(K739+L739)),IF(E739="",NA(),IF(Inputs!$E$10&gt;(U738*(1+rate/freq)),IF((U738*(1+rate/freq))&lt;0,0,(U738*(1+rate/freq))),PMT(H739/freq,(term),-$B$2))))</f>
        <v>#N/A</v>
      </c>
      <c r="J739" s="8" t="str">
        <f t="shared" si="139"/>
        <v/>
      </c>
      <c r="K739" s="9" t="str">
        <f t="shared" si="140"/>
        <v/>
      </c>
      <c r="L739" s="8" t="str">
        <f>IF(E739="","",IF(Inputs!$B$12="Yes",I739-K739,Inputs!$B$6-K739))</f>
        <v/>
      </c>
      <c r="M739" s="8" t="str">
        <f t="shared" si="146"/>
        <v/>
      </c>
      <c r="N739" s="8">
        <f>N736+3</f>
        <v>736</v>
      </c>
      <c r="O739" s="8"/>
      <c r="P739" s="8"/>
      <c r="Q739" s="8" t="str">
        <f t="shared" si="141"/>
        <v/>
      </c>
      <c r="R739" s="3">
        <f t="shared" si="142"/>
        <v>0</v>
      </c>
      <c r="S739" s="19"/>
      <c r="T739" s="3">
        <f t="shared" si="143"/>
        <v>0</v>
      </c>
      <c r="U739" s="8" t="str">
        <f t="shared" si="144"/>
        <v/>
      </c>
      <c r="W739" s="11"/>
      <c r="X739" s="11"/>
      <c r="Y739" s="11"/>
      <c r="Z739" s="11"/>
      <c r="AA739" s="11"/>
      <c r="AB739" s="11"/>
      <c r="AC739" s="11"/>
      <c r="AD739">
        <f>IF(AND('Loan amortization schedule-old'!K739&gt;$AE$1,K739&gt;$AE$1),1,0)</f>
        <v>1</v>
      </c>
      <c r="AE739" s="2">
        <f>IF(AND('Loan amortization schedule-old'!K739&gt;$AE$1,K739&lt;$AE$1),($AE$1-K739)*Inputs!$B$10,0)</f>
        <v>0</v>
      </c>
      <c r="AF739">
        <f>IF(AND('Loan amortization schedule-old'!K739&lt;$AE$1,K739&lt;$AE$1),('Loan amortization schedule-old'!K739-'Loan amortization schedule-new'!K739)*Inputs!$B$10,0)</f>
        <v>0</v>
      </c>
      <c r="AG739" s="7"/>
      <c r="AH739" s="61" t="e">
        <f>IF(ISERROR(E739),NA(),'Loan amortization schedule-old'!K739-'Loan amortization schedule-new'!K739)+IF(ISERROR(E739),NA(),'Loan amortization schedule-old'!L739-'Loan amortization schedule-new'!L739)-IF(ISERROR(E739),NA(),IF(AD739=1,0,SUM(AE739:AF739)))</f>
        <v>#VALUE!</v>
      </c>
    </row>
    <row r="740" spans="4:34">
      <c r="D740" s="26">
        <f>IF(SUM($D$2:D739)&lt;&gt;0,0,IF(OR(ROUND(U739-L740,2)=0,ROUND(U740,2)=0),E740,0))</f>
        <v>0</v>
      </c>
      <c r="E740" s="3" t="str">
        <f t="shared" si="145"/>
        <v/>
      </c>
      <c r="F740" s="3" t="str">
        <f t="shared" si="137"/>
        <v/>
      </c>
      <c r="G740" s="47">
        <f t="shared" si="147"/>
        <v>8.6499999999999994E-2</v>
      </c>
      <c r="H740" s="37">
        <f t="shared" si="138"/>
        <v>8.6499999999999994E-2</v>
      </c>
      <c r="I740" s="9" t="e">
        <f>IF(Inputs!$B$12="No",IF((K740+L740)&gt;(U739*(1+rate/freq)),IF((U739*(1+rate/freq))&lt;0,0,(U739*(1+rate/freq))),(K740+L740)),IF(E740="",NA(),IF(Inputs!$E$10&gt;(U739*(1+rate/freq)),IF((U739*(1+rate/freq))&lt;0,0,(U739*(1+rate/freq))),PMT(H740/freq,(term),-$B$2))))</f>
        <v>#N/A</v>
      </c>
      <c r="J740" s="8" t="str">
        <f t="shared" si="139"/>
        <v/>
      </c>
      <c r="K740" s="9" t="str">
        <f t="shared" si="140"/>
        <v/>
      </c>
      <c r="L740" s="8" t="str">
        <f>IF(E740="","",IF(Inputs!$B$12="Yes",I740-K740,Inputs!$B$6-K740))</f>
        <v/>
      </c>
      <c r="M740" s="8" t="str">
        <f t="shared" si="146"/>
        <v/>
      </c>
      <c r="N740" s="8"/>
      <c r="O740" s="8"/>
      <c r="P740" s="8"/>
      <c r="Q740" s="8" t="str">
        <f t="shared" si="141"/>
        <v/>
      </c>
      <c r="R740" s="3">
        <f t="shared" si="142"/>
        <v>0</v>
      </c>
      <c r="S740" s="19"/>
      <c r="T740" s="3">
        <f t="shared" si="143"/>
        <v>0</v>
      </c>
      <c r="U740" s="8" t="str">
        <f t="shared" si="144"/>
        <v/>
      </c>
      <c r="W740" s="11"/>
      <c r="X740" s="11"/>
      <c r="Y740" s="11"/>
      <c r="Z740" s="11"/>
      <c r="AA740" s="11"/>
      <c r="AB740" s="11"/>
      <c r="AC740" s="11"/>
      <c r="AD740">
        <f>IF(AND('Loan amortization schedule-old'!K740&gt;$AE$1,K740&gt;$AE$1),1,0)</f>
        <v>1</v>
      </c>
      <c r="AE740" s="2">
        <f>IF(AND('Loan amortization schedule-old'!K740&gt;$AE$1,K740&lt;$AE$1),($AE$1-K740)*Inputs!$B$10,0)</f>
        <v>0</v>
      </c>
      <c r="AF740">
        <f>IF(AND('Loan amortization schedule-old'!K740&lt;$AE$1,K740&lt;$AE$1),('Loan amortization schedule-old'!K740-'Loan amortization schedule-new'!K740)*Inputs!$B$10,0)</f>
        <v>0</v>
      </c>
      <c r="AG740" s="7"/>
      <c r="AH740" s="61" t="e">
        <f>IF(ISERROR(E740),NA(),'Loan amortization schedule-old'!K740-'Loan amortization schedule-new'!K740)+IF(ISERROR(E740),NA(),'Loan amortization schedule-old'!L740-'Loan amortization schedule-new'!L740)-IF(ISERROR(E740),NA(),IF(AD740=1,0,SUM(AE740:AF740)))</f>
        <v>#VALUE!</v>
      </c>
    </row>
    <row r="741" spans="4:34">
      <c r="D741" s="26">
        <f>IF(SUM($D$2:D740)&lt;&gt;0,0,IF(OR(ROUND(U740-L741,2)=0,ROUND(U741,2)=0),E741,0))</f>
        <v>0</v>
      </c>
      <c r="E741" s="3" t="str">
        <f t="shared" si="145"/>
        <v/>
      </c>
      <c r="F741" s="3" t="str">
        <f t="shared" si="137"/>
        <v/>
      </c>
      <c r="G741" s="47">
        <f t="shared" si="147"/>
        <v>8.6499999999999994E-2</v>
      </c>
      <c r="H741" s="37">
        <f t="shared" si="138"/>
        <v>8.6499999999999994E-2</v>
      </c>
      <c r="I741" s="9" t="e">
        <f>IF(Inputs!$B$12="No",IF((K741+L741)&gt;(U740*(1+rate/freq)),IF((U740*(1+rate/freq))&lt;0,0,(U740*(1+rate/freq))),(K741+L741)),IF(E741="",NA(),IF(Inputs!$E$10&gt;(U740*(1+rate/freq)),IF((U740*(1+rate/freq))&lt;0,0,(U740*(1+rate/freq))),PMT(H741/freq,(term),-$B$2))))</f>
        <v>#N/A</v>
      </c>
      <c r="J741" s="8" t="str">
        <f t="shared" si="139"/>
        <v/>
      </c>
      <c r="K741" s="9" t="str">
        <f t="shared" si="140"/>
        <v/>
      </c>
      <c r="L741" s="8" t="str">
        <f>IF(E741="","",IF(Inputs!$B$12="Yes",I741-K741,Inputs!$B$6-K741))</f>
        <v/>
      </c>
      <c r="M741" s="8" t="str">
        <f t="shared" si="146"/>
        <v/>
      </c>
      <c r="N741" s="8"/>
      <c r="O741" s="8"/>
      <c r="P741" s="8"/>
      <c r="Q741" s="8" t="str">
        <f t="shared" si="141"/>
        <v/>
      </c>
      <c r="R741" s="3">
        <f t="shared" si="142"/>
        <v>0</v>
      </c>
      <c r="S741" s="19"/>
      <c r="T741" s="3">
        <f t="shared" si="143"/>
        <v>0</v>
      </c>
      <c r="U741" s="8" t="str">
        <f t="shared" si="144"/>
        <v/>
      </c>
      <c r="W741" s="11"/>
      <c r="X741" s="11"/>
      <c r="Y741" s="11"/>
      <c r="Z741" s="11"/>
      <c r="AA741" s="11"/>
      <c r="AB741" s="11"/>
      <c r="AC741" s="11"/>
      <c r="AD741">
        <f>IF(AND('Loan amortization schedule-old'!K741&gt;$AE$1,K741&gt;$AE$1),1,0)</f>
        <v>1</v>
      </c>
      <c r="AE741" s="2">
        <f>IF(AND('Loan amortization schedule-old'!K741&gt;$AE$1,K741&lt;$AE$1),($AE$1-K741)*Inputs!$B$10,0)</f>
        <v>0</v>
      </c>
      <c r="AF741">
        <f>IF(AND('Loan amortization schedule-old'!K741&lt;$AE$1,K741&lt;$AE$1),('Loan amortization schedule-old'!K741-'Loan amortization schedule-new'!K741)*Inputs!$B$10,0)</f>
        <v>0</v>
      </c>
      <c r="AG741" s="7"/>
      <c r="AH741" s="61" t="e">
        <f>IF(ISERROR(E741),NA(),'Loan amortization schedule-old'!K741-'Loan amortization schedule-new'!K741)+IF(ISERROR(E741),NA(),'Loan amortization schedule-old'!L741-'Loan amortization schedule-new'!L741)-IF(ISERROR(E741),NA(),IF(AD741=1,0,SUM(AE741:AF741)))</f>
        <v>#VALUE!</v>
      </c>
    </row>
    <row r="742" spans="4:34">
      <c r="D742" s="26">
        <f>IF(SUM($D$2:D741)&lt;&gt;0,0,IF(OR(ROUND(U741-L742,2)=0,ROUND(U742,2)=0),E742,0))</f>
        <v>0</v>
      </c>
      <c r="E742" s="3" t="str">
        <f t="shared" si="145"/>
        <v/>
      </c>
      <c r="F742" s="3" t="str">
        <f t="shared" si="137"/>
        <v/>
      </c>
      <c r="G742" s="47">
        <f t="shared" si="147"/>
        <v>8.6499999999999994E-2</v>
      </c>
      <c r="H742" s="37">
        <f t="shared" si="138"/>
        <v>8.6499999999999994E-2</v>
      </c>
      <c r="I742" s="9" t="e">
        <f>IF(Inputs!$B$12="No",IF((K742+L742)&gt;(U741*(1+rate/freq)),IF((U741*(1+rate/freq))&lt;0,0,(U741*(1+rate/freq))),(K742+L742)),IF(E742="",NA(),IF(Inputs!$E$10&gt;(U741*(1+rate/freq)),IF((U741*(1+rate/freq))&lt;0,0,(U741*(1+rate/freq))),PMT(H742/freq,(term),-$B$2))))</f>
        <v>#N/A</v>
      </c>
      <c r="J742" s="8" t="str">
        <f t="shared" si="139"/>
        <v/>
      </c>
      <c r="K742" s="9" t="str">
        <f t="shared" si="140"/>
        <v/>
      </c>
      <c r="L742" s="8" t="str">
        <f>IF(E742="","",IF(Inputs!$B$12="Yes",I742-K742,Inputs!$B$6-K742))</f>
        <v/>
      </c>
      <c r="M742" s="8" t="str">
        <f t="shared" si="146"/>
        <v/>
      </c>
      <c r="N742" s="8">
        <f>N739+3</f>
        <v>739</v>
      </c>
      <c r="O742" s="8">
        <f>O736+6</f>
        <v>739</v>
      </c>
      <c r="P742" s="8"/>
      <c r="Q742" s="8" t="str">
        <f t="shared" si="141"/>
        <v/>
      </c>
      <c r="R742" s="3">
        <f t="shared" si="142"/>
        <v>0</v>
      </c>
      <c r="S742" s="19"/>
      <c r="T742" s="3">
        <f t="shared" si="143"/>
        <v>0</v>
      </c>
      <c r="U742" s="8" t="str">
        <f t="shared" si="144"/>
        <v/>
      </c>
      <c r="W742" s="11"/>
      <c r="X742" s="11"/>
      <c r="Y742" s="11"/>
      <c r="Z742" s="11"/>
      <c r="AA742" s="11"/>
      <c r="AB742" s="11"/>
      <c r="AC742" s="11"/>
      <c r="AD742">
        <f>IF(AND('Loan amortization schedule-old'!K742&gt;$AE$1,K742&gt;$AE$1),1,0)</f>
        <v>1</v>
      </c>
      <c r="AE742" s="2">
        <f>IF(AND('Loan amortization schedule-old'!K742&gt;$AE$1,K742&lt;$AE$1),($AE$1-K742)*Inputs!$B$10,0)</f>
        <v>0</v>
      </c>
      <c r="AF742">
        <f>IF(AND('Loan amortization schedule-old'!K742&lt;$AE$1,K742&lt;$AE$1),('Loan amortization schedule-old'!K742-'Loan amortization schedule-new'!K742)*Inputs!$B$10,0)</f>
        <v>0</v>
      </c>
      <c r="AG742" s="7"/>
      <c r="AH742" s="61" t="e">
        <f>IF(ISERROR(E742),NA(),'Loan amortization schedule-old'!K742-'Loan amortization schedule-new'!K742)+IF(ISERROR(E742),NA(),'Loan amortization schedule-old'!L742-'Loan amortization schedule-new'!L742)-IF(ISERROR(E742),NA(),IF(AD742=1,0,SUM(AE742:AF742)))</f>
        <v>#VALUE!</v>
      </c>
    </row>
    <row r="743" spans="4:34">
      <c r="D743" s="26">
        <f>IF(SUM($D$2:D742)&lt;&gt;0,0,IF(OR(ROUND(U742-L743,2)=0,ROUND(U743,2)=0),E743,0))</f>
        <v>0</v>
      </c>
      <c r="E743" s="3" t="str">
        <f t="shared" si="145"/>
        <v/>
      </c>
      <c r="F743" s="3" t="str">
        <f t="shared" si="137"/>
        <v/>
      </c>
      <c r="G743" s="47">
        <f t="shared" si="147"/>
        <v>8.6499999999999994E-2</v>
      </c>
      <c r="H743" s="37">
        <f t="shared" si="138"/>
        <v>8.6499999999999994E-2</v>
      </c>
      <c r="I743" s="9" t="e">
        <f>IF(Inputs!$B$12="No",IF((K743+L743)&gt;(U742*(1+rate/freq)),IF((U742*(1+rate/freq))&lt;0,0,(U742*(1+rate/freq))),(K743+L743)),IF(E743="",NA(),IF(Inputs!$E$10&gt;(U742*(1+rate/freq)),IF((U742*(1+rate/freq))&lt;0,0,(U742*(1+rate/freq))),PMT(H743/freq,(term),-$B$2))))</f>
        <v>#N/A</v>
      </c>
      <c r="J743" s="8" t="str">
        <f t="shared" si="139"/>
        <v/>
      </c>
      <c r="K743" s="9" t="str">
        <f t="shared" si="140"/>
        <v/>
      </c>
      <c r="L743" s="8" t="str">
        <f>IF(E743="","",IF(Inputs!$B$12="Yes",I743-K743,Inputs!$B$6-K743))</f>
        <v/>
      </c>
      <c r="M743" s="8" t="str">
        <f t="shared" si="146"/>
        <v/>
      </c>
      <c r="N743" s="8"/>
      <c r="O743" s="8"/>
      <c r="P743" s="8"/>
      <c r="Q743" s="8" t="str">
        <f t="shared" si="141"/>
        <v/>
      </c>
      <c r="R743" s="3">
        <f t="shared" si="142"/>
        <v>0</v>
      </c>
      <c r="S743" s="19"/>
      <c r="T743" s="3">
        <f t="shared" si="143"/>
        <v>0</v>
      </c>
      <c r="U743" s="8" t="str">
        <f t="shared" si="144"/>
        <v/>
      </c>
      <c r="W743" s="11"/>
      <c r="X743" s="11"/>
      <c r="Y743" s="11"/>
      <c r="Z743" s="11"/>
      <c r="AA743" s="11"/>
      <c r="AB743" s="11"/>
      <c r="AC743" s="11"/>
      <c r="AD743">
        <f>IF(AND('Loan amortization schedule-old'!K743&gt;$AE$1,K743&gt;$AE$1),1,0)</f>
        <v>1</v>
      </c>
      <c r="AE743" s="2">
        <f>IF(AND('Loan amortization schedule-old'!K743&gt;$AE$1,K743&lt;$AE$1),($AE$1-K743)*Inputs!$B$10,0)</f>
        <v>0</v>
      </c>
      <c r="AF743">
        <f>IF(AND('Loan amortization schedule-old'!K743&lt;$AE$1,K743&lt;$AE$1),('Loan amortization schedule-old'!K743-'Loan amortization schedule-new'!K743)*Inputs!$B$10,0)</f>
        <v>0</v>
      </c>
      <c r="AG743" s="7"/>
      <c r="AH743" s="61" t="e">
        <f>IF(ISERROR(E743),NA(),'Loan amortization schedule-old'!K743-'Loan amortization schedule-new'!K743)+IF(ISERROR(E743),NA(),'Loan amortization schedule-old'!L743-'Loan amortization schedule-new'!L743)-IF(ISERROR(E743),NA(),IF(AD743=1,0,SUM(AE743:AF743)))</f>
        <v>#VALUE!</v>
      </c>
    </row>
    <row r="744" spans="4:34">
      <c r="D744" s="26">
        <f>IF(SUM($D$2:D743)&lt;&gt;0,0,IF(OR(ROUND(U743-L744,2)=0,ROUND(U744,2)=0),E744,0))</f>
        <v>0</v>
      </c>
      <c r="E744" s="3" t="str">
        <f t="shared" si="145"/>
        <v/>
      </c>
      <c r="F744" s="3" t="str">
        <f t="shared" si="137"/>
        <v/>
      </c>
      <c r="G744" s="47">
        <f t="shared" si="147"/>
        <v>8.6499999999999994E-2</v>
      </c>
      <c r="H744" s="37">
        <f t="shared" si="138"/>
        <v>8.6499999999999994E-2</v>
      </c>
      <c r="I744" s="9" t="e">
        <f>IF(Inputs!$B$12="No",IF((K744+L744)&gt;(U743*(1+rate/freq)),IF((U743*(1+rate/freq))&lt;0,0,(U743*(1+rate/freq))),(K744+L744)),IF(E744="",NA(),IF(Inputs!$E$10&gt;(U743*(1+rate/freq)),IF((U743*(1+rate/freq))&lt;0,0,(U743*(1+rate/freq))),PMT(H744/freq,(term),-$B$2))))</f>
        <v>#N/A</v>
      </c>
      <c r="J744" s="8" t="str">
        <f t="shared" si="139"/>
        <v/>
      </c>
      <c r="K744" s="9" t="str">
        <f t="shared" si="140"/>
        <v/>
      </c>
      <c r="L744" s="8" t="str">
        <f>IF(E744="","",IF(Inputs!$B$12="Yes",I744-K744,Inputs!$B$6-K744))</f>
        <v/>
      </c>
      <c r="M744" s="8" t="str">
        <f t="shared" si="146"/>
        <v/>
      </c>
      <c r="N744" s="8"/>
      <c r="O744" s="8"/>
      <c r="P744" s="8"/>
      <c r="Q744" s="8" t="str">
        <f t="shared" si="141"/>
        <v/>
      </c>
      <c r="R744" s="3">
        <f t="shared" si="142"/>
        <v>0</v>
      </c>
      <c r="S744" s="19"/>
      <c r="T744" s="3">
        <f t="shared" si="143"/>
        <v>0</v>
      </c>
      <c r="U744" s="8" t="str">
        <f t="shared" si="144"/>
        <v/>
      </c>
      <c r="W744" s="11"/>
      <c r="X744" s="11"/>
      <c r="Y744" s="11"/>
      <c r="Z744" s="11"/>
      <c r="AA744" s="11"/>
      <c r="AB744" s="11"/>
      <c r="AC744" s="11"/>
      <c r="AD744">
        <f>IF(AND('Loan amortization schedule-old'!K744&gt;$AE$1,K744&gt;$AE$1),1,0)</f>
        <v>1</v>
      </c>
      <c r="AE744" s="2">
        <f>IF(AND('Loan amortization schedule-old'!K744&gt;$AE$1,K744&lt;$AE$1),($AE$1-K744)*Inputs!$B$10,0)</f>
        <v>0</v>
      </c>
      <c r="AF744">
        <f>IF(AND('Loan amortization schedule-old'!K744&lt;$AE$1,K744&lt;$AE$1),('Loan amortization schedule-old'!K744-'Loan amortization schedule-new'!K744)*Inputs!$B$10,0)</f>
        <v>0</v>
      </c>
      <c r="AG744" s="7"/>
      <c r="AH744" s="61" t="e">
        <f>IF(ISERROR(E744),NA(),'Loan amortization schedule-old'!K744-'Loan amortization schedule-new'!K744)+IF(ISERROR(E744),NA(),'Loan amortization schedule-old'!L744-'Loan amortization schedule-new'!L744)-IF(ISERROR(E744),NA(),IF(AD744=1,0,SUM(AE744:AF744)))</f>
        <v>#VALUE!</v>
      </c>
    </row>
    <row r="745" spans="4:34">
      <c r="D745" s="26">
        <f>IF(SUM($D$2:D744)&lt;&gt;0,0,IF(OR(ROUND(U744-L745,2)=0,ROUND(U745,2)=0),E745,0))</f>
        <v>0</v>
      </c>
      <c r="E745" s="3" t="str">
        <f t="shared" si="145"/>
        <v/>
      </c>
      <c r="F745" s="3" t="str">
        <f t="shared" si="137"/>
        <v/>
      </c>
      <c r="G745" s="47">
        <f t="shared" si="147"/>
        <v>8.6499999999999994E-2</v>
      </c>
      <c r="H745" s="37">
        <f t="shared" si="138"/>
        <v>8.6499999999999994E-2</v>
      </c>
      <c r="I745" s="9" t="e">
        <f>IF(Inputs!$B$12="No",IF((K745+L745)&gt;(U744*(1+rate/freq)),IF((U744*(1+rate/freq))&lt;0,0,(U744*(1+rate/freq))),(K745+L745)),IF(E745="",NA(),IF(Inputs!$E$10&gt;(U744*(1+rate/freq)),IF((U744*(1+rate/freq))&lt;0,0,(U744*(1+rate/freq))),PMT(H745/freq,(term),-$B$2))))</f>
        <v>#N/A</v>
      </c>
      <c r="J745" s="8" t="str">
        <f t="shared" si="139"/>
        <v/>
      </c>
      <c r="K745" s="9" t="str">
        <f t="shared" si="140"/>
        <v/>
      </c>
      <c r="L745" s="8" t="str">
        <f>IF(E745="","",IF(Inputs!$B$12="Yes",I745-K745,Inputs!$B$6-K745))</f>
        <v/>
      </c>
      <c r="M745" s="8" t="str">
        <f t="shared" si="146"/>
        <v/>
      </c>
      <c r="N745" s="8">
        <f>N742+3</f>
        <v>742</v>
      </c>
      <c r="O745" s="8"/>
      <c r="P745" s="8"/>
      <c r="Q745" s="8" t="str">
        <f t="shared" si="141"/>
        <v/>
      </c>
      <c r="R745" s="3">
        <f t="shared" si="142"/>
        <v>0</v>
      </c>
      <c r="S745" s="19"/>
      <c r="T745" s="3">
        <f t="shared" si="143"/>
        <v>0</v>
      </c>
      <c r="U745" s="8" t="str">
        <f t="shared" si="144"/>
        <v/>
      </c>
      <c r="W745" s="11"/>
      <c r="X745" s="11"/>
      <c r="Y745" s="11"/>
      <c r="Z745" s="11"/>
      <c r="AA745" s="11"/>
      <c r="AB745" s="11"/>
      <c r="AC745" s="11"/>
      <c r="AD745">
        <f>IF(AND('Loan amortization schedule-old'!K745&gt;$AE$1,K745&gt;$AE$1),1,0)</f>
        <v>1</v>
      </c>
      <c r="AE745" s="2">
        <f>IF(AND('Loan amortization schedule-old'!K745&gt;$AE$1,K745&lt;$AE$1),($AE$1-K745)*Inputs!$B$10,0)</f>
        <v>0</v>
      </c>
      <c r="AF745">
        <f>IF(AND('Loan amortization schedule-old'!K745&lt;$AE$1,K745&lt;$AE$1),('Loan amortization schedule-old'!K745-'Loan amortization schedule-new'!K745)*Inputs!$B$10,0)</f>
        <v>0</v>
      </c>
      <c r="AG745" s="7"/>
      <c r="AH745" s="61" t="e">
        <f>IF(ISERROR(E745),NA(),'Loan amortization schedule-old'!K745-'Loan amortization schedule-new'!K745)+IF(ISERROR(E745),NA(),'Loan amortization schedule-old'!L745-'Loan amortization schedule-new'!L745)-IF(ISERROR(E745),NA(),IF(AD745=1,0,SUM(AE745:AF745)))</f>
        <v>#VALUE!</v>
      </c>
    </row>
    <row r="746" spans="4:34">
      <c r="D746" s="26">
        <f>IF(SUM($D$2:D745)&lt;&gt;0,0,IF(OR(ROUND(U745-L746,2)=0,ROUND(U746,2)=0),E746,0))</f>
        <v>0</v>
      </c>
      <c r="E746" s="3" t="str">
        <f t="shared" si="145"/>
        <v/>
      </c>
      <c r="F746" s="3" t="str">
        <f t="shared" si="137"/>
        <v/>
      </c>
      <c r="G746" s="47">
        <f t="shared" si="147"/>
        <v>8.6499999999999994E-2</v>
      </c>
      <c r="H746" s="37">
        <f t="shared" si="138"/>
        <v>8.6499999999999994E-2</v>
      </c>
      <c r="I746" s="9" t="e">
        <f>IF(Inputs!$B$12="No",IF((K746+L746)&gt;(U745*(1+rate/freq)),IF((U745*(1+rate/freq))&lt;0,0,(U745*(1+rate/freq))),(K746+L746)),IF(E746="",NA(),IF(Inputs!$E$10&gt;(U745*(1+rate/freq)),IF((U745*(1+rate/freq))&lt;0,0,(U745*(1+rate/freq))),PMT(H746/freq,(term),-$B$2))))</f>
        <v>#N/A</v>
      </c>
      <c r="J746" s="8" t="str">
        <f t="shared" si="139"/>
        <v/>
      </c>
      <c r="K746" s="9" t="str">
        <f t="shared" si="140"/>
        <v/>
      </c>
      <c r="L746" s="8" t="str">
        <f>IF(E746="","",IF(Inputs!$B$12="Yes",I746-K746,Inputs!$B$6-K746))</f>
        <v/>
      </c>
      <c r="M746" s="8" t="str">
        <f t="shared" si="146"/>
        <v/>
      </c>
      <c r="N746" s="8"/>
      <c r="O746" s="8"/>
      <c r="P746" s="8"/>
      <c r="Q746" s="8" t="str">
        <f t="shared" si="141"/>
        <v/>
      </c>
      <c r="R746" s="3">
        <f t="shared" si="142"/>
        <v>0</v>
      </c>
      <c r="S746" s="19"/>
      <c r="T746" s="3">
        <f t="shared" si="143"/>
        <v>0</v>
      </c>
      <c r="U746" s="8" t="str">
        <f t="shared" si="144"/>
        <v/>
      </c>
      <c r="W746" s="11"/>
      <c r="X746" s="11"/>
      <c r="Y746" s="11"/>
      <c r="Z746" s="11"/>
      <c r="AA746" s="11"/>
      <c r="AB746" s="11"/>
      <c r="AC746" s="11"/>
      <c r="AD746">
        <f>IF(AND('Loan amortization schedule-old'!K746&gt;$AE$1,K746&gt;$AE$1),1,0)</f>
        <v>1</v>
      </c>
      <c r="AE746" s="2">
        <f>IF(AND('Loan amortization schedule-old'!K746&gt;$AE$1,K746&lt;$AE$1),($AE$1-K746)*Inputs!$B$10,0)</f>
        <v>0</v>
      </c>
      <c r="AF746">
        <f>IF(AND('Loan amortization schedule-old'!K746&lt;$AE$1,K746&lt;$AE$1),('Loan amortization schedule-old'!K746-'Loan amortization schedule-new'!K746)*Inputs!$B$10,0)</f>
        <v>0</v>
      </c>
      <c r="AG746" s="7"/>
      <c r="AH746" s="61" t="e">
        <f>IF(ISERROR(E746),NA(),'Loan amortization schedule-old'!K746-'Loan amortization schedule-new'!K746)+IF(ISERROR(E746),NA(),'Loan amortization schedule-old'!L746-'Loan amortization schedule-new'!L746)-IF(ISERROR(E746),NA(),IF(AD746=1,0,SUM(AE746:AF746)))</f>
        <v>#VALUE!</v>
      </c>
    </row>
    <row r="747" spans="4:34">
      <c r="D747" s="26">
        <f>IF(SUM($D$2:D746)&lt;&gt;0,0,IF(OR(ROUND(U746-L747,2)=0,ROUND(U747,2)=0),E747,0))</f>
        <v>0</v>
      </c>
      <c r="E747" s="3" t="str">
        <f t="shared" si="145"/>
        <v/>
      </c>
      <c r="F747" s="3" t="str">
        <f t="shared" si="137"/>
        <v/>
      </c>
      <c r="G747" s="47">
        <f t="shared" si="147"/>
        <v>8.6499999999999994E-2</v>
      </c>
      <c r="H747" s="37">
        <f t="shared" si="138"/>
        <v>8.6499999999999994E-2</v>
      </c>
      <c r="I747" s="9" t="e">
        <f>IF(Inputs!$B$12="No",IF((K747+L747)&gt;(U746*(1+rate/freq)),IF((U746*(1+rate/freq))&lt;0,0,(U746*(1+rate/freq))),(K747+L747)),IF(E747="",NA(),IF(Inputs!$E$10&gt;(U746*(1+rate/freq)),IF((U746*(1+rate/freq))&lt;0,0,(U746*(1+rate/freq))),PMT(H747/freq,(term),-$B$2))))</f>
        <v>#N/A</v>
      </c>
      <c r="J747" s="8" t="str">
        <f t="shared" si="139"/>
        <v/>
      </c>
      <c r="K747" s="9" t="str">
        <f t="shared" si="140"/>
        <v/>
      </c>
      <c r="L747" s="8" t="str">
        <f>IF(E747="","",IF(Inputs!$B$12="Yes",I747-K747,Inputs!$B$6-K747))</f>
        <v/>
      </c>
      <c r="M747" s="8" t="str">
        <f t="shared" si="146"/>
        <v/>
      </c>
      <c r="N747" s="8"/>
      <c r="O747" s="8"/>
      <c r="P747" s="8"/>
      <c r="Q747" s="8" t="str">
        <f t="shared" si="141"/>
        <v/>
      </c>
      <c r="R747" s="3">
        <f t="shared" si="142"/>
        <v>0</v>
      </c>
      <c r="S747" s="19"/>
      <c r="T747" s="3">
        <f t="shared" si="143"/>
        <v>0</v>
      </c>
      <c r="U747" s="8" t="str">
        <f t="shared" si="144"/>
        <v/>
      </c>
      <c r="W747" s="11"/>
      <c r="X747" s="11"/>
      <c r="Y747" s="11"/>
      <c r="Z747" s="11"/>
      <c r="AA747" s="11"/>
      <c r="AB747" s="11"/>
      <c r="AC747" s="11"/>
      <c r="AD747">
        <f>IF(AND('Loan amortization schedule-old'!K747&gt;$AE$1,K747&gt;$AE$1),1,0)</f>
        <v>1</v>
      </c>
      <c r="AE747" s="2">
        <f>IF(AND('Loan amortization schedule-old'!K747&gt;$AE$1,K747&lt;$AE$1),($AE$1-K747)*Inputs!$B$10,0)</f>
        <v>0</v>
      </c>
      <c r="AF747">
        <f>IF(AND('Loan amortization schedule-old'!K747&lt;$AE$1,K747&lt;$AE$1),('Loan amortization schedule-old'!K747-'Loan amortization schedule-new'!K747)*Inputs!$B$10,0)</f>
        <v>0</v>
      </c>
      <c r="AG747" s="7"/>
      <c r="AH747" s="61" t="e">
        <f>IF(ISERROR(E747),NA(),'Loan amortization schedule-old'!K747-'Loan amortization schedule-new'!K747)+IF(ISERROR(E747),NA(),'Loan amortization schedule-old'!L747-'Loan amortization schedule-new'!L747)-IF(ISERROR(E747),NA(),IF(AD747=1,0,SUM(AE747:AF747)))</f>
        <v>#VALUE!</v>
      </c>
    </row>
    <row r="748" spans="4:34">
      <c r="D748" s="26">
        <f>IF(SUM($D$2:D747)&lt;&gt;0,0,IF(OR(ROUND(U747-L748,2)=0,ROUND(U748,2)=0),E748,0))</f>
        <v>0</v>
      </c>
      <c r="E748" s="3" t="str">
        <f t="shared" si="145"/>
        <v/>
      </c>
      <c r="F748" s="3" t="str">
        <f t="shared" si="137"/>
        <v/>
      </c>
      <c r="G748" s="47">
        <f t="shared" si="147"/>
        <v>8.6499999999999994E-2</v>
      </c>
      <c r="H748" s="37">
        <f t="shared" si="138"/>
        <v>8.6499999999999994E-2</v>
      </c>
      <c r="I748" s="9" t="e">
        <f>IF(Inputs!$B$12="No",IF((K748+L748)&gt;(U747*(1+rate/freq)),IF((U747*(1+rate/freq))&lt;0,0,(U747*(1+rate/freq))),(K748+L748)),IF(E748="",NA(),IF(Inputs!$E$10&gt;(U747*(1+rate/freq)),IF((U747*(1+rate/freq))&lt;0,0,(U747*(1+rate/freq))),PMT(H748/freq,(term),-$B$2))))</f>
        <v>#N/A</v>
      </c>
      <c r="J748" s="8" t="str">
        <f t="shared" si="139"/>
        <v/>
      </c>
      <c r="K748" s="9" t="str">
        <f t="shared" si="140"/>
        <v/>
      </c>
      <c r="L748" s="8" t="str">
        <f>IF(E748="","",IF(Inputs!$B$12="Yes",I748-K748,Inputs!$B$6-K748))</f>
        <v/>
      </c>
      <c r="M748" s="8" t="str">
        <f t="shared" si="146"/>
        <v/>
      </c>
      <c r="N748" s="8">
        <f>N745+3</f>
        <v>745</v>
      </c>
      <c r="O748" s="8">
        <f>O742+6</f>
        <v>745</v>
      </c>
      <c r="P748" s="8">
        <f>P736+12</f>
        <v>745</v>
      </c>
      <c r="Q748" s="8" t="str">
        <f t="shared" si="141"/>
        <v/>
      </c>
      <c r="R748" s="3">
        <f t="shared" si="142"/>
        <v>0</v>
      </c>
      <c r="S748" s="19"/>
      <c r="T748" s="3">
        <f t="shared" si="143"/>
        <v>0</v>
      </c>
      <c r="U748" s="8" t="str">
        <f t="shared" si="144"/>
        <v/>
      </c>
      <c r="W748" s="11"/>
      <c r="X748" s="11"/>
      <c r="Y748" s="11"/>
      <c r="Z748" s="11"/>
      <c r="AA748" s="11"/>
      <c r="AB748" s="11"/>
      <c r="AC748" s="11"/>
      <c r="AD748">
        <f>IF(AND('Loan amortization schedule-old'!K748&gt;$AE$1,K748&gt;$AE$1),1,0)</f>
        <v>1</v>
      </c>
      <c r="AE748" s="2">
        <f>IF(AND('Loan amortization schedule-old'!K748&gt;$AE$1,K748&lt;$AE$1),($AE$1-K748)*Inputs!$B$10,0)</f>
        <v>0</v>
      </c>
      <c r="AF748">
        <f>IF(AND('Loan amortization schedule-old'!K748&lt;$AE$1,K748&lt;$AE$1),('Loan amortization schedule-old'!K748-'Loan amortization schedule-new'!K748)*Inputs!$B$10,0)</f>
        <v>0</v>
      </c>
      <c r="AG748" s="7"/>
      <c r="AH748" s="61" t="e">
        <f>IF(ISERROR(E748),NA(),'Loan amortization schedule-old'!K748-'Loan amortization schedule-new'!K748)+IF(ISERROR(E748),NA(),'Loan amortization schedule-old'!L748-'Loan amortization schedule-new'!L748)-IF(ISERROR(E748),NA(),IF(AD748=1,0,SUM(AE748:AF748)))</f>
        <v>#VALUE!</v>
      </c>
    </row>
    <row r="749" spans="4:34">
      <c r="D749" s="26">
        <f>IF(SUM($D$2:D748)&lt;&gt;0,0,IF(OR(ROUND(U748-L749,2)=0,ROUND(U749,2)=0),E749,0))</f>
        <v>0</v>
      </c>
      <c r="E749" s="3" t="str">
        <f t="shared" si="145"/>
        <v/>
      </c>
      <c r="F749" s="3" t="str">
        <f t="shared" si="137"/>
        <v/>
      </c>
      <c r="G749" s="47">
        <f t="shared" si="147"/>
        <v>8.6499999999999994E-2</v>
      </c>
      <c r="H749" s="37">
        <f t="shared" si="138"/>
        <v>8.6499999999999994E-2</v>
      </c>
      <c r="I749" s="9" t="e">
        <f>IF(Inputs!$B$12="No",IF((K749+L749)&gt;(U748*(1+rate/freq)),IF((U748*(1+rate/freq))&lt;0,0,(U748*(1+rate/freq))),(K749+L749)),IF(E749="",NA(),IF(Inputs!$E$10&gt;(U748*(1+rate/freq)),IF((U748*(1+rate/freq))&lt;0,0,(U748*(1+rate/freq))),PMT(H749/freq,(term),-$B$2))))</f>
        <v>#N/A</v>
      </c>
      <c r="J749" s="8" t="str">
        <f t="shared" si="139"/>
        <v/>
      </c>
      <c r="K749" s="9" t="str">
        <f t="shared" si="140"/>
        <v/>
      </c>
      <c r="L749" s="8" t="str">
        <f>IF(E749="","",IF(Inputs!$B$12="Yes",I749-K749,Inputs!$B$6-K749))</f>
        <v/>
      </c>
      <c r="M749" s="8" t="str">
        <f t="shared" si="146"/>
        <v/>
      </c>
      <c r="N749" s="8"/>
      <c r="O749" s="8"/>
      <c r="P749" s="8"/>
      <c r="Q749" s="8" t="str">
        <f t="shared" si="141"/>
        <v/>
      </c>
      <c r="R749" s="3">
        <f t="shared" si="142"/>
        <v>0</v>
      </c>
      <c r="S749" s="19"/>
      <c r="T749" s="3">
        <f t="shared" si="143"/>
        <v>0</v>
      </c>
      <c r="U749" s="8" t="str">
        <f t="shared" si="144"/>
        <v/>
      </c>
      <c r="W749" s="11"/>
      <c r="X749" s="11"/>
      <c r="Y749" s="11"/>
      <c r="Z749" s="11"/>
      <c r="AA749" s="11"/>
      <c r="AB749" s="11"/>
      <c r="AC749" s="11"/>
      <c r="AD749">
        <f>IF(AND('Loan amortization schedule-old'!K749&gt;$AE$1,K749&gt;$AE$1),1,0)</f>
        <v>1</v>
      </c>
      <c r="AE749" s="2">
        <f>IF(AND('Loan amortization schedule-old'!K749&gt;$AE$1,K749&lt;$AE$1),($AE$1-K749)*Inputs!$B$10,0)</f>
        <v>0</v>
      </c>
      <c r="AF749">
        <f>IF(AND('Loan amortization schedule-old'!K749&lt;$AE$1,K749&lt;$AE$1),('Loan amortization schedule-old'!K749-'Loan amortization schedule-new'!K749)*Inputs!$B$10,0)</f>
        <v>0</v>
      </c>
      <c r="AG749" s="7"/>
      <c r="AH749" s="61" t="e">
        <f>IF(ISERROR(E749),NA(),'Loan amortization schedule-old'!K749-'Loan amortization schedule-new'!K749)+IF(ISERROR(E749),NA(),'Loan amortization schedule-old'!L749-'Loan amortization schedule-new'!L749)-IF(ISERROR(E749),NA(),IF(AD749=1,0,SUM(AE749:AF749)))</f>
        <v>#VALUE!</v>
      </c>
    </row>
    <row r="750" spans="4:34">
      <c r="D750" s="26">
        <f>IF(SUM($D$2:D749)&lt;&gt;0,0,IF(OR(ROUND(U749-L750,2)=0,ROUND(U750,2)=0),E750,0))</f>
        <v>0</v>
      </c>
      <c r="E750" s="3" t="str">
        <f t="shared" si="145"/>
        <v/>
      </c>
      <c r="F750" s="3" t="str">
        <f t="shared" si="137"/>
        <v/>
      </c>
      <c r="G750" s="47">
        <f t="shared" si="147"/>
        <v>8.6499999999999994E-2</v>
      </c>
      <c r="H750" s="37">
        <f t="shared" si="138"/>
        <v>8.6499999999999994E-2</v>
      </c>
      <c r="I750" s="9" t="e">
        <f>IF(Inputs!$B$12="No",IF((K750+L750)&gt;(U749*(1+rate/freq)),IF((U749*(1+rate/freq))&lt;0,0,(U749*(1+rate/freq))),(K750+L750)),IF(E750="",NA(),IF(Inputs!$E$10&gt;(U749*(1+rate/freq)),IF((U749*(1+rate/freq))&lt;0,0,(U749*(1+rate/freq))),PMT(H750/freq,(term),-$B$2))))</f>
        <v>#N/A</v>
      </c>
      <c r="J750" s="8" t="str">
        <f t="shared" si="139"/>
        <v/>
      </c>
      <c r="K750" s="9" t="str">
        <f t="shared" si="140"/>
        <v/>
      </c>
      <c r="L750" s="8" t="str">
        <f>IF(E750="","",IF(Inputs!$B$12="Yes",I750-K750,Inputs!$B$6-K750))</f>
        <v/>
      </c>
      <c r="M750" s="8" t="str">
        <f t="shared" si="146"/>
        <v/>
      </c>
      <c r="N750" s="8"/>
      <c r="O750" s="8"/>
      <c r="P750" s="8"/>
      <c r="Q750" s="8" t="str">
        <f t="shared" si="141"/>
        <v/>
      </c>
      <c r="R750" s="3">
        <f t="shared" si="142"/>
        <v>0</v>
      </c>
      <c r="S750" s="19"/>
      <c r="T750" s="3">
        <f t="shared" si="143"/>
        <v>0</v>
      </c>
      <c r="U750" s="8" t="str">
        <f t="shared" si="144"/>
        <v/>
      </c>
      <c r="W750" s="11"/>
      <c r="X750" s="11"/>
      <c r="Y750" s="11"/>
      <c r="Z750" s="11"/>
      <c r="AA750" s="11"/>
      <c r="AB750" s="11"/>
      <c r="AC750" s="11"/>
      <c r="AD750">
        <f>IF(AND('Loan amortization schedule-old'!K750&gt;$AE$1,K750&gt;$AE$1),1,0)</f>
        <v>1</v>
      </c>
      <c r="AE750" s="2">
        <f>IF(AND('Loan amortization schedule-old'!K750&gt;$AE$1,K750&lt;$AE$1),($AE$1-K750)*Inputs!$B$10,0)</f>
        <v>0</v>
      </c>
      <c r="AF750">
        <f>IF(AND('Loan amortization schedule-old'!K750&lt;$AE$1,K750&lt;$AE$1),('Loan amortization schedule-old'!K750-'Loan amortization schedule-new'!K750)*Inputs!$B$10,0)</f>
        <v>0</v>
      </c>
      <c r="AG750" s="7"/>
      <c r="AH750" s="61" t="e">
        <f>IF(ISERROR(E750),NA(),'Loan amortization schedule-old'!K750-'Loan amortization schedule-new'!K750)+IF(ISERROR(E750),NA(),'Loan amortization schedule-old'!L750-'Loan amortization schedule-new'!L750)-IF(ISERROR(E750),NA(),IF(AD750=1,0,SUM(AE750:AF750)))</f>
        <v>#VALUE!</v>
      </c>
    </row>
    <row r="751" spans="4:34">
      <c r="D751" s="26">
        <f>IF(SUM($D$2:D750)&lt;&gt;0,0,IF(OR(ROUND(U750-L751,2)=0,ROUND(U751,2)=0),E751,0))</f>
        <v>0</v>
      </c>
      <c r="E751" s="3" t="str">
        <f t="shared" si="145"/>
        <v/>
      </c>
      <c r="F751" s="3" t="str">
        <f t="shared" si="137"/>
        <v/>
      </c>
      <c r="G751" s="47">
        <f t="shared" si="147"/>
        <v>8.6499999999999994E-2</v>
      </c>
      <c r="H751" s="37">
        <f t="shared" si="138"/>
        <v>8.6499999999999994E-2</v>
      </c>
      <c r="I751" s="9" t="e">
        <f>IF(Inputs!$B$12="No",IF((K751+L751)&gt;(U750*(1+rate/freq)),IF((U750*(1+rate/freq))&lt;0,0,(U750*(1+rate/freq))),(K751+L751)),IF(E751="",NA(),IF(Inputs!$E$10&gt;(U750*(1+rate/freq)),IF((U750*(1+rate/freq))&lt;0,0,(U750*(1+rate/freq))),PMT(H751/freq,(term),-$B$2))))</f>
        <v>#N/A</v>
      </c>
      <c r="J751" s="8" t="str">
        <f t="shared" si="139"/>
        <v/>
      </c>
      <c r="K751" s="9" t="str">
        <f t="shared" si="140"/>
        <v/>
      </c>
      <c r="L751" s="8" t="str">
        <f>IF(E751="","",IF(Inputs!$B$12="Yes",I751-K751,Inputs!$B$6-K751))</f>
        <v/>
      </c>
      <c r="M751" s="8" t="str">
        <f t="shared" si="146"/>
        <v/>
      </c>
      <c r="N751" s="8">
        <f>N748+3</f>
        <v>748</v>
      </c>
      <c r="O751" s="8"/>
      <c r="P751" s="8"/>
      <c r="Q751" s="8" t="str">
        <f t="shared" si="141"/>
        <v/>
      </c>
      <c r="R751" s="3">
        <f t="shared" si="142"/>
        <v>0</v>
      </c>
      <c r="S751" s="19"/>
      <c r="T751" s="3">
        <f t="shared" si="143"/>
        <v>0</v>
      </c>
      <c r="U751" s="8" t="str">
        <f t="shared" si="144"/>
        <v/>
      </c>
      <c r="W751" s="11"/>
      <c r="X751" s="11"/>
      <c r="Y751" s="11"/>
      <c r="Z751" s="11"/>
      <c r="AA751" s="11"/>
      <c r="AB751" s="11"/>
      <c r="AC751" s="11"/>
      <c r="AD751">
        <f>IF(AND('Loan amortization schedule-old'!K751&gt;$AE$1,K751&gt;$AE$1),1,0)</f>
        <v>1</v>
      </c>
      <c r="AE751" s="2">
        <f>IF(AND('Loan amortization schedule-old'!K751&gt;$AE$1,K751&lt;$AE$1),($AE$1-K751)*Inputs!$B$10,0)</f>
        <v>0</v>
      </c>
      <c r="AF751">
        <f>IF(AND('Loan amortization schedule-old'!K751&lt;$AE$1,K751&lt;$AE$1),('Loan amortization schedule-old'!K751-'Loan amortization schedule-new'!K751)*Inputs!$B$10,0)</f>
        <v>0</v>
      </c>
      <c r="AG751" s="7"/>
      <c r="AH751" s="61" t="e">
        <f>IF(ISERROR(E751),NA(),'Loan amortization schedule-old'!K751-'Loan amortization schedule-new'!K751)+IF(ISERROR(E751),NA(),'Loan amortization schedule-old'!L751-'Loan amortization schedule-new'!L751)-IF(ISERROR(E751),NA(),IF(AD751=1,0,SUM(AE751:AF751)))</f>
        <v>#VALUE!</v>
      </c>
    </row>
    <row r="752" spans="4:34">
      <c r="D752" s="26">
        <f>IF(SUM($D$2:D751)&lt;&gt;0,0,IF(OR(ROUND(U751-L752,2)=0,ROUND(U752,2)=0),E752,0))</f>
        <v>0</v>
      </c>
      <c r="E752" s="3" t="str">
        <f t="shared" si="145"/>
        <v/>
      </c>
      <c r="F752" s="3" t="str">
        <f t="shared" si="137"/>
        <v/>
      </c>
      <c r="G752" s="47">
        <f t="shared" si="147"/>
        <v>8.6499999999999994E-2</v>
      </c>
      <c r="H752" s="37">
        <f t="shared" si="138"/>
        <v>8.6499999999999994E-2</v>
      </c>
      <c r="I752" s="9" t="e">
        <f>IF(Inputs!$B$12="No",IF((K752+L752)&gt;(U751*(1+rate/freq)),IF((U751*(1+rate/freq))&lt;0,0,(U751*(1+rate/freq))),(K752+L752)),IF(E752="",NA(),IF(Inputs!$E$10&gt;(U751*(1+rate/freq)),IF((U751*(1+rate/freq))&lt;0,0,(U751*(1+rate/freq))),PMT(H752/freq,(term),-$B$2))))</f>
        <v>#N/A</v>
      </c>
      <c r="J752" s="8" t="str">
        <f t="shared" si="139"/>
        <v/>
      </c>
      <c r="K752" s="9" t="str">
        <f t="shared" si="140"/>
        <v/>
      </c>
      <c r="L752" s="8" t="str">
        <f>IF(E752="","",IF(Inputs!$B$12="Yes",I752-K752,Inputs!$B$6-K752))</f>
        <v/>
      </c>
      <c r="M752" s="8" t="str">
        <f t="shared" si="146"/>
        <v/>
      </c>
      <c r="N752" s="8"/>
      <c r="O752" s="8"/>
      <c r="P752" s="8"/>
      <c r="Q752" s="8" t="str">
        <f t="shared" si="141"/>
        <v/>
      </c>
      <c r="R752" s="3">
        <f t="shared" si="142"/>
        <v>0</v>
      </c>
      <c r="S752" s="19"/>
      <c r="T752" s="3">
        <f t="shared" si="143"/>
        <v>0</v>
      </c>
      <c r="U752" s="8" t="str">
        <f t="shared" si="144"/>
        <v/>
      </c>
      <c r="W752" s="11"/>
      <c r="X752" s="11"/>
      <c r="Y752" s="11"/>
      <c r="Z752" s="11"/>
      <c r="AA752" s="11"/>
      <c r="AB752" s="11"/>
      <c r="AC752" s="11"/>
      <c r="AD752">
        <f>IF(AND('Loan amortization schedule-old'!K752&gt;$AE$1,K752&gt;$AE$1),1,0)</f>
        <v>1</v>
      </c>
      <c r="AE752" s="2">
        <f>IF(AND('Loan amortization schedule-old'!K752&gt;$AE$1,K752&lt;$AE$1),($AE$1-K752)*Inputs!$B$10,0)</f>
        <v>0</v>
      </c>
      <c r="AF752">
        <f>IF(AND('Loan amortization schedule-old'!K752&lt;$AE$1,K752&lt;$AE$1),('Loan amortization schedule-old'!K752-'Loan amortization schedule-new'!K752)*Inputs!$B$10,0)</f>
        <v>0</v>
      </c>
      <c r="AG752" s="7"/>
      <c r="AH752" s="61" t="e">
        <f>IF(ISERROR(E752),NA(),'Loan amortization schedule-old'!K752-'Loan amortization schedule-new'!K752)+IF(ISERROR(E752),NA(),'Loan amortization schedule-old'!L752-'Loan amortization schedule-new'!L752)-IF(ISERROR(E752),NA(),IF(AD752=1,0,SUM(AE752:AF752)))</f>
        <v>#VALUE!</v>
      </c>
    </row>
    <row r="753" spans="4:34">
      <c r="D753" s="26">
        <f>IF(SUM($D$2:D752)&lt;&gt;0,0,IF(OR(ROUND(U752-L753,2)=0,ROUND(U753,2)=0),E753,0))</f>
        <v>0</v>
      </c>
      <c r="E753" s="3" t="str">
        <f t="shared" si="145"/>
        <v/>
      </c>
      <c r="F753" s="3" t="str">
        <f t="shared" si="137"/>
        <v/>
      </c>
      <c r="G753" s="47">
        <f t="shared" si="147"/>
        <v>8.6499999999999994E-2</v>
      </c>
      <c r="H753" s="37">
        <f t="shared" si="138"/>
        <v>8.6499999999999994E-2</v>
      </c>
      <c r="I753" s="9" t="e">
        <f>IF(Inputs!$B$12="No",IF((K753+L753)&gt;(U752*(1+rate/freq)),IF((U752*(1+rate/freq))&lt;0,0,(U752*(1+rate/freq))),(K753+L753)),IF(E753="",NA(),IF(Inputs!$E$10&gt;(U752*(1+rate/freq)),IF((U752*(1+rate/freq))&lt;0,0,(U752*(1+rate/freq))),PMT(H753/freq,(term),-$B$2))))</f>
        <v>#N/A</v>
      </c>
      <c r="J753" s="8" t="str">
        <f t="shared" si="139"/>
        <v/>
      </c>
      <c r="K753" s="9" t="str">
        <f t="shared" si="140"/>
        <v/>
      </c>
      <c r="L753" s="8" t="str">
        <f>IF(E753="","",IF(Inputs!$B$12="Yes",I753-K753,Inputs!$B$6-K753))</f>
        <v/>
      </c>
      <c r="M753" s="8" t="str">
        <f t="shared" si="146"/>
        <v/>
      </c>
      <c r="N753" s="8"/>
      <c r="O753" s="8"/>
      <c r="P753" s="8"/>
      <c r="Q753" s="8" t="str">
        <f t="shared" si="141"/>
        <v/>
      </c>
      <c r="R753" s="3">
        <f t="shared" si="142"/>
        <v>0</v>
      </c>
      <c r="S753" s="19"/>
      <c r="T753" s="3">
        <f t="shared" si="143"/>
        <v>0</v>
      </c>
      <c r="U753" s="8" t="str">
        <f t="shared" si="144"/>
        <v/>
      </c>
      <c r="W753" s="11"/>
      <c r="X753" s="11"/>
      <c r="Y753" s="11"/>
      <c r="Z753" s="11"/>
      <c r="AA753" s="11"/>
      <c r="AB753" s="11"/>
      <c r="AC753" s="11"/>
      <c r="AD753">
        <f>IF(AND('Loan amortization schedule-old'!K753&gt;$AE$1,K753&gt;$AE$1),1,0)</f>
        <v>1</v>
      </c>
      <c r="AE753" s="2">
        <f>IF(AND('Loan amortization schedule-old'!K753&gt;$AE$1,K753&lt;$AE$1),($AE$1-K753)*Inputs!$B$10,0)</f>
        <v>0</v>
      </c>
      <c r="AF753">
        <f>IF(AND('Loan amortization schedule-old'!K753&lt;$AE$1,K753&lt;$AE$1),('Loan amortization schedule-old'!K753-'Loan amortization schedule-new'!K753)*Inputs!$B$10,0)</f>
        <v>0</v>
      </c>
      <c r="AG753" s="7"/>
      <c r="AH753" s="61" t="e">
        <f>IF(ISERROR(E753),NA(),'Loan amortization schedule-old'!K753-'Loan amortization schedule-new'!K753)+IF(ISERROR(E753),NA(),'Loan amortization schedule-old'!L753-'Loan amortization schedule-new'!L753)-IF(ISERROR(E753),NA(),IF(AD753=1,0,SUM(AE753:AF753)))</f>
        <v>#VALUE!</v>
      </c>
    </row>
    <row r="754" spans="4:34">
      <c r="D754" s="26">
        <f>IF(SUM($D$2:D753)&lt;&gt;0,0,IF(OR(ROUND(U753-L754,2)=0,ROUND(U754,2)=0),E754,0))</f>
        <v>0</v>
      </c>
      <c r="E754" s="3" t="str">
        <f t="shared" si="145"/>
        <v/>
      </c>
      <c r="F754" s="3" t="str">
        <f t="shared" si="137"/>
        <v/>
      </c>
      <c r="G754" s="47">
        <f t="shared" si="147"/>
        <v>8.6499999999999994E-2</v>
      </c>
      <c r="H754" s="37">
        <f t="shared" si="138"/>
        <v>8.6499999999999994E-2</v>
      </c>
      <c r="I754" s="9" t="e">
        <f>IF(Inputs!$B$12="No",IF((K754+L754)&gt;(U753*(1+rate/freq)),IF((U753*(1+rate/freq))&lt;0,0,(U753*(1+rate/freq))),(K754+L754)),IF(E754="",NA(),IF(Inputs!$E$10&gt;(U753*(1+rate/freq)),IF((U753*(1+rate/freq))&lt;0,0,(U753*(1+rate/freq))),PMT(H754/freq,(term),-$B$2))))</f>
        <v>#N/A</v>
      </c>
      <c r="J754" s="8" t="str">
        <f t="shared" si="139"/>
        <v/>
      </c>
      <c r="K754" s="9" t="str">
        <f t="shared" si="140"/>
        <v/>
      </c>
      <c r="L754" s="8" t="str">
        <f>IF(E754="","",IF(Inputs!$B$12="Yes",I754-K754,Inputs!$B$6-K754))</f>
        <v/>
      </c>
      <c r="M754" s="8" t="str">
        <f t="shared" si="146"/>
        <v/>
      </c>
      <c r="N754" s="8">
        <f>N751+3</f>
        <v>751</v>
      </c>
      <c r="O754" s="8">
        <f>O748+6</f>
        <v>751</v>
      </c>
      <c r="P754" s="8"/>
      <c r="Q754" s="8" t="str">
        <f t="shared" si="141"/>
        <v/>
      </c>
      <c r="R754" s="3">
        <f t="shared" si="142"/>
        <v>0</v>
      </c>
      <c r="S754" s="19"/>
      <c r="T754" s="3">
        <f t="shared" si="143"/>
        <v>0</v>
      </c>
      <c r="U754" s="8" t="str">
        <f t="shared" si="144"/>
        <v/>
      </c>
      <c r="W754" s="11"/>
      <c r="X754" s="11"/>
      <c r="Y754" s="11"/>
      <c r="Z754" s="11"/>
      <c r="AA754" s="11"/>
      <c r="AB754" s="11"/>
      <c r="AC754" s="11"/>
      <c r="AD754">
        <f>IF(AND('Loan amortization schedule-old'!K754&gt;$AE$1,K754&gt;$AE$1),1,0)</f>
        <v>1</v>
      </c>
      <c r="AE754" s="2">
        <f>IF(AND('Loan amortization schedule-old'!K754&gt;$AE$1,K754&lt;$AE$1),($AE$1-K754)*Inputs!$B$10,0)</f>
        <v>0</v>
      </c>
      <c r="AF754">
        <f>IF(AND('Loan amortization schedule-old'!K754&lt;$AE$1,K754&lt;$AE$1),('Loan amortization schedule-old'!K754-'Loan amortization schedule-new'!K754)*Inputs!$B$10,0)</f>
        <v>0</v>
      </c>
      <c r="AG754" s="7"/>
      <c r="AH754" s="61" t="e">
        <f>IF(ISERROR(E754),NA(),'Loan amortization schedule-old'!K754-'Loan amortization schedule-new'!K754)+IF(ISERROR(E754),NA(),'Loan amortization schedule-old'!L754-'Loan amortization schedule-new'!L754)-IF(ISERROR(E754),NA(),IF(AD754=1,0,SUM(AE754:AF754)))</f>
        <v>#VALUE!</v>
      </c>
    </row>
    <row r="755" spans="4:34">
      <c r="D755" s="26">
        <f>IF(SUM($D$2:D754)&lt;&gt;0,0,IF(OR(ROUND(U754-L755,2)=0,ROUND(U755,2)=0),E755,0))</f>
        <v>0</v>
      </c>
      <c r="E755" s="3" t="str">
        <f t="shared" si="145"/>
        <v/>
      </c>
      <c r="F755" s="3" t="str">
        <f t="shared" si="137"/>
        <v/>
      </c>
      <c r="G755" s="47">
        <f t="shared" si="147"/>
        <v>8.6499999999999994E-2</v>
      </c>
      <c r="H755" s="37">
        <f t="shared" si="138"/>
        <v>8.6499999999999994E-2</v>
      </c>
      <c r="I755" s="9" t="e">
        <f>IF(Inputs!$B$12="No",IF((K755+L755)&gt;(U754*(1+rate/freq)),IF((U754*(1+rate/freq))&lt;0,0,(U754*(1+rate/freq))),(K755+L755)),IF(E755="",NA(),IF(Inputs!$E$10&gt;(U754*(1+rate/freq)),IF((U754*(1+rate/freq))&lt;0,0,(U754*(1+rate/freq))),PMT(H755/freq,(term),-$B$2))))</f>
        <v>#N/A</v>
      </c>
      <c r="J755" s="8" t="str">
        <f t="shared" si="139"/>
        <v/>
      </c>
      <c r="K755" s="9" t="str">
        <f t="shared" si="140"/>
        <v/>
      </c>
      <c r="L755" s="8" t="str">
        <f>IF(E755="","",IF(Inputs!$B$12="Yes",I755-K755,Inputs!$B$6-K755))</f>
        <v/>
      </c>
      <c r="M755" s="8" t="str">
        <f t="shared" si="146"/>
        <v/>
      </c>
      <c r="N755" s="8"/>
      <c r="O755" s="8"/>
      <c r="P755" s="8"/>
      <c r="Q755" s="8" t="str">
        <f t="shared" si="141"/>
        <v/>
      </c>
      <c r="R755" s="3">
        <f t="shared" si="142"/>
        <v>0</v>
      </c>
      <c r="S755" s="19"/>
      <c r="T755" s="3">
        <f t="shared" si="143"/>
        <v>0</v>
      </c>
      <c r="U755" s="8" t="str">
        <f t="shared" si="144"/>
        <v/>
      </c>
      <c r="W755" s="11"/>
      <c r="X755" s="11"/>
      <c r="Y755" s="11"/>
      <c r="Z755" s="11"/>
      <c r="AA755" s="11"/>
      <c r="AB755" s="11"/>
      <c r="AC755" s="11"/>
      <c r="AD755">
        <f>IF(AND('Loan amortization schedule-old'!K755&gt;$AE$1,K755&gt;$AE$1),1,0)</f>
        <v>1</v>
      </c>
      <c r="AE755" s="2">
        <f>IF(AND('Loan amortization schedule-old'!K755&gt;$AE$1,K755&lt;$AE$1),($AE$1-K755)*Inputs!$B$10,0)</f>
        <v>0</v>
      </c>
      <c r="AF755">
        <f>IF(AND('Loan amortization schedule-old'!K755&lt;$AE$1,K755&lt;$AE$1),('Loan amortization schedule-old'!K755-'Loan amortization schedule-new'!K755)*Inputs!$B$10,0)</f>
        <v>0</v>
      </c>
      <c r="AG755" s="7"/>
      <c r="AH755" s="61" t="e">
        <f>IF(ISERROR(E755),NA(),'Loan amortization schedule-old'!K755-'Loan amortization schedule-new'!K755)+IF(ISERROR(E755),NA(),'Loan amortization schedule-old'!L755-'Loan amortization schedule-new'!L755)-IF(ISERROR(E755),NA(),IF(AD755=1,0,SUM(AE755:AF755)))</f>
        <v>#VALUE!</v>
      </c>
    </row>
    <row r="756" spans="4:34">
      <c r="D756" s="26">
        <f>IF(SUM($D$2:D755)&lt;&gt;0,0,IF(OR(ROUND(U755-L756,2)=0,ROUND(U756,2)=0),E756,0))</f>
        <v>0</v>
      </c>
      <c r="E756" s="3" t="str">
        <f t="shared" si="145"/>
        <v/>
      </c>
      <c r="F756" s="3" t="str">
        <f t="shared" si="137"/>
        <v/>
      </c>
      <c r="G756" s="47">
        <f t="shared" si="147"/>
        <v>8.6499999999999994E-2</v>
      </c>
      <c r="H756" s="37">
        <f t="shared" si="138"/>
        <v>8.6499999999999994E-2</v>
      </c>
      <c r="I756" s="9" t="e">
        <f>IF(Inputs!$B$12="No",IF((K756+L756)&gt;(U755*(1+rate/freq)),IF((U755*(1+rate/freq))&lt;0,0,(U755*(1+rate/freq))),(K756+L756)),IF(E756="",NA(),IF(Inputs!$E$10&gt;(U755*(1+rate/freq)),IF((U755*(1+rate/freq))&lt;0,0,(U755*(1+rate/freq))),PMT(H756/freq,(term),-$B$2))))</f>
        <v>#N/A</v>
      </c>
      <c r="J756" s="8" t="str">
        <f t="shared" si="139"/>
        <v/>
      </c>
      <c r="K756" s="9" t="str">
        <f t="shared" si="140"/>
        <v/>
      </c>
      <c r="L756" s="8" t="str">
        <f>IF(E756="","",IF(Inputs!$B$12="Yes",I756-K756,Inputs!$B$6-K756))</f>
        <v/>
      </c>
      <c r="M756" s="8" t="str">
        <f t="shared" si="146"/>
        <v/>
      </c>
      <c r="N756" s="8"/>
      <c r="O756" s="8"/>
      <c r="P756" s="8"/>
      <c r="Q756" s="8" t="str">
        <f t="shared" si="141"/>
        <v/>
      </c>
      <c r="R756" s="3">
        <f t="shared" si="142"/>
        <v>0</v>
      </c>
      <c r="S756" s="19"/>
      <c r="T756" s="3">
        <f t="shared" si="143"/>
        <v>0</v>
      </c>
      <c r="U756" s="8" t="str">
        <f t="shared" si="144"/>
        <v/>
      </c>
      <c r="W756" s="11"/>
      <c r="X756" s="11"/>
      <c r="Y756" s="11"/>
      <c r="Z756" s="11"/>
      <c r="AA756" s="11"/>
      <c r="AB756" s="11"/>
      <c r="AC756" s="11"/>
      <c r="AD756">
        <f>IF(AND('Loan amortization schedule-old'!K756&gt;$AE$1,K756&gt;$AE$1),1,0)</f>
        <v>1</v>
      </c>
      <c r="AE756" s="2">
        <f>IF(AND('Loan amortization schedule-old'!K756&gt;$AE$1,K756&lt;$AE$1),($AE$1-K756)*Inputs!$B$10,0)</f>
        <v>0</v>
      </c>
      <c r="AF756">
        <f>IF(AND('Loan amortization schedule-old'!K756&lt;$AE$1,K756&lt;$AE$1),('Loan amortization schedule-old'!K756-'Loan amortization schedule-new'!K756)*Inputs!$B$10,0)</f>
        <v>0</v>
      </c>
      <c r="AG756" s="7"/>
      <c r="AH756" s="61" t="e">
        <f>IF(ISERROR(E756),NA(),'Loan amortization schedule-old'!K756-'Loan amortization schedule-new'!K756)+IF(ISERROR(E756),NA(),'Loan amortization schedule-old'!L756-'Loan amortization schedule-new'!L756)-IF(ISERROR(E756),NA(),IF(AD756=1,0,SUM(AE756:AF756)))</f>
        <v>#VALUE!</v>
      </c>
    </row>
    <row r="757" spans="4:34">
      <c r="D757" s="26">
        <f>IF(SUM($D$2:D756)&lt;&gt;0,0,IF(OR(ROUND(U756-L757,2)=0,ROUND(U757,2)=0),E757,0))</f>
        <v>0</v>
      </c>
      <c r="E757" s="3" t="str">
        <f t="shared" si="145"/>
        <v/>
      </c>
      <c r="F757" s="3" t="str">
        <f t="shared" si="137"/>
        <v/>
      </c>
      <c r="G757" s="47">
        <f t="shared" si="147"/>
        <v>8.6499999999999994E-2</v>
      </c>
      <c r="H757" s="37">
        <f t="shared" si="138"/>
        <v>8.6499999999999994E-2</v>
      </c>
      <c r="I757" s="9" t="e">
        <f>IF(Inputs!$B$12="No",IF((K757+L757)&gt;(U756*(1+rate/freq)),IF((U756*(1+rate/freq))&lt;0,0,(U756*(1+rate/freq))),(K757+L757)),IF(E757="",NA(),IF(Inputs!$E$10&gt;(U756*(1+rate/freq)),IF((U756*(1+rate/freq))&lt;0,0,(U756*(1+rate/freq))),PMT(H757/freq,(term),-$B$2))))</f>
        <v>#N/A</v>
      </c>
      <c r="J757" s="8" t="str">
        <f t="shared" si="139"/>
        <v/>
      </c>
      <c r="K757" s="9" t="str">
        <f t="shared" si="140"/>
        <v/>
      </c>
      <c r="L757" s="8" t="str">
        <f>IF(E757="","",IF(Inputs!$B$12="Yes",I757-K757,Inputs!$B$6-K757))</f>
        <v/>
      </c>
      <c r="M757" s="8" t="str">
        <f t="shared" si="146"/>
        <v/>
      </c>
      <c r="N757" s="8">
        <f>N754+3</f>
        <v>754</v>
      </c>
      <c r="O757" s="8"/>
      <c r="P757" s="8"/>
      <c r="Q757" s="8" t="str">
        <f t="shared" si="141"/>
        <v/>
      </c>
      <c r="R757" s="3">
        <f t="shared" si="142"/>
        <v>0</v>
      </c>
      <c r="S757" s="19"/>
      <c r="T757" s="3">
        <f t="shared" si="143"/>
        <v>0</v>
      </c>
      <c r="U757" s="8" t="str">
        <f t="shared" si="144"/>
        <v/>
      </c>
      <c r="W757" s="11"/>
      <c r="X757" s="11"/>
      <c r="Y757" s="11"/>
      <c r="Z757" s="11"/>
      <c r="AA757" s="11"/>
      <c r="AB757" s="11"/>
      <c r="AC757" s="11"/>
      <c r="AD757">
        <f>IF(AND('Loan amortization schedule-old'!K757&gt;$AE$1,K757&gt;$AE$1),1,0)</f>
        <v>1</v>
      </c>
      <c r="AE757" s="2">
        <f>IF(AND('Loan amortization schedule-old'!K757&gt;$AE$1,K757&lt;$AE$1),($AE$1-K757)*Inputs!$B$10,0)</f>
        <v>0</v>
      </c>
      <c r="AF757">
        <f>IF(AND('Loan amortization schedule-old'!K757&lt;$AE$1,K757&lt;$AE$1),('Loan amortization schedule-old'!K757-'Loan amortization schedule-new'!K757)*Inputs!$B$10,0)</f>
        <v>0</v>
      </c>
      <c r="AG757" s="7"/>
      <c r="AH757" s="61" t="e">
        <f>IF(ISERROR(E757),NA(),'Loan amortization schedule-old'!K757-'Loan amortization schedule-new'!K757)+IF(ISERROR(E757),NA(),'Loan amortization schedule-old'!L757-'Loan amortization schedule-new'!L757)-IF(ISERROR(E757),NA(),IF(AD757=1,0,SUM(AE757:AF757)))</f>
        <v>#VALUE!</v>
      </c>
    </row>
    <row r="758" spans="4:34">
      <c r="D758" s="26">
        <f>IF(SUM($D$2:D757)&lt;&gt;0,0,IF(OR(ROUND(U757-L758,2)=0,ROUND(U758,2)=0),E758,0))</f>
        <v>0</v>
      </c>
      <c r="E758" s="3" t="str">
        <f t="shared" si="145"/>
        <v/>
      </c>
      <c r="F758" s="3" t="str">
        <f t="shared" si="137"/>
        <v/>
      </c>
      <c r="G758" s="47">
        <f t="shared" si="147"/>
        <v>8.6499999999999994E-2</v>
      </c>
      <c r="H758" s="37">
        <f t="shared" si="138"/>
        <v>8.6499999999999994E-2</v>
      </c>
      <c r="I758" s="9" t="e">
        <f>IF(Inputs!$B$12="No",IF((K758+L758)&gt;(U757*(1+rate/freq)),IF((U757*(1+rate/freq))&lt;0,0,(U757*(1+rate/freq))),(K758+L758)),IF(E758="",NA(),IF(Inputs!$E$10&gt;(U757*(1+rate/freq)),IF((U757*(1+rate/freq))&lt;0,0,(U757*(1+rate/freq))),PMT(H758/freq,(term),-$B$2))))</f>
        <v>#N/A</v>
      </c>
      <c r="J758" s="8" t="str">
        <f t="shared" si="139"/>
        <v/>
      </c>
      <c r="K758" s="9" t="str">
        <f t="shared" si="140"/>
        <v/>
      </c>
      <c r="L758" s="8" t="str">
        <f>IF(E758="","",IF(Inputs!$B$12="Yes",I758-K758,Inputs!$B$6-K758))</f>
        <v/>
      </c>
      <c r="M758" s="8" t="str">
        <f t="shared" si="146"/>
        <v/>
      </c>
      <c r="N758" s="8"/>
      <c r="O758" s="8"/>
      <c r="P758" s="8"/>
      <c r="Q758" s="8" t="str">
        <f t="shared" si="141"/>
        <v/>
      </c>
      <c r="R758" s="3">
        <f t="shared" si="142"/>
        <v>0</v>
      </c>
      <c r="S758" s="19"/>
      <c r="T758" s="3">
        <f t="shared" si="143"/>
        <v>0</v>
      </c>
      <c r="U758" s="8" t="str">
        <f t="shared" si="144"/>
        <v/>
      </c>
      <c r="W758" s="11"/>
      <c r="X758" s="11"/>
      <c r="Y758" s="11"/>
      <c r="Z758" s="11"/>
      <c r="AA758" s="11"/>
      <c r="AB758" s="11"/>
      <c r="AC758" s="11"/>
      <c r="AD758">
        <f>IF(AND('Loan amortization schedule-old'!K758&gt;$AE$1,K758&gt;$AE$1),1,0)</f>
        <v>1</v>
      </c>
      <c r="AE758" s="2">
        <f>IF(AND('Loan amortization schedule-old'!K758&gt;$AE$1,K758&lt;$AE$1),($AE$1-K758)*Inputs!$B$10,0)</f>
        <v>0</v>
      </c>
      <c r="AF758">
        <f>IF(AND('Loan amortization schedule-old'!K758&lt;$AE$1,K758&lt;$AE$1),('Loan amortization schedule-old'!K758-'Loan amortization schedule-new'!K758)*Inputs!$B$10,0)</f>
        <v>0</v>
      </c>
      <c r="AG758" s="7"/>
      <c r="AH758" s="61" t="e">
        <f>IF(ISERROR(E758),NA(),'Loan amortization schedule-old'!K758-'Loan amortization schedule-new'!K758)+IF(ISERROR(E758),NA(),'Loan amortization schedule-old'!L758-'Loan amortization schedule-new'!L758)-IF(ISERROR(E758),NA(),IF(AD758=1,0,SUM(AE758:AF758)))</f>
        <v>#VALUE!</v>
      </c>
    </row>
    <row r="759" spans="4:34">
      <c r="D759" s="26">
        <f>IF(SUM($D$2:D758)&lt;&gt;0,0,IF(OR(ROUND(U758-L759,2)=0,ROUND(U759,2)=0),E759,0))</f>
        <v>0</v>
      </c>
      <c r="E759" s="3" t="str">
        <f t="shared" si="145"/>
        <v/>
      </c>
      <c r="F759" s="3" t="str">
        <f t="shared" si="137"/>
        <v/>
      </c>
      <c r="G759" s="47">
        <f t="shared" si="147"/>
        <v>8.6499999999999994E-2</v>
      </c>
      <c r="H759" s="37">
        <f t="shared" si="138"/>
        <v>8.6499999999999994E-2</v>
      </c>
      <c r="I759" s="9" t="e">
        <f>IF(Inputs!$B$12="No",IF((K759+L759)&gt;(U758*(1+rate/freq)),IF((U758*(1+rate/freq))&lt;0,0,(U758*(1+rate/freq))),(K759+L759)),IF(E759="",NA(),IF(Inputs!$E$10&gt;(U758*(1+rate/freq)),IF((U758*(1+rate/freq))&lt;0,0,(U758*(1+rate/freq))),PMT(H759/freq,(term),-$B$2))))</f>
        <v>#N/A</v>
      </c>
      <c r="J759" s="8" t="str">
        <f t="shared" si="139"/>
        <v/>
      </c>
      <c r="K759" s="9" t="str">
        <f t="shared" si="140"/>
        <v/>
      </c>
      <c r="L759" s="8" t="str">
        <f>IF(E759="","",IF(Inputs!$B$12="Yes",I759-K759,Inputs!$B$6-K759))</f>
        <v/>
      </c>
      <c r="M759" s="8" t="str">
        <f t="shared" si="146"/>
        <v/>
      </c>
      <c r="N759" s="8"/>
      <c r="O759" s="8"/>
      <c r="P759" s="8"/>
      <c r="Q759" s="8" t="str">
        <f t="shared" si="141"/>
        <v/>
      </c>
      <c r="R759" s="3">
        <f t="shared" si="142"/>
        <v>0</v>
      </c>
      <c r="S759" s="19"/>
      <c r="T759" s="3">
        <f t="shared" si="143"/>
        <v>0</v>
      </c>
      <c r="U759" s="8" t="str">
        <f t="shared" si="144"/>
        <v/>
      </c>
      <c r="W759" s="11"/>
      <c r="X759" s="11"/>
      <c r="Y759" s="11"/>
      <c r="Z759" s="11"/>
      <c r="AA759" s="11"/>
      <c r="AB759" s="11"/>
      <c r="AC759" s="11"/>
      <c r="AD759">
        <f>IF(AND('Loan amortization schedule-old'!K759&gt;$AE$1,K759&gt;$AE$1),1,0)</f>
        <v>1</v>
      </c>
      <c r="AE759" s="2">
        <f>IF(AND('Loan amortization schedule-old'!K759&gt;$AE$1,K759&lt;$AE$1),($AE$1-K759)*Inputs!$B$10,0)</f>
        <v>0</v>
      </c>
      <c r="AF759">
        <f>IF(AND('Loan amortization schedule-old'!K759&lt;$AE$1,K759&lt;$AE$1),('Loan amortization schedule-old'!K759-'Loan amortization schedule-new'!K759)*Inputs!$B$10,0)</f>
        <v>0</v>
      </c>
      <c r="AG759" s="7"/>
      <c r="AH759" s="61" t="e">
        <f>IF(ISERROR(E759),NA(),'Loan amortization schedule-old'!K759-'Loan amortization schedule-new'!K759)+IF(ISERROR(E759),NA(),'Loan amortization schedule-old'!L759-'Loan amortization schedule-new'!L759)-IF(ISERROR(E759),NA(),IF(AD759=1,0,SUM(AE759:AF759)))</f>
        <v>#VALUE!</v>
      </c>
    </row>
    <row r="760" spans="4:34">
      <c r="D760" s="26">
        <f>IF(SUM($D$2:D759)&lt;&gt;0,0,IF(OR(ROUND(U759-L760,2)=0,ROUND(U760,2)=0),E760,0))</f>
        <v>0</v>
      </c>
      <c r="E760" s="3" t="str">
        <f t="shared" si="145"/>
        <v/>
      </c>
      <c r="F760" s="3" t="str">
        <f t="shared" si="137"/>
        <v/>
      </c>
      <c r="G760" s="47">
        <f t="shared" si="147"/>
        <v>8.6499999999999994E-2</v>
      </c>
      <c r="H760" s="37">
        <f t="shared" si="138"/>
        <v>8.6499999999999994E-2</v>
      </c>
      <c r="I760" s="9" t="e">
        <f>IF(Inputs!$B$12="No",IF((K760+L760)&gt;(U759*(1+rate/freq)),IF((U759*(1+rate/freq))&lt;0,0,(U759*(1+rate/freq))),(K760+L760)),IF(E760="",NA(),IF(Inputs!$E$10&gt;(U759*(1+rate/freq)),IF((U759*(1+rate/freq))&lt;0,0,(U759*(1+rate/freq))),PMT(H760/freq,(term),-$B$2))))</f>
        <v>#N/A</v>
      </c>
      <c r="J760" s="8" t="str">
        <f t="shared" si="139"/>
        <v/>
      </c>
      <c r="K760" s="9" t="str">
        <f t="shared" si="140"/>
        <v/>
      </c>
      <c r="L760" s="8" t="str">
        <f>IF(E760="","",IF(Inputs!$B$12="Yes",I760-K760,Inputs!$B$6-K760))</f>
        <v/>
      </c>
      <c r="M760" s="8" t="str">
        <f t="shared" si="146"/>
        <v/>
      </c>
      <c r="N760" s="8">
        <f>N757+3</f>
        <v>757</v>
      </c>
      <c r="O760" s="8">
        <f>O754+6</f>
        <v>757</v>
      </c>
      <c r="P760" s="8">
        <f>P748+12</f>
        <v>757</v>
      </c>
      <c r="Q760" s="8" t="str">
        <f t="shared" si="141"/>
        <v/>
      </c>
      <c r="R760" s="3">
        <f t="shared" si="142"/>
        <v>0</v>
      </c>
      <c r="S760" s="19"/>
      <c r="T760" s="3">
        <f t="shared" si="143"/>
        <v>0</v>
      </c>
      <c r="U760" s="8" t="str">
        <f t="shared" si="144"/>
        <v/>
      </c>
      <c r="W760" s="11"/>
      <c r="X760" s="11"/>
      <c r="Y760" s="11"/>
      <c r="Z760" s="11"/>
      <c r="AA760" s="11"/>
      <c r="AB760" s="11"/>
      <c r="AC760" s="11"/>
      <c r="AD760">
        <f>IF(AND('Loan amortization schedule-old'!K760&gt;$AE$1,K760&gt;$AE$1),1,0)</f>
        <v>1</v>
      </c>
      <c r="AE760" s="2">
        <f>IF(AND('Loan amortization schedule-old'!K760&gt;$AE$1,K760&lt;$AE$1),($AE$1-K760)*Inputs!$B$10,0)</f>
        <v>0</v>
      </c>
      <c r="AF760">
        <f>IF(AND('Loan amortization schedule-old'!K760&lt;$AE$1,K760&lt;$AE$1),('Loan amortization schedule-old'!K760-'Loan amortization schedule-new'!K760)*Inputs!$B$10,0)</f>
        <v>0</v>
      </c>
      <c r="AG760" s="7"/>
      <c r="AH760" s="61" t="e">
        <f>IF(ISERROR(E760),NA(),'Loan amortization schedule-old'!K760-'Loan amortization schedule-new'!K760)+IF(ISERROR(E760),NA(),'Loan amortization schedule-old'!L760-'Loan amortization schedule-new'!L760)-IF(ISERROR(E760),NA(),IF(AD760=1,0,SUM(AE760:AF760)))</f>
        <v>#VALUE!</v>
      </c>
    </row>
    <row r="761" spans="4:34">
      <c r="D761" s="26">
        <f>IF(SUM($D$2:D760)&lt;&gt;0,0,IF(OR(ROUND(U760-L761,2)=0,ROUND(U761,2)=0),E761,0))</f>
        <v>0</v>
      </c>
      <c r="E761" s="3" t="str">
        <f t="shared" si="145"/>
        <v/>
      </c>
      <c r="F761" s="3" t="str">
        <f t="shared" si="137"/>
        <v/>
      </c>
      <c r="G761" s="47">
        <f t="shared" si="147"/>
        <v>8.6499999999999994E-2</v>
      </c>
      <c r="H761" s="37">
        <f t="shared" si="138"/>
        <v>8.6499999999999994E-2</v>
      </c>
      <c r="I761" s="9" t="e">
        <f>IF(Inputs!$B$12="No",IF((K761+L761)&gt;(U760*(1+rate/freq)),IF((U760*(1+rate/freq))&lt;0,0,(U760*(1+rate/freq))),(K761+L761)),IF(E761="",NA(),IF(Inputs!$E$10&gt;(U760*(1+rate/freq)),IF((U760*(1+rate/freq))&lt;0,0,(U760*(1+rate/freq))),PMT(H761/freq,(term),-$B$2))))</f>
        <v>#N/A</v>
      </c>
      <c r="J761" s="8" t="str">
        <f t="shared" si="139"/>
        <v/>
      </c>
      <c r="K761" s="9" t="str">
        <f t="shared" si="140"/>
        <v/>
      </c>
      <c r="L761" s="8" t="str">
        <f>IF(E761="","",IF(Inputs!$B$12="Yes",I761-K761,Inputs!$B$6-K761))</f>
        <v/>
      </c>
      <c r="M761" s="8" t="str">
        <f t="shared" si="146"/>
        <v/>
      </c>
      <c r="N761" s="8"/>
      <c r="O761" s="8"/>
      <c r="P761" s="8"/>
      <c r="Q761" s="8" t="str">
        <f t="shared" si="141"/>
        <v/>
      </c>
      <c r="R761" s="3">
        <f t="shared" si="142"/>
        <v>0</v>
      </c>
      <c r="S761" s="19"/>
      <c r="T761" s="3">
        <f t="shared" si="143"/>
        <v>0</v>
      </c>
      <c r="U761" s="8" t="str">
        <f t="shared" si="144"/>
        <v/>
      </c>
      <c r="W761" s="11"/>
      <c r="X761" s="11"/>
      <c r="Y761" s="11"/>
      <c r="Z761" s="11"/>
      <c r="AA761" s="11"/>
      <c r="AB761" s="11"/>
      <c r="AC761" s="11"/>
      <c r="AD761">
        <f>IF(AND('Loan amortization schedule-old'!K761&gt;$AE$1,K761&gt;$AE$1),1,0)</f>
        <v>1</v>
      </c>
      <c r="AE761" s="2">
        <f>IF(AND('Loan amortization schedule-old'!K761&gt;$AE$1,K761&lt;$AE$1),($AE$1-K761)*Inputs!$B$10,0)</f>
        <v>0</v>
      </c>
      <c r="AF761">
        <f>IF(AND('Loan amortization schedule-old'!K761&lt;$AE$1,K761&lt;$AE$1),('Loan amortization schedule-old'!K761-'Loan amortization schedule-new'!K761)*Inputs!$B$10,0)</f>
        <v>0</v>
      </c>
      <c r="AG761" s="7"/>
      <c r="AH761" s="61" t="e">
        <f>IF(ISERROR(E761),NA(),'Loan amortization schedule-old'!K761-'Loan amortization schedule-new'!K761)+IF(ISERROR(E761),NA(),'Loan amortization schedule-old'!L761-'Loan amortization schedule-new'!L761)-IF(ISERROR(E761),NA(),IF(AD761=1,0,SUM(AE761:AF761)))</f>
        <v>#VALUE!</v>
      </c>
    </row>
    <row r="762" spans="4:34">
      <c r="D762" s="26">
        <f>IF(SUM($D$2:D761)&lt;&gt;0,0,IF(OR(ROUND(U761-L762,2)=0,ROUND(U762,2)=0),E762,0))</f>
        <v>0</v>
      </c>
      <c r="E762" s="3" t="str">
        <f t="shared" si="145"/>
        <v/>
      </c>
      <c r="F762" s="3" t="str">
        <f t="shared" si="137"/>
        <v/>
      </c>
      <c r="G762" s="47">
        <f t="shared" si="147"/>
        <v>8.6499999999999994E-2</v>
      </c>
      <c r="H762" s="37">
        <f t="shared" si="138"/>
        <v>8.6499999999999994E-2</v>
      </c>
      <c r="I762" s="9" t="e">
        <f>IF(Inputs!$B$12="No",IF((K762+L762)&gt;(U761*(1+rate/freq)),IF((U761*(1+rate/freq))&lt;0,0,(U761*(1+rate/freq))),(K762+L762)),IF(E762="",NA(),IF(Inputs!$E$10&gt;(U761*(1+rate/freq)),IF((U761*(1+rate/freq))&lt;0,0,(U761*(1+rate/freq))),PMT(H762/freq,(term),-$B$2))))</f>
        <v>#N/A</v>
      </c>
      <c r="J762" s="8" t="str">
        <f t="shared" si="139"/>
        <v/>
      </c>
      <c r="K762" s="9" t="str">
        <f t="shared" si="140"/>
        <v/>
      </c>
      <c r="L762" s="8" t="str">
        <f>IF(E762="","",IF(Inputs!$B$12="Yes",I762-K762,Inputs!$B$6-K762))</f>
        <v/>
      </c>
      <c r="M762" s="8" t="str">
        <f t="shared" si="146"/>
        <v/>
      </c>
      <c r="N762" s="8"/>
      <c r="O762" s="8"/>
      <c r="P762" s="8"/>
      <c r="Q762" s="8" t="str">
        <f t="shared" si="141"/>
        <v/>
      </c>
      <c r="R762" s="3">
        <f t="shared" si="142"/>
        <v>0</v>
      </c>
      <c r="S762" s="19"/>
      <c r="T762" s="3">
        <f t="shared" si="143"/>
        <v>0</v>
      </c>
      <c r="U762" s="8" t="str">
        <f t="shared" si="144"/>
        <v/>
      </c>
      <c r="W762" s="11"/>
      <c r="X762" s="11"/>
      <c r="Y762" s="11"/>
      <c r="Z762" s="11"/>
      <c r="AA762" s="11"/>
      <c r="AB762" s="11"/>
      <c r="AC762" s="11"/>
      <c r="AD762">
        <f>IF(AND('Loan amortization schedule-old'!K762&gt;$AE$1,K762&gt;$AE$1),1,0)</f>
        <v>1</v>
      </c>
      <c r="AE762" s="2">
        <f>IF(AND('Loan amortization schedule-old'!K762&gt;$AE$1,K762&lt;$AE$1),($AE$1-K762)*Inputs!$B$10,0)</f>
        <v>0</v>
      </c>
      <c r="AF762">
        <f>IF(AND('Loan amortization schedule-old'!K762&lt;$AE$1,K762&lt;$AE$1),('Loan amortization schedule-old'!K762-'Loan amortization schedule-new'!K762)*Inputs!$B$10,0)</f>
        <v>0</v>
      </c>
      <c r="AG762" s="7"/>
      <c r="AH762" s="61" t="e">
        <f>IF(ISERROR(E762),NA(),'Loan amortization schedule-old'!K762-'Loan amortization schedule-new'!K762)+IF(ISERROR(E762),NA(),'Loan amortization schedule-old'!L762-'Loan amortization schedule-new'!L762)-IF(ISERROR(E762),NA(),IF(AD762=1,0,SUM(AE762:AF762)))</f>
        <v>#VALUE!</v>
      </c>
    </row>
    <row r="763" spans="4:34">
      <c r="D763" s="26">
        <f>IF(SUM($D$2:D762)&lt;&gt;0,0,IF(OR(ROUND(U762-L763,2)=0,ROUND(U763,2)=0),E763,0))</f>
        <v>0</v>
      </c>
      <c r="E763" s="3" t="str">
        <f t="shared" si="145"/>
        <v/>
      </c>
      <c r="F763" s="3" t="str">
        <f t="shared" si="137"/>
        <v/>
      </c>
      <c r="G763" s="47">
        <f t="shared" si="147"/>
        <v>8.6499999999999994E-2</v>
      </c>
      <c r="H763" s="37">
        <f t="shared" si="138"/>
        <v>8.6499999999999994E-2</v>
      </c>
      <c r="I763" s="9" t="e">
        <f>IF(Inputs!$B$12="No",IF((K763+L763)&gt;(U762*(1+rate/freq)),IF((U762*(1+rate/freq))&lt;0,0,(U762*(1+rate/freq))),(K763+L763)),IF(E763="",NA(),IF(Inputs!$E$10&gt;(U762*(1+rate/freq)),IF((U762*(1+rate/freq))&lt;0,0,(U762*(1+rate/freq))),PMT(H763/freq,(term),-$B$2))))</f>
        <v>#N/A</v>
      </c>
      <c r="J763" s="8" t="str">
        <f t="shared" si="139"/>
        <v/>
      </c>
      <c r="K763" s="9" t="str">
        <f t="shared" si="140"/>
        <v/>
      </c>
      <c r="L763" s="8" t="str">
        <f>IF(E763="","",IF(Inputs!$B$12="Yes",I763-K763,Inputs!$B$6-K763))</f>
        <v/>
      </c>
      <c r="M763" s="8" t="str">
        <f t="shared" si="146"/>
        <v/>
      </c>
      <c r="N763" s="8">
        <f>N760+3</f>
        <v>760</v>
      </c>
      <c r="O763" s="8"/>
      <c r="P763" s="8"/>
      <c r="Q763" s="8" t="str">
        <f t="shared" si="141"/>
        <v/>
      </c>
      <c r="R763" s="3">
        <f t="shared" si="142"/>
        <v>0</v>
      </c>
      <c r="S763" s="19"/>
      <c r="T763" s="3">
        <f t="shared" si="143"/>
        <v>0</v>
      </c>
      <c r="U763" s="8" t="str">
        <f t="shared" si="144"/>
        <v/>
      </c>
      <c r="W763" s="11"/>
      <c r="X763" s="11"/>
      <c r="Y763" s="11"/>
      <c r="Z763" s="11"/>
      <c r="AA763" s="11"/>
      <c r="AB763" s="11"/>
      <c r="AC763" s="11"/>
      <c r="AD763">
        <f>IF(AND('Loan amortization schedule-old'!K763&gt;$AE$1,K763&gt;$AE$1),1,0)</f>
        <v>1</v>
      </c>
      <c r="AE763" s="2">
        <f>IF(AND('Loan amortization schedule-old'!K763&gt;$AE$1,K763&lt;$AE$1),($AE$1-K763)*Inputs!$B$10,0)</f>
        <v>0</v>
      </c>
      <c r="AF763">
        <f>IF(AND('Loan amortization schedule-old'!K763&lt;$AE$1,K763&lt;$AE$1),('Loan amortization schedule-old'!K763-'Loan amortization schedule-new'!K763)*Inputs!$B$10,0)</f>
        <v>0</v>
      </c>
      <c r="AG763" s="7"/>
      <c r="AH763" s="61" t="e">
        <f>IF(ISERROR(E763),NA(),'Loan amortization schedule-old'!K763-'Loan amortization schedule-new'!K763)+IF(ISERROR(E763),NA(),'Loan amortization schedule-old'!L763-'Loan amortization schedule-new'!L763)-IF(ISERROR(E763),NA(),IF(AD763=1,0,SUM(AE763:AF763)))</f>
        <v>#VALUE!</v>
      </c>
    </row>
    <row r="764" spans="4:34">
      <c r="D764" s="26">
        <f>IF(SUM($D$2:D763)&lt;&gt;0,0,IF(OR(ROUND(U763-L764,2)=0,ROUND(U764,2)=0),E764,0))</f>
        <v>0</v>
      </c>
      <c r="E764" s="3" t="str">
        <f t="shared" si="145"/>
        <v/>
      </c>
      <c r="F764" s="3" t="str">
        <f t="shared" si="137"/>
        <v/>
      </c>
      <c r="G764" s="47">
        <f t="shared" si="147"/>
        <v>8.6499999999999994E-2</v>
      </c>
      <c r="H764" s="37">
        <f t="shared" si="138"/>
        <v>8.6499999999999994E-2</v>
      </c>
      <c r="I764" s="9" t="e">
        <f>IF(Inputs!$B$12="No",IF((K764+L764)&gt;(U763*(1+rate/freq)),IF((U763*(1+rate/freq))&lt;0,0,(U763*(1+rate/freq))),(K764+L764)),IF(E764="",NA(),IF(Inputs!$E$10&gt;(U763*(1+rate/freq)),IF((U763*(1+rate/freq))&lt;0,0,(U763*(1+rate/freq))),PMT(H764/freq,(term),-$B$2))))</f>
        <v>#N/A</v>
      </c>
      <c r="J764" s="8" t="str">
        <f t="shared" si="139"/>
        <v/>
      </c>
      <c r="K764" s="9" t="str">
        <f t="shared" si="140"/>
        <v/>
      </c>
      <c r="L764" s="8" t="str">
        <f>IF(E764="","",IF(Inputs!$B$12="Yes",I764-K764,Inputs!$B$6-K764))</f>
        <v/>
      </c>
      <c r="M764" s="8" t="str">
        <f t="shared" si="146"/>
        <v/>
      </c>
      <c r="N764" s="8"/>
      <c r="O764" s="8"/>
      <c r="P764" s="8"/>
      <c r="Q764" s="8" t="str">
        <f t="shared" si="141"/>
        <v/>
      </c>
      <c r="R764" s="3">
        <f t="shared" si="142"/>
        <v>0</v>
      </c>
      <c r="S764" s="19"/>
      <c r="T764" s="3">
        <f t="shared" si="143"/>
        <v>0</v>
      </c>
      <c r="U764" s="8" t="str">
        <f t="shared" si="144"/>
        <v/>
      </c>
      <c r="W764" s="11"/>
      <c r="X764" s="11"/>
      <c r="Y764" s="11"/>
      <c r="Z764" s="11"/>
      <c r="AA764" s="11"/>
      <c r="AB764" s="11"/>
      <c r="AC764" s="11"/>
      <c r="AD764">
        <f>IF(AND('Loan amortization schedule-old'!K764&gt;$AE$1,K764&gt;$AE$1),1,0)</f>
        <v>1</v>
      </c>
      <c r="AE764" s="2">
        <f>IF(AND('Loan amortization schedule-old'!K764&gt;$AE$1,K764&lt;$AE$1),($AE$1-K764)*Inputs!$B$10,0)</f>
        <v>0</v>
      </c>
      <c r="AF764">
        <f>IF(AND('Loan amortization schedule-old'!K764&lt;$AE$1,K764&lt;$AE$1),('Loan amortization schedule-old'!K764-'Loan amortization schedule-new'!K764)*Inputs!$B$10,0)</f>
        <v>0</v>
      </c>
      <c r="AG764" s="7"/>
      <c r="AH764" s="61" t="e">
        <f>IF(ISERROR(E764),NA(),'Loan amortization schedule-old'!K764-'Loan amortization schedule-new'!K764)+IF(ISERROR(E764),NA(),'Loan amortization schedule-old'!L764-'Loan amortization schedule-new'!L764)-IF(ISERROR(E764),NA(),IF(AD764=1,0,SUM(AE764:AF764)))</f>
        <v>#VALUE!</v>
      </c>
    </row>
    <row r="765" spans="4:34">
      <c r="D765" s="26">
        <f>IF(SUM($D$2:D764)&lt;&gt;0,0,IF(OR(ROUND(U764-L765,2)=0,ROUND(U765,2)=0),E765,0))</f>
        <v>0</v>
      </c>
      <c r="E765" s="3" t="str">
        <f t="shared" si="145"/>
        <v/>
      </c>
      <c r="F765" s="3" t="str">
        <f t="shared" si="137"/>
        <v/>
      </c>
      <c r="G765" s="47">
        <f t="shared" si="147"/>
        <v>8.6499999999999994E-2</v>
      </c>
      <c r="H765" s="37">
        <f t="shared" si="138"/>
        <v>8.6499999999999994E-2</v>
      </c>
      <c r="I765" s="9" t="e">
        <f>IF(Inputs!$B$12="No",IF((K765+L765)&gt;(U764*(1+rate/freq)),IF((U764*(1+rate/freq))&lt;0,0,(U764*(1+rate/freq))),(K765+L765)),IF(E765="",NA(),IF(Inputs!$E$10&gt;(U764*(1+rate/freq)),IF((U764*(1+rate/freq))&lt;0,0,(U764*(1+rate/freq))),PMT(H765/freq,(term),-$B$2))))</f>
        <v>#N/A</v>
      </c>
      <c r="J765" s="8" t="str">
        <f t="shared" si="139"/>
        <v/>
      </c>
      <c r="K765" s="9" t="str">
        <f t="shared" si="140"/>
        <v/>
      </c>
      <c r="L765" s="8" t="str">
        <f>IF(E765="","",IF(Inputs!$B$12="Yes",I765-K765,Inputs!$B$6-K765))</f>
        <v/>
      </c>
      <c r="M765" s="8" t="str">
        <f t="shared" si="146"/>
        <v/>
      </c>
      <c r="N765" s="8"/>
      <c r="O765" s="8"/>
      <c r="P765" s="8"/>
      <c r="Q765" s="8" t="str">
        <f t="shared" si="141"/>
        <v/>
      </c>
      <c r="R765" s="3">
        <f t="shared" si="142"/>
        <v>0</v>
      </c>
      <c r="S765" s="19"/>
      <c r="T765" s="3">
        <f t="shared" si="143"/>
        <v>0</v>
      </c>
      <c r="U765" s="8" t="str">
        <f t="shared" si="144"/>
        <v/>
      </c>
      <c r="W765" s="11"/>
      <c r="X765" s="11"/>
      <c r="Y765" s="11"/>
      <c r="Z765" s="11"/>
      <c r="AA765" s="11"/>
      <c r="AB765" s="11"/>
      <c r="AC765" s="11"/>
      <c r="AD765">
        <f>IF(AND('Loan amortization schedule-old'!K765&gt;$AE$1,K765&gt;$AE$1),1,0)</f>
        <v>1</v>
      </c>
      <c r="AE765" s="2">
        <f>IF(AND('Loan amortization schedule-old'!K765&gt;$AE$1,K765&lt;$AE$1),($AE$1-K765)*Inputs!$B$10,0)</f>
        <v>0</v>
      </c>
      <c r="AF765">
        <f>IF(AND('Loan amortization schedule-old'!K765&lt;$AE$1,K765&lt;$AE$1),('Loan amortization schedule-old'!K765-'Loan amortization schedule-new'!K765)*Inputs!$B$10,0)</f>
        <v>0</v>
      </c>
      <c r="AG765" s="7"/>
      <c r="AH765" s="61" t="e">
        <f>IF(ISERROR(E765),NA(),'Loan amortization schedule-old'!K765-'Loan amortization schedule-new'!K765)+IF(ISERROR(E765),NA(),'Loan amortization schedule-old'!L765-'Loan amortization schedule-new'!L765)-IF(ISERROR(E765),NA(),IF(AD765=1,0,SUM(AE765:AF765)))</f>
        <v>#VALUE!</v>
      </c>
    </row>
    <row r="766" spans="4:34">
      <c r="D766" s="26">
        <f>IF(SUM($D$2:D765)&lt;&gt;0,0,IF(OR(ROUND(U765-L766,2)=0,ROUND(U766,2)=0),E766,0))</f>
        <v>0</v>
      </c>
      <c r="E766" s="3" t="str">
        <f t="shared" si="145"/>
        <v/>
      </c>
      <c r="F766" s="3" t="str">
        <f t="shared" si="137"/>
        <v/>
      </c>
      <c r="G766" s="47">
        <f t="shared" si="147"/>
        <v>8.6499999999999994E-2</v>
      </c>
      <c r="H766" s="37">
        <f t="shared" si="138"/>
        <v>8.6499999999999994E-2</v>
      </c>
      <c r="I766" s="9" t="e">
        <f>IF(Inputs!$B$12="No",IF((K766+L766)&gt;(U765*(1+rate/freq)),IF((U765*(1+rate/freq))&lt;0,0,(U765*(1+rate/freq))),(K766+L766)),IF(E766="",NA(),IF(Inputs!$E$10&gt;(U765*(1+rate/freq)),IF((U765*(1+rate/freq))&lt;0,0,(U765*(1+rate/freq))),PMT(H766/freq,(term),-$B$2))))</f>
        <v>#N/A</v>
      </c>
      <c r="J766" s="8" t="str">
        <f t="shared" si="139"/>
        <v/>
      </c>
      <c r="K766" s="9" t="str">
        <f t="shared" si="140"/>
        <v/>
      </c>
      <c r="L766" s="8" t="str">
        <f>IF(E766="","",IF(Inputs!$B$12="Yes",I766-K766,Inputs!$B$6-K766))</f>
        <v/>
      </c>
      <c r="M766" s="8" t="str">
        <f t="shared" si="146"/>
        <v/>
      </c>
      <c r="N766" s="8">
        <f>N763+3</f>
        <v>763</v>
      </c>
      <c r="O766" s="8">
        <f>O760+6</f>
        <v>763</v>
      </c>
      <c r="P766" s="8"/>
      <c r="Q766" s="8" t="str">
        <f t="shared" si="141"/>
        <v/>
      </c>
      <c r="R766" s="3">
        <f t="shared" si="142"/>
        <v>0</v>
      </c>
      <c r="S766" s="19"/>
      <c r="T766" s="3">
        <f t="shared" si="143"/>
        <v>0</v>
      </c>
      <c r="U766" s="8" t="str">
        <f t="shared" si="144"/>
        <v/>
      </c>
      <c r="W766" s="11"/>
      <c r="X766" s="11"/>
      <c r="Y766" s="11"/>
      <c r="Z766" s="11"/>
      <c r="AA766" s="11"/>
      <c r="AB766" s="11"/>
      <c r="AC766" s="11"/>
      <c r="AD766">
        <f>IF(AND('Loan amortization schedule-old'!K766&gt;$AE$1,K766&gt;$AE$1),1,0)</f>
        <v>1</v>
      </c>
      <c r="AE766" s="2">
        <f>IF(AND('Loan amortization schedule-old'!K766&gt;$AE$1,K766&lt;$AE$1),($AE$1-K766)*Inputs!$B$10,0)</f>
        <v>0</v>
      </c>
      <c r="AF766">
        <f>IF(AND('Loan amortization schedule-old'!K766&lt;$AE$1,K766&lt;$AE$1),('Loan amortization schedule-old'!K766-'Loan amortization schedule-new'!K766)*Inputs!$B$10,0)</f>
        <v>0</v>
      </c>
      <c r="AG766" s="7"/>
      <c r="AH766" s="61" t="e">
        <f>IF(ISERROR(E766),NA(),'Loan amortization schedule-old'!K766-'Loan amortization schedule-new'!K766)+IF(ISERROR(E766),NA(),'Loan amortization schedule-old'!L766-'Loan amortization schedule-new'!L766)-IF(ISERROR(E766),NA(),IF(AD766=1,0,SUM(AE766:AF766)))</f>
        <v>#VALUE!</v>
      </c>
    </row>
    <row r="767" spans="4:34">
      <c r="D767" s="26">
        <f>IF(SUM($D$2:D766)&lt;&gt;0,0,IF(OR(ROUND(U766-L767,2)=0,ROUND(U767,2)=0),E767,0))</f>
        <v>0</v>
      </c>
      <c r="E767" s="3" t="str">
        <f t="shared" si="145"/>
        <v/>
      </c>
      <c r="F767" s="3" t="str">
        <f t="shared" si="137"/>
        <v/>
      </c>
      <c r="G767" s="47">
        <f t="shared" si="147"/>
        <v>8.6499999999999994E-2</v>
      </c>
      <c r="H767" s="37">
        <f t="shared" si="138"/>
        <v>8.6499999999999994E-2</v>
      </c>
      <c r="I767" s="9" t="e">
        <f>IF(Inputs!$B$12="No",IF((K767+L767)&gt;(U766*(1+rate/freq)),IF((U766*(1+rate/freq))&lt;0,0,(U766*(1+rate/freq))),(K767+L767)),IF(E767="",NA(),IF(Inputs!$E$10&gt;(U766*(1+rate/freq)),IF((U766*(1+rate/freq))&lt;0,0,(U766*(1+rate/freq))),PMT(H767/freq,(term),-$B$2))))</f>
        <v>#N/A</v>
      </c>
      <c r="J767" s="8" t="str">
        <f t="shared" si="139"/>
        <v/>
      </c>
      <c r="K767" s="9" t="str">
        <f t="shared" si="140"/>
        <v/>
      </c>
      <c r="L767" s="8" t="str">
        <f>IF(E767="","",IF(Inputs!$B$12="Yes",I767-K767,Inputs!$B$6-K767))</f>
        <v/>
      </c>
      <c r="M767" s="8" t="str">
        <f t="shared" si="146"/>
        <v/>
      </c>
      <c r="N767" s="8"/>
      <c r="O767" s="8"/>
      <c r="P767" s="8"/>
      <c r="Q767" s="8" t="str">
        <f t="shared" si="141"/>
        <v/>
      </c>
      <c r="R767" s="3">
        <f t="shared" si="142"/>
        <v>0</v>
      </c>
      <c r="S767" s="19"/>
      <c r="T767" s="3">
        <f t="shared" si="143"/>
        <v>0</v>
      </c>
      <c r="U767" s="8" t="str">
        <f t="shared" si="144"/>
        <v/>
      </c>
      <c r="W767" s="11"/>
      <c r="X767" s="11"/>
      <c r="Y767" s="11"/>
      <c r="Z767" s="11"/>
      <c r="AA767" s="11"/>
      <c r="AB767" s="11"/>
      <c r="AC767" s="11"/>
      <c r="AD767">
        <f>IF(AND('Loan amortization schedule-old'!K767&gt;$AE$1,K767&gt;$AE$1),1,0)</f>
        <v>1</v>
      </c>
      <c r="AE767" s="2">
        <f>IF(AND('Loan amortization schedule-old'!K767&gt;$AE$1,K767&lt;$AE$1),($AE$1-K767)*Inputs!$B$10,0)</f>
        <v>0</v>
      </c>
      <c r="AF767">
        <f>IF(AND('Loan amortization schedule-old'!K767&lt;$AE$1,K767&lt;$AE$1),('Loan amortization schedule-old'!K767-'Loan amortization schedule-new'!K767)*Inputs!$B$10,0)</f>
        <v>0</v>
      </c>
      <c r="AG767" s="7"/>
      <c r="AH767" s="61" t="e">
        <f>IF(ISERROR(E767),NA(),'Loan amortization schedule-old'!K767-'Loan amortization schedule-new'!K767)+IF(ISERROR(E767),NA(),'Loan amortization schedule-old'!L767-'Loan amortization schedule-new'!L767)-IF(ISERROR(E767),NA(),IF(AD767=1,0,SUM(AE767:AF767)))</f>
        <v>#VALUE!</v>
      </c>
    </row>
    <row r="768" spans="4:34">
      <c r="D768" s="26">
        <f>IF(SUM($D$2:D767)&lt;&gt;0,0,IF(OR(ROUND(U767-L768,2)=0,ROUND(U768,2)=0),E768,0))</f>
        <v>0</v>
      </c>
      <c r="E768" s="3" t="str">
        <f t="shared" si="145"/>
        <v/>
      </c>
      <c r="F768" s="3" t="str">
        <f t="shared" si="137"/>
        <v/>
      </c>
      <c r="G768" s="47">
        <f t="shared" si="147"/>
        <v>8.6499999999999994E-2</v>
      </c>
      <c r="H768" s="37">
        <f t="shared" si="138"/>
        <v>8.6499999999999994E-2</v>
      </c>
      <c r="I768" s="9" t="e">
        <f>IF(Inputs!$B$12="No",IF((K768+L768)&gt;(U767*(1+rate/freq)),IF((U767*(1+rate/freq))&lt;0,0,(U767*(1+rate/freq))),(K768+L768)),IF(E768="",NA(),IF(Inputs!$E$10&gt;(U767*(1+rate/freq)),IF((U767*(1+rate/freq))&lt;0,0,(U767*(1+rate/freq))),PMT(H768/freq,(term),-$B$2))))</f>
        <v>#N/A</v>
      </c>
      <c r="J768" s="8" t="str">
        <f t="shared" si="139"/>
        <v/>
      </c>
      <c r="K768" s="9" t="str">
        <f t="shared" si="140"/>
        <v/>
      </c>
      <c r="L768" s="8" t="str">
        <f>IF(E768="","",IF(Inputs!$B$12="Yes",I768-K768,Inputs!$B$6-K768))</f>
        <v/>
      </c>
      <c r="M768" s="8" t="str">
        <f t="shared" si="146"/>
        <v/>
      </c>
      <c r="N768" s="8"/>
      <c r="O768" s="8"/>
      <c r="P768" s="8"/>
      <c r="Q768" s="8" t="str">
        <f t="shared" si="141"/>
        <v/>
      </c>
      <c r="R768" s="3">
        <f t="shared" si="142"/>
        <v>0</v>
      </c>
      <c r="S768" s="19"/>
      <c r="T768" s="3">
        <f t="shared" si="143"/>
        <v>0</v>
      </c>
      <c r="U768" s="8" t="str">
        <f t="shared" si="144"/>
        <v/>
      </c>
      <c r="W768" s="11"/>
      <c r="X768" s="11"/>
      <c r="Y768" s="11"/>
      <c r="Z768" s="11"/>
      <c r="AA768" s="11"/>
      <c r="AB768" s="11"/>
      <c r="AC768" s="11"/>
      <c r="AD768">
        <f>IF(AND('Loan amortization schedule-old'!K768&gt;$AE$1,K768&gt;$AE$1),1,0)</f>
        <v>1</v>
      </c>
      <c r="AE768" s="2">
        <f>IF(AND('Loan amortization schedule-old'!K768&gt;$AE$1,K768&lt;$AE$1),($AE$1-K768)*Inputs!$B$10,0)</f>
        <v>0</v>
      </c>
      <c r="AF768">
        <f>IF(AND('Loan amortization schedule-old'!K768&lt;$AE$1,K768&lt;$AE$1),('Loan amortization schedule-old'!K768-'Loan amortization schedule-new'!K768)*Inputs!$B$10,0)</f>
        <v>0</v>
      </c>
      <c r="AG768" s="7"/>
      <c r="AH768" s="61" t="e">
        <f>IF(ISERROR(E768),NA(),'Loan amortization schedule-old'!K768-'Loan amortization schedule-new'!K768)+IF(ISERROR(E768),NA(),'Loan amortization schedule-old'!L768-'Loan amortization schedule-new'!L768)-IF(ISERROR(E768),NA(),IF(AD768=1,0,SUM(AE768:AF768)))</f>
        <v>#VALUE!</v>
      </c>
    </row>
    <row r="769" spans="4:34">
      <c r="D769" s="26">
        <f>IF(SUM($D$2:D768)&lt;&gt;0,0,IF(OR(ROUND(U768-L769,2)=0,ROUND(U769,2)=0),E769,0))</f>
        <v>0</v>
      </c>
      <c r="E769" s="3" t="str">
        <f t="shared" si="145"/>
        <v/>
      </c>
      <c r="F769" s="3" t="str">
        <f t="shared" si="137"/>
        <v/>
      </c>
      <c r="G769" s="47">
        <f t="shared" si="147"/>
        <v>8.6499999999999994E-2</v>
      </c>
      <c r="H769" s="37">
        <f t="shared" si="138"/>
        <v>8.6499999999999994E-2</v>
      </c>
      <c r="I769" s="9" t="e">
        <f>IF(Inputs!$B$12="No",IF((K769+L769)&gt;(U768*(1+rate/freq)),IF((U768*(1+rate/freq))&lt;0,0,(U768*(1+rate/freq))),(K769+L769)),IF(E769="",NA(),IF(Inputs!$E$10&gt;(U768*(1+rate/freq)),IF((U768*(1+rate/freq))&lt;0,0,(U768*(1+rate/freq))),PMT(H769/freq,(term),-$B$2))))</f>
        <v>#N/A</v>
      </c>
      <c r="J769" s="8" t="str">
        <f t="shared" si="139"/>
        <v/>
      </c>
      <c r="K769" s="9" t="str">
        <f t="shared" si="140"/>
        <v/>
      </c>
      <c r="L769" s="8" t="str">
        <f>IF(E769="","",IF(Inputs!$B$12="Yes",I769-K769,Inputs!$B$6-K769))</f>
        <v/>
      </c>
      <c r="M769" s="8" t="str">
        <f t="shared" si="146"/>
        <v/>
      </c>
      <c r="N769" s="8">
        <f>N766+3</f>
        <v>766</v>
      </c>
      <c r="O769" s="8"/>
      <c r="P769" s="8"/>
      <c r="Q769" s="8" t="str">
        <f t="shared" si="141"/>
        <v/>
      </c>
      <c r="R769" s="3">
        <f t="shared" si="142"/>
        <v>0</v>
      </c>
      <c r="S769" s="19"/>
      <c r="T769" s="3">
        <f t="shared" si="143"/>
        <v>0</v>
      </c>
      <c r="U769" s="8" t="str">
        <f t="shared" si="144"/>
        <v/>
      </c>
      <c r="W769" s="11"/>
      <c r="X769" s="11"/>
      <c r="Y769" s="11"/>
      <c r="Z769" s="11"/>
      <c r="AA769" s="11"/>
      <c r="AB769" s="11"/>
      <c r="AC769" s="11"/>
      <c r="AD769">
        <f>IF(AND('Loan amortization schedule-old'!K769&gt;$AE$1,K769&gt;$AE$1),1,0)</f>
        <v>1</v>
      </c>
      <c r="AE769" s="2">
        <f>IF(AND('Loan amortization schedule-old'!K769&gt;$AE$1,K769&lt;$AE$1),($AE$1-K769)*Inputs!$B$10,0)</f>
        <v>0</v>
      </c>
      <c r="AF769">
        <f>IF(AND('Loan amortization schedule-old'!K769&lt;$AE$1,K769&lt;$AE$1),('Loan amortization schedule-old'!K769-'Loan amortization schedule-new'!K769)*Inputs!$B$10,0)</f>
        <v>0</v>
      </c>
      <c r="AG769" s="7"/>
      <c r="AH769" s="61" t="e">
        <f>IF(ISERROR(E769),NA(),'Loan amortization schedule-old'!K769-'Loan amortization schedule-new'!K769)+IF(ISERROR(E769),NA(),'Loan amortization schedule-old'!L769-'Loan amortization schedule-new'!L769)-IF(ISERROR(E769),NA(),IF(AD769=1,0,SUM(AE769:AF769)))</f>
        <v>#VALUE!</v>
      </c>
    </row>
    <row r="770" spans="4:34">
      <c r="D770" s="26">
        <f>IF(SUM($D$2:D769)&lt;&gt;0,0,IF(OR(ROUND(U769-L770,2)=0,ROUND(U770,2)=0),E770,0))</f>
        <v>0</v>
      </c>
      <c r="E770" s="3" t="str">
        <f t="shared" si="145"/>
        <v/>
      </c>
      <c r="F770" s="3" t="str">
        <f t="shared" si="137"/>
        <v/>
      </c>
      <c r="G770" s="47">
        <f t="shared" si="147"/>
        <v>8.6499999999999994E-2</v>
      </c>
      <c r="H770" s="37">
        <f t="shared" si="138"/>
        <v>8.6499999999999994E-2</v>
      </c>
      <c r="I770" s="9" t="e">
        <f>IF(Inputs!$B$12="No",IF((K770+L770)&gt;(U769*(1+rate/freq)),IF((U769*(1+rate/freq))&lt;0,0,(U769*(1+rate/freq))),(K770+L770)),IF(E770="",NA(),IF(Inputs!$E$10&gt;(U769*(1+rate/freq)),IF((U769*(1+rate/freq))&lt;0,0,(U769*(1+rate/freq))),PMT(H770/freq,(term),-$B$2))))</f>
        <v>#N/A</v>
      </c>
      <c r="J770" s="8" t="str">
        <f t="shared" si="139"/>
        <v/>
      </c>
      <c r="K770" s="9" t="str">
        <f t="shared" si="140"/>
        <v/>
      </c>
      <c r="L770" s="8" t="str">
        <f>IF(E770="","",IF(Inputs!$B$12="Yes",I770-K770,Inputs!$B$6-K770))</f>
        <v/>
      </c>
      <c r="M770" s="8" t="str">
        <f t="shared" si="146"/>
        <v/>
      </c>
      <c r="N770" s="8"/>
      <c r="O770" s="8"/>
      <c r="P770" s="8"/>
      <c r="Q770" s="8" t="str">
        <f t="shared" si="141"/>
        <v/>
      </c>
      <c r="R770" s="3">
        <f t="shared" si="142"/>
        <v>0</v>
      </c>
      <c r="S770" s="19"/>
      <c r="T770" s="3">
        <f t="shared" si="143"/>
        <v>0</v>
      </c>
      <c r="U770" s="8" t="str">
        <f t="shared" si="144"/>
        <v/>
      </c>
      <c r="W770" s="11"/>
      <c r="X770" s="11"/>
      <c r="Y770" s="11"/>
      <c r="Z770" s="11"/>
      <c r="AA770" s="11"/>
      <c r="AB770" s="11"/>
      <c r="AC770" s="11"/>
      <c r="AD770">
        <f>IF(AND('Loan amortization schedule-old'!K770&gt;$AE$1,K770&gt;$AE$1),1,0)</f>
        <v>1</v>
      </c>
      <c r="AE770" s="2">
        <f>IF(AND('Loan amortization schedule-old'!K770&gt;$AE$1,K770&lt;$AE$1),($AE$1-K770)*Inputs!$B$10,0)</f>
        <v>0</v>
      </c>
      <c r="AF770">
        <f>IF(AND('Loan amortization schedule-old'!K770&lt;$AE$1,K770&lt;$AE$1),('Loan amortization schedule-old'!K770-'Loan amortization schedule-new'!K770)*Inputs!$B$10,0)</f>
        <v>0</v>
      </c>
      <c r="AG770" s="7"/>
      <c r="AH770" s="61" t="e">
        <f>IF(ISERROR(E770),NA(),'Loan amortization schedule-old'!K770-'Loan amortization schedule-new'!K770)+IF(ISERROR(E770),NA(),'Loan amortization schedule-old'!L770-'Loan amortization schedule-new'!L770)-IF(ISERROR(E770),NA(),IF(AD770=1,0,SUM(AE770:AF770)))</f>
        <v>#VALUE!</v>
      </c>
    </row>
    <row r="771" spans="4:34">
      <c r="D771" s="26">
        <f>IF(SUM($D$2:D770)&lt;&gt;0,0,IF(OR(ROUND(U770-L771,2)=0,ROUND(U771,2)=0),E771,0))</f>
        <v>0</v>
      </c>
      <c r="E771" s="3" t="str">
        <f t="shared" si="145"/>
        <v/>
      </c>
      <c r="F771" s="3" t="str">
        <f t="shared" si="137"/>
        <v/>
      </c>
      <c r="G771" s="47">
        <f t="shared" si="147"/>
        <v>8.6499999999999994E-2</v>
      </c>
      <c r="H771" s="37">
        <f t="shared" si="138"/>
        <v>8.6499999999999994E-2</v>
      </c>
      <c r="I771" s="9" t="e">
        <f>IF(Inputs!$B$12="No",IF((K771+L771)&gt;(U770*(1+rate/freq)),IF((U770*(1+rate/freq))&lt;0,0,(U770*(1+rate/freq))),(K771+L771)),IF(E771="",NA(),IF(Inputs!$E$10&gt;(U770*(1+rate/freq)),IF((U770*(1+rate/freq))&lt;0,0,(U770*(1+rate/freq))),PMT(H771/freq,(term),-$B$2))))</f>
        <v>#N/A</v>
      </c>
      <c r="J771" s="8" t="str">
        <f t="shared" si="139"/>
        <v/>
      </c>
      <c r="K771" s="9" t="str">
        <f t="shared" si="140"/>
        <v/>
      </c>
      <c r="L771" s="8" t="str">
        <f>IF(E771="","",IF(Inputs!$B$12="Yes",I771-K771,Inputs!$B$6-K771))</f>
        <v/>
      </c>
      <c r="M771" s="8" t="str">
        <f t="shared" si="146"/>
        <v/>
      </c>
      <c r="N771" s="8"/>
      <c r="O771" s="8"/>
      <c r="P771" s="8"/>
      <c r="Q771" s="8" t="str">
        <f t="shared" si="141"/>
        <v/>
      </c>
      <c r="R771" s="3">
        <f t="shared" si="142"/>
        <v>0</v>
      </c>
      <c r="S771" s="19"/>
      <c r="T771" s="3">
        <f t="shared" si="143"/>
        <v>0</v>
      </c>
      <c r="U771" s="8" t="str">
        <f t="shared" si="144"/>
        <v/>
      </c>
      <c r="W771" s="11"/>
      <c r="X771" s="11"/>
      <c r="Y771" s="11"/>
      <c r="Z771" s="11"/>
      <c r="AA771" s="11"/>
      <c r="AB771" s="11"/>
      <c r="AC771" s="11"/>
      <c r="AD771">
        <f>IF(AND('Loan amortization schedule-old'!K771&gt;$AE$1,K771&gt;$AE$1),1,0)</f>
        <v>1</v>
      </c>
      <c r="AE771" s="2">
        <f>IF(AND('Loan amortization schedule-old'!K771&gt;$AE$1,K771&lt;$AE$1),($AE$1-K771)*Inputs!$B$10,0)</f>
        <v>0</v>
      </c>
      <c r="AF771">
        <f>IF(AND('Loan amortization schedule-old'!K771&lt;$AE$1,K771&lt;$AE$1),('Loan amortization schedule-old'!K771-'Loan amortization schedule-new'!K771)*Inputs!$B$10,0)</f>
        <v>0</v>
      </c>
      <c r="AG771" s="7"/>
      <c r="AH771" s="61" t="e">
        <f>IF(ISERROR(E771),NA(),'Loan amortization schedule-old'!K771-'Loan amortization schedule-new'!K771)+IF(ISERROR(E771),NA(),'Loan amortization schedule-old'!L771-'Loan amortization schedule-new'!L771)-IF(ISERROR(E771),NA(),IF(AD771=1,0,SUM(AE771:AF771)))</f>
        <v>#VALUE!</v>
      </c>
    </row>
    <row r="772" spans="4:34">
      <c r="D772" s="26">
        <f>IF(SUM($D$2:D771)&lt;&gt;0,0,IF(OR(ROUND(U771-L772,2)=0,ROUND(U772,2)=0),E772,0))</f>
        <v>0</v>
      </c>
      <c r="E772" s="3" t="str">
        <f t="shared" si="145"/>
        <v/>
      </c>
      <c r="F772" s="3" t="str">
        <f t="shared" ref="F772:F835" si="148">IF(E772="","",IF(ISERROR(INDEX($A$11:$B$20,MATCH(E772,$A$11:$A$20,0),2)),0,INDEX($A$11:$B$20,MATCH(E772,$A$11:$A$20,0),2)))</f>
        <v/>
      </c>
      <c r="G772" s="47">
        <f t="shared" si="147"/>
        <v>8.6499999999999994E-2</v>
      </c>
      <c r="H772" s="37">
        <f t="shared" ref="H772:H835" si="149">IF($BD$2="fixed",rate,G772)</f>
        <v>8.6499999999999994E-2</v>
      </c>
      <c r="I772" s="9" t="e">
        <f>IF(Inputs!$B$12="No",IF((K772+L772)&gt;(U771*(1+rate/freq)),IF((U771*(1+rate/freq))&lt;0,0,(U771*(1+rate/freq))),(K772+L772)),IF(E772="",NA(),IF(Inputs!$E$10&gt;(U771*(1+rate/freq)),IF((U771*(1+rate/freq))&lt;0,0,(U771*(1+rate/freq))),PMT(H772/freq,(term),-$B$2))))</f>
        <v>#N/A</v>
      </c>
      <c r="J772" s="8" t="str">
        <f t="shared" ref="J772:J835" si="150">IF(E772="","",IF(emi&gt;(U771*(1+rate/freq)),IF((U771*(1+rate/freq))&lt;0,0,(U771*(1+rate/freq))),emi))</f>
        <v/>
      </c>
      <c r="K772" s="9" t="str">
        <f t="shared" ref="K772:K835" si="151">IF(E772="","",IF(U771&lt;0,0,U771)*H772/freq)</f>
        <v/>
      </c>
      <c r="L772" s="8" t="str">
        <f>IF(E772="","",IF(Inputs!$B$12="Yes",I772-K772,Inputs!$B$6-K772))</f>
        <v/>
      </c>
      <c r="M772" s="8" t="str">
        <f t="shared" si="146"/>
        <v/>
      </c>
      <c r="N772" s="8">
        <f>N769+3</f>
        <v>769</v>
      </c>
      <c r="O772" s="8">
        <f>O766+6</f>
        <v>769</v>
      </c>
      <c r="P772" s="8">
        <f>P760+12</f>
        <v>769</v>
      </c>
      <c r="Q772" s="8" t="str">
        <f t="shared" ref="Q772:Q835" si="152">IF($B$23=$M$2,M772,IF($B$23=$N$2,N772,IF($B$23=$O$2,O772,IF($B$23=$P$2,P772,""))))</f>
        <v/>
      </c>
      <c r="R772" s="3">
        <f t="shared" ref="R772:R835" si="153">IF(Q772&lt;&gt;0,regpay,0)</f>
        <v>0</v>
      </c>
      <c r="S772" s="19"/>
      <c r="T772" s="3">
        <f t="shared" ref="T772:T835" si="154">IF(U771=0,0,S772)</f>
        <v>0</v>
      </c>
      <c r="U772" s="8" t="str">
        <f t="shared" ref="U772:U835" si="155">IF(E772="","",IF(U771&lt;=0,0,IF(U771+F772-L772-R772-T772&lt;0,0,U771+F772-L772-R772-T772)))</f>
        <v/>
      </c>
      <c r="W772" s="11"/>
      <c r="X772" s="11"/>
      <c r="Y772" s="11"/>
      <c r="Z772" s="11"/>
      <c r="AA772" s="11"/>
      <c r="AB772" s="11"/>
      <c r="AC772" s="11"/>
      <c r="AD772">
        <f>IF(AND('Loan amortization schedule-old'!K772&gt;$AE$1,K772&gt;$AE$1),1,0)</f>
        <v>1</v>
      </c>
      <c r="AE772" s="2">
        <f>IF(AND('Loan amortization schedule-old'!K772&gt;$AE$1,K772&lt;$AE$1),($AE$1-K772)*Inputs!$B$10,0)</f>
        <v>0</v>
      </c>
      <c r="AF772">
        <f>IF(AND('Loan amortization schedule-old'!K772&lt;$AE$1,K772&lt;$AE$1),('Loan amortization schedule-old'!K772-'Loan amortization schedule-new'!K772)*Inputs!$B$10,0)</f>
        <v>0</v>
      </c>
      <c r="AG772" s="7"/>
      <c r="AH772" s="61" t="e">
        <f>IF(ISERROR(E772),NA(),'Loan amortization schedule-old'!K772-'Loan amortization schedule-new'!K772)+IF(ISERROR(E772),NA(),'Loan amortization schedule-old'!L772-'Loan amortization schedule-new'!L772)-IF(ISERROR(E772),NA(),IF(AD772=1,0,SUM(AE772:AF772)))</f>
        <v>#VALUE!</v>
      </c>
    </row>
    <row r="773" spans="4:34">
      <c r="D773" s="26">
        <f>IF(SUM($D$2:D772)&lt;&gt;0,0,IF(OR(ROUND(U772-L773,2)=0,ROUND(U773,2)=0),E773,0))</f>
        <v>0</v>
      </c>
      <c r="E773" s="3" t="str">
        <f t="shared" ref="E773:E836" si="156">IF(E772&lt;term,E772+1,"")</f>
        <v/>
      </c>
      <c r="F773" s="3" t="str">
        <f t="shared" si="148"/>
        <v/>
      </c>
      <c r="G773" s="47">
        <f t="shared" si="147"/>
        <v>8.6499999999999994E-2</v>
      </c>
      <c r="H773" s="37">
        <f t="shared" si="149"/>
        <v>8.6499999999999994E-2</v>
      </c>
      <c r="I773" s="9" t="e">
        <f>IF(Inputs!$B$12="No",IF((K773+L773)&gt;(U772*(1+rate/freq)),IF((U772*(1+rate/freq))&lt;0,0,(U772*(1+rate/freq))),(K773+L773)),IF(E773="",NA(),IF(Inputs!$E$10&gt;(U772*(1+rate/freq)),IF((U772*(1+rate/freq))&lt;0,0,(U772*(1+rate/freq))),PMT(H773/freq,(term),-$B$2))))</f>
        <v>#N/A</v>
      </c>
      <c r="J773" s="8" t="str">
        <f t="shared" si="150"/>
        <v/>
      </c>
      <c r="K773" s="9" t="str">
        <f t="shared" si="151"/>
        <v/>
      </c>
      <c r="L773" s="8" t="str">
        <f>IF(E773="","",IF(Inputs!$B$12="Yes",I773-K773,Inputs!$B$6-K773))</f>
        <v/>
      </c>
      <c r="M773" s="8" t="str">
        <f t="shared" ref="M773:M836" si="157">E773</f>
        <v/>
      </c>
      <c r="N773" s="8"/>
      <c r="O773" s="8"/>
      <c r="P773" s="8"/>
      <c r="Q773" s="8" t="str">
        <f t="shared" si="152"/>
        <v/>
      </c>
      <c r="R773" s="3">
        <f t="shared" si="153"/>
        <v>0</v>
      </c>
      <c r="S773" s="19"/>
      <c r="T773" s="3">
        <f t="shared" si="154"/>
        <v>0</v>
      </c>
      <c r="U773" s="8" t="str">
        <f t="shared" si="155"/>
        <v/>
      </c>
      <c r="W773" s="11"/>
      <c r="X773" s="11"/>
      <c r="Y773" s="11"/>
      <c r="Z773" s="11"/>
      <c r="AA773" s="11"/>
      <c r="AB773" s="11"/>
      <c r="AC773" s="11"/>
      <c r="AD773">
        <f>IF(AND('Loan amortization schedule-old'!K773&gt;$AE$1,K773&gt;$AE$1),1,0)</f>
        <v>1</v>
      </c>
      <c r="AE773" s="2">
        <f>IF(AND('Loan amortization schedule-old'!K773&gt;$AE$1,K773&lt;$AE$1),($AE$1-K773)*Inputs!$B$10,0)</f>
        <v>0</v>
      </c>
      <c r="AF773">
        <f>IF(AND('Loan amortization schedule-old'!K773&lt;$AE$1,K773&lt;$AE$1),('Loan amortization schedule-old'!K773-'Loan amortization schedule-new'!K773)*Inputs!$B$10,0)</f>
        <v>0</v>
      </c>
      <c r="AG773" s="7"/>
      <c r="AH773" s="61" t="e">
        <f>IF(ISERROR(E773),NA(),'Loan amortization schedule-old'!K773-'Loan amortization schedule-new'!K773)+IF(ISERROR(E773),NA(),'Loan amortization schedule-old'!L773-'Loan amortization schedule-new'!L773)-IF(ISERROR(E773),NA(),IF(AD773=1,0,SUM(AE773:AF773)))</f>
        <v>#VALUE!</v>
      </c>
    </row>
    <row r="774" spans="4:34">
      <c r="D774" s="26">
        <f>IF(SUM($D$2:D773)&lt;&gt;0,0,IF(OR(ROUND(U773-L774,2)=0,ROUND(U774,2)=0),E774,0))</f>
        <v>0</v>
      </c>
      <c r="E774" s="3" t="str">
        <f t="shared" si="156"/>
        <v/>
      </c>
      <c r="F774" s="3" t="str">
        <f t="shared" si="148"/>
        <v/>
      </c>
      <c r="G774" s="47">
        <f t="shared" ref="G774:G837" si="158">G773</f>
        <v>8.6499999999999994E-2</v>
      </c>
      <c r="H774" s="37">
        <f t="shared" si="149"/>
        <v>8.6499999999999994E-2</v>
      </c>
      <c r="I774" s="9" t="e">
        <f>IF(Inputs!$B$12="No",IF((K774+L774)&gt;(U773*(1+rate/freq)),IF((U773*(1+rate/freq))&lt;0,0,(U773*(1+rate/freq))),(K774+L774)),IF(E774="",NA(),IF(Inputs!$E$10&gt;(U773*(1+rate/freq)),IF((U773*(1+rate/freq))&lt;0,0,(U773*(1+rate/freq))),PMT(H774/freq,(term),-$B$2))))</f>
        <v>#N/A</v>
      </c>
      <c r="J774" s="8" t="str">
        <f t="shared" si="150"/>
        <v/>
      </c>
      <c r="K774" s="9" t="str">
        <f t="shared" si="151"/>
        <v/>
      </c>
      <c r="L774" s="8" t="str">
        <f>IF(E774="","",IF(Inputs!$B$12="Yes",I774-K774,Inputs!$B$6-K774))</f>
        <v/>
      </c>
      <c r="M774" s="8" t="str">
        <f t="shared" si="157"/>
        <v/>
      </c>
      <c r="N774" s="8"/>
      <c r="O774" s="8"/>
      <c r="P774" s="8"/>
      <c r="Q774" s="8" t="str">
        <f t="shared" si="152"/>
        <v/>
      </c>
      <c r="R774" s="3">
        <f t="shared" si="153"/>
        <v>0</v>
      </c>
      <c r="S774" s="19"/>
      <c r="T774" s="3">
        <f t="shared" si="154"/>
        <v>0</v>
      </c>
      <c r="U774" s="8" t="str">
        <f t="shared" si="155"/>
        <v/>
      </c>
      <c r="W774" s="11"/>
      <c r="X774" s="11"/>
      <c r="Y774" s="11"/>
      <c r="Z774" s="11"/>
      <c r="AA774" s="11"/>
      <c r="AB774" s="11"/>
      <c r="AC774" s="11"/>
      <c r="AD774">
        <f>IF(AND('Loan amortization schedule-old'!K774&gt;$AE$1,K774&gt;$AE$1),1,0)</f>
        <v>1</v>
      </c>
      <c r="AE774" s="2">
        <f>IF(AND('Loan amortization schedule-old'!K774&gt;$AE$1,K774&lt;$AE$1),($AE$1-K774)*Inputs!$B$10,0)</f>
        <v>0</v>
      </c>
      <c r="AF774">
        <f>IF(AND('Loan amortization schedule-old'!K774&lt;$AE$1,K774&lt;$AE$1),('Loan amortization schedule-old'!K774-'Loan amortization schedule-new'!K774)*Inputs!$B$10,0)</f>
        <v>0</v>
      </c>
      <c r="AG774" s="7"/>
      <c r="AH774" s="61" t="e">
        <f>IF(ISERROR(E774),NA(),'Loan amortization schedule-old'!K774-'Loan amortization schedule-new'!K774)+IF(ISERROR(E774),NA(),'Loan amortization schedule-old'!L774-'Loan amortization schedule-new'!L774)-IF(ISERROR(E774),NA(),IF(AD774=1,0,SUM(AE774:AF774)))</f>
        <v>#VALUE!</v>
      </c>
    </row>
    <row r="775" spans="4:34">
      <c r="D775" s="26">
        <f>IF(SUM($D$2:D774)&lt;&gt;0,0,IF(OR(ROUND(U774-L775,2)=0,ROUND(U775,2)=0),E775,0))</f>
        <v>0</v>
      </c>
      <c r="E775" s="3" t="str">
        <f t="shared" si="156"/>
        <v/>
      </c>
      <c r="F775" s="3" t="str">
        <f t="shared" si="148"/>
        <v/>
      </c>
      <c r="G775" s="47">
        <f t="shared" si="158"/>
        <v>8.6499999999999994E-2</v>
      </c>
      <c r="H775" s="37">
        <f t="shared" si="149"/>
        <v>8.6499999999999994E-2</v>
      </c>
      <c r="I775" s="9" t="e">
        <f>IF(Inputs!$B$12="No",IF((K775+L775)&gt;(U774*(1+rate/freq)),IF((U774*(1+rate/freq))&lt;0,0,(U774*(1+rate/freq))),(K775+L775)),IF(E775="",NA(),IF(Inputs!$E$10&gt;(U774*(1+rate/freq)),IF((U774*(1+rate/freq))&lt;0,0,(U774*(1+rate/freq))),PMT(H775/freq,(term),-$B$2))))</f>
        <v>#N/A</v>
      </c>
      <c r="J775" s="8" t="str">
        <f t="shared" si="150"/>
        <v/>
      </c>
      <c r="K775" s="9" t="str">
        <f t="shared" si="151"/>
        <v/>
      </c>
      <c r="L775" s="8" t="str">
        <f>IF(E775="","",IF(Inputs!$B$12="Yes",I775-K775,Inputs!$B$6-K775))</f>
        <v/>
      </c>
      <c r="M775" s="8" t="str">
        <f t="shared" si="157"/>
        <v/>
      </c>
      <c r="N775" s="8">
        <f>N772+3</f>
        <v>772</v>
      </c>
      <c r="O775" s="8"/>
      <c r="P775" s="8"/>
      <c r="Q775" s="8" t="str">
        <f t="shared" si="152"/>
        <v/>
      </c>
      <c r="R775" s="3">
        <f t="shared" si="153"/>
        <v>0</v>
      </c>
      <c r="S775" s="19"/>
      <c r="T775" s="3">
        <f t="shared" si="154"/>
        <v>0</v>
      </c>
      <c r="U775" s="8" t="str">
        <f t="shared" si="155"/>
        <v/>
      </c>
      <c r="W775" s="11"/>
      <c r="X775" s="11"/>
      <c r="Y775" s="11"/>
      <c r="Z775" s="11"/>
      <c r="AA775" s="11"/>
      <c r="AB775" s="11"/>
      <c r="AC775" s="11"/>
      <c r="AD775">
        <f>IF(AND('Loan amortization schedule-old'!K775&gt;$AE$1,K775&gt;$AE$1),1,0)</f>
        <v>1</v>
      </c>
      <c r="AE775" s="2">
        <f>IF(AND('Loan amortization schedule-old'!K775&gt;$AE$1,K775&lt;$AE$1),($AE$1-K775)*Inputs!$B$10,0)</f>
        <v>0</v>
      </c>
      <c r="AF775">
        <f>IF(AND('Loan amortization schedule-old'!K775&lt;$AE$1,K775&lt;$AE$1),('Loan amortization schedule-old'!K775-'Loan amortization schedule-new'!K775)*Inputs!$B$10,0)</f>
        <v>0</v>
      </c>
      <c r="AG775" s="7"/>
      <c r="AH775" s="61" t="e">
        <f>IF(ISERROR(E775),NA(),'Loan amortization schedule-old'!K775-'Loan amortization schedule-new'!K775)+IF(ISERROR(E775),NA(),'Loan amortization schedule-old'!L775-'Loan amortization schedule-new'!L775)-IF(ISERROR(E775),NA(),IF(AD775=1,0,SUM(AE775:AF775)))</f>
        <v>#VALUE!</v>
      </c>
    </row>
    <row r="776" spans="4:34">
      <c r="D776" s="26">
        <f>IF(SUM($D$2:D775)&lt;&gt;0,0,IF(OR(ROUND(U775-L776,2)=0,ROUND(U776,2)=0),E776,0))</f>
        <v>0</v>
      </c>
      <c r="E776" s="3" t="str">
        <f t="shared" si="156"/>
        <v/>
      </c>
      <c r="F776" s="3" t="str">
        <f t="shared" si="148"/>
        <v/>
      </c>
      <c r="G776" s="47">
        <f t="shared" si="158"/>
        <v>8.6499999999999994E-2</v>
      </c>
      <c r="H776" s="37">
        <f t="shared" si="149"/>
        <v>8.6499999999999994E-2</v>
      </c>
      <c r="I776" s="9" t="e">
        <f>IF(Inputs!$B$12="No",IF((K776+L776)&gt;(U775*(1+rate/freq)),IF((U775*(1+rate/freq))&lt;0,0,(U775*(1+rate/freq))),(K776+L776)),IF(E776="",NA(),IF(Inputs!$E$10&gt;(U775*(1+rate/freq)),IF((U775*(1+rate/freq))&lt;0,0,(U775*(1+rate/freq))),PMT(H776/freq,(term),-$B$2))))</f>
        <v>#N/A</v>
      </c>
      <c r="J776" s="8" t="str">
        <f t="shared" si="150"/>
        <v/>
      </c>
      <c r="K776" s="9" t="str">
        <f t="shared" si="151"/>
        <v/>
      </c>
      <c r="L776" s="8" t="str">
        <f>IF(E776="","",IF(Inputs!$B$12="Yes",I776-K776,Inputs!$B$6-K776))</f>
        <v/>
      </c>
      <c r="M776" s="8" t="str">
        <f t="shared" si="157"/>
        <v/>
      </c>
      <c r="N776" s="8"/>
      <c r="O776" s="8"/>
      <c r="P776" s="8"/>
      <c r="Q776" s="8" t="str">
        <f t="shared" si="152"/>
        <v/>
      </c>
      <c r="R776" s="3">
        <f t="shared" si="153"/>
        <v>0</v>
      </c>
      <c r="S776" s="19"/>
      <c r="T776" s="3">
        <f t="shared" si="154"/>
        <v>0</v>
      </c>
      <c r="U776" s="8" t="str">
        <f t="shared" si="155"/>
        <v/>
      </c>
      <c r="W776" s="11"/>
      <c r="X776" s="11"/>
      <c r="Y776" s="11"/>
      <c r="Z776" s="11"/>
      <c r="AA776" s="11"/>
      <c r="AB776" s="11"/>
      <c r="AC776" s="11"/>
      <c r="AD776">
        <f>IF(AND('Loan amortization schedule-old'!K776&gt;$AE$1,K776&gt;$AE$1),1,0)</f>
        <v>1</v>
      </c>
      <c r="AE776" s="2">
        <f>IF(AND('Loan amortization schedule-old'!K776&gt;$AE$1,K776&lt;$AE$1),($AE$1-K776)*Inputs!$B$10,0)</f>
        <v>0</v>
      </c>
      <c r="AF776">
        <f>IF(AND('Loan amortization schedule-old'!K776&lt;$AE$1,K776&lt;$AE$1),('Loan amortization schedule-old'!K776-'Loan amortization schedule-new'!K776)*Inputs!$B$10,0)</f>
        <v>0</v>
      </c>
      <c r="AG776" s="7"/>
      <c r="AH776" s="61" t="e">
        <f>IF(ISERROR(E776),NA(),'Loan amortization schedule-old'!K776-'Loan amortization schedule-new'!K776)+IF(ISERROR(E776),NA(),'Loan amortization schedule-old'!L776-'Loan amortization schedule-new'!L776)-IF(ISERROR(E776),NA(),IF(AD776=1,0,SUM(AE776:AF776)))</f>
        <v>#VALUE!</v>
      </c>
    </row>
    <row r="777" spans="4:34">
      <c r="D777" s="26">
        <f>IF(SUM($D$2:D776)&lt;&gt;0,0,IF(OR(ROUND(U776-L777,2)=0,ROUND(U777,2)=0),E777,0))</f>
        <v>0</v>
      </c>
      <c r="E777" s="3" t="str">
        <f t="shared" si="156"/>
        <v/>
      </c>
      <c r="F777" s="3" t="str">
        <f t="shared" si="148"/>
        <v/>
      </c>
      <c r="G777" s="47">
        <f t="shared" si="158"/>
        <v>8.6499999999999994E-2</v>
      </c>
      <c r="H777" s="37">
        <f t="shared" si="149"/>
        <v>8.6499999999999994E-2</v>
      </c>
      <c r="I777" s="9" t="e">
        <f>IF(Inputs!$B$12="No",IF((K777+L777)&gt;(U776*(1+rate/freq)),IF((U776*(1+rate/freq))&lt;0,0,(U776*(1+rate/freq))),(K777+L777)),IF(E777="",NA(),IF(Inputs!$E$10&gt;(U776*(1+rate/freq)),IF((U776*(1+rate/freq))&lt;0,0,(U776*(1+rate/freq))),PMT(H777/freq,(term),-$B$2))))</f>
        <v>#N/A</v>
      </c>
      <c r="J777" s="8" t="str">
        <f t="shared" si="150"/>
        <v/>
      </c>
      <c r="K777" s="9" t="str">
        <f t="shared" si="151"/>
        <v/>
      </c>
      <c r="L777" s="8" t="str">
        <f>IF(E777="","",IF(Inputs!$B$12="Yes",I777-K777,Inputs!$B$6-K777))</f>
        <v/>
      </c>
      <c r="M777" s="8" t="str">
        <f t="shared" si="157"/>
        <v/>
      </c>
      <c r="N777" s="8"/>
      <c r="O777" s="8"/>
      <c r="P777" s="8"/>
      <c r="Q777" s="8" t="str">
        <f t="shared" si="152"/>
        <v/>
      </c>
      <c r="R777" s="3">
        <f t="shared" si="153"/>
        <v>0</v>
      </c>
      <c r="S777" s="19"/>
      <c r="T777" s="3">
        <f t="shared" si="154"/>
        <v>0</v>
      </c>
      <c r="U777" s="8" t="str">
        <f t="shared" si="155"/>
        <v/>
      </c>
      <c r="W777" s="11"/>
      <c r="X777" s="11"/>
      <c r="Y777" s="11"/>
      <c r="Z777" s="11"/>
      <c r="AA777" s="11"/>
      <c r="AB777" s="11"/>
      <c r="AC777" s="11"/>
      <c r="AD777">
        <f>IF(AND('Loan amortization schedule-old'!K777&gt;$AE$1,K777&gt;$AE$1),1,0)</f>
        <v>1</v>
      </c>
      <c r="AE777" s="2">
        <f>IF(AND('Loan amortization schedule-old'!K777&gt;$AE$1,K777&lt;$AE$1),($AE$1-K777)*Inputs!$B$10,0)</f>
        <v>0</v>
      </c>
      <c r="AF777">
        <f>IF(AND('Loan amortization schedule-old'!K777&lt;$AE$1,K777&lt;$AE$1),('Loan amortization schedule-old'!K777-'Loan amortization schedule-new'!K777)*Inputs!$B$10,0)</f>
        <v>0</v>
      </c>
      <c r="AG777" s="7"/>
      <c r="AH777" s="61" t="e">
        <f>IF(ISERROR(E777),NA(),'Loan amortization schedule-old'!K777-'Loan amortization schedule-new'!K777)+IF(ISERROR(E777),NA(),'Loan amortization schedule-old'!L777-'Loan amortization schedule-new'!L777)-IF(ISERROR(E777),NA(),IF(AD777=1,0,SUM(AE777:AF777)))</f>
        <v>#VALUE!</v>
      </c>
    </row>
    <row r="778" spans="4:34">
      <c r="D778" s="26">
        <f>IF(SUM($D$2:D777)&lt;&gt;0,0,IF(OR(ROUND(U777-L778,2)=0,ROUND(U778,2)=0),E778,0))</f>
        <v>0</v>
      </c>
      <c r="E778" s="3" t="str">
        <f t="shared" si="156"/>
        <v/>
      </c>
      <c r="F778" s="3" t="str">
        <f t="shared" si="148"/>
        <v/>
      </c>
      <c r="G778" s="47">
        <f t="shared" si="158"/>
        <v>8.6499999999999994E-2</v>
      </c>
      <c r="H778" s="37">
        <f t="shared" si="149"/>
        <v>8.6499999999999994E-2</v>
      </c>
      <c r="I778" s="9" t="e">
        <f>IF(Inputs!$B$12="No",IF((K778+L778)&gt;(U777*(1+rate/freq)),IF((U777*(1+rate/freq))&lt;0,0,(U777*(1+rate/freq))),(K778+L778)),IF(E778="",NA(),IF(Inputs!$E$10&gt;(U777*(1+rate/freq)),IF((U777*(1+rate/freq))&lt;0,0,(U777*(1+rate/freq))),PMT(H778/freq,(term),-$B$2))))</f>
        <v>#N/A</v>
      </c>
      <c r="J778" s="8" t="str">
        <f t="shared" si="150"/>
        <v/>
      </c>
      <c r="K778" s="9" t="str">
        <f t="shared" si="151"/>
        <v/>
      </c>
      <c r="L778" s="8" t="str">
        <f>IF(E778="","",IF(Inputs!$B$12="Yes",I778-K778,Inputs!$B$6-K778))</f>
        <v/>
      </c>
      <c r="M778" s="8" t="str">
        <f t="shared" si="157"/>
        <v/>
      </c>
      <c r="N778" s="8">
        <f>N775+3</f>
        <v>775</v>
      </c>
      <c r="O778" s="8">
        <f>O772+6</f>
        <v>775</v>
      </c>
      <c r="P778" s="8"/>
      <c r="Q778" s="8" t="str">
        <f t="shared" si="152"/>
        <v/>
      </c>
      <c r="R778" s="3">
        <f t="shared" si="153"/>
        <v>0</v>
      </c>
      <c r="S778" s="19"/>
      <c r="T778" s="3">
        <f t="shared" si="154"/>
        <v>0</v>
      </c>
      <c r="U778" s="8" t="str">
        <f t="shared" si="155"/>
        <v/>
      </c>
      <c r="W778" s="11"/>
      <c r="X778" s="11"/>
      <c r="Y778" s="11"/>
      <c r="Z778" s="11"/>
      <c r="AA778" s="11"/>
      <c r="AB778" s="11"/>
      <c r="AC778" s="11"/>
      <c r="AD778">
        <f>IF(AND('Loan amortization schedule-old'!K778&gt;$AE$1,K778&gt;$AE$1),1,0)</f>
        <v>1</v>
      </c>
      <c r="AE778" s="2">
        <f>IF(AND('Loan amortization schedule-old'!K778&gt;$AE$1,K778&lt;$AE$1),($AE$1-K778)*Inputs!$B$10,0)</f>
        <v>0</v>
      </c>
      <c r="AF778">
        <f>IF(AND('Loan amortization schedule-old'!K778&lt;$AE$1,K778&lt;$AE$1),('Loan amortization schedule-old'!K778-'Loan amortization schedule-new'!K778)*Inputs!$B$10,0)</f>
        <v>0</v>
      </c>
      <c r="AG778" s="7"/>
      <c r="AH778" s="61" t="e">
        <f>IF(ISERROR(E778),NA(),'Loan amortization schedule-old'!K778-'Loan amortization schedule-new'!K778)+IF(ISERROR(E778),NA(),'Loan amortization schedule-old'!L778-'Loan amortization schedule-new'!L778)-IF(ISERROR(E778),NA(),IF(AD778=1,0,SUM(AE778:AF778)))</f>
        <v>#VALUE!</v>
      </c>
    </row>
    <row r="779" spans="4:34">
      <c r="D779" s="26">
        <f>IF(SUM($D$2:D778)&lt;&gt;0,0,IF(OR(ROUND(U778-L779,2)=0,ROUND(U779,2)=0),E779,0))</f>
        <v>0</v>
      </c>
      <c r="E779" s="3" t="str">
        <f t="shared" si="156"/>
        <v/>
      </c>
      <c r="F779" s="3" t="str">
        <f t="shared" si="148"/>
        <v/>
      </c>
      <c r="G779" s="47">
        <f t="shared" si="158"/>
        <v>8.6499999999999994E-2</v>
      </c>
      <c r="H779" s="37">
        <f t="shared" si="149"/>
        <v>8.6499999999999994E-2</v>
      </c>
      <c r="I779" s="9" t="e">
        <f>IF(Inputs!$B$12="No",IF((K779+L779)&gt;(U778*(1+rate/freq)),IF((U778*(1+rate/freq))&lt;0,0,(U778*(1+rate/freq))),(K779+L779)),IF(E779="",NA(),IF(Inputs!$E$10&gt;(U778*(1+rate/freq)),IF((U778*(1+rate/freq))&lt;0,0,(U778*(1+rate/freq))),PMT(H779/freq,(term),-$B$2))))</f>
        <v>#N/A</v>
      </c>
      <c r="J779" s="8" t="str">
        <f t="shared" si="150"/>
        <v/>
      </c>
      <c r="K779" s="9" t="str">
        <f t="shared" si="151"/>
        <v/>
      </c>
      <c r="L779" s="8" t="str">
        <f>IF(E779="","",IF(Inputs!$B$12="Yes",I779-K779,Inputs!$B$6-K779))</f>
        <v/>
      </c>
      <c r="M779" s="8" t="str">
        <f t="shared" si="157"/>
        <v/>
      </c>
      <c r="N779" s="8"/>
      <c r="O779" s="8"/>
      <c r="P779" s="8"/>
      <c r="Q779" s="8" t="str">
        <f t="shared" si="152"/>
        <v/>
      </c>
      <c r="R779" s="3">
        <f t="shared" si="153"/>
        <v>0</v>
      </c>
      <c r="S779" s="19"/>
      <c r="T779" s="3">
        <f t="shared" si="154"/>
        <v>0</v>
      </c>
      <c r="U779" s="8" t="str">
        <f t="shared" si="155"/>
        <v/>
      </c>
      <c r="W779" s="11"/>
      <c r="X779" s="11"/>
      <c r="Y779" s="11"/>
      <c r="Z779" s="11"/>
      <c r="AA779" s="11"/>
      <c r="AB779" s="11"/>
      <c r="AC779" s="11"/>
      <c r="AD779">
        <f>IF(AND('Loan amortization schedule-old'!K779&gt;$AE$1,K779&gt;$AE$1),1,0)</f>
        <v>1</v>
      </c>
      <c r="AE779" s="2">
        <f>IF(AND('Loan amortization schedule-old'!K779&gt;$AE$1,K779&lt;$AE$1),($AE$1-K779)*Inputs!$B$10,0)</f>
        <v>0</v>
      </c>
      <c r="AF779">
        <f>IF(AND('Loan amortization schedule-old'!K779&lt;$AE$1,K779&lt;$AE$1),('Loan amortization schedule-old'!K779-'Loan amortization schedule-new'!K779)*Inputs!$B$10,0)</f>
        <v>0</v>
      </c>
      <c r="AG779" s="7"/>
      <c r="AH779" s="61" t="e">
        <f>IF(ISERROR(E779),NA(),'Loan amortization schedule-old'!K779-'Loan amortization schedule-new'!K779)+IF(ISERROR(E779),NA(),'Loan amortization schedule-old'!L779-'Loan amortization schedule-new'!L779)-IF(ISERROR(E779),NA(),IF(AD779=1,0,SUM(AE779:AF779)))</f>
        <v>#VALUE!</v>
      </c>
    </row>
    <row r="780" spans="4:34">
      <c r="D780" s="26">
        <f>IF(SUM($D$2:D779)&lt;&gt;0,0,IF(OR(ROUND(U779-L780,2)=0,ROUND(U780,2)=0),E780,0))</f>
        <v>0</v>
      </c>
      <c r="E780" s="3" t="str">
        <f t="shared" si="156"/>
        <v/>
      </c>
      <c r="F780" s="3" t="str">
        <f t="shared" si="148"/>
        <v/>
      </c>
      <c r="G780" s="47">
        <f t="shared" si="158"/>
        <v>8.6499999999999994E-2</v>
      </c>
      <c r="H780" s="37">
        <f t="shared" si="149"/>
        <v>8.6499999999999994E-2</v>
      </c>
      <c r="I780" s="9" t="e">
        <f>IF(Inputs!$B$12="No",IF((K780+L780)&gt;(U779*(1+rate/freq)),IF((U779*(1+rate/freq))&lt;0,0,(U779*(1+rate/freq))),(K780+L780)),IF(E780="",NA(),IF(Inputs!$E$10&gt;(U779*(1+rate/freq)),IF((U779*(1+rate/freq))&lt;0,0,(U779*(1+rate/freq))),PMT(H780/freq,(term),-$B$2))))</f>
        <v>#N/A</v>
      </c>
      <c r="J780" s="8" t="str">
        <f t="shared" si="150"/>
        <v/>
      </c>
      <c r="K780" s="9" t="str">
        <f t="shared" si="151"/>
        <v/>
      </c>
      <c r="L780" s="8" t="str">
        <f>IF(E780="","",IF(Inputs!$B$12="Yes",I780-K780,Inputs!$B$6-K780))</f>
        <v/>
      </c>
      <c r="M780" s="8" t="str">
        <f t="shared" si="157"/>
        <v/>
      </c>
      <c r="N780" s="8"/>
      <c r="O780" s="8"/>
      <c r="P780" s="8"/>
      <c r="Q780" s="8" t="str">
        <f t="shared" si="152"/>
        <v/>
      </c>
      <c r="R780" s="3">
        <f t="shared" si="153"/>
        <v>0</v>
      </c>
      <c r="S780" s="19"/>
      <c r="T780" s="3">
        <f t="shared" si="154"/>
        <v>0</v>
      </c>
      <c r="U780" s="8" t="str">
        <f t="shared" si="155"/>
        <v/>
      </c>
      <c r="W780" s="11"/>
      <c r="X780" s="11"/>
      <c r="Y780" s="11"/>
      <c r="Z780" s="11"/>
      <c r="AA780" s="11"/>
      <c r="AB780" s="11"/>
      <c r="AC780" s="11"/>
      <c r="AD780">
        <f>IF(AND('Loan amortization schedule-old'!K780&gt;$AE$1,K780&gt;$AE$1),1,0)</f>
        <v>1</v>
      </c>
      <c r="AE780" s="2">
        <f>IF(AND('Loan amortization schedule-old'!K780&gt;$AE$1,K780&lt;$AE$1),($AE$1-K780)*Inputs!$B$10,0)</f>
        <v>0</v>
      </c>
      <c r="AF780">
        <f>IF(AND('Loan amortization schedule-old'!K780&lt;$AE$1,K780&lt;$AE$1),('Loan amortization schedule-old'!K780-'Loan amortization schedule-new'!K780)*Inputs!$B$10,0)</f>
        <v>0</v>
      </c>
      <c r="AG780" s="7"/>
      <c r="AH780" s="61" t="e">
        <f>IF(ISERROR(E780),NA(),'Loan amortization schedule-old'!K780-'Loan amortization schedule-new'!K780)+IF(ISERROR(E780),NA(),'Loan amortization schedule-old'!L780-'Loan amortization schedule-new'!L780)-IF(ISERROR(E780),NA(),IF(AD780=1,0,SUM(AE780:AF780)))</f>
        <v>#VALUE!</v>
      </c>
    </row>
    <row r="781" spans="4:34">
      <c r="D781" s="26">
        <f>IF(SUM($D$2:D780)&lt;&gt;0,0,IF(OR(ROUND(U780-L781,2)=0,ROUND(U781,2)=0),E781,0))</f>
        <v>0</v>
      </c>
      <c r="E781" s="3" t="str">
        <f t="shared" si="156"/>
        <v/>
      </c>
      <c r="F781" s="3" t="str">
        <f t="shared" si="148"/>
        <v/>
      </c>
      <c r="G781" s="47">
        <f t="shared" si="158"/>
        <v>8.6499999999999994E-2</v>
      </c>
      <c r="H781" s="37">
        <f t="shared" si="149"/>
        <v>8.6499999999999994E-2</v>
      </c>
      <c r="I781" s="9" t="e">
        <f>IF(Inputs!$B$12="No",IF((K781+L781)&gt;(U780*(1+rate/freq)),IF((U780*(1+rate/freq))&lt;0,0,(U780*(1+rate/freq))),(K781+L781)),IF(E781="",NA(),IF(Inputs!$E$10&gt;(U780*(1+rate/freq)),IF((U780*(1+rate/freq))&lt;0,0,(U780*(1+rate/freq))),PMT(H781/freq,(term),-$B$2))))</f>
        <v>#N/A</v>
      </c>
      <c r="J781" s="8" t="str">
        <f t="shared" si="150"/>
        <v/>
      </c>
      <c r="K781" s="9" t="str">
        <f t="shared" si="151"/>
        <v/>
      </c>
      <c r="L781" s="8" t="str">
        <f>IF(E781="","",IF(Inputs!$B$12="Yes",I781-K781,Inputs!$B$6-K781))</f>
        <v/>
      </c>
      <c r="M781" s="8" t="str">
        <f t="shared" si="157"/>
        <v/>
      </c>
      <c r="N781" s="8">
        <f>N778+3</f>
        <v>778</v>
      </c>
      <c r="O781" s="8"/>
      <c r="P781" s="8"/>
      <c r="Q781" s="8" t="str">
        <f t="shared" si="152"/>
        <v/>
      </c>
      <c r="R781" s="3">
        <f t="shared" si="153"/>
        <v>0</v>
      </c>
      <c r="S781" s="19"/>
      <c r="T781" s="3">
        <f t="shared" si="154"/>
        <v>0</v>
      </c>
      <c r="U781" s="8" t="str">
        <f t="shared" si="155"/>
        <v/>
      </c>
      <c r="W781" s="11"/>
      <c r="X781" s="11"/>
      <c r="Y781" s="11"/>
      <c r="Z781" s="11"/>
      <c r="AA781" s="11"/>
      <c r="AB781" s="11"/>
      <c r="AC781" s="11"/>
      <c r="AD781">
        <f>IF(AND('Loan amortization schedule-old'!K781&gt;$AE$1,K781&gt;$AE$1),1,0)</f>
        <v>1</v>
      </c>
      <c r="AE781" s="2">
        <f>IF(AND('Loan amortization schedule-old'!K781&gt;$AE$1,K781&lt;$AE$1),($AE$1-K781)*Inputs!$B$10,0)</f>
        <v>0</v>
      </c>
      <c r="AF781">
        <f>IF(AND('Loan amortization schedule-old'!K781&lt;$AE$1,K781&lt;$AE$1),('Loan amortization schedule-old'!K781-'Loan amortization schedule-new'!K781)*Inputs!$B$10,0)</f>
        <v>0</v>
      </c>
      <c r="AG781" s="7"/>
      <c r="AH781" s="61" t="e">
        <f>IF(ISERROR(E781),NA(),'Loan amortization schedule-old'!K781-'Loan amortization schedule-new'!K781)+IF(ISERROR(E781),NA(),'Loan amortization schedule-old'!L781-'Loan amortization schedule-new'!L781)-IF(ISERROR(E781),NA(),IF(AD781=1,0,SUM(AE781:AF781)))</f>
        <v>#VALUE!</v>
      </c>
    </row>
    <row r="782" spans="4:34">
      <c r="D782" s="26">
        <f>IF(SUM($D$2:D781)&lt;&gt;0,0,IF(OR(ROUND(U781-L782,2)=0,ROUND(U782,2)=0),E782,0))</f>
        <v>0</v>
      </c>
      <c r="E782" s="3" t="str">
        <f t="shared" si="156"/>
        <v/>
      </c>
      <c r="F782" s="3" t="str">
        <f t="shared" si="148"/>
        <v/>
      </c>
      <c r="G782" s="47">
        <f t="shared" si="158"/>
        <v>8.6499999999999994E-2</v>
      </c>
      <c r="H782" s="37">
        <f t="shared" si="149"/>
        <v>8.6499999999999994E-2</v>
      </c>
      <c r="I782" s="9" t="e">
        <f>IF(Inputs!$B$12="No",IF((K782+L782)&gt;(U781*(1+rate/freq)),IF((U781*(1+rate/freq))&lt;0,0,(U781*(1+rate/freq))),(K782+L782)),IF(E782="",NA(),IF(Inputs!$E$10&gt;(U781*(1+rate/freq)),IF((U781*(1+rate/freq))&lt;0,0,(U781*(1+rate/freq))),PMT(H782/freq,(term),-$B$2))))</f>
        <v>#N/A</v>
      </c>
      <c r="J782" s="8" t="str">
        <f t="shared" si="150"/>
        <v/>
      </c>
      <c r="K782" s="9" t="str">
        <f t="shared" si="151"/>
        <v/>
      </c>
      <c r="L782" s="8" t="str">
        <f>IF(E782="","",IF(Inputs!$B$12="Yes",I782-K782,Inputs!$B$6-K782))</f>
        <v/>
      </c>
      <c r="M782" s="8" t="str">
        <f t="shared" si="157"/>
        <v/>
      </c>
      <c r="N782" s="8"/>
      <c r="O782" s="8"/>
      <c r="P782" s="8"/>
      <c r="Q782" s="8" t="str">
        <f t="shared" si="152"/>
        <v/>
      </c>
      <c r="R782" s="3">
        <f t="shared" si="153"/>
        <v>0</v>
      </c>
      <c r="S782" s="19"/>
      <c r="T782" s="3">
        <f t="shared" si="154"/>
        <v>0</v>
      </c>
      <c r="U782" s="8" t="str">
        <f t="shared" si="155"/>
        <v/>
      </c>
      <c r="W782" s="11"/>
      <c r="X782" s="11"/>
      <c r="Y782" s="11"/>
      <c r="Z782" s="11"/>
      <c r="AA782" s="11"/>
      <c r="AB782" s="11"/>
      <c r="AC782" s="11"/>
      <c r="AD782">
        <f>IF(AND('Loan amortization schedule-old'!K782&gt;$AE$1,K782&gt;$AE$1),1,0)</f>
        <v>1</v>
      </c>
      <c r="AE782" s="2">
        <f>IF(AND('Loan amortization schedule-old'!K782&gt;$AE$1,K782&lt;$AE$1),($AE$1-K782)*Inputs!$B$10,0)</f>
        <v>0</v>
      </c>
      <c r="AF782">
        <f>IF(AND('Loan amortization schedule-old'!K782&lt;$AE$1,K782&lt;$AE$1),('Loan amortization schedule-old'!K782-'Loan amortization schedule-new'!K782)*Inputs!$B$10,0)</f>
        <v>0</v>
      </c>
      <c r="AG782" s="7"/>
      <c r="AH782" s="61" t="e">
        <f>IF(ISERROR(E782),NA(),'Loan amortization schedule-old'!K782-'Loan amortization schedule-new'!K782)+IF(ISERROR(E782),NA(),'Loan amortization schedule-old'!L782-'Loan amortization schedule-new'!L782)-IF(ISERROR(E782),NA(),IF(AD782=1,0,SUM(AE782:AF782)))</f>
        <v>#VALUE!</v>
      </c>
    </row>
    <row r="783" spans="4:34">
      <c r="D783" s="26">
        <f>IF(SUM($D$2:D782)&lt;&gt;0,0,IF(OR(ROUND(U782-L783,2)=0,ROUND(U783,2)=0),E783,0))</f>
        <v>0</v>
      </c>
      <c r="E783" s="3" t="str">
        <f t="shared" si="156"/>
        <v/>
      </c>
      <c r="F783" s="3" t="str">
        <f t="shared" si="148"/>
        <v/>
      </c>
      <c r="G783" s="47">
        <f t="shared" si="158"/>
        <v>8.6499999999999994E-2</v>
      </c>
      <c r="H783" s="37">
        <f t="shared" si="149"/>
        <v>8.6499999999999994E-2</v>
      </c>
      <c r="I783" s="9" t="e">
        <f>IF(Inputs!$B$12="No",IF((K783+L783)&gt;(U782*(1+rate/freq)),IF((U782*(1+rate/freq))&lt;0,0,(U782*(1+rate/freq))),(K783+L783)),IF(E783="",NA(),IF(Inputs!$E$10&gt;(U782*(1+rate/freq)),IF((U782*(1+rate/freq))&lt;0,0,(U782*(1+rate/freq))),PMT(H783/freq,(term),-$B$2))))</f>
        <v>#N/A</v>
      </c>
      <c r="J783" s="8" t="str">
        <f t="shared" si="150"/>
        <v/>
      </c>
      <c r="K783" s="9" t="str">
        <f t="shared" si="151"/>
        <v/>
      </c>
      <c r="L783" s="8" t="str">
        <f>IF(E783="","",IF(Inputs!$B$12="Yes",I783-K783,Inputs!$B$6-K783))</f>
        <v/>
      </c>
      <c r="M783" s="8" t="str">
        <f t="shared" si="157"/>
        <v/>
      </c>
      <c r="N783" s="8"/>
      <c r="O783" s="8"/>
      <c r="P783" s="8"/>
      <c r="Q783" s="8" t="str">
        <f t="shared" si="152"/>
        <v/>
      </c>
      <c r="R783" s="3">
        <f t="shared" si="153"/>
        <v>0</v>
      </c>
      <c r="S783" s="19"/>
      <c r="T783" s="3">
        <f t="shared" si="154"/>
        <v>0</v>
      </c>
      <c r="U783" s="8" t="str">
        <f t="shared" si="155"/>
        <v/>
      </c>
      <c r="W783" s="11"/>
      <c r="X783" s="11"/>
      <c r="Y783" s="11"/>
      <c r="Z783" s="11"/>
      <c r="AA783" s="11"/>
      <c r="AB783" s="11"/>
      <c r="AC783" s="11"/>
      <c r="AD783">
        <f>IF(AND('Loan amortization schedule-old'!K783&gt;$AE$1,K783&gt;$AE$1),1,0)</f>
        <v>1</v>
      </c>
      <c r="AE783" s="2">
        <f>IF(AND('Loan amortization schedule-old'!K783&gt;$AE$1,K783&lt;$AE$1),($AE$1-K783)*Inputs!$B$10,0)</f>
        <v>0</v>
      </c>
      <c r="AF783">
        <f>IF(AND('Loan amortization schedule-old'!K783&lt;$AE$1,K783&lt;$AE$1),('Loan amortization schedule-old'!K783-'Loan amortization schedule-new'!K783)*Inputs!$B$10,0)</f>
        <v>0</v>
      </c>
      <c r="AG783" s="7"/>
      <c r="AH783" s="61" t="e">
        <f>IF(ISERROR(E783),NA(),'Loan amortization schedule-old'!K783-'Loan amortization schedule-new'!K783)+IF(ISERROR(E783),NA(),'Loan amortization schedule-old'!L783-'Loan amortization schedule-new'!L783)-IF(ISERROR(E783),NA(),IF(AD783=1,0,SUM(AE783:AF783)))</f>
        <v>#VALUE!</v>
      </c>
    </row>
    <row r="784" spans="4:34">
      <c r="D784" s="26">
        <f>IF(SUM($D$2:D783)&lt;&gt;0,0,IF(OR(ROUND(U783-L784,2)=0,ROUND(U784,2)=0),E784,0))</f>
        <v>0</v>
      </c>
      <c r="E784" s="3" t="str">
        <f t="shared" si="156"/>
        <v/>
      </c>
      <c r="F784" s="3" t="str">
        <f t="shared" si="148"/>
        <v/>
      </c>
      <c r="G784" s="47">
        <f t="shared" si="158"/>
        <v>8.6499999999999994E-2</v>
      </c>
      <c r="H784" s="37">
        <f t="shared" si="149"/>
        <v>8.6499999999999994E-2</v>
      </c>
      <c r="I784" s="9" t="e">
        <f>IF(Inputs!$B$12="No",IF((K784+L784)&gt;(U783*(1+rate/freq)),IF((U783*(1+rate/freq))&lt;0,0,(U783*(1+rate/freq))),(K784+L784)),IF(E784="",NA(),IF(Inputs!$E$10&gt;(U783*(1+rate/freq)),IF((U783*(1+rate/freq))&lt;0,0,(U783*(1+rate/freq))),PMT(H784/freq,(term),-$B$2))))</f>
        <v>#N/A</v>
      </c>
      <c r="J784" s="8" t="str">
        <f t="shared" si="150"/>
        <v/>
      </c>
      <c r="K784" s="9" t="str">
        <f t="shared" si="151"/>
        <v/>
      </c>
      <c r="L784" s="8" t="str">
        <f>IF(E784="","",IF(Inputs!$B$12="Yes",I784-K784,Inputs!$B$6-K784))</f>
        <v/>
      </c>
      <c r="M784" s="8" t="str">
        <f t="shared" si="157"/>
        <v/>
      </c>
      <c r="N784" s="8">
        <f>N781+3</f>
        <v>781</v>
      </c>
      <c r="O784" s="8">
        <f>O778+6</f>
        <v>781</v>
      </c>
      <c r="P784" s="8">
        <f>P772+12</f>
        <v>781</v>
      </c>
      <c r="Q784" s="8" t="str">
        <f t="shared" si="152"/>
        <v/>
      </c>
      <c r="R784" s="3">
        <f t="shared" si="153"/>
        <v>0</v>
      </c>
      <c r="S784" s="19"/>
      <c r="T784" s="3">
        <f t="shared" si="154"/>
        <v>0</v>
      </c>
      <c r="U784" s="8" t="str">
        <f t="shared" si="155"/>
        <v/>
      </c>
      <c r="W784" s="11"/>
      <c r="X784" s="11"/>
      <c r="Y784" s="11"/>
      <c r="Z784" s="11"/>
      <c r="AA784" s="11"/>
      <c r="AB784" s="11"/>
      <c r="AC784" s="11"/>
      <c r="AD784">
        <f>IF(AND('Loan amortization schedule-old'!K784&gt;$AE$1,K784&gt;$AE$1),1,0)</f>
        <v>1</v>
      </c>
      <c r="AE784" s="2">
        <f>IF(AND('Loan amortization schedule-old'!K784&gt;$AE$1,K784&lt;$AE$1),($AE$1-K784)*Inputs!$B$10,0)</f>
        <v>0</v>
      </c>
      <c r="AF784">
        <f>IF(AND('Loan amortization schedule-old'!K784&lt;$AE$1,K784&lt;$AE$1),('Loan amortization schedule-old'!K784-'Loan amortization schedule-new'!K784)*Inputs!$B$10,0)</f>
        <v>0</v>
      </c>
      <c r="AG784" s="7"/>
      <c r="AH784" s="61" t="e">
        <f>IF(ISERROR(E784),NA(),'Loan amortization schedule-old'!K784-'Loan amortization schedule-new'!K784)+IF(ISERROR(E784),NA(),'Loan amortization schedule-old'!L784-'Loan amortization schedule-new'!L784)-IF(ISERROR(E784),NA(),IF(AD784=1,0,SUM(AE784:AF784)))</f>
        <v>#VALUE!</v>
      </c>
    </row>
    <row r="785" spans="4:34">
      <c r="D785" s="26">
        <f>IF(SUM($D$2:D784)&lt;&gt;0,0,IF(OR(ROUND(U784-L785,2)=0,ROUND(U785,2)=0),E785,0))</f>
        <v>0</v>
      </c>
      <c r="E785" s="3" t="str">
        <f t="shared" si="156"/>
        <v/>
      </c>
      <c r="F785" s="3" t="str">
        <f t="shared" si="148"/>
        <v/>
      </c>
      <c r="G785" s="47">
        <f t="shared" si="158"/>
        <v>8.6499999999999994E-2</v>
      </c>
      <c r="H785" s="37">
        <f t="shared" si="149"/>
        <v>8.6499999999999994E-2</v>
      </c>
      <c r="I785" s="9" t="e">
        <f>IF(Inputs!$B$12="No",IF((K785+L785)&gt;(U784*(1+rate/freq)),IF((U784*(1+rate/freq))&lt;0,0,(U784*(1+rate/freq))),(K785+L785)),IF(E785="",NA(),IF(Inputs!$E$10&gt;(U784*(1+rate/freq)),IF((U784*(1+rate/freq))&lt;0,0,(U784*(1+rate/freq))),PMT(H785/freq,(term),-$B$2))))</f>
        <v>#N/A</v>
      </c>
      <c r="J785" s="8" t="str">
        <f t="shared" si="150"/>
        <v/>
      </c>
      <c r="K785" s="9" t="str">
        <f t="shared" si="151"/>
        <v/>
      </c>
      <c r="L785" s="8" t="str">
        <f>IF(E785="","",IF(Inputs!$B$12="Yes",I785-K785,Inputs!$B$6-K785))</f>
        <v/>
      </c>
      <c r="M785" s="8" t="str">
        <f t="shared" si="157"/>
        <v/>
      </c>
      <c r="N785" s="8"/>
      <c r="O785" s="8"/>
      <c r="P785" s="8"/>
      <c r="Q785" s="8" t="str">
        <f t="shared" si="152"/>
        <v/>
      </c>
      <c r="R785" s="3">
        <f t="shared" si="153"/>
        <v>0</v>
      </c>
      <c r="S785" s="19"/>
      <c r="T785" s="3">
        <f t="shared" si="154"/>
        <v>0</v>
      </c>
      <c r="U785" s="8" t="str">
        <f t="shared" si="155"/>
        <v/>
      </c>
      <c r="W785" s="11"/>
      <c r="X785" s="11"/>
      <c r="Y785" s="11"/>
      <c r="Z785" s="11"/>
      <c r="AA785" s="11"/>
      <c r="AB785" s="11"/>
      <c r="AC785" s="11"/>
      <c r="AD785">
        <f>IF(AND('Loan amortization schedule-old'!K785&gt;$AE$1,K785&gt;$AE$1),1,0)</f>
        <v>1</v>
      </c>
      <c r="AE785" s="2">
        <f>IF(AND('Loan amortization schedule-old'!K785&gt;$AE$1,K785&lt;$AE$1),($AE$1-K785)*Inputs!$B$10,0)</f>
        <v>0</v>
      </c>
      <c r="AF785">
        <f>IF(AND('Loan amortization schedule-old'!K785&lt;$AE$1,K785&lt;$AE$1),('Loan amortization schedule-old'!K785-'Loan amortization schedule-new'!K785)*Inputs!$B$10,0)</f>
        <v>0</v>
      </c>
      <c r="AG785" s="7"/>
      <c r="AH785" s="61" t="e">
        <f>IF(ISERROR(E785),NA(),'Loan amortization schedule-old'!K785-'Loan amortization schedule-new'!K785)+IF(ISERROR(E785),NA(),'Loan amortization schedule-old'!L785-'Loan amortization schedule-new'!L785)-IF(ISERROR(E785),NA(),IF(AD785=1,0,SUM(AE785:AF785)))</f>
        <v>#VALUE!</v>
      </c>
    </row>
    <row r="786" spans="4:34">
      <c r="D786" s="26">
        <f>IF(SUM($D$2:D785)&lt;&gt;0,0,IF(OR(ROUND(U785-L786,2)=0,ROUND(U786,2)=0),E786,0))</f>
        <v>0</v>
      </c>
      <c r="E786" s="3" t="str">
        <f t="shared" si="156"/>
        <v/>
      </c>
      <c r="F786" s="3" t="str">
        <f t="shared" si="148"/>
        <v/>
      </c>
      <c r="G786" s="47">
        <f t="shared" si="158"/>
        <v>8.6499999999999994E-2</v>
      </c>
      <c r="H786" s="37">
        <f t="shared" si="149"/>
        <v>8.6499999999999994E-2</v>
      </c>
      <c r="I786" s="9" t="e">
        <f>IF(Inputs!$B$12="No",IF((K786+L786)&gt;(U785*(1+rate/freq)),IF((U785*(1+rate/freq))&lt;0,0,(U785*(1+rate/freq))),(K786+L786)),IF(E786="",NA(),IF(Inputs!$E$10&gt;(U785*(1+rate/freq)),IF((U785*(1+rate/freq))&lt;0,0,(U785*(1+rate/freq))),PMT(H786/freq,(term),-$B$2))))</f>
        <v>#N/A</v>
      </c>
      <c r="J786" s="8" t="str">
        <f t="shared" si="150"/>
        <v/>
      </c>
      <c r="K786" s="9" t="str">
        <f t="shared" si="151"/>
        <v/>
      </c>
      <c r="L786" s="8" t="str">
        <f>IF(E786="","",IF(Inputs!$B$12="Yes",I786-K786,Inputs!$B$6-K786))</f>
        <v/>
      </c>
      <c r="M786" s="8" t="str">
        <f t="shared" si="157"/>
        <v/>
      </c>
      <c r="N786" s="8"/>
      <c r="O786" s="8"/>
      <c r="P786" s="8"/>
      <c r="Q786" s="8" t="str">
        <f t="shared" si="152"/>
        <v/>
      </c>
      <c r="R786" s="3">
        <f t="shared" si="153"/>
        <v>0</v>
      </c>
      <c r="S786" s="19"/>
      <c r="T786" s="3">
        <f t="shared" si="154"/>
        <v>0</v>
      </c>
      <c r="U786" s="8" t="str">
        <f t="shared" si="155"/>
        <v/>
      </c>
      <c r="W786" s="11"/>
      <c r="X786" s="11"/>
      <c r="Y786" s="11"/>
      <c r="Z786" s="11"/>
      <c r="AA786" s="11"/>
      <c r="AB786" s="11"/>
      <c r="AC786" s="11"/>
      <c r="AD786">
        <f>IF(AND('Loan amortization schedule-old'!K786&gt;$AE$1,K786&gt;$AE$1),1,0)</f>
        <v>1</v>
      </c>
      <c r="AE786" s="2">
        <f>IF(AND('Loan amortization schedule-old'!K786&gt;$AE$1,K786&lt;$AE$1),($AE$1-K786)*Inputs!$B$10,0)</f>
        <v>0</v>
      </c>
      <c r="AF786">
        <f>IF(AND('Loan amortization schedule-old'!K786&lt;$AE$1,K786&lt;$AE$1),('Loan amortization schedule-old'!K786-'Loan amortization schedule-new'!K786)*Inputs!$B$10,0)</f>
        <v>0</v>
      </c>
      <c r="AG786" s="7"/>
      <c r="AH786" s="61" t="e">
        <f>IF(ISERROR(E786),NA(),'Loan amortization schedule-old'!K786-'Loan amortization schedule-new'!K786)+IF(ISERROR(E786),NA(),'Loan amortization schedule-old'!L786-'Loan amortization schedule-new'!L786)-IF(ISERROR(E786),NA(),IF(AD786=1,0,SUM(AE786:AF786)))</f>
        <v>#VALUE!</v>
      </c>
    </row>
    <row r="787" spans="4:34">
      <c r="D787" s="26">
        <f>IF(SUM($D$2:D786)&lt;&gt;0,0,IF(OR(ROUND(U786-L787,2)=0,ROUND(U787,2)=0),E787,0))</f>
        <v>0</v>
      </c>
      <c r="E787" s="3" t="str">
        <f t="shared" si="156"/>
        <v/>
      </c>
      <c r="F787" s="3" t="str">
        <f t="shared" si="148"/>
        <v/>
      </c>
      <c r="G787" s="47">
        <f t="shared" si="158"/>
        <v>8.6499999999999994E-2</v>
      </c>
      <c r="H787" s="37">
        <f t="shared" si="149"/>
        <v>8.6499999999999994E-2</v>
      </c>
      <c r="I787" s="9" t="e">
        <f>IF(Inputs!$B$12="No",IF((K787+L787)&gt;(U786*(1+rate/freq)),IF((U786*(1+rate/freq))&lt;0,0,(U786*(1+rate/freq))),(K787+L787)),IF(E787="",NA(),IF(Inputs!$E$10&gt;(U786*(1+rate/freq)),IF((U786*(1+rate/freq))&lt;0,0,(U786*(1+rate/freq))),PMT(H787/freq,(term),-$B$2))))</f>
        <v>#N/A</v>
      </c>
      <c r="J787" s="8" t="str">
        <f t="shared" si="150"/>
        <v/>
      </c>
      <c r="K787" s="9" t="str">
        <f t="shared" si="151"/>
        <v/>
      </c>
      <c r="L787" s="8" t="str">
        <f>IF(E787="","",IF(Inputs!$B$12="Yes",I787-K787,Inputs!$B$6-K787))</f>
        <v/>
      </c>
      <c r="M787" s="8" t="str">
        <f t="shared" si="157"/>
        <v/>
      </c>
      <c r="N787" s="8">
        <f>N784+3</f>
        <v>784</v>
      </c>
      <c r="O787" s="8"/>
      <c r="P787" s="8"/>
      <c r="Q787" s="8" t="str">
        <f t="shared" si="152"/>
        <v/>
      </c>
      <c r="R787" s="3">
        <f t="shared" si="153"/>
        <v>0</v>
      </c>
      <c r="S787" s="19"/>
      <c r="T787" s="3">
        <f t="shared" si="154"/>
        <v>0</v>
      </c>
      <c r="U787" s="8" t="str">
        <f t="shared" si="155"/>
        <v/>
      </c>
      <c r="W787" s="11"/>
      <c r="X787" s="11"/>
      <c r="Y787" s="11"/>
      <c r="Z787" s="11"/>
      <c r="AA787" s="11"/>
      <c r="AB787" s="11"/>
      <c r="AC787" s="11"/>
      <c r="AD787">
        <f>IF(AND('Loan amortization schedule-old'!K787&gt;$AE$1,K787&gt;$AE$1),1,0)</f>
        <v>1</v>
      </c>
      <c r="AE787" s="2">
        <f>IF(AND('Loan amortization schedule-old'!K787&gt;$AE$1,K787&lt;$AE$1),($AE$1-K787)*Inputs!$B$10,0)</f>
        <v>0</v>
      </c>
      <c r="AF787">
        <f>IF(AND('Loan amortization schedule-old'!K787&lt;$AE$1,K787&lt;$AE$1),('Loan amortization schedule-old'!K787-'Loan amortization schedule-new'!K787)*Inputs!$B$10,0)</f>
        <v>0</v>
      </c>
      <c r="AG787" s="7"/>
      <c r="AH787" s="61" t="e">
        <f>IF(ISERROR(E787),NA(),'Loan amortization schedule-old'!K787-'Loan amortization schedule-new'!K787)+IF(ISERROR(E787),NA(),'Loan amortization schedule-old'!L787-'Loan amortization schedule-new'!L787)-IF(ISERROR(E787),NA(),IF(AD787=1,0,SUM(AE787:AF787)))</f>
        <v>#VALUE!</v>
      </c>
    </row>
    <row r="788" spans="4:34">
      <c r="D788" s="26">
        <f>IF(SUM($D$2:D787)&lt;&gt;0,0,IF(OR(ROUND(U787-L788,2)=0,ROUND(U788,2)=0),E788,0))</f>
        <v>0</v>
      </c>
      <c r="E788" s="3" t="str">
        <f t="shared" si="156"/>
        <v/>
      </c>
      <c r="F788" s="3" t="str">
        <f t="shared" si="148"/>
        <v/>
      </c>
      <c r="G788" s="47">
        <f t="shared" si="158"/>
        <v>8.6499999999999994E-2</v>
      </c>
      <c r="H788" s="37">
        <f t="shared" si="149"/>
        <v>8.6499999999999994E-2</v>
      </c>
      <c r="I788" s="9" t="e">
        <f>IF(Inputs!$B$12="No",IF((K788+L788)&gt;(U787*(1+rate/freq)),IF((U787*(1+rate/freq))&lt;0,0,(U787*(1+rate/freq))),(K788+L788)),IF(E788="",NA(),IF(Inputs!$E$10&gt;(U787*(1+rate/freq)),IF((U787*(1+rate/freq))&lt;0,0,(U787*(1+rate/freq))),PMT(H788/freq,(term),-$B$2))))</f>
        <v>#N/A</v>
      </c>
      <c r="J788" s="8" t="str">
        <f t="shared" si="150"/>
        <v/>
      </c>
      <c r="K788" s="9" t="str">
        <f t="shared" si="151"/>
        <v/>
      </c>
      <c r="L788" s="8" t="str">
        <f>IF(E788="","",IF(Inputs!$B$12="Yes",I788-K788,Inputs!$B$6-K788))</f>
        <v/>
      </c>
      <c r="M788" s="8" t="str">
        <f t="shared" si="157"/>
        <v/>
      </c>
      <c r="N788" s="8"/>
      <c r="O788" s="8"/>
      <c r="P788" s="8"/>
      <c r="Q788" s="8" t="str">
        <f t="shared" si="152"/>
        <v/>
      </c>
      <c r="R788" s="3">
        <f t="shared" si="153"/>
        <v>0</v>
      </c>
      <c r="S788" s="19"/>
      <c r="T788" s="3">
        <f t="shared" si="154"/>
        <v>0</v>
      </c>
      <c r="U788" s="8" t="str">
        <f t="shared" si="155"/>
        <v/>
      </c>
      <c r="W788" s="11"/>
      <c r="X788" s="11"/>
      <c r="Y788" s="11"/>
      <c r="Z788" s="11"/>
      <c r="AA788" s="11"/>
      <c r="AB788" s="11"/>
      <c r="AC788" s="11"/>
      <c r="AD788">
        <f>IF(AND('Loan amortization schedule-old'!K788&gt;$AE$1,K788&gt;$AE$1),1,0)</f>
        <v>1</v>
      </c>
      <c r="AE788" s="2">
        <f>IF(AND('Loan amortization schedule-old'!K788&gt;$AE$1,K788&lt;$AE$1),($AE$1-K788)*Inputs!$B$10,0)</f>
        <v>0</v>
      </c>
      <c r="AF788">
        <f>IF(AND('Loan amortization schedule-old'!K788&lt;$AE$1,K788&lt;$AE$1),('Loan amortization schedule-old'!K788-'Loan amortization schedule-new'!K788)*Inputs!$B$10,0)</f>
        <v>0</v>
      </c>
      <c r="AG788" s="7"/>
      <c r="AH788" s="61" t="e">
        <f>IF(ISERROR(E788),NA(),'Loan amortization schedule-old'!K788-'Loan amortization schedule-new'!K788)+IF(ISERROR(E788),NA(),'Loan amortization schedule-old'!L788-'Loan amortization schedule-new'!L788)-IF(ISERROR(E788),NA(),IF(AD788=1,0,SUM(AE788:AF788)))</f>
        <v>#VALUE!</v>
      </c>
    </row>
    <row r="789" spans="4:34">
      <c r="D789" s="26">
        <f>IF(SUM($D$2:D788)&lt;&gt;0,0,IF(OR(ROUND(U788-L789,2)=0,ROUND(U789,2)=0),E789,0))</f>
        <v>0</v>
      </c>
      <c r="E789" s="3" t="str">
        <f t="shared" si="156"/>
        <v/>
      </c>
      <c r="F789" s="3" t="str">
        <f t="shared" si="148"/>
        <v/>
      </c>
      <c r="G789" s="47">
        <f t="shared" si="158"/>
        <v>8.6499999999999994E-2</v>
      </c>
      <c r="H789" s="37">
        <f t="shared" si="149"/>
        <v>8.6499999999999994E-2</v>
      </c>
      <c r="I789" s="9" t="e">
        <f>IF(Inputs!$B$12="No",IF((K789+L789)&gt;(U788*(1+rate/freq)),IF((U788*(1+rate/freq))&lt;0,0,(U788*(1+rate/freq))),(K789+L789)),IF(E789="",NA(),IF(Inputs!$E$10&gt;(U788*(1+rate/freq)),IF((U788*(1+rate/freq))&lt;0,0,(U788*(1+rate/freq))),PMT(H789/freq,(term),-$B$2))))</f>
        <v>#N/A</v>
      </c>
      <c r="J789" s="8" t="str">
        <f t="shared" si="150"/>
        <v/>
      </c>
      <c r="K789" s="9" t="str">
        <f t="shared" si="151"/>
        <v/>
      </c>
      <c r="L789" s="8" t="str">
        <f>IF(E789="","",IF(Inputs!$B$12="Yes",I789-K789,Inputs!$B$6-K789))</f>
        <v/>
      </c>
      <c r="M789" s="8" t="str">
        <f t="shared" si="157"/>
        <v/>
      </c>
      <c r="N789" s="8"/>
      <c r="O789" s="8"/>
      <c r="P789" s="8"/>
      <c r="Q789" s="8" t="str">
        <f t="shared" si="152"/>
        <v/>
      </c>
      <c r="R789" s="3">
        <f t="shared" si="153"/>
        <v>0</v>
      </c>
      <c r="S789" s="19"/>
      <c r="T789" s="3">
        <f t="shared" si="154"/>
        <v>0</v>
      </c>
      <c r="U789" s="8" t="str">
        <f t="shared" si="155"/>
        <v/>
      </c>
      <c r="W789" s="11"/>
      <c r="X789" s="11"/>
      <c r="Y789" s="11"/>
      <c r="Z789" s="11"/>
      <c r="AA789" s="11"/>
      <c r="AB789" s="11"/>
      <c r="AC789" s="11"/>
      <c r="AD789">
        <f>IF(AND('Loan amortization schedule-old'!K789&gt;$AE$1,K789&gt;$AE$1),1,0)</f>
        <v>1</v>
      </c>
      <c r="AE789" s="2">
        <f>IF(AND('Loan amortization schedule-old'!K789&gt;$AE$1,K789&lt;$AE$1),($AE$1-K789)*Inputs!$B$10,0)</f>
        <v>0</v>
      </c>
      <c r="AF789">
        <f>IF(AND('Loan amortization schedule-old'!K789&lt;$AE$1,K789&lt;$AE$1),('Loan amortization schedule-old'!K789-'Loan amortization schedule-new'!K789)*Inputs!$B$10,0)</f>
        <v>0</v>
      </c>
      <c r="AG789" s="7"/>
      <c r="AH789" s="61" t="e">
        <f>IF(ISERROR(E789),NA(),'Loan amortization schedule-old'!K789-'Loan amortization schedule-new'!K789)+IF(ISERROR(E789),NA(),'Loan amortization schedule-old'!L789-'Loan amortization schedule-new'!L789)-IF(ISERROR(E789),NA(),IF(AD789=1,0,SUM(AE789:AF789)))</f>
        <v>#VALUE!</v>
      </c>
    </row>
    <row r="790" spans="4:34">
      <c r="D790" s="26">
        <f>IF(SUM($D$2:D789)&lt;&gt;0,0,IF(OR(ROUND(U789-L790,2)=0,ROUND(U790,2)=0),E790,0))</f>
        <v>0</v>
      </c>
      <c r="E790" s="3" t="str">
        <f t="shared" si="156"/>
        <v/>
      </c>
      <c r="F790" s="3" t="str">
        <f t="shared" si="148"/>
        <v/>
      </c>
      <c r="G790" s="47">
        <f t="shared" si="158"/>
        <v>8.6499999999999994E-2</v>
      </c>
      <c r="H790" s="37">
        <f t="shared" si="149"/>
        <v>8.6499999999999994E-2</v>
      </c>
      <c r="I790" s="9" t="e">
        <f>IF(Inputs!$B$12="No",IF((K790+L790)&gt;(U789*(1+rate/freq)),IF((U789*(1+rate/freq))&lt;0,0,(U789*(1+rate/freq))),(K790+L790)),IF(E790="",NA(),IF(Inputs!$E$10&gt;(U789*(1+rate/freq)),IF((U789*(1+rate/freq))&lt;0,0,(U789*(1+rate/freq))),PMT(H790/freq,(term),-$B$2))))</f>
        <v>#N/A</v>
      </c>
      <c r="J790" s="8" t="str">
        <f t="shared" si="150"/>
        <v/>
      </c>
      <c r="K790" s="9" t="str">
        <f t="shared" si="151"/>
        <v/>
      </c>
      <c r="L790" s="8" t="str">
        <f>IF(E790="","",IF(Inputs!$B$12="Yes",I790-K790,Inputs!$B$6-K790))</f>
        <v/>
      </c>
      <c r="M790" s="8" t="str">
        <f t="shared" si="157"/>
        <v/>
      </c>
      <c r="N790" s="8">
        <f>N787+3</f>
        <v>787</v>
      </c>
      <c r="O790" s="8">
        <f>O784+6</f>
        <v>787</v>
      </c>
      <c r="P790" s="8"/>
      <c r="Q790" s="8" t="str">
        <f t="shared" si="152"/>
        <v/>
      </c>
      <c r="R790" s="3">
        <f t="shared" si="153"/>
        <v>0</v>
      </c>
      <c r="S790" s="19"/>
      <c r="T790" s="3">
        <f t="shared" si="154"/>
        <v>0</v>
      </c>
      <c r="U790" s="8" t="str">
        <f t="shared" si="155"/>
        <v/>
      </c>
      <c r="W790" s="11"/>
      <c r="X790" s="11"/>
      <c r="Y790" s="11"/>
      <c r="Z790" s="11"/>
      <c r="AA790" s="11"/>
      <c r="AB790" s="11"/>
      <c r="AC790" s="11"/>
      <c r="AD790">
        <f>IF(AND('Loan amortization schedule-old'!K790&gt;$AE$1,K790&gt;$AE$1),1,0)</f>
        <v>1</v>
      </c>
      <c r="AE790" s="2">
        <f>IF(AND('Loan amortization schedule-old'!K790&gt;$AE$1,K790&lt;$AE$1),($AE$1-K790)*Inputs!$B$10,0)</f>
        <v>0</v>
      </c>
      <c r="AF790">
        <f>IF(AND('Loan amortization schedule-old'!K790&lt;$AE$1,K790&lt;$AE$1),('Loan amortization schedule-old'!K790-'Loan amortization schedule-new'!K790)*Inputs!$B$10,0)</f>
        <v>0</v>
      </c>
      <c r="AG790" s="7"/>
      <c r="AH790" s="61" t="e">
        <f>IF(ISERROR(E790),NA(),'Loan amortization schedule-old'!K790-'Loan amortization schedule-new'!K790)+IF(ISERROR(E790),NA(),'Loan amortization schedule-old'!L790-'Loan amortization schedule-new'!L790)-IF(ISERROR(E790),NA(),IF(AD790=1,0,SUM(AE790:AF790)))</f>
        <v>#VALUE!</v>
      </c>
    </row>
    <row r="791" spans="4:34">
      <c r="D791" s="26">
        <f>IF(SUM($D$2:D790)&lt;&gt;0,0,IF(OR(ROUND(U790-L791,2)=0,ROUND(U791,2)=0),E791,0))</f>
        <v>0</v>
      </c>
      <c r="E791" s="3" t="str">
        <f t="shared" si="156"/>
        <v/>
      </c>
      <c r="F791" s="3" t="str">
        <f t="shared" si="148"/>
        <v/>
      </c>
      <c r="G791" s="47">
        <f t="shared" si="158"/>
        <v>8.6499999999999994E-2</v>
      </c>
      <c r="H791" s="37">
        <f t="shared" si="149"/>
        <v>8.6499999999999994E-2</v>
      </c>
      <c r="I791" s="9" t="e">
        <f>IF(Inputs!$B$12="No",IF((K791+L791)&gt;(U790*(1+rate/freq)),IF((U790*(1+rate/freq))&lt;0,0,(U790*(1+rate/freq))),(K791+L791)),IF(E791="",NA(),IF(Inputs!$E$10&gt;(U790*(1+rate/freq)),IF((U790*(1+rate/freq))&lt;0,0,(U790*(1+rate/freq))),PMT(H791/freq,(term),-$B$2))))</f>
        <v>#N/A</v>
      </c>
      <c r="J791" s="8" t="str">
        <f t="shared" si="150"/>
        <v/>
      </c>
      <c r="K791" s="9" t="str">
        <f t="shared" si="151"/>
        <v/>
      </c>
      <c r="L791" s="8" t="str">
        <f>IF(E791="","",IF(Inputs!$B$12="Yes",I791-K791,Inputs!$B$6-K791))</f>
        <v/>
      </c>
      <c r="M791" s="8" t="str">
        <f t="shared" si="157"/>
        <v/>
      </c>
      <c r="N791" s="8"/>
      <c r="O791" s="8"/>
      <c r="P791" s="8"/>
      <c r="Q791" s="8" t="str">
        <f t="shared" si="152"/>
        <v/>
      </c>
      <c r="R791" s="3">
        <f t="shared" si="153"/>
        <v>0</v>
      </c>
      <c r="S791" s="19"/>
      <c r="T791" s="3">
        <f t="shared" si="154"/>
        <v>0</v>
      </c>
      <c r="U791" s="8" t="str">
        <f t="shared" si="155"/>
        <v/>
      </c>
      <c r="W791" s="11"/>
      <c r="X791" s="11"/>
      <c r="Y791" s="11"/>
      <c r="Z791" s="11"/>
      <c r="AA791" s="11"/>
      <c r="AB791" s="11"/>
      <c r="AC791" s="11"/>
      <c r="AD791">
        <f>IF(AND('Loan amortization schedule-old'!K791&gt;$AE$1,K791&gt;$AE$1),1,0)</f>
        <v>1</v>
      </c>
      <c r="AE791" s="2">
        <f>IF(AND('Loan amortization schedule-old'!K791&gt;$AE$1,K791&lt;$AE$1),($AE$1-K791)*Inputs!$B$10,0)</f>
        <v>0</v>
      </c>
      <c r="AF791">
        <f>IF(AND('Loan amortization schedule-old'!K791&lt;$AE$1,K791&lt;$AE$1),('Loan amortization schedule-old'!K791-'Loan amortization schedule-new'!K791)*Inputs!$B$10,0)</f>
        <v>0</v>
      </c>
      <c r="AG791" s="7"/>
      <c r="AH791" s="61" t="e">
        <f>IF(ISERROR(E791),NA(),'Loan amortization schedule-old'!K791-'Loan amortization schedule-new'!K791)+IF(ISERROR(E791),NA(),'Loan amortization schedule-old'!L791-'Loan amortization schedule-new'!L791)-IF(ISERROR(E791),NA(),IF(AD791=1,0,SUM(AE791:AF791)))</f>
        <v>#VALUE!</v>
      </c>
    </row>
    <row r="792" spans="4:34">
      <c r="D792" s="26">
        <f>IF(SUM($D$2:D791)&lt;&gt;0,0,IF(OR(ROUND(U791-L792,2)=0,ROUND(U792,2)=0),E792,0))</f>
        <v>0</v>
      </c>
      <c r="E792" s="3" t="str">
        <f t="shared" si="156"/>
        <v/>
      </c>
      <c r="F792" s="3" t="str">
        <f t="shared" si="148"/>
        <v/>
      </c>
      <c r="G792" s="47">
        <f t="shared" si="158"/>
        <v>8.6499999999999994E-2</v>
      </c>
      <c r="H792" s="37">
        <f t="shared" si="149"/>
        <v>8.6499999999999994E-2</v>
      </c>
      <c r="I792" s="9" t="e">
        <f>IF(Inputs!$B$12="No",IF((K792+L792)&gt;(U791*(1+rate/freq)),IF((U791*(1+rate/freq))&lt;0,0,(U791*(1+rate/freq))),(K792+L792)),IF(E792="",NA(),IF(Inputs!$E$10&gt;(U791*(1+rate/freq)),IF((U791*(1+rate/freq))&lt;0,0,(U791*(1+rate/freq))),PMT(H792/freq,(term),-$B$2))))</f>
        <v>#N/A</v>
      </c>
      <c r="J792" s="8" t="str">
        <f t="shared" si="150"/>
        <v/>
      </c>
      <c r="K792" s="9" t="str">
        <f t="shared" si="151"/>
        <v/>
      </c>
      <c r="L792" s="8" t="str">
        <f>IF(E792="","",IF(Inputs!$B$12="Yes",I792-K792,Inputs!$B$6-K792))</f>
        <v/>
      </c>
      <c r="M792" s="8" t="str">
        <f t="shared" si="157"/>
        <v/>
      </c>
      <c r="N792" s="8"/>
      <c r="O792" s="8"/>
      <c r="P792" s="8"/>
      <c r="Q792" s="8" t="str">
        <f t="shared" si="152"/>
        <v/>
      </c>
      <c r="R792" s="3">
        <f t="shared" si="153"/>
        <v>0</v>
      </c>
      <c r="S792" s="19"/>
      <c r="T792" s="3">
        <f t="shared" si="154"/>
        <v>0</v>
      </c>
      <c r="U792" s="8" t="str">
        <f t="shared" si="155"/>
        <v/>
      </c>
      <c r="W792" s="11"/>
      <c r="X792" s="11"/>
      <c r="Y792" s="11"/>
      <c r="Z792" s="11"/>
      <c r="AA792" s="11"/>
      <c r="AB792" s="11"/>
      <c r="AC792" s="11"/>
      <c r="AD792">
        <f>IF(AND('Loan amortization schedule-old'!K792&gt;$AE$1,K792&gt;$AE$1),1,0)</f>
        <v>1</v>
      </c>
      <c r="AE792" s="2">
        <f>IF(AND('Loan amortization schedule-old'!K792&gt;$AE$1,K792&lt;$AE$1),($AE$1-K792)*Inputs!$B$10,0)</f>
        <v>0</v>
      </c>
      <c r="AF792">
        <f>IF(AND('Loan amortization schedule-old'!K792&lt;$AE$1,K792&lt;$AE$1),('Loan amortization schedule-old'!K792-'Loan amortization schedule-new'!K792)*Inputs!$B$10,0)</f>
        <v>0</v>
      </c>
      <c r="AG792" s="7"/>
      <c r="AH792" s="61" t="e">
        <f>IF(ISERROR(E792),NA(),'Loan amortization schedule-old'!K792-'Loan amortization schedule-new'!K792)+IF(ISERROR(E792),NA(),'Loan amortization schedule-old'!L792-'Loan amortization schedule-new'!L792)-IF(ISERROR(E792),NA(),IF(AD792=1,0,SUM(AE792:AF792)))</f>
        <v>#VALUE!</v>
      </c>
    </row>
    <row r="793" spans="4:34">
      <c r="D793" s="26">
        <f>IF(SUM($D$2:D792)&lt;&gt;0,0,IF(OR(ROUND(U792-L793,2)=0,ROUND(U793,2)=0),E793,0))</f>
        <v>0</v>
      </c>
      <c r="E793" s="3" t="str">
        <f t="shared" si="156"/>
        <v/>
      </c>
      <c r="F793" s="3" t="str">
        <f t="shared" si="148"/>
        <v/>
      </c>
      <c r="G793" s="47">
        <f t="shared" si="158"/>
        <v>8.6499999999999994E-2</v>
      </c>
      <c r="H793" s="37">
        <f t="shared" si="149"/>
        <v>8.6499999999999994E-2</v>
      </c>
      <c r="I793" s="9" t="e">
        <f>IF(Inputs!$B$12="No",IF((K793+L793)&gt;(U792*(1+rate/freq)),IF((U792*(1+rate/freq))&lt;0,0,(U792*(1+rate/freq))),(K793+L793)),IF(E793="",NA(),IF(Inputs!$E$10&gt;(U792*(1+rate/freq)),IF((U792*(1+rate/freq))&lt;0,0,(U792*(1+rate/freq))),PMT(H793/freq,(term),-$B$2))))</f>
        <v>#N/A</v>
      </c>
      <c r="J793" s="8" t="str">
        <f t="shared" si="150"/>
        <v/>
      </c>
      <c r="K793" s="9" t="str">
        <f t="shared" si="151"/>
        <v/>
      </c>
      <c r="L793" s="8" t="str">
        <f>IF(E793="","",IF(Inputs!$B$12="Yes",I793-K793,Inputs!$B$6-K793))</f>
        <v/>
      </c>
      <c r="M793" s="8" t="str">
        <f t="shared" si="157"/>
        <v/>
      </c>
      <c r="N793" s="8">
        <f>N790+3</f>
        <v>790</v>
      </c>
      <c r="O793" s="8"/>
      <c r="P793" s="8"/>
      <c r="Q793" s="8" t="str">
        <f t="shared" si="152"/>
        <v/>
      </c>
      <c r="R793" s="3">
        <f t="shared" si="153"/>
        <v>0</v>
      </c>
      <c r="S793" s="19"/>
      <c r="T793" s="3">
        <f t="shared" si="154"/>
        <v>0</v>
      </c>
      <c r="U793" s="8" t="str">
        <f t="shared" si="155"/>
        <v/>
      </c>
      <c r="W793" s="11"/>
      <c r="X793" s="11"/>
      <c r="Y793" s="11"/>
      <c r="Z793" s="11"/>
      <c r="AA793" s="11"/>
      <c r="AB793" s="11"/>
      <c r="AC793" s="11"/>
      <c r="AD793">
        <f>IF(AND('Loan amortization schedule-old'!K793&gt;$AE$1,K793&gt;$AE$1),1,0)</f>
        <v>1</v>
      </c>
      <c r="AE793" s="2">
        <f>IF(AND('Loan amortization schedule-old'!K793&gt;$AE$1,K793&lt;$AE$1),($AE$1-K793)*Inputs!$B$10,0)</f>
        <v>0</v>
      </c>
      <c r="AF793">
        <f>IF(AND('Loan amortization schedule-old'!K793&lt;$AE$1,K793&lt;$AE$1),('Loan amortization schedule-old'!K793-'Loan amortization schedule-new'!K793)*Inputs!$B$10,0)</f>
        <v>0</v>
      </c>
      <c r="AG793" s="7"/>
      <c r="AH793" s="61" t="e">
        <f>IF(ISERROR(E793),NA(),'Loan amortization schedule-old'!K793-'Loan amortization schedule-new'!K793)+IF(ISERROR(E793),NA(),'Loan amortization schedule-old'!L793-'Loan amortization schedule-new'!L793)-IF(ISERROR(E793),NA(),IF(AD793=1,0,SUM(AE793:AF793)))</f>
        <v>#VALUE!</v>
      </c>
    </row>
    <row r="794" spans="4:34">
      <c r="D794" s="26">
        <f>IF(SUM($D$2:D793)&lt;&gt;0,0,IF(OR(ROUND(U793-L794,2)=0,ROUND(U794,2)=0),E794,0))</f>
        <v>0</v>
      </c>
      <c r="E794" s="3" t="str">
        <f t="shared" si="156"/>
        <v/>
      </c>
      <c r="F794" s="3" t="str">
        <f t="shared" si="148"/>
        <v/>
      </c>
      <c r="G794" s="47">
        <f t="shared" si="158"/>
        <v>8.6499999999999994E-2</v>
      </c>
      <c r="H794" s="37">
        <f t="shared" si="149"/>
        <v>8.6499999999999994E-2</v>
      </c>
      <c r="I794" s="9" t="e">
        <f>IF(Inputs!$B$12="No",IF((K794+L794)&gt;(U793*(1+rate/freq)),IF((U793*(1+rate/freq))&lt;0,0,(U793*(1+rate/freq))),(K794+L794)),IF(E794="",NA(),IF(Inputs!$E$10&gt;(U793*(1+rate/freq)),IF((U793*(1+rate/freq))&lt;0,0,(U793*(1+rate/freq))),PMT(H794/freq,(term),-$B$2))))</f>
        <v>#N/A</v>
      </c>
      <c r="J794" s="8" t="str">
        <f t="shared" si="150"/>
        <v/>
      </c>
      <c r="K794" s="9" t="str">
        <f t="shared" si="151"/>
        <v/>
      </c>
      <c r="L794" s="8" t="str">
        <f>IF(E794="","",IF(Inputs!$B$12="Yes",I794-K794,Inputs!$B$6-K794))</f>
        <v/>
      </c>
      <c r="M794" s="8" t="str">
        <f t="shared" si="157"/>
        <v/>
      </c>
      <c r="N794" s="8"/>
      <c r="O794" s="8"/>
      <c r="P794" s="8"/>
      <c r="Q794" s="8" t="str">
        <f t="shared" si="152"/>
        <v/>
      </c>
      <c r="R794" s="3">
        <f t="shared" si="153"/>
        <v>0</v>
      </c>
      <c r="S794" s="19"/>
      <c r="T794" s="3">
        <f t="shared" si="154"/>
        <v>0</v>
      </c>
      <c r="U794" s="8" t="str">
        <f t="shared" si="155"/>
        <v/>
      </c>
      <c r="W794" s="11"/>
      <c r="X794" s="11"/>
      <c r="Y794" s="11"/>
      <c r="Z794" s="11"/>
      <c r="AA794" s="11"/>
      <c r="AB794" s="11"/>
      <c r="AC794" s="11"/>
      <c r="AD794">
        <f>IF(AND('Loan amortization schedule-old'!K794&gt;$AE$1,K794&gt;$AE$1),1,0)</f>
        <v>1</v>
      </c>
      <c r="AE794" s="2">
        <f>IF(AND('Loan amortization schedule-old'!K794&gt;$AE$1,K794&lt;$AE$1),($AE$1-K794)*Inputs!$B$10,0)</f>
        <v>0</v>
      </c>
      <c r="AF794">
        <f>IF(AND('Loan amortization schedule-old'!K794&lt;$AE$1,K794&lt;$AE$1),('Loan amortization schedule-old'!K794-'Loan amortization schedule-new'!K794)*Inputs!$B$10,0)</f>
        <v>0</v>
      </c>
      <c r="AG794" s="7"/>
      <c r="AH794" s="61" t="e">
        <f>IF(ISERROR(E794),NA(),'Loan amortization schedule-old'!K794-'Loan amortization schedule-new'!K794)+IF(ISERROR(E794),NA(),'Loan amortization schedule-old'!L794-'Loan amortization schedule-new'!L794)-IF(ISERROR(E794),NA(),IF(AD794=1,0,SUM(AE794:AF794)))</f>
        <v>#VALUE!</v>
      </c>
    </row>
    <row r="795" spans="4:34">
      <c r="D795" s="26">
        <f>IF(SUM($D$2:D794)&lt;&gt;0,0,IF(OR(ROUND(U794-L795,2)=0,ROUND(U795,2)=0),E795,0))</f>
        <v>0</v>
      </c>
      <c r="E795" s="3" t="str">
        <f t="shared" si="156"/>
        <v/>
      </c>
      <c r="F795" s="3" t="str">
        <f t="shared" si="148"/>
        <v/>
      </c>
      <c r="G795" s="47">
        <f t="shared" si="158"/>
        <v>8.6499999999999994E-2</v>
      </c>
      <c r="H795" s="37">
        <f t="shared" si="149"/>
        <v>8.6499999999999994E-2</v>
      </c>
      <c r="I795" s="9" t="e">
        <f>IF(Inputs!$B$12="No",IF((K795+L795)&gt;(U794*(1+rate/freq)),IF((U794*(1+rate/freq))&lt;0,0,(U794*(1+rate/freq))),(K795+L795)),IF(E795="",NA(),IF(Inputs!$E$10&gt;(U794*(1+rate/freq)),IF((U794*(1+rate/freq))&lt;0,0,(U794*(1+rate/freq))),PMT(H795/freq,(term),-$B$2))))</f>
        <v>#N/A</v>
      </c>
      <c r="J795" s="8" t="str">
        <f t="shared" si="150"/>
        <v/>
      </c>
      <c r="K795" s="9" t="str">
        <f t="shared" si="151"/>
        <v/>
      </c>
      <c r="L795" s="8" t="str">
        <f>IF(E795="","",IF(Inputs!$B$12="Yes",I795-K795,Inputs!$B$6-K795))</f>
        <v/>
      </c>
      <c r="M795" s="8" t="str">
        <f t="shared" si="157"/>
        <v/>
      </c>
      <c r="N795" s="8"/>
      <c r="O795" s="8"/>
      <c r="P795" s="8"/>
      <c r="Q795" s="8" t="str">
        <f t="shared" si="152"/>
        <v/>
      </c>
      <c r="R795" s="3">
        <f t="shared" si="153"/>
        <v>0</v>
      </c>
      <c r="S795" s="19"/>
      <c r="T795" s="3">
        <f t="shared" si="154"/>
        <v>0</v>
      </c>
      <c r="U795" s="8" t="str">
        <f t="shared" si="155"/>
        <v/>
      </c>
      <c r="W795" s="11"/>
      <c r="X795" s="11"/>
      <c r="Y795" s="11"/>
      <c r="Z795" s="11"/>
      <c r="AA795" s="11"/>
      <c r="AB795" s="11"/>
      <c r="AC795" s="11"/>
      <c r="AD795">
        <f>IF(AND('Loan amortization schedule-old'!K795&gt;$AE$1,K795&gt;$AE$1),1,0)</f>
        <v>1</v>
      </c>
      <c r="AE795" s="2">
        <f>IF(AND('Loan amortization schedule-old'!K795&gt;$AE$1,K795&lt;$AE$1),($AE$1-K795)*Inputs!$B$10,0)</f>
        <v>0</v>
      </c>
      <c r="AF795">
        <f>IF(AND('Loan amortization schedule-old'!K795&lt;$AE$1,K795&lt;$AE$1),('Loan amortization schedule-old'!K795-'Loan amortization schedule-new'!K795)*Inputs!$B$10,0)</f>
        <v>0</v>
      </c>
      <c r="AG795" s="7"/>
      <c r="AH795" s="61" t="e">
        <f>IF(ISERROR(E795),NA(),'Loan amortization schedule-old'!K795-'Loan amortization schedule-new'!K795)+IF(ISERROR(E795),NA(),'Loan amortization schedule-old'!L795-'Loan amortization schedule-new'!L795)-IF(ISERROR(E795),NA(),IF(AD795=1,0,SUM(AE795:AF795)))</f>
        <v>#VALUE!</v>
      </c>
    </row>
    <row r="796" spans="4:34">
      <c r="D796" s="26">
        <f>IF(SUM($D$2:D795)&lt;&gt;0,0,IF(OR(ROUND(U795-L796,2)=0,ROUND(U796,2)=0),E796,0))</f>
        <v>0</v>
      </c>
      <c r="E796" s="3" t="str">
        <f t="shared" si="156"/>
        <v/>
      </c>
      <c r="F796" s="3" t="str">
        <f t="shared" si="148"/>
        <v/>
      </c>
      <c r="G796" s="47">
        <f t="shared" si="158"/>
        <v>8.6499999999999994E-2</v>
      </c>
      <c r="H796" s="37">
        <f t="shared" si="149"/>
        <v>8.6499999999999994E-2</v>
      </c>
      <c r="I796" s="9" t="e">
        <f>IF(Inputs!$B$12="No",IF((K796+L796)&gt;(U795*(1+rate/freq)),IF((U795*(1+rate/freq))&lt;0,0,(U795*(1+rate/freq))),(K796+L796)),IF(E796="",NA(),IF(Inputs!$E$10&gt;(U795*(1+rate/freq)),IF((U795*(1+rate/freq))&lt;0,0,(U795*(1+rate/freq))),PMT(H796/freq,(term),-$B$2))))</f>
        <v>#N/A</v>
      </c>
      <c r="J796" s="8" t="str">
        <f t="shared" si="150"/>
        <v/>
      </c>
      <c r="K796" s="9" t="str">
        <f t="shared" si="151"/>
        <v/>
      </c>
      <c r="L796" s="8" t="str">
        <f>IF(E796="","",IF(Inputs!$B$12="Yes",I796-K796,Inputs!$B$6-K796))</f>
        <v/>
      </c>
      <c r="M796" s="8" t="str">
        <f t="shared" si="157"/>
        <v/>
      </c>
      <c r="N796" s="8">
        <f>N793+3</f>
        <v>793</v>
      </c>
      <c r="O796" s="8">
        <f>O790+6</f>
        <v>793</v>
      </c>
      <c r="P796" s="8">
        <f>P784+12</f>
        <v>793</v>
      </c>
      <c r="Q796" s="8" t="str">
        <f t="shared" si="152"/>
        <v/>
      </c>
      <c r="R796" s="3">
        <f t="shared" si="153"/>
        <v>0</v>
      </c>
      <c r="S796" s="19"/>
      <c r="T796" s="3">
        <f t="shared" si="154"/>
        <v>0</v>
      </c>
      <c r="U796" s="8" t="str">
        <f t="shared" si="155"/>
        <v/>
      </c>
      <c r="W796" s="11"/>
      <c r="X796" s="11"/>
      <c r="Y796" s="11"/>
      <c r="Z796" s="11"/>
      <c r="AA796" s="11"/>
      <c r="AB796" s="11"/>
      <c r="AC796" s="11"/>
      <c r="AD796">
        <f>IF(AND('Loan amortization schedule-old'!K796&gt;$AE$1,K796&gt;$AE$1),1,0)</f>
        <v>1</v>
      </c>
      <c r="AE796" s="2">
        <f>IF(AND('Loan amortization schedule-old'!K796&gt;$AE$1,K796&lt;$AE$1),($AE$1-K796)*Inputs!$B$10,0)</f>
        <v>0</v>
      </c>
      <c r="AF796">
        <f>IF(AND('Loan amortization schedule-old'!K796&lt;$AE$1,K796&lt;$AE$1),('Loan amortization schedule-old'!K796-'Loan amortization schedule-new'!K796)*Inputs!$B$10,0)</f>
        <v>0</v>
      </c>
      <c r="AG796" s="7"/>
      <c r="AH796" s="61" t="e">
        <f>IF(ISERROR(E796),NA(),'Loan amortization schedule-old'!K796-'Loan amortization schedule-new'!K796)+IF(ISERROR(E796),NA(),'Loan amortization schedule-old'!L796-'Loan amortization schedule-new'!L796)-IF(ISERROR(E796),NA(),IF(AD796=1,0,SUM(AE796:AF796)))</f>
        <v>#VALUE!</v>
      </c>
    </row>
    <row r="797" spans="4:34">
      <c r="D797" s="26">
        <f>IF(SUM($D$2:D796)&lt;&gt;0,0,IF(OR(ROUND(U796-L797,2)=0,ROUND(U797,2)=0),E797,0))</f>
        <v>0</v>
      </c>
      <c r="E797" s="3" t="str">
        <f t="shared" si="156"/>
        <v/>
      </c>
      <c r="F797" s="3" t="str">
        <f t="shared" si="148"/>
        <v/>
      </c>
      <c r="G797" s="47">
        <f t="shared" si="158"/>
        <v>8.6499999999999994E-2</v>
      </c>
      <c r="H797" s="37">
        <f t="shared" si="149"/>
        <v>8.6499999999999994E-2</v>
      </c>
      <c r="I797" s="9" t="e">
        <f>IF(Inputs!$B$12="No",IF((K797+L797)&gt;(U796*(1+rate/freq)),IF((U796*(1+rate/freq))&lt;0,0,(U796*(1+rate/freq))),(K797+L797)),IF(E797="",NA(),IF(Inputs!$E$10&gt;(U796*(1+rate/freq)),IF((U796*(1+rate/freq))&lt;0,0,(U796*(1+rate/freq))),PMT(H797/freq,(term),-$B$2))))</f>
        <v>#N/A</v>
      </c>
      <c r="J797" s="8" t="str">
        <f t="shared" si="150"/>
        <v/>
      </c>
      <c r="K797" s="9" t="str">
        <f t="shared" si="151"/>
        <v/>
      </c>
      <c r="L797" s="8" t="str">
        <f>IF(E797="","",IF(Inputs!$B$12="Yes",I797-K797,Inputs!$B$6-K797))</f>
        <v/>
      </c>
      <c r="M797" s="8" t="str">
        <f t="shared" si="157"/>
        <v/>
      </c>
      <c r="N797" s="8"/>
      <c r="O797" s="8"/>
      <c r="P797" s="8"/>
      <c r="Q797" s="8" t="str">
        <f t="shared" si="152"/>
        <v/>
      </c>
      <c r="R797" s="3">
        <f t="shared" si="153"/>
        <v>0</v>
      </c>
      <c r="S797" s="19"/>
      <c r="T797" s="3">
        <f t="shared" si="154"/>
        <v>0</v>
      </c>
      <c r="U797" s="8" t="str">
        <f t="shared" si="155"/>
        <v/>
      </c>
      <c r="W797" s="11"/>
      <c r="X797" s="11"/>
      <c r="Y797" s="11"/>
      <c r="Z797" s="11"/>
      <c r="AA797" s="11"/>
      <c r="AB797" s="11"/>
      <c r="AC797" s="11"/>
      <c r="AD797">
        <f>IF(AND('Loan amortization schedule-old'!K797&gt;$AE$1,K797&gt;$AE$1),1,0)</f>
        <v>1</v>
      </c>
      <c r="AE797" s="2">
        <f>IF(AND('Loan amortization schedule-old'!K797&gt;$AE$1,K797&lt;$AE$1),($AE$1-K797)*Inputs!$B$10,0)</f>
        <v>0</v>
      </c>
      <c r="AF797">
        <f>IF(AND('Loan amortization schedule-old'!K797&lt;$AE$1,K797&lt;$AE$1),('Loan amortization schedule-old'!K797-'Loan amortization schedule-new'!K797)*Inputs!$B$10,0)</f>
        <v>0</v>
      </c>
      <c r="AG797" s="7"/>
      <c r="AH797" s="61" t="e">
        <f>IF(ISERROR(E797),NA(),'Loan amortization schedule-old'!K797-'Loan amortization schedule-new'!K797)+IF(ISERROR(E797),NA(),'Loan amortization schedule-old'!L797-'Loan amortization schedule-new'!L797)-IF(ISERROR(E797),NA(),IF(AD797=1,0,SUM(AE797:AF797)))</f>
        <v>#VALUE!</v>
      </c>
    </row>
    <row r="798" spans="4:34">
      <c r="D798" s="26">
        <f>IF(SUM($D$2:D797)&lt;&gt;0,0,IF(OR(ROUND(U797-L798,2)=0,ROUND(U798,2)=0),E798,0))</f>
        <v>0</v>
      </c>
      <c r="E798" s="3" t="str">
        <f t="shared" si="156"/>
        <v/>
      </c>
      <c r="F798" s="3" t="str">
        <f t="shared" si="148"/>
        <v/>
      </c>
      <c r="G798" s="47">
        <f t="shared" si="158"/>
        <v>8.6499999999999994E-2</v>
      </c>
      <c r="H798" s="37">
        <f t="shared" si="149"/>
        <v>8.6499999999999994E-2</v>
      </c>
      <c r="I798" s="9" t="e">
        <f>IF(Inputs!$B$12="No",IF((K798+L798)&gt;(U797*(1+rate/freq)),IF((U797*(1+rate/freq))&lt;0,0,(U797*(1+rate/freq))),(K798+L798)),IF(E798="",NA(),IF(Inputs!$E$10&gt;(U797*(1+rate/freq)),IF((U797*(1+rate/freq))&lt;0,0,(U797*(1+rate/freq))),PMT(H798/freq,(term),-$B$2))))</f>
        <v>#N/A</v>
      </c>
      <c r="J798" s="8" t="str">
        <f t="shared" si="150"/>
        <v/>
      </c>
      <c r="K798" s="9" t="str">
        <f t="shared" si="151"/>
        <v/>
      </c>
      <c r="L798" s="8" t="str">
        <f>IF(E798="","",IF(Inputs!$B$12="Yes",I798-K798,Inputs!$B$6-K798))</f>
        <v/>
      </c>
      <c r="M798" s="8" t="str">
        <f t="shared" si="157"/>
        <v/>
      </c>
      <c r="N798" s="8"/>
      <c r="O798" s="8"/>
      <c r="P798" s="8"/>
      <c r="Q798" s="8" t="str">
        <f t="shared" si="152"/>
        <v/>
      </c>
      <c r="R798" s="3">
        <f t="shared" si="153"/>
        <v>0</v>
      </c>
      <c r="S798" s="19"/>
      <c r="T798" s="3">
        <f t="shared" si="154"/>
        <v>0</v>
      </c>
      <c r="U798" s="8" t="str">
        <f t="shared" si="155"/>
        <v/>
      </c>
      <c r="W798" s="11"/>
      <c r="X798" s="11"/>
      <c r="Y798" s="11"/>
      <c r="Z798" s="11"/>
      <c r="AA798" s="11"/>
      <c r="AB798" s="11"/>
      <c r="AC798" s="11"/>
      <c r="AD798">
        <f>IF(AND('Loan amortization schedule-old'!K798&gt;$AE$1,K798&gt;$AE$1),1,0)</f>
        <v>1</v>
      </c>
      <c r="AE798" s="2">
        <f>IF(AND('Loan amortization schedule-old'!K798&gt;$AE$1,K798&lt;$AE$1),($AE$1-K798)*Inputs!$B$10,0)</f>
        <v>0</v>
      </c>
      <c r="AF798">
        <f>IF(AND('Loan amortization schedule-old'!K798&lt;$AE$1,K798&lt;$AE$1),('Loan amortization schedule-old'!K798-'Loan amortization schedule-new'!K798)*Inputs!$B$10,0)</f>
        <v>0</v>
      </c>
      <c r="AG798" s="7"/>
      <c r="AH798" s="61" t="e">
        <f>IF(ISERROR(E798),NA(),'Loan amortization schedule-old'!K798-'Loan amortization schedule-new'!K798)+IF(ISERROR(E798),NA(),'Loan amortization schedule-old'!L798-'Loan amortization schedule-new'!L798)-IF(ISERROR(E798),NA(),IF(AD798=1,0,SUM(AE798:AF798)))</f>
        <v>#VALUE!</v>
      </c>
    </row>
    <row r="799" spans="4:34">
      <c r="D799" s="26">
        <f>IF(SUM($D$2:D798)&lt;&gt;0,0,IF(OR(ROUND(U798-L799,2)=0,ROUND(U799,2)=0),E799,0))</f>
        <v>0</v>
      </c>
      <c r="E799" s="3" t="str">
        <f t="shared" si="156"/>
        <v/>
      </c>
      <c r="F799" s="3" t="str">
        <f t="shared" si="148"/>
        <v/>
      </c>
      <c r="G799" s="47">
        <f t="shared" si="158"/>
        <v>8.6499999999999994E-2</v>
      </c>
      <c r="H799" s="37">
        <f t="shared" si="149"/>
        <v>8.6499999999999994E-2</v>
      </c>
      <c r="I799" s="9" t="e">
        <f>IF(Inputs!$B$12="No",IF((K799+L799)&gt;(U798*(1+rate/freq)),IF((U798*(1+rate/freq))&lt;0,0,(U798*(1+rate/freq))),(K799+L799)),IF(E799="",NA(),IF(Inputs!$E$10&gt;(U798*(1+rate/freq)),IF((U798*(1+rate/freq))&lt;0,0,(U798*(1+rate/freq))),PMT(H799/freq,(term),-$B$2))))</f>
        <v>#N/A</v>
      </c>
      <c r="J799" s="8" t="str">
        <f t="shared" si="150"/>
        <v/>
      </c>
      <c r="K799" s="9" t="str">
        <f t="shared" si="151"/>
        <v/>
      </c>
      <c r="L799" s="8" t="str">
        <f>IF(E799="","",IF(Inputs!$B$12="Yes",I799-K799,Inputs!$B$6-K799))</f>
        <v/>
      </c>
      <c r="M799" s="8" t="str">
        <f t="shared" si="157"/>
        <v/>
      </c>
      <c r="N799" s="8">
        <f>N796+3</f>
        <v>796</v>
      </c>
      <c r="O799" s="8"/>
      <c r="P799" s="8"/>
      <c r="Q799" s="8" t="str">
        <f t="shared" si="152"/>
        <v/>
      </c>
      <c r="R799" s="3">
        <f t="shared" si="153"/>
        <v>0</v>
      </c>
      <c r="S799" s="19"/>
      <c r="T799" s="3">
        <f t="shared" si="154"/>
        <v>0</v>
      </c>
      <c r="U799" s="8" t="str">
        <f t="shared" si="155"/>
        <v/>
      </c>
      <c r="W799" s="11"/>
      <c r="X799" s="11"/>
      <c r="Y799" s="11"/>
      <c r="Z799" s="11"/>
      <c r="AA799" s="11"/>
      <c r="AB799" s="11"/>
      <c r="AC799" s="11"/>
      <c r="AD799">
        <f>IF(AND('Loan amortization schedule-old'!K799&gt;$AE$1,K799&gt;$AE$1),1,0)</f>
        <v>1</v>
      </c>
      <c r="AE799" s="2">
        <f>IF(AND('Loan amortization schedule-old'!K799&gt;$AE$1,K799&lt;$AE$1),($AE$1-K799)*Inputs!$B$10,0)</f>
        <v>0</v>
      </c>
      <c r="AF799">
        <f>IF(AND('Loan amortization schedule-old'!K799&lt;$AE$1,K799&lt;$AE$1),('Loan amortization schedule-old'!K799-'Loan amortization schedule-new'!K799)*Inputs!$B$10,0)</f>
        <v>0</v>
      </c>
      <c r="AG799" s="7"/>
      <c r="AH799" s="61" t="e">
        <f>IF(ISERROR(E799),NA(),'Loan amortization schedule-old'!K799-'Loan amortization schedule-new'!K799)+IF(ISERROR(E799),NA(),'Loan amortization schedule-old'!L799-'Loan amortization schedule-new'!L799)-IF(ISERROR(E799),NA(),IF(AD799=1,0,SUM(AE799:AF799)))</f>
        <v>#VALUE!</v>
      </c>
    </row>
    <row r="800" spans="4:34">
      <c r="D800" s="26">
        <f>IF(SUM($D$2:D799)&lt;&gt;0,0,IF(OR(ROUND(U799-L800,2)=0,ROUND(U800,2)=0),E800,0))</f>
        <v>0</v>
      </c>
      <c r="E800" s="3" t="str">
        <f t="shared" si="156"/>
        <v/>
      </c>
      <c r="F800" s="3" t="str">
        <f t="shared" si="148"/>
        <v/>
      </c>
      <c r="G800" s="47">
        <f t="shared" si="158"/>
        <v>8.6499999999999994E-2</v>
      </c>
      <c r="H800" s="37">
        <f t="shared" si="149"/>
        <v>8.6499999999999994E-2</v>
      </c>
      <c r="I800" s="9" t="e">
        <f>IF(Inputs!$B$12="No",IF((K800+L800)&gt;(U799*(1+rate/freq)),IF((U799*(1+rate/freq))&lt;0,0,(U799*(1+rate/freq))),(K800+L800)),IF(E800="",NA(),IF(Inputs!$E$10&gt;(U799*(1+rate/freq)),IF((U799*(1+rate/freq))&lt;0,0,(U799*(1+rate/freq))),PMT(H800/freq,(term),-$B$2))))</f>
        <v>#N/A</v>
      </c>
      <c r="J800" s="8" t="str">
        <f t="shared" si="150"/>
        <v/>
      </c>
      <c r="K800" s="9" t="str">
        <f t="shared" si="151"/>
        <v/>
      </c>
      <c r="L800" s="8" t="str">
        <f>IF(E800="","",IF(Inputs!$B$12="Yes",I800-K800,Inputs!$B$6-K800))</f>
        <v/>
      </c>
      <c r="M800" s="8" t="str">
        <f t="shared" si="157"/>
        <v/>
      </c>
      <c r="N800" s="8"/>
      <c r="O800" s="8"/>
      <c r="P800" s="8"/>
      <c r="Q800" s="8" t="str">
        <f t="shared" si="152"/>
        <v/>
      </c>
      <c r="R800" s="3">
        <f t="shared" si="153"/>
        <v>0</v>
      </c>
      <c r="S800" s="19"/>
      <c r="T800" s="3">
        <f t="shared" si="154"/>
        <v>0</v>
      </c>
      <c r="U800" s="8" t="str">
        <f t="shared" si="155"/>
        <v/>
      </c>
      <c r="W800" s="11"/>
      <c r="X800" s="11"/>
      <c r="Y800" s="11"/>
      <c r="Z800" s="11"/>
      <c r="AA800" s="11"/>
      <c r="AB800" s="11"/>
      <c r="AC800" s="11"/>
      <c r="AD800">
        <f>IF(AND('Loan amortization schedule-old'!K800&gt;$AE$1,K800&gt;$AE$1),1,0)</f>
        <v>1</v>
      </c>
      <c r="AE800" s="2">
        <f>IF(AND('Loan amortization schedule-old'!K800&gt;$AE$1,K800&lt;$AE$1),($AE$1-K800)*Inputs!$B$10,0)</f>
        <v>0</v>
      </c>
      <c r="AF800">
        <f>IF(AND('Loan amortization schedule-old'!K800&lt;$AE$1,K800&lt;$AE$1),('Loan amortization schedule-old'!K800-'Loan amortization schedule-new'!K800)*Inputs!$B$10,0)</f>
        <v>0</v>
      </c>
      <c r="AG800" s="7"/>
      <c r="AH800" s="61" t="e">
        <f>IF(ISERROR(E800),NA(),'Loan amortization schedule-old'!K800-'Loan amortization schedule-new'!K800)+IF(ISERROR(E800),NA(),'Loan amortization schedule-old'!L800-'Loan amortization schedule-new'!L800)-IF(ISERROR(E800),NA(),IF(AD800=1,0,SUM(AE800:AF800)))</f>
        <v>#VALUE!</v>
      </c>
    </row>
    <row r="801" spans="4:34">
      <c r="D801" s="26">
        <f>IF(SUM($D$2:D800)&lt;&gt;0,0,IF(OR(ROUND(U800-L801,2)=0,ROUND(U801,2)=0),E801,0))</f>
        <v>0</v>
      </c>
      <c r="E801" s="3" t="str">
        <f t="shared" si="156"/>
        <v/>
      </c>
      <c r="F801" s="3" t="str">
        <f t="shared" si="148"/>
        <v/>
      </c>
      <c r="G801" s="47">
        <f t="shared" si="158"/>
        <v>8.6499999999999994E-2</v>
      </c>
      <c r="H801" s="37">
        <f t="shared" si="149"/>
        <v>8.6499999999999994E-2</v>
      </c>
      <c r="I801" s="9" t="e">
        <f>IF(Inputs!$B$12="No",IF((K801+L801)&gt;(U800*(1+rate/freq)),IF((U800*(1+rate/freq))&lt;0,0,(U800*(1+rate/freq))),(K801+L801)),IF(E801="",NA(),IF(Inputs!$E$10&gt;(U800*(1+rate/freq)),IF((U800*(1+rate/freq))&lt;0,0,(U800*(1+rate/freq))),PMT(H801/freq,(term),-$B$2))))</f>
        <v>#N/A</v>
      </c>
      <c r="J801" s="8" t="str">
        <f t="shared" si="150"/>
        <v/>
      </c>
      <c r="K801" s="9" t="str">
        <f t="shared" si="151"/>
        <v/>
      </c>
      <c r="L801" s="8" t="str">
        <f>IF(E801="","",IF(Inputs!$B$12="Yes",I801-K801,Inputs!$B$6-K801))</f>
        <v/>
      </c>
      <c r="M801" s="8" t="str">
        <f t="shared" si="157"/>
        <v/>
      </c>
      <c r="N801" s="8"/>
      <c r="O801" s="8"/>
      <c r="P801" s="8"/>
      <c r="Q801" s="8" t="str">
        <f t="shared" si="152"/>
        <v/>
      </c>
      <c r="R801" s="3">
        <f t="shared" si="153"/>
        <v>0</v>
      </c>
      <c r="S801" s="19"/>
      <c r="T801" s="3">
        <f t="shared" si="154"/>
        <v>0</v>
      </c>
      <c r="U801" s="8" t="str">
        <f t="shared" si="155"/>
        <v/>
      </c>
      <c r="W801" s="11"/>
      <c r="X801" s="11"/>
      <c r="Y801" s="11"/>
      <c r="Z801" s="11"/>
      <c r="AA801" s="11"/>
      <c r="AB801" s="11"/>
      <c r="AC801" s="11"/>
      <c r="AD801">
        <f>IF(AND('Loan amortization schedule-old'!K801&gt;$AE$1,K801&gt;$AE$1),1,0)</f>
        <v>1</v>
      </c>
      <c r="AE801" s="2">
        <f>IF(AND('Loan amortization schedule-old'!K801&gt;$AE$1,K801&lt;$AE$1),($AE$1-K801)*Inputs!$B$10,0)</f>
        <v>0</v>
      </c>
      <c r="AF801">
        <f>IF(AND('Loan amortization schedule-old'!K801&lt;$AE$1,K801&lt;$AE$1),('Loan amortization schedule-old'!K801-'Loan amortization schedule-new'!K801)*Inputs!$B$10,0)</f>
        <v>0</v>
      </c>
      <c r="AG801" s="7"/>
      <c r="AH801" s="61" t="e">
        <f>IF(ISERROR(E801),NA(),'Loan amortization schedule-old'!K801-'Loan amortization schedule-new'!K801)+IF(ISERROR(E801),NA(),'Loan amortization schedule-old'!L801-'Loan amortization schedule-new'!L801)-IF(ISERROR(E801),NA(),IF(AD801=1,0,SUM(AE801:AF801)))</f>
        <v>#VALUE!</v>
      </c>
    </row>
    <row r="802" spans="4:34">
      <c r="D802" s="26">
        <f>IF(SUM($D$2:D801)&lt;&gt;0,0,IF(OR(ROUND(U801-L802,2)=0,ROUND(U802,2)=0),E802,0))</f>
        <v>0</v>
      </c>
      <c r="E802" s="3" t="str">
        <f t="shared" si="156"/>
        <v/>
      </c>
      <c r="F802" s="3" t="str">
        <f t="shared" si="148"/>
        <v/>
      </c>
      <c r="G802" s="47">
        <f t="shared" si="158"/>
        <v>8.6499999999999994E-2</v>
      </c>
      <c r="H802" s="37">
        <f t="shared" si="149"/>
        <v>8.6499999999999994E-2</v>
      </c>
      <c r="I802" s="9" t="e">
        <f>IF(Inputs!$B$12="No",IF((K802+L802)&gt;(U801*(1+rate/freq)),IF((U801*(1+rate/freq))&lt;0,0,(U801*(1+rate/freq))),(K802+L802)),IF(E802="",NA(),IF(Inputs!$E$10&gt;(U801*(1+rate/freq)),IF((U801*(1+rate/freq))&lt;0,0,(U801*(1+rate/freq))),PMT(H802/freq,(term),-$B$2))))</f>
        <v>#N/A</v>
      </c>
      <c r="J802" s="8" t="str">
        <f t="shared" si="150"/>
        <v/>
      </c>
      <c r="K802" s="9" t="str">
        <f t="shared" si="151"/>
        <v/>
      </c>
      <c r="L802" s="8" t="str">
        <f>IF(E802="","",IF(Inputs!$B$12="Yes",I802-K802,Inputs!$B$6-K802))</f>
        <v/>
      </c>
      <c r="M802" s="8" t="str">
        <f t="shared" si="157"/>
        <v/>
      </c>
      <c r="N802" s="8">
        <f>N799+3</f>
        <v>799</v>
      </c>
      <c r="O802" s="8">
        <f>O796+6</f>
        <v>799</v>
      </c>
      <c r="P802" s="8"/>
      <c r="Q802" s="8" t="str">
        <f t="shared" si="152"/>
        <v/>
      </c>
      <c r="R802" s="3">
        <f t="shared" si="153"/>
        <v>0</v>
      </c>
      <c r="S802" s="19"/>
      <c r="T802" s="3">
        <f t="shared" si="154"/>
        <v>0</v>
      </c>
      <c r="U802" s="8" t="str">
        <f t="shared" si="155"/>
        <v/>
      </c>
      <c r="W802" s="11"/>
      <c r="X802" s="11"/>
      <c r="Y802" s="11"/>
      <c r="Z802" s="11"/>
      <c r="AA802" s="11"/>
      <c r="AB802" s="11"/>
      <c r="AC802" s="11"/>
      <c r="AD802">
        <f>IF(AND('Loan amortization schedule-old'!K802&gt;$AE$1,K802&gt;$AE$1),1,0)</f>
        <v>1</v>
      </c>
      <c r="AE802" s="2">
        <f>IF(AND('Loan amortization schedule-old'!K802&gt;$AE$1,K802&lt;$AE$1),($AE$1-K802)*Inputs!$B$10,0)</f>
        <v>0</v>
      </c>
      <c r="AF802">
        <f>IF(AND('Loan amortization schedule-old'!K802&lt;$AE$1,K802&lt;$AE$1),('Loan amortization schedule-old'!K802-'Loan amortization schedule-new'!K802)*Inputs!$B$10,0)</f>
        <v>0</v>
      </c>
      <c r="AG802" s="7"/>
      <c r="AH802" s="61" t="e">
        <f>IF(ISERROR(E802),NA(),'Loan amortization schedule-old'!K802-'Loan amortization schedule-new'!K802)+IF(ISERROR(E802),NA(),'Loan amortization schedule-old'!L802-'Loan amortization schedule-new'!L802)-IF(ISERROR(E802),NA(),IF(AD802=1,0,SUM(AE802:AF802)))</f>
        <v>#VALUE!</v>
      </c>
    </row>
    <row r="803" spans="4:34">
      <c r="D803" s="26">
        <f>IF(SUM($D$2:D802)&lt;&gt;0,0,IF(OR(ROUND(U802-L803,2)=0,ROUND(U803,2)=0),E803,0))</f>
        <v>0</v>
      </c>
      <c r="E803" s="3" t="str">
        <f t="shared" si="156"/>
        <v/>
      </c>
      <c r="F803" s="3" t="str">
        <f t="shared" si="148"/>
        <v/>
      </c>
      <c r="G803" s="47">
        <f t="shared" si="158"/>
        <v>8.6499999999999994E-2</v>
      </c>
      <c r="H803" s="37">
        <f t="shared" si="149"/>
        <v>8.6499999999999994E-2</v>
      </c>
      <c r="I803" s="9" t="e">
        <f>IF(Inputs!$B$12="No",IF((K803+L803)&gt;(U802*(1+rate/freq)),IF((U802*(1+rate/freq))&lt;0,0,(U802*(1+rate/freq))),(K803+L803)),IF(E803="",NA(),IF(Inputs!$E$10&gt;(U802*(1+rate/freq)),IF((U802*(1+rate/freq))&lt;0,0,(U802*(1+rate/freq))),PMT(H803/freq,(term),-$B$2))))</f>
        <v>#N/A</v>
      </c>
      <c r="J803" s="8" t="str">
        <f t="shared" si="150"/>
        <v/>
      </c>
      <c r="K803" s="9" t="str">
        <f t="shared" si="151"/>
        <v/>
      </c>
      <c r="L803" s="8" t="str">
        <f>IF(E803="","",IF(Inputs!$B$12="Yes",I803-K803,Inputs!$B$6-K803))</f>
        <v/>
      </c>
      <c r="M803" s="8" t="str">
        <f t="shared" si="157"/>
        <v/>
      </c>
      <c r="N803" s="8"/>
      <c r="O803" s="8"/>
      <c r="P803" s="8"/>
      <c r="Q803" s="8" t="str">
        <f t="shared" si="152"/>
        <v/>
      </c>
      <c r="R803" s="3">
        <f t="shared" si="153"/>
        <v>0</v>
      </c>
      <c r="S803" s="19"/>
      <c r="T803" s="3">
        <f t="shared" si="154"/>
        <v>0</v>
      </c>
      <c r="U803" s="8" t="str">
        <f t="shared" si="155"/>
        <v/>
      </c>
      <c r="W803" s="11"/>
      <c r="X803" s="11"/>
      <c r="Y803" s="11"/>
      <c r="Z803" s="11"/>
      <c r="AA803" s="11"/>
      <c r="AB803" s="11"/>
      <c r="AC803" s="11"/>
      <c r="AD803">
        <f>IF(AND('Loan amortization schedule-old'!K803&gt;$AE$1,K803&gt;$AE$1),1,0)</f>
        <v>1</v>
      </c>
      <c r="AE803" s="2">
        <f>IF(AND('Loan amortization schedule-old'!K803&gt;$AE$1,K803&lt;$AE$1),($AE$1-K803)*Inputs!$B$10,0)</f>
        <v>0</v>
      </c>
      <c r="AF803">
        <f>IF(AND('Loan amortization schedule-old'!K803&lt;$AE$1,K803&lt;$AE$1),('Loan amortization schedule-old'!K803-'Loan amortization schedule-new'!K803)*Inputs!$B$10,0)</f>
        <v>0</v>
      </c>
      <c r="AG803" s="7"/>
      <c r="AH803" s="61" t="e">
        <f>IF(ISERROR(E803),NA(),'Loan amortization schedule-old'!K803-'Loan amortization schedule-new'!K803)+IF(ISERROR(E803),NA(),'Loan amortization schedule-old'!L803-'Loan amortization schedule-new'!L803)-IF(ISERROR(E803),NA(),IF(AD803=1,0,SUM(AE803:AF803)))</f>
        <v>#VALUE!</v>
      </c>
    </row>
    <row r="804" spans="4:34">
      <c r="D804" s="26">
        <f>IF(SUM($D$2:D803)&lt;&gt;0,0,IF(OR(ROUND(U803-L804,2)=0,ROUND(U804,2)=0),E804,0))</f>
        <v>0</v>
      </c>
      <c r="E804" s="3" t="str">
        <f t="shared" si="156"/>
        <v/>
      </c>
      <c r="F804" s="3" t="str">
        <f t="shared" si="148"/>
        <v/>
      </c>
      <c r="G804" s="47">
        <f t="shared" si="158"/>
        <v>8.6499999999999994E-2</v>
      </c>
      <c r="H804" s="37">
        <f t="shared" si="149"/>
        <v>8.6499999999999994E-2</v>
      </c>
      <c r="I804" s="9" t="e">
        <f>IF(Inputs!$B$12="No",IF((K804+L804)&gt;(U803*(1+rate/freq)),IF((U803*(1+rate/freq))&lt;0,0,(U803*(1+rate/freq))),(K804+L804)),IF(E804="",NA(),IF(Inputs!$E$10&gt;(U803*(1+rate/freq)),IF((U803*(1+rate/freq))&lt;0,0,(U803*(1+rate/freq))),PMT(H804/freq,(term),-$B$2))))</f>
        <v>#N/A</v>
      </c>
      <c r="J804" s="8" t="str">
        <f t="shared" si="150"/>
        <v/>
      </c>
      <c r="K804" s="9" t="str">
        <f t="shared" si="151"/>
        <v/>
      </c>
      <c r="L804" s="8" t="str">
        <f>IF(E804="","",IF(Inputs!$B$12="Yes",I804-K804,Inputs!$B$6-K804))</f>
        <v/>
      </c>
      <c r="M804" s="8" t="str">
        <f t="shared" si="157"/>
        <v/>
      </c>
      <c r="N804" s="8"/>
      <c r="O804" s="8"/>
      <c r="P804" s="8"/>
      <c r="Q804" s="8" t="str">
        <f t="shared" si="152"/>
        <v/>
      </c>
      <c r="R804" s="3">
        <f t="shared" si="153"/>
        <v>0</v>
      </c>
      <c r="S804" s="19"/>
      <c r="T804" s="3">
        <f t="shared" si="154"/>
        <v>0</v>
      </c>
      <c r="U804" s="8" t="str">
        <f t="shared" si="155"/>
        <v/>
      </c>
      <c r="W804" s="11"/>
      <c r="X804" s="11"/>
      <c r="Y804" s="11"/>
      <c r="Z804" s="11"/>
      <c r="AA804" s="11"/>
      <c r="AB804" s="11"/>
      <c r="AC804" s="11"/>
      <c r="AD804">
        <f>IF(AND('Loan amortization schedule-old'!K804&gt;$AE$1,K804&gt;$AE$1),1,0)</f>
        <v>1</v>
      </c>
      <c r="AE804" s="2">
        <f>IF(AND('Loan amortization schedule-old'!K804&gt;$AE$1,K804&lt;$AE$1),($AE$1-K804)*Inputs!$B$10,0)</f>
        <v>0</v>
      </c>
      <c r="AF804">
        <f>IF(AND('Loan amortization schedule-old'!K804&lt;$AE$1,K804&lt;$AE$1),('Loan amortization schedule-old'!K804-'Loan amortization schedule-new'!K804)*Inputs!$B$10,0)</f>
        <v>0</v>
      </c>
      <c r="AG804" s="7"/>
      <c r="AH804" s="61" t="e">
        <f>IF(ISERROR(E804),NA(),'Loan amortization schedule-old'!K804-'Loan amortization schedule-new'!K804)+IF(ISERROR(E804),NA(),'Loan amortization schedule-old'!L804-'Loan amortization schedule-new'!L804)-IF(ISERROR(E804),NA(),IF(AD804=1,0,SUM(AE804:AF804)))</f>
        <v>#VALUE!</v>
      </c>
    </row>
    <row r="805" spans="4:34">
      <c r="D805" s="26">
        <f>IF(SUM($D$2:D804)&lt;&gt;0,0,IF(OR(ROUND(U804-L805,2)=0,ROUND(U805,2)=0),E805,0))</f>
        <v>0</v>
      </c>
      <c r="E805" s="3" t="str">
        <f t="shared" si="156"/>
        <v/>
      </c>
      <c r="F805" s="3" t="str">
        <f t="shared" si="148"/>
        <v/>
      </c>
      <c r="G805" s="47">
        <f t="shared" si="158"/>
        <v>8.6499999999999994E-2</v>
      </c>
      <c r="H805" s="37">
        <f t="shared" si="149"/>
        <v>8.6499999999999994E-2</v>
      </c>
      <c r="I805" s="9" t="e">
        <f>IF(Inputs!$B$12="No",IF((K805+L805)&gt;(U804*(1+rate/freq)),IF((U804*(1+rate/freq))&lt;0,0,(U804*(1+rate/freq))),(K805+L805)),IF(E805="",NA(),IF(Inputs!$E$10&gt;(U804*(1+rate/freq)),IF((U804*(1+rate/freq))&lt;0,0,(U804*(1+rate/freq))),PMT(H805/freq,(term),-$B$2))))</f>
        <v>#N/A</v>
      </c>
      <c r="J805" s="8" t="str">
        <f t="shared" si="150"/>
        <v/>
      </c>
      <c r="K805" s="9" t="str">
        <f t="shared" si="151"/>
        <v/>
      </c>
      <c r="L805" s="8" t="str">
        <f>IF(E805="","",IF(Inputs!$B$12="Yes",I805-K805,Inputs!$B$6-K805))</f>
        <v/>
      </c>
      <c r="M805" s="8" t="str">
        <f t="shared" si="157"/>
        <v/>
      </c>
      <c r="N805" s="8">
        <f>N802+3</f>
        <v>802</v>
      </c>
      <c r="O805" s="8"/>
      <c r="P805" s="8"/>
      <c r="Q805" s="8" t="str">
        <f t="shared" si="152"/>
        <v/>
      </c>
      <c r="R805" s="3">
        <f t="shared" si="153"/>
        <v>0</v>
      </c>
      <c r="S805" s="19"/>
      <c r="T805" s="3">
        <f t="shared" si="154"/>
        <v>0</v>
      </c>
      <c r="U805" s="8" t="str">
        <f t="shared" si="155"/>
        <v/>
      </c>
      <c r="W805" s="11"/>
      <c r="X805" s="11"/>
      <c r="Y805" s="11"/>
      <c r="Z805" s="11"/>
      <c r="AA805" s="11"/>
      <c r="AB805" s="11"/>
      <c r="AC805" s="11"/>
      <c r="AD805">
        <f>IF(AND('Loan amortization schedule-old'!K805&gt;$AE$1,K805&gt;$AE$1),1,0)</f>
        <v>1</v>
      </c>
      <c r="AE805" s="2">
        <f>IF(AND('Loan amortization schedule-old'!K805&gt;$AE$1,K805&lt;$AE$1),($AE$1-K805)*Inputs!$B$10,0)</f>
        <v>0</v>
      </c>
      <c r="AF805">
        <f>IF(AND('Loan amortization schedule-old'!K805&lt;$AE$1,K805&lt;$AE$1),('Loan amortization schedule-old'!K805-'Loan amortization schedule-new'!K805)*Inputs!$B$10,0)</f>
        <v>0</v>
      </c>
      <c r="AG805" s="7"/>
      <c r="AH805" s="61" t="e">
        <f>IF(ISERROR(E805),NA(),'Loan amortization schedule-old'!K805-'Loan amortization schedule-new'!K805)+IF(ISERROR(E805),NA(),'Loan amortization schedule-old'!L805-'Loan amortization schedule-new'!L805)-IF(ISERROR(E805),NA(),IF(AD805=1,0,SUM(AE805:AF805)))</f>
        <v>#VALUE!</v>
      </c>
    </row>
    <row r="806" spans="4:34">
      <c r="D806" s="26">
        <f>IF(SUM($D$2:D805)&lt;&gt;0,0,IF(OR(ROUND(U805-L806,2)=0,ROUND(U806,2)=0),E806,0))</f>
        <v>0</v>
      </c>
      <c r="E806" s="3" t="str">
        <f t="shared" si="156"/>
        <v/>
      </c>
      <c r="F806" s="3" t="str">
        <f t="shared" si="148"/>
        <v/>
      </c>
      <c r="G806" s="47">
        <f t="shared" si="158"/>
        <v>8.6499999999999994E-2</v>
      </c>
      <c r="H806" s="37">
        <f t="shared" si="149"/>
        <v>8.6499999999999994E-2</v>
      </c>
      <c r="I806" s="9" t="e">
        <f>IF(Inputs!$B$12="No",IF((K806+L806)&gt;(U805*(1+rate/freq)),IF((U805*(1+rate/freq))&lt;0,0,(U805*(1+rate/freq))),(K806+L806)),IF(E806="",NA(),IF(Inputs!$E$10&gt;(U805*(1+rate/freq)),IF((U805*(1+rate/freq))&lt;0,0,(U805*(1+rate/freq))),PMT(H806/freq,(term),-$B$2))))</f>
        <v>#N/A</v>
      </c>
      <c r="J806" s="8" t="str">
        <f t="shared" si="150"/>
        <v/>
      </c>
      <c r="K806" s="9" t="str">
        <f t="shared" si="151"/>
        <v/>
      </c>
      <c r="L806" s="8" t="str">
        <f>IF(E806="","",IF(Inputs!$B$12="Yes",I806-K806,Inputs!$B$6-K806))</f>
        <v/>
      </c>
      <c r="M806" s="8" t="str">
        <f t="shared" si="157"/>
        <v/>
      </c>
      <c r="N806" s="8"/>
      <c r="O806" s="8"/>
      <c r="P806" s="8"/>
      <c r="Q806" s="8" t="str">
        <f t="shared" si="152"/>
        <v/>
      </c>
      <c r="R806" s="3">
        <f t="shared" si="153"/>
        <v>0</v>
      </c>
      <c r="S806" s="19"/>
      <c r="T806" s="3">
        <f t="shared" si="154"/>
        <v>0</v>
      </c>
      <c r="U806" s="8" t="str">
        <f t="shared" si="155"/>
        <v/>
      </c>
      <c r="W806" s="11"/>
      <c r="X806" s="11"/>
      <c r="Y806" s="11"/>
      <c r="Z806" s="11"/>
      <c r="AA806" s="11"/>
      <c r="AB806" s="11"/>
      <c r="AC806" s="11"/>
      <c r="AD806">
        <f>IF(AND('Loan amortization schedule-old'!K806&gt;$AE$1,K806&gt;$AE$1),1,0)</f>
        <v>1</v>
      </c>
      <c r="AE806" s="2">
        <f>IF(AND('Loan amortization schedule-old'!K806&gt;$AE$1,K806&lt;$AE$1),($AE$1-K806)*Inputs!$B$10,0)</f>
        <v>0</v>
      </c>
      <c r="AF806">
        <f>IF(AND('Loan amortization schedule-old'!K806&lt;$AE$1,K806&lt;$AE$1),('Loan amortization schedule-old'!K806-'Loan amortization schedule-new'!K806)*Inputs!$B$10,0)</f>
        <v>0</v>
      </c>
      <c r="AG806" s="7"/>
      <c r="AH806" s="61" t="e">
        <f>IF(ISERROR(E806),NA(),'Loan amortization schedule-old'!K806-'Loan amortization schedule-new'!K806)+IF(ISERROR(E806),NA(),'Loan amortization schedule-old'!L806-'Loan amortization schedule-new'!L806)-IF(ISERROR(E806),NA(),IF(AD806=1,0,SUM(AE806:AF806)))</f>
        <v>#VALUE!</v>
      </c>
    </row>
    <row r="807" spans="4:34">
      <c r="D807" s="26">
        <f>IF(SUM($D$2:D806)&lt;&gt;0,0,IF(OR(ROUND(U806-L807,2)=0,ROUND(U807,2)=0),E807,0))</f>
        <v>0</v>
      </c>
      <c r="E807" s="3" t="str">
        <f t="shared" si="156"/>
        <v/>
      </c>
      <c r="F807" s="3" t="str">
        <f t="shared" si="148"/>
        <v/>
      </c>
      <c r="G807" s="47">
        <f t="shared" si="158"/>
        <v>8.6499999999999994E-2</v>
      </c>
      <c r="H807" s="37">
        <f t="shared" si="149"/>
        <v>8.6499999999999994E-2</v>
      </c>
      <c r="I807" s="9" t="e">
        <f>IF(Inputs!$B$12="No",IF((K807+L807)&gt;(U806*(1+rate/freq)),IF((U806*(1+rate/freq))&lt;0,0,(U806*(1+rate/freq))),(K807+L807)),IF(E807="",NA(),IF(Inputs!$E$10&gt;(U806*(1+rate/freq)),IF((U806*(1+rate/freq))&lt;0,0,(U806*(1+rate/freq))),PMT(H807/freq,(term),-$B$2))))</f>
        <v>#N/A</v>
      </c>
      <c r="J807" s="8" t="str">
        <f t="shared" si="150"/>
        <v/>
      </c>
      <c r="K807" s="9" t="str">
        <f t="shared" si="151"/>
        <v/>
      </c>
      <c r="L807" s="8" t="str">
        <f>IF(E807="","",IF(Inputs!$B$12="Yes",I807-K807,Inputs!$B$6-K807))</f>
        <v/>
      </c>
      <c r="M807" s="8" t="str">
        <f t="shared" si="157"/>
        <v/>
      </c>
      <c r="N807" s="8"/>
      <c r="O807" s="8"/>
      <c r="P807" s="8"/>
      <c r="Q807" s="8" t="str">
        <f t="shared" si="152"/>
        <v/>
      </c>
      <c r="R807" s="3">
        <f t="shared" si="153"/>
        <v>0</v>
      </c>
      <c r="S807" s="19"/>
      <c r="T807" s="3">
        <f t="shared" si="154"/>
        <v>0</v>
      </c>
      <c r="U807" s="8" t="str">
        <f t="shared" si="155"/>
        <v/>
      </c>
      <c r="W807" s="11"/>
      <c r="X807" s="11"/>
      <c r="Y807" s="11"/>
      <c r="Z807" s="11"/>
      <c r="AA807" s="11"/>
      <c r="AB807" s="11"/>
      <c r="AC807" s="11"/>
      <c r="AD807">
        <f>IF(AND('Loan amortization schedule-old'!K807&gt;$AE$1,K807&gt;$AE$1),1,0)</f>
        <v>1</v>
      </c>
      <c r="AE807" s="2">
        <f>IF(AND('Loan amortization schedule-old'!K807&gt;$AE$1,K807&lt;$AE$1),($AE$1-K807)*Inputs!$B$10,0)</f>
        <v>0</v>
      </c>
      <c r="AF807">
        <f>IF(AND('Loan amortization schedule-old'!K807&lt;$AE$1,K807&lt;$AE$1),('Loan amortization schedule-old'!K807-'Loan amortization schedule-new'!K807)*Inputs!$B$10,0)</f>
        <v>0</v>
      </c>
      <c r="AG807" s="7"/>
      <c r="AH807" s="61" t="e">
        <f>IF(ISERROR(E807),NA(),'Loan amortization schedule-old'!K807-'Loan amortization schedule-new'!K807)+IF(ISERROR(E807),NA(),'Loan amortization schedule-old'!L807-'Loan amortization schedule-new'!L807)-IF(ISERROR(E807),NA(),IF(AD807=1,0,SUM(AE807:AF807)))</f>
        <v>#VALUE!</v>
      </c>
    </row>
    <row r="808" spans="4:34">
      <c r="D808" s="26">
        <f>IF(SUM($D$2:D807)&lt;&gt;0,0,IF(OR(ROUND(U807-L808,2)=0,ROUND(U808,2)=0),E808,0))</f>
        <v>0</v>
      </c>
      <c r="E808" s="3" t="str">
        <f t="shared" si="156"/>
        <v/>
      </c>
      <c r="F808" s="3" t="str">
        <f t="shared" si="148"/>
        <v/>
      </c>
      <c r="G808" s="47">
        <f t="shared" si="158"/>
        <v>8.6499999999999994E-2</v>
      </c>
      <c r="H808" s="37">
        <f t="shared" si="149"/>
        <v>8.6499999999999994E-2</v>
      </c>
      <c r="I808" s="9" t="e">
        <f>IF(Inputs!$B$12="No",IF((K808+L808)&gt;(U807*(1+rate/freq)),IF((U807*(1+rate/freq))&lt;0,0,(U807*(1+rate/freq))),(K808+L808)),IF(E808="",NA(),IF(Inputs!$E$10&gt;(U807*(1+rate/freq)),IF((U807*(1+rate/freq))&lt;0,0,(U807*(1+rate/freq))),PMT(H808/freq,(term),-$B$2))))</f>
        <v>#N/A</v>
      </c>
      <c r="J808" s="8" t="str">
        <f t="shared" si="150"/>
        <v/>
      </c>
      <c r="K808" s="9" t="str">
        <f t="shared" si="151"/>
        <v/>
      </c>
      <c r="L808" s="8" t="str">
        <f>IF(E808="","",IF(Inputs!$B$12="Yes",I808-K808,Inputs!$B$6-K808))</f>
        <v/>
      </c>
      <c r="M808" s="8" t="str">
        <f t="shared" si="157"/>
        <v/>
      </c>
      <c r="N808" s="8">
        <f>N805+3</f>
        <v>805</v>
      </c>
      <c r="O808" s="8">
        <f>O802+6</f>
        <v>805</v>
      </c>
      <c r="P808" s="8">
        <f>P796+12</f>
        <v>805</v>
      </c>
      <c r="Q808" s="8" t="str">
        <f t="shared" si="152"/>
        <v/>
      </c>
      <c r="R808" s="3">
        <f t="shared" si="153"/>
        <v>0</v>
      </c>
      <c r="S808" s="19"/>
      <c r="T808" s="3">
        <f t="shared" si="154"/>
        <v>0</v>
      </c>
      <c r="U808" s="8" t="str">
        <f t="shared" si="155"/>
        <v/>
      </c>
      <c r="W808" s="11"/>
      <c r="X808" s="11"/>
      <c r="Y808" s="11"/>
      <c r="Z808" s="11"/>
      <c r="AA808" s="11"/>
      <c r="AB808" s="11"/>
      <c r="AC808" s="11"/>
      <c r="AD808">
        <f>IF(AND('Loan amortization schedule-old'!K808&gt;$AE$1,K808&gt;$AE$1),1,0)</f>
        <v>1</v>
      </c>
      <c r="AE808" s="2">
        <f>IF(AND('Loan amortization schedule-old'!K808&gt;$AE$1,K808&lt;$AE$1),($AE$1-K808)*Inputs!$B$10,0)</f>
        <v>0</v>
      </c>
      <c r="AF808">
        <f>IF(AND('Loan amortization schedule-old'!K808&lt;$AE$1,K808&lt;$AE$1),('Loan amortization schedule-old'!K808-'Loan amortization schedule-new'!K808)*Inputs!$B$10,0)</f>
        <v>0</v>
      </c>
      <c r="AG808" s="7"/>
      <c r="AH808" s="61" t="e">
        <f>IF(ISERROR(E808),NA(),'Loan amortization schedule-old'!K808-'Loan amortization schedule-new'!K808)+IF(ISERROR(E808),NA(),'Loan amortization schedule-old'!L808-'Loan amortization schedule-new'!L808)-IF(ISERROR(E808),NA(),IF(AD808=1,0,SUM(AE808:AF808)))</f>
        <v>#VALUE!</v>
      </c>
    </row>
    <row r="809" spans="4:34">
      <c r="D809" s="26">
        <f>IF(SUM($D$2:D808)&lt;&gt;0,0,IF(OR(ROUND(U808-L809,2)=0,ROUND(U809,2)=0),E809,0))</f>
        <v>0</v>
      </c>
      <c r="E809" s="3" t="str">
        <f t="shared" si="156"/>
        <v/>
      </c>
      <c r="F809" s="3" t="str">
        <f t="shared" si="148"/>
        <v/>
      </c>
      <c r="G809" s="47">
        <f t="shared" si="158"/>
        <v>8.6499999999999994E-2</v>
      </c>
      <c r="H809" s="37">
        <f t="shared" si="149"/>
        <v>8.6499999999999994E-2</v>
      </c>
      <c r="I809" s="9" t="e">
        <f>IF(Inputs!$B$12="No",IF((K809+L809)&gt;(U808*(1+rate/freq)),IF((U808*(1+rate/freq))&lt;0,0,(U808*(1+rate/freq))),(K809+L809)),IF(E809="",NA(),IF(Inputs!$E$10&gt;(U808*(1+rate/freq)),IF((U808*(1+rate/freq))&lt;0,0,(U808*(1+rate/freq))),PMT(H809/freq,(term),-$B$2))))</f>
        <v>#N/A</v>
      </c>
      <c r="J809" s="8" t="str">
        <f t="shared" si="150"/>
        <v/>
      </c>
      <c r="K809" s="9" t="str">
        <f t="shared" si="151"/>
        <v/>
      </c>
      <c r="L809" s="8" t="str">
        <f>IF(E809="","",IF(Inputs!$B$12="Yes",I809-K809,Inputs!$B$6-K809))</f>
        <v/>
      </c>
      <c r="M809" s="8" t="str">
        <f t="shared" si="157"/>
        <v/>
      </c>
      <c r="N809" s="8"/>
      <c r="O809" s="8"/>
      <c r="P809" s="8"/>
      <c r="Q809" s="8" t="str">
        <f t="shared" si="152"/>
        <v/>
      </c>
      <c r="R809" s="3">
        <f t="shared" si="153"/>
        <v>0</v>
      </c>
      <c r="S809" s="19"/>
      <c r="T809" s="3">
        <f t="shared" si="154"/>
        <v>0</v>
      </c>
      <c r="U809" s="8" t="str">
        <f t="shared" si="155"/>
        <v/>
      </c>
      <c r="W809" s="11"/>
      <c r="X809" s="11"/>
      <c r="Y809" s="11"/>
      <c r="Z809" s="11"/>
      <c r="AA809" s="11"/>
      <c r="AB809" s="11"/>
      <c r="AC809" s="11"/>
      <c r="AD809">
        <f>IF(AND('Loan amortization schedule-old'!K809&gt;$AE$1,K809&gt;$AE$1),1,0)</f>
        <v>1</v>
      </c>
      <c r="AE809" s="2">
        <f>IF(AND('Loan amortization schedule-old'!K809&gt;$AE$1,K809&lt;$AE$1),($AE$1-K809)*Inputs!$B$10,0)</f>
        <v>0</v>
      </c>
      <c r="AF809">
        <f>IF(AND('Loan amortization schedule-old'!K809&lt;$AE$1,K809&lt;$AE$1),('Loan amortization schedule-old'!K809-'Loan amortization schedule-new'!K809)*Inputs!$B$10,0)</f>
        <v>0</v>
      </c>
      <c r="AG809" s="7"/>
      <c r="AH809" s="61" t="e">
        <f>IF(ISERROR(E809),NA(),'Loan amortization schedule-old'!K809-'Loan amortization schedule-new'!K809)+IF(ISERROR(E809),NA(),'Loan amortization schedule-old'!L809-'Loan amortization schedule-new'!L809)-IF(ISERROR(E809),NA(),IF(AD809=1,0,SUM(AE809:AF809)))</f>
        <v>#VALUE!</v>
      </c>
    </row>
    <row r="810" spans="4:34">
      <c r="D810" s="26">
        <f>IF(SUM($D$2:D809)&lt;&gt;0,0,IF(OR(ROUND(U809-L810,2)=0,ROUND(U810,2)=0),E810,0))</f>
        <v>0</v>
      </c>
      <c r="E810" s="3" t="str">
        <f t="shared" si="156"/>
        <v/>
      </c>
      <c r="F810" s="3" t="str">
        <f t="shared" si="148"/>
        <v/>
      </c>
      <c r="G810" s="47">
        <f t="shared" si="158"/>
        <v>8.6499999999999994E-2</v>
      </c>
      <c r="H810" s="37">
        <f t="shared" si="149"/>
        <v>8.6499999999999994E-2</v>
      </c>
      <c r="I810" s="9" t="e">
        <f>IF(Inputs!$B$12="No",IF((K810+L810)&gt;(U809*(1+rate/freq)),IF((U809*(1+rate/freq))&lt;0,0,(U809*(1+rate/freq))),(K810+L810)),IF(E810="",NA(),IF(Inputs!$E$10&gt;(U809*(1+rate/freq)),IF((U809*(1+rate/freq))&lt;0,0,(U809*(1+rate/freq))),PMT(H810/freq,(term),-$B$2))))</f>
        <v>#N/A</v>
      </c>
      <c r="J810" s="8" t="str">
        <f t="shared" si="150"/>
        <v/>
      </c>
      <c r="K810" s="9" t="str">
        <f t="shared" si="151"/>
        <v/>
      </c>
      <c r="L810" s="8" t="str">
        <f>IF(E810="","",IF(Inputs!$B$12="Yes",I810-K810,Inputs!$B$6-K810))</f>
        <v/>
      </c>
      <c r="M810" s="8" t="str">
        <f t="shared" si="157"/>
        <v/>
      </c>
      <c r="N810" s="8"/>
      <c r="O810" s="8"/>
      <c r="P810" s="8"/>
      <c r="Q810" s="8" t="str">
        <f t="shared" si="152"/>
        <v/>
      </c>
      <c r="R810" s="3">
        <f t="shared" si="153"/>
        <v>0</v>
      </c>
      <c r="S810" s="19"/>
      <c r="T810" s="3">
        <f t="shared" si="154"/>
        <v>0</v>
      </c>
      <c r="U810" s="8" t="str">
        <f t="shared" si="155"/>
        <v/>
      </c>
      <c r="W810" s="11"/>
      <c r="X810" s="11"/>
      <c r="Y810" s="11"/>
      <c r="Z810" s="11"/>
      <c r="AA810" s="11"/>
      <c r="AB810" s="11"/>
      <c r="AC810" s="11"/>
      <c r="AD810">
        <f>IF(AND('Loan amortization schedule-old'!K810&gt;$AE$1,K810&gt;$AE$1),1,0)</f>
        <v>1</v>
      </c>
      <c r="AE810" s="2">
        <f>IF(AND('Loan amortization schedule-old'!K810&gt;$AE$1,K810&lt;$AE$1),($AE$1-K810)*Inputs!$B$10,0)</f>
        <v>0</v>
      </c>
      <c r="AF810">
        <f>IF(AND('Loan amortization schedule-old'!K810&lt;$AE$1,K810&lt;$AE$1),('Loan amortization schedule-old'!K810-'Loan amortization schedule-new'!K810)*Inputs!$B$10,0)</f>
        <v>0</v>
      </c>
      <c r="AG810" s="7"/>
      <c r="AH810" s="61" t="e">
        <f>IF(ISERROR(E810),NA(),'Loan amortization schedule-old'!K810-'Loan amortization schedule-new'!K810)+IF(ISERROR(E810),NA(),'Loan amortization schedule-old'!L810-'Loan amortization schedule-new'!L810)-IF(ISERROR(E810),NA(),IF(AD810=1,0,SUM(AE810:AF810)))</f>
        <v>#VALUE!</v>
      </c>
    </row>
    <row r="811" spans="4:34">
      <c r="D811" s="26">
        <f>IF(SUM($D$2:D810)&lt;&gt;0,0,IF(OR(ROUND(U810-L811,2)=0,ROUND(U811,2)=0),E811,0))</f>
        <v>0</v>
      </c>
      <c r="E811" s="3" t="str">
        <f t="shared" si="156"/>
        <v/>
      </c>
      <c r="F811" s="3" t="str">
        <f t="shared" si="148"/>
        <v/>
      </c>
      <c r="G811" s="47">
        <f t="shared" si="158"/>
        <v>8.6499999999999994E-2</v>
      </c>
      <c r="H811" s="37">
        <f t="shared" si="149"/>
        <v>8.6499999999999994E-2</v>
      </c>
      <c r="I811" s="9" t="e">
        <f>IF(Inputs!$B$12="No",IF((K811+L811)&gt;(U810*(1+rate/freq)),IF((U810*(1+rate/freq))&lt;0,0,(U810*(1+rate/freq))),(K811+L811)),IF(E811="",NA(),IF(Inputs!$E$10&gt;(U810*(1+rate/freq)),IF((U810*(1+rate/freq))&lt;0,0,(U810*(1+rate/freq))),PMT(H811/freq,(term),-$B$2))))</f>
        <v>#N/A</v>
      </c>
      <c r="J811" s="8" t="str">
        <f t="shared" si="150"/>
        <v/>
      </c>
      <c r="K811" s="9" t="str">
        <f t="shared" si="151"/>
        <v/>
      </c>
      <c r="L811" s="8" t="str">
        <f>IF(E811="","",IF(Inputs!$B$12="Yes",I811-K811,Inputs!$B$6-K811))</f>
        <v/>
      </c>
      <c r="M811" s="8" t="str">
        <f t="shared" si="157"/>
        <v/>
      </c>
      <c r="N811" s="8">
        <f>N808+3</f>
        <v>808</v>
      </c>
      <c r="O811" s="8"/>
      <c r="P811" s="8"/>
      <c r="Q811" s="8" t="str">
        <f t="shared" si="152"/>
        <v/>
      </c>
      <c r="R811" s="3">
        <f t="shared" si="153"/>
        <v>0</v>
      </c>
      <c r="S811" s="19"/>
      <c r="T811" s="3">
        <f t="shared" si="154"/>
        <v>0</v>
      </c>
      <c r="U811" s="8" t="str">
        <f t="shared" si="155"/>
        <v/>
      </c>
      <c r="W811" s="11"/>
      <c r="X811" s="11"/>
      <c r="Y811" s="11"/>
      <c r="Z811" s="11"/>
      <c r="AA811" s="11"/>
      <c r="AB811" s="11"/>
      <c r="AC811" s="11"/>
      <c r="AD811">
        <f>IF(AND('Loan amortization schedule-old'!K811&gt;$AE$1,K811&gt;$AE$1),1,0)</f>
        <v>1</v>
      </c>
      <c r="AE811" s="2">
        <f>IF(AND('Loan amortization schedule-old'!K811&gt;$AE$1,K811&lt;$AE$1),($AE$1-K811)*Inputs!$B$10,0)</f>
        <v>0</v>
      </c>
      <c r="AF811">
        <f>IF(AND('Loan amortization schedule-old'!K811&lt;$AE$1,K811&lt;$AE$1),('Loan amortization schedule-old'!K811-'Loan amortization schedule-new'!K811)*Inputs!$B$10,0)</f>
        <v>0</v>
      </c>
      <c r="AG811" s="7"/>
      <c r="AH811" s="61" t="e">
        <f>IF(ISERROR(E811),NA(),'Loan amortization schedule-old'!K811-'Loan amortization schedule-new'!K811)+IF(ISERROR(E811),NA(),'Loan amortization schedule-old'!L811-'Loan amortization schedule-new'!L811)-IF(ISERROR(E811),NA(),IF(AD811=1,0,SUM(AE811:AF811)))</f>
        <v>#VALUE!</v>
      </c>
    </row>
    <row r="812" spans="4:34">
      <c r="D812" s="26">
        <f>IF(SUM($D$2:D811)&lt;&gt;0,0,IF(OR(ROUND(U811-L812,2)=0,ROUND(U812,2)=0),E812,0))</f>
        <v>0</v>
      </c>
      <c r="E812" s="3" t="str">
        <f t="shared" si="156"/>
        <v/>
      </c>
      <c r="F812" s="3" t="str">
        <f t="shared" si="148"/>
        <v/>
      </c>
      <c r="G812" s="47">
        <f t="shared" si="158"/>
        <v>8.6499999999999994E-2</v>
      </c>
      <c r="H812" s="37">
        <f t="shared" si="149"/>
        <v>8.6499999999999994E-2</v>
      </c>
      <c r="I812" s="9" t="e">
        <f>IF(Inputs!$B$12="No",IF((K812+L812)&gt;(U811*(1+rate/freq)),IF((U811*(1+rate/freq))&lt;0,0,(U811*(1+rate/freq))),(K812+L812)),IF(E812="",NA(),IF(Inputs!$E$10&gt;(U811*(1+rate/freq)),IF((U811*(1+rate/freq))&lt;0,0,(U811*(1+rate/freq))),PMT(H812/freq,(term),-$B$2))))</f>
        <v>#N/A</v>
      </c>
      <c r="J812" s="8" t="str">
        <f t="shared" si="150"/>
        <v/>
      </c>
      <c r="K812" s="9" t="str">
        <f t="shared" si="151"/>
        <v/>
      </c>
      <c r="L812" s="8" t="str">
        <f>IF(E812="","",IF(Inputs!$B$12="Yes",I812-K812,Inputs!$B$6-K812))</f>
        <v/>
      </c>
      <c r="M812" s="8" t="str">
        <f t="shared" si="157"/>
        <v/>
      </c>
      <c r="N812" s="8"/>
      <c r="O812" s="8"/>
      <c r="P812" s="8"/>
      <c r="Q812" s="8" t="str">
        <f t="shared" si="152"/>
        <v/>
      </c>
      <c r="R812" s="3">
        <f t="shared" si="153"/>
        <v>0</v>
      </c>
      <c r="S812" s="19"/>
      <c r="T812" s="3">
        <f t="shared" si="154"/>
        <v>0</v>
      </c>
      <c r="U812" s="8" t="str">
        <f t="shared" si="155"/>
        <v/>
      </c>
      <c r="W812" s="11"/>
      <c r="X812" s="11"/>
      <c r="Y812" s="11"/>
      <c r="Z812" s="11"/>
      <c r="AA812" s="11"/>
      <c r="AB812" s="11"/>
      <c r="AC812" s="11"/>
      <c r="AD812">
        <f>IF(AND('Loan amortization schedule-old'!K812&gt;$AE$1,K812&gt;$AE$1),1,0)</f>
        <v>1</v>
      </c>
      <c r="AE812" s="2">
        <f>IF(AND('Loan amortization schedule-old'!K812&gt;$AE$1,K812&lt;$AE$1),($AE$1-K812)*Inputs!$B$10,0)</f>
        <v>0</v>
      </c>
      <c r="AF812">
        <f>IF(AND('Loan amortization schedule-old'!K812&lt;$AE$1,K812&lt;$AE$1),('Loan amortization schedule-old'!K812-'Loan amortization schedule-new'!K812)*Inputs!$B$10,0)</f>
        <v>0</v>
      </c>
      <c r="AG812" s="7"/>
      <c r="AH812" s="61" t="e">
        <f>IF(ISERROR(E812),NA(),'Loan amortization schedule-old'!K812-'Loan amortization schedule-new'!K812)+IF(ISERROR(E812),NA(),'Loan amortization schedule-old'!L812-'Loan amortization schedule-new'!L812)-IF(ISERROR(E812),NA(),IF(AD812=1,0,SUM(AE812:AF812)))</f>
        <v>#VALUE!</v>
      </c>
    </row>
    <row r="813" spans="4:34">
      <c r="D813" s="26">
        <f>IF(SUM($D$2:D812)&lt;&gt;0,0,IF(OR(ROUND(U812-L813,2)=0,ROUND(U813,2)=0),E813,0))</f>
        <v>0</v>
      </c>
      <c r="E813" s="3" t="str">
        <f t="shared" si="156"/>
        <v/>
      </c>
      <c r="F813" s="3" t="str">
        <f t="shared" si="148"/>
        <v/>
      </c>
      <c r="G813" s="47">
        <f t="shared" si="158"/>
        <v>8.6499999999999994E-2</v>
      </c>
      <c r="H813" s="37">
        <f t="shared" si="149"/>
        <v>8.6499999999999994E-2</v>
      </c>
      <c r="I813" s="9" t="e">
        <f>IF(Inputs!$B$12="No",IF((K813+L813)&gt;(U812*(1+rate/freq)),IF((U812*(1+rate/freq))&lt;0,0,(U812*(1+rate/freq))),(K813+L813)),IF(E813="",NA(),IF(Inputs!$E$10&gt;(U812*(1+rate/freq)),IF((U812*(1+rate/freq))&lt;0,0,(U812*(1+rate/freq))),PMT(H813/freq,(term),-$B$2))))</f>
        <v>#N/A</v>
      </c>
      <c r="J813" s="8" t="str">
        <f t="shared" si="150"/>
        <v/>
      </c>
      <c r="K813" s="9" t="str">
        <f t="shared" si="151"/>
        <v/>
      </c>
      <c r="L813" s="8" t="str">
        <f>IF(E813="","",IF(Inputs!$B$12="Yes",I813-K813,Inputs!$B$6-K813))</f>
        <v/>
      </c>
      <c r="M813" s="8" t="str">
        <f t="shared" si="157"/>
        <v/>
      </c>
      <c r="N813" s="8"/>
      <c r="O813" s="8"/>
      <c r="P813" s="8"/>
      <c r="Q813" s="8" t="str">
        <f t="shared" si="152"/>
        <v/>
      </c>
      <c r="R813" s="3">
        <f t="shared" si="153"/>
        <v>0</v>
      </c>
      <c r="S813" s="19"/>
      <c r="T813" s="3">
        <f t="shared" si="154"/>
        <v>0</v>
      </c>
      <c r="U813" s="8" t="str">
        <f t="shared" si="155"/>
        <v/>
      </c>
      <c r="W813" s="11"/>
      <c r="X813" s="11"/>
      <c r="Y813" s="11"/>
      <c r="Z813" s="11"/>
      <c r="AA813" s="11"/>
      <c r="AB813" s="11"/>
      <c r="AC813" s="11"/>
      <c r="AD813">
        <f>IF(AND('Loan amortization schedule-old'!K813&gt;$AE$1,K813&gt;$AE$1),1,0)</f>
        <v>1</v>
      </c>
      <c r="AE813" s="2">
        <f>IF(AND('Loan amortization schedule-old'!K813&gt;$AE$1,K813&lt;$AE$1),($AE$1-K813)*Inputs!$B$10,0)</f>
        <v>0</v>
      </c>
      <c r="AF813">
        <f>IF(AND('Loan amortization schedule-old'!K813&lt;$AE$1,K813&lt;$AE$1),('Loan amortization schedule-old'!K813-'Loan amortization schedule-new'!K813)*Inputs!$B$10,0)</f>
        <v>0</v>
      </c>
      <c r="AG813" s="7"/>
      <c r="AH813" s="61" t="e">
        <f>IF(ISERROR(E813),NA(),'Loan amortization schedule-old'!K813-'Loan amortization schedule-new'!K813)+IF(ISERROR(E813),NA(),'Loan amortization schedule-old'!L813-'Loan amortization schedule-new'!L813)-IF(ISERROR(E813),NA(),IF(AD813=1,0,SUM(AE813:AF813)))</f>
        <v>#VALUE!</v>
      </c>
    </row>
    <row r="814" spans="4:34">
      <c r="D814" s="26">
        <f>IF(SUM($D$2:D813)&lt;&gt;0,0,IF(OR(ROUND(U813-L814,2)=0,ROUND(U814,2)=0),E814,0))</f>
        <v>0</v>
      </c>
      <c r="E814" s="3" t="str">
        <f t="shared" si="156"/>
        <v/>
      </c>
      <c r="F814" s="3" t="str">
        <f t="shared" si="148"/>
        <v/>
      </c>
      <c r="G814" s="47">
        <f t="shared" si="158"/>
        <v>8.6499999999999994E-2</v>
      </c>
      <c r="H814" s="37">
        <f t="shared" si="149"/>
        <v>8.6499999999999994E-2</v>
      </c>
      <c r="I814" s="9" t="e">
        <f>IF(Inputs!$B$12="No",IF((K814+L814)&gt;(U813*(1+rate/freq)),IF((U813*(1+rate/freq))&lt;0,0,(U813*(1+rate/freq))),(K814+L814)),IF(E814="",NA(),IF(Inputs!$E$10&gt;(U813*(1+rate/freq)),IF((U813*(1+rate/freq))&lt;0,0,(U813*(1+rate/freq))),PMT(H814/freq,(term),-$B$2))))</f>
        <v>#N/A</v>
      </c>
      <c r="J814" s="8" t="str">
        <f t="shared" si="150"/>
        <v/>
      </c>
      <c r="K814" s="9" t="str">
        <f t="shared" si="151"/>
        <v/>
      </c>
      <c r="L814" s="8" t="str">
        <f>IF(E814="","",IF(Inputs!$B$12="Yes",I814-K814,Inputs!$B$6-K814))</f>
        <v/>
      </c>
      <c r="M814" s="8" t="str">
        <f t="shared" si="157"/>
        <v/>
      </c>
      <c r="N814" s="8">
        <f>N811+3</f>
        <v>811</v>
      </c>
      <c r="O814" s="8">
        <f>O808+6</f>
        <v>811</v>
      </c>
      <c r="P814" s="8"/>
      <c r="Q814" s="8" t="str">
        <f t="shared" si="152"/>
        <v/>
      </c>
      <c r="R814" s="3">
        <f t="shared" si="153"/>
        <v>0</v>
      </c>
      <c r="S814" s="19"/>
      <c r="T814" s="3">
        <f t="shared" si="154"/>
        <v>0</v>
      </c>
      <c r="U814" s="8" t="str">
        <f t="shared" si="155"/>
        <v/>
      </c>
      <c r="W814" s="11"/>
      <c r="X814" s="11"/>
      <c r="Y814" s="11"/>
      <c r="Z814" s="11"/>
      <c r="AA814" s="11"/>
      <c r="AB814" s="11"/>
      <c r="AC814" s="11"/>
      <c r="AD814">
        <f>IF(AND('Loan amortization schedule-old'!K814&gt;$AE$1,K814&gt;$AE$1),1,0)</f>
        <v>1</v>
      </c>
      <c r="AE814" s="2">
        <f>IF(AND('Loan amortization schedule-old'!K814&gt;$AE$1,K814&lt;$AE$1),($AE$1-K814)*Inputs!$B$10,0)</f>
        <v>0</v>
      </c>
      <c r="AF814">
        <f>IF(AND('Loan amortization schedule-old'!K814&lt;$AE$1,K814&lt;$AE$1),('Loan amortization schedule-old'!K814-'Loan amortization schedule-new'!K814)*Inputs!$B$10,0)</f>
        <v>0</v>
      </c>
      <c r="AG814" s="7"/>
      <c r="AH814" s="61" t="e">
        <f>IF(ISERROR(E814),NA(),'Loan amortization schedule-old'!K814-'Loan amortization schedule-new'!K814)+IF(ISERROR(E814),NA(),'Loan amortization schedule-old'!L814-'Loan amortization schedule-new'!L814)-IF(ISERROR(E814),NA(),IF(AD814=1,0,SUM(AE814:AF814)))</f>
        <v>#VALUE!</v>
      </c>
    </row>
    <row r="815" spans="4:34">
      <c r="D815" s="26">
        <f>IF(SUM($D$2:D814)&lt;&gt;0,0,IF(OR(ROUND(U814-L815,2)=0,ROUND(U815,2)=0),E815,0))</f>
        <v>0</v>
      </c>
      <c r="E815" s="3" t="str">
        <f t="shared" si="156"/>
        <v/>
      </c>
      <c r="F815" s="3" t="str">
        <f t="shared" si="148"/>
        <v/>
      </c>
      <c r="G815" s="47">
        <f t="shared" si="158"/>
        <v>8.6499999999999994E-2</v>
      </c>
      <c r="H815" s="37">
        <f t="shared" si="149"/>
        <v>8.6499999999999994E-2</v>
      </c>
      <c r="I815" s="9" t="e">
        <f>IF(Inputs!$B$12="No",IF((K815+L815)&gt;(U814*(1+rate/freq)),IF((U814*(1+rate/freq))&lt;0,0,(U814*(1+rate/freq))),(K815+L815)),IF(E815="",NA(),IF(Inputs!$E$10&gt;(U814*(1+rate/freq)),IF((U814*(1+rate/freq))&lt;0,0,(U814*(1+rate/freq))),PMT(H815/freq,(term),-$B$2))))</f>
        <v>#N/A</v>
      </c>
      <c r="J815" s="8" t="str">
        <f t="shared" si="150"/>
        <v/>
      </c>
      <c r="K815" s="9" t="str">
        <f t="shared" si="151"/>
        <v/>
      </c>
      <c r="L815" s="8" t="str">
        <f>IF(E815="","",IF(Inputs!$B$12="Yes",I815-K815,Inputs!$B$6-K815))</f>
        <v/>
      </c>
      <c r="M815" s="8" t="str">
        <f t="shared" si="157"/>
        <v/>
      </c>
      <c r="N815" s="8"/>
      <c r="O815" s="8"/>
      <c r="P815" s="8"/>
      <c r="Q815" s="8" t="str">
        <f t="shared" si="152"/>
        <v/>
      </c>
      <c r="R815" s="3">
        <f t="shared" si="153"/>
        <v>0</v>
      </c>
      <c r="S815" s="19"/>
      <c r="T815" s="3">
        <f t="shared" si="154"/>
        <v>0</v>
      </c>
      <c r="U815" s="8" t="str">
        <f t="shared" si="155"/>
        <v/>
      </c>
      <c r="W815" s="11"/>
      <c r="X815" s="11"/>
      <c r="Y815" s="11"/>
      <c r="Z815" s="11"/>
      <c r="AA815" s="11"/>
      <c r="AB815" s="11"/>
      <c r="AC815" s="11"/>
      <c r="AD815">
        <f>IF(AND('Loan amortization schedule-old'!K815&gt;$AE$1,K815&gt;$AE$1),1,0)</f>
        <v>1</v>
      </c>
      <c r="AE815" s="2">
        <f>IF(AND('Loan amortization schedule-old'!K815&gt;$AE$1,K815&lt;$AE$1),($AE$1-K815)*Inputs!$B$10,0)</f>
        <v>0</v>
      </c>
      <c r="AF815">
        <f>IF(AND('Loan amortization schedule-old'!K815&lt;$AE$1,K815&lt;$AE$1),('Loan amortization schedule-old'!K815-'Loan amortization schedule-new'!K815)*Inputs!$B$10,0)</f>
        <v>0</v>
      </c>
      <c r="AG815" s="7"/>
      <c r="AH815" s="61" t="e">
        <f>IF(ISERROR(E815),NA(),'Loan amortization schedule-old'!K815-'Loan amortization schedule-new'!K815)+IF(ISERROR(E815),NA(),'Loan amortization schedule-old'!L815-'Loan amortization schedule-new'!L815)-IF(ISERROR(E815),NA(),IF(AD815=1,0,SUM(AE815:AF815)))</f>
        <v>#VALUE!</v>
      </c>
    </row>
    <row r="816" spans="4:34">
      <c r="D816" s="26">
        <f>IF(SUM($D$2:D815)&lt;&gt;0,0,IF(OR(ROUND(U815-L816,2)=0,ROUND(U816,2)=0),E816,0))</f>
        <v>0</v>
      </c>
      <c r="E816" s="3" t="str">
        <f t="shared" si="156"/>
        <v/>
      </c>
      <c r="F816" s="3" t="str">
        <f t="shared" si="148"/>
        <v/>
      </c>
      <c r="G816" s="47">
        <f t="shared" si="158"/>
        <v>8.6499999999999994E-2</v>
      </c>
      <c r="H816" s="37">
        <f t="shared" si="149"/>
        <v>8.6499999999999994E-2</v>
      </c>
      <c r="I816" s="9" t="e">
        <f>IF(Inputs!$B$12="No",IF((K816+L816)&gt;(U815*(1+rate/freq)),IF((U815*(1+rate/freq))&lt;0,0,(U815*(1+rate/freq))),(K816+L816)),IF(E816="",NA(),IF(Inputs!$E$10&gt;(U815*(1+rate/freq)),IF((U815*(1+rate/freq))&lt;0,0,(U815*(1+rate/freq))),PMT(H816/freq,(term),-$B$2))))</f>
        <v>#N/A</v>
      </c>
      <c r="J816" s="8" t="str">
        <f t="shared" si="150"/>
        <v/>
      </c>
      <c r="K816" s="9" t="str">
        <f t="shared" si="151"/>
        <v/>
      </c>
      <c r="L816" s="8" t="str">
        <f>IF(E816="","",IF(Inputs!$B$12="Yes",I816-K816,Inputs!$B$6-K816))</f>
        <v/>
      </c>
      <c r="M816" s="8" t="str">
        <f t="shared" si="157"/>
        <v/>
      </c>
      <c r="N816" s="8"/>
      <c r="O816" s="8"/>
      <c r="P816" s="8"/>
      <c r="Q816" s="8" t="str">
        <f t="shared" si="152"/>
        <v/>
      </c>
      <c r="R816" s="3">
        <f t="shared" si="153"/>
        <v>0</v>
      </c>
      <c r="S816" s="19"/>
      <c r="T816" s="3">
        <f t="shared" si="154"/>
        <v>0</v>
      </c>
      <c r="U816" s="8" t="str">
        <f t="shared" si="155"/>
        <v/>
      </c>
      <c r="W816" s="11"/>
      <c r="X816" s="11"/>
      <c r="Y816" s="11"/>
      <c r="Z816" s="11"/>
      <c r="AA816" s="11"/>
      <c r="AB816" s="11"/>
      <c r="AC816" s="11"/>
      <c r="AD816">
        <f>IF(AND('Loan amortization schedule-old'!K816&gt;$AE$1,K816&gt;$AE$1),1,0)</f>
        <v>1</v>
      </c>
      <c r="AE816" s="2">
        <f>IF(AND('Loan amortization schedule-old'!K816&gt;$AE$1,K816&lt;$AE$1),($AE$1-K816)*Inputs!$B$10,0)</f>
        <v>0</v>
      </c>
      <c r="AF816">
        <f>IF(AND('Loan amortization schedule-old'!K816&lt;$AE$1,K816&lt;$AE$1),('Loan amortization schedule-old'!K816-'Loan amortization schedule-new'!K816)*Inputs!$B$10,0)</f>
        <v>0</v>
      </c>
      <c r="AG816" s="7"/>
      <c r="AH816" s="61" t="e">
        <f>IF(ISERROR(E816),NA(),'Loan amortization schedule-old'!K816-'Loan amortization schedule-new'!K816)+IF(ISERROR(E816),NA(),'Loan amortization schedule-old'!L816-'Loan amortization schedule-new'!L816)-IF(ISERROR(E816),NA(),IF(AD816=1,0,SUM(AE816:AF816)))</f>
        <v>#VALUE!</v>
      </c>
    </row>
    <row r="817" spans="4:34">
      <c r="D817" s="26">
        <f>IF(SUM($D$2:D816)&lt;&gt;0,0,IF(OR(ROUND(U816-L817,2)=0,ROUND(U817,2)=0),E817,0))</f>
        <v>0</v>
      </c>
      <c r="E817" s="3" t="str">
        <f t="shared" si="156"/>
        <v/>
      </c>
      <c r="F817" s="3" t="str">
        <f t="shared" si="148"/>
        <v/>
      </c>
      <c r="G817" s="47">
        <f t="shared" si="158"/>
        <v>8.6499999999999994E-2</v>
      </c>
      <c r="H817" s="37">
        <f t="shared" si="149"/>
        <v>8.6499999999999994E-2</v>
      </c>
      <c r="I817" s="9" t="e">
        <f>IF(Inputs!$B$12="No",IF((K817+L817)&gt;(U816*(1+rate/freq)),IF((U816*(1+rate/freq))&lt;0,0,(U816*(1+rate/freq))),(K817+L817)),IF(E817="",NA(),IF(Inputs!$E$10&gt;(U816*(1+rate/freq)),IF((U816*(1+rate/freq))&lt;0,0,(U816*(1+rate/freq))),PMT(H817/freq,(term),-$B$2))))</f>
        <v>#N/A</v>
      </c>
      <c r="J817" s="8" t="str">
        <f t="shared" si="150"/>
        <v/>
      </c>
      <c r="K817" s="9" t="str">
        <f t="shared" si="151"/>
        <v/>
      </c>
      <c r="L817" s="8" t="str">
        <f>IF(E817="","",IF(Inputs!$B$12="Yes",I817-K817,Inputs!$B$6-K817))</f>
        <v/>
      </c>
      <c r="M817" s="8" t="str">
        <f t="shared" si="157"/>
        <v/>
      </c>
      <c r="N817" s="8">
        <f>N814+3</f>
        <v>814</v>
      </c>
      <c r="O817" s="8"/>
      <c r="P817" s="8"/>
      <c r="Q817" s="8" t="str">
        <f t="shared" si="152"/>
        <v/>
      </c>
      <c r="R817" s="3">
        <f t="shared" si="153"/>
        <v>0</v>
      </c>
      <c r="S817" s="19"/>
      <c r="T817" s="3">
        <f t="shared" si="154"/>
        <v>0</v>
      </c>
      <c r="U817" s="8" t="str">
        <f t="shared" si="155"/>
        <v/>
      </c>
      <c r="W817" s="11"/>
      <c r="X817" s="11"/>
      <c r="Y817" s="11"/>
      <c r="Z817" s="11"/>
      <c r="AA817" s="11"/>
      <c r="AB817" s="11"/>
      <c r="AC817" s="11"/>
      <c r="AD817">
        <f>IF(AND('Loan amortization schedule-old'!K817&gt;$AE$1,K817&gt;$AE$1),1,0)</f>
        <v>1</v>
      </c>
      <c r="AE817" s="2">
        <f>IF(AND('Loan amortization schedule-old'!K817&gt;$AE$1,K817&lt;$AE$1),($AE$1-K817)*Inputs!$B$10,0)</f>
        <v>0</v>
      </c>
      <c r="AF817">
        <f>IF(AND('Loan amortization schedule-old'!K817&lt;$AE$1,K817&lt;$AE$1),('Loan amortization schedule-old'!K817-'Loan amortization schedule-new'!K817)*Inputs!$B$10,0)</f>
        <v>0</v>
      </c>
      <c r="AG817" s="7"/>
      <c r="AH817" s="61" t="e">
        <f>IF(ISERROR(E817),NA(),'Loan amortization schedule-old'!K817-'Loan amortization schedule-new'!K817)+IF(ISERROR(E817),NA(),'Loan amortization schedule-old'!L817-'Loan amortization schedule-new'!L817)-IF(ISERROR(E817),NA(),IF(AD817=1,0,SUM(AE817:AF817)))</f>
        <v>#VALUE!</v>
      </c>
    </row>
    <row r="818" spans="4:34">
      <c r="D818" s="26">
        <f>IF(SUM($D$2:D817)&lt;&gt;0,0,IF(OR(ROUND(U817-L818,2)=0,ROUND(U818,2)=0),E818,0))</f>
        <v>0</v>
      </c>
      <c r="E818" s="3" t="str">
        <f t="shared" si="156"/>
        <v/>
      </c>
      <c r="F818" s="3" t="str">
        <f t="shared" si="148"/>
        <v/>
      </c>
      <c r="G818" s="47">
        <f t="shared" si="158"/>
        <v>8.6499999999999994E-2</v>
      </c>
      <c r="H818" s="37">
        <f t="shared" si="149"/>
        <v>8.6499999999999994E-2</v>
      </c>
      <c r="I818" s="9" t="e">
        <f>IF(Inputs!$B$12="No",IF((K818+L818)&gt;(U817*(1+rate/freq)),IF((U817*(1+rate/freq))&lt;0,0,(U817*(1+rate/freq))),(K818+L818)),IF(E818="",NA(),IF(Inputs!$E$10&gt;(U817*(1+rate/freq)),IF((U817*(1+rate/freq))&lt;0,0,(U817*(1+rate/freq))),PMT(H818/freq,(term),-$B$2))))</f>
        <v>#N/A</v>
      </c>
      <c r="J818" s="8" t="str">
        <f t="shared" si="150"/>
        <v/>
      </c>
      <c r="K818" s="9" t="str">
        <f t="shared" si="151"/>
        <v/>
      </c>
      <c r="L818" s="8" t="str">
        <f>IF(E818="","",IF(Inputs!$B$12="Yes",I818-K818,Inputs!$B$6-K818))</f>
        <v/>
      </c>
      <c r="M818" s="8" t="str">
        <f t="shared" si="157"/>
        <v/>
      </c>
      <c r="N818" s="8"/>
      <c r="O818" s="8"/>
      <c r="P818" s="8"/>
      <c r="Q818" s="8" t="str">
        <f t="shared" si="152"/>
        <v/>
      </c>
      <c r="R818" s="3">
        <f t="shared" si="153"/>
        <v>0</v>
      </c>
      <c r="S818" s="19"/>
      <c r="T818" s="3">
        <f t="shared" si="154"/>
        <v>0</v>
      </c>
      <c r="U818" s="8" t="str">
        <f t="shared" si="155"/>
        <v/>
      </c>
      <c r="W818" s="11"/>
      <c r="X818" s="11"/>
      <c r="Y818" s="11"/>
      <c r="Z818" s="11"/>
      <c r="AA818" s="11"/>
      <c r="AB818" s="11"/>
      <c r="AC818" s="11"/>
      <c r="AD818">
        <f>IF(AND('Loan amortization schedule-old'!K818&gt;$AE$1,K818&gt;$AE$1),1,0)</f>
        <v>1</v>
      </c>
      <c r="AE818" s="2">
        <f>IF(AND('Loan amortization schedule-old'!K818&gt;$AE$1,K818&lt;$AE$1),($AE$1-K818)*Inputs!$B$10,0)</f>
        <v>0</v>
      </c>
      <c r="AF818">
        <f>IF(AND('Loan amortization schedule-old'!K818&lt;$AE$1,K818&lt;$AE$1),('Loan amortization schedule-old'!K818-'Loan amortization schedule-new'!K818)*Inputs!$B$10,0)</f>
        <v>0</v>
      </c>
      <c r="AG818" s="7"/>
      <c r="AH818" s="61" t="e">
        <f>IF(ISERROR(E818),NA(),'Loan amortization schedule-old'!K818-'Loan amortization schedule-new'!K818)+IF(ISERROR(E818),NA(),'Loan amortization schedule-old'!L818-'Loan amortization schedule-new'!L818)-IF(ISERROR(E818),NA(),IF(AD818=1,0,SUM(AE818:AF818)))</f>
        <v>#VALUE!</v>
      </c>
    </row>
    <row r="819" spans="4:34">
      <c r="D819" s="26">
        <f>IF(SUM($D$2:D818)&lt;&gt;0,0,IF(OR(ROUND(U818-L819,2)=0,ROUND(U819,2)=0),E819,0))</f>
        <v>0</v>
      </c>
      <c r="E819" s="3" t="str">
        <f t="shared" si="156"/>
        <v/>
      </c>
      <c r="F819" s="3" t="str">
        <f t="shared" si="148"/>
        <v/>
      </c>
      <c r="G819" s="47">
        <f t="shared" si="158"/>
        <v>8.6499999999999994E-2</v>
      </c>
      <c r="H819" s="37">
        <f t="shared" si="149"/>
        <v>8.6499999999999994E-2</v>
      </c>
      <c r="I819" s="9" t="e">
        <f>IF(Inputs!$B$12="No",IF((K819+L819)&gt;(U818*(1+rate/freq)),IF((U818*(1+rate/freq))&lt;0,0,(U818*(1+rate/freq))),(K819+L819)),IF(E819="",NA(),IF(Inputs!$E$10&gt;(U818*(1+rate/freq)),IF((U818*(1+rate/freq))&lt;0,0,(U818*(1+rate/freq))),PMT(H819/freq,(term),-$B$2))))</f>
        <v>#N/A</v>
      </c>
      <c r="J819" s="8" t="str">
        <f t="shared" si="150"/>
        <v/>
      </c>
      <c r="K819" s="9" t="str">
        <f t="shared" si="151"/>
        <v/>
      </c>
      <c r="L819" s="8" t="str">
        <f>IF(E819="","",IF(Inputs!$B$12="Yes",I819-K819,Inputs!$B$6-K819))</f>
        <v/>
      </c>
      <c r="M819" s="8" t="str">
        <f t="shared" si="157"/>
        <v/>
      </c>
      <c r="N819" s="8"/>
      <c r="O819" s="8"/>
      <c r="P819" s="8"/>
      <c r="Q819" s="8" t="str">
        <f t="shared" si="152"/>
        <v/>
      </c>
      <c r="R819" s="3">
        <f t="shared" si="153"/>
        <v>0</v>
      </c>
      <c r="S819" s="19"/>
      <c r="T819" s="3">
        <f t="shared" si="154"/>
        <v>0</v>
      </c>
      <c r="U819" s="8" t="str">
        <f t="shared" si="155"/>
        <v/>
      </c>
      <c r="W819" s="11"/>
      <c r="X819" s="11"/>
      <c r="Y819" s="11"/>
      <c r="Z819" s="11"/>
      <c r="AA819" s="11"/>
      <c r="AB819" s="11"/>
      <c r="AC819" s="11"/>
      <c r="AD819">
        <f>IF(AND('Loan amortization schedule-old'!K819&gt;$AE$1,K819&gt;$AE$1),1,0)</f>
        <v>1</v>
      </c>
      <c r="AE819" s="2">
        <f>IF(AND('Loan amortization schedule-old'!K819&gt;$AE$1,K819&lt;$AE$1),($AE$1-K819)*Inputs!$B$10,0)</f>
        <v>0</v>
      </c>
      <c r="AF819">
        <f>IF(AND('Loan amortization schedule-old'!K819&lt;$AE$1,K819&lt;$AE$1),('Loan amortization schedule-old'!K819-'Loan amortization schedule-new'!K819)*Inputs!$B$10,0)</f>
        <v>0</v>
      </c>
      <c r="AG819" s="7"/>
      <c r="AH819" s="61" t="e">
        <f>IF(ISERROR(E819),NA(),'Loan amortization schedule-old'!K819-'Loan amortization schedule-new'!K819)+IF(ISERROR(E819),NA(),'Loan amortization schedule-old'!L819-'Loan amortization schedule-new'!L819)-IF(ISERROR(E819),NA(),IF(AD819=1,0,SUM(AE819:AF819)))</f>
        <v>#VALUE!</v>
      </c>
    </row>
    <row r="820" spans="4:34">
      <c r="D820" s="26">
        <f>IF(SUM($D$2:D819)&lt;&gt;0,0,IF(OR(ROUND(U819-L820,2)=0,ROUND(U820,2)=0),E820,0))</f>
        <v>0</v>
      </c>
      <c r="E820" s="3" t="str">
        <f t="shared" si="156"/>
        <v/>
      </c>
      <c r="F820" s="3" t="str">
        <f t="shared" si="148"/>
        <v/>
      </c>
      <c r="G820" s="47">
        <f t="shared" si="158"/>
        <v>8.6499999999999994E-2</v>
      </c>
      <c r="H820" s="37">
        <f t="shared" si="149"/>
        <v>8.6499999999999994E-2</v>
      </c>
      <c r="I820" s="9" t="e">
        <f>IF(Inputs!$B$12="No",IF((K820+L820)&gt;(U819*(1+rate/freq)),IF((U819*(1+rate/freq))&lt;0,0,(U819*(1+rate/freq))),(K820+L820)),IF(E820="",NA(),IF(Inputs!$E$10&gt;(U819*(1+rate/freq)),IF((U819*(1+rate/freq))&lt;0,0,(U819*(1+rate/freq))),PMT(H820/freq,(term),-$B$2))))</f>
        <v>#N/A</v>
      </c>
      <c r="J820" s="8" t="str">
        <f t="shared" si="150"/>
        <v/>
      </c>
      <c r="K820" s="9" t="str">
        <f t="shared" si="151"/>
        <v/>
      </c>
      <c r="L820" s="8" t="str">
        <f>IF(E820="","",IF(Inputs!$B$12="Yes",I820-K820,Inputs!$B$6-K820))</f>
        <v/>
      </c>
      <c r="M820" s="8" t="str">
        <f t="shared" si="157"/>
        <v/>
      </c>
      <c r="N820" s="8">
        <f>N817+3</f>
        <v>817</v>
      </c>
      <c r="O820" s="8">
        <f>O814+6</f>
        <v>817</v>
      </c>
      <c r="P820" s="8">
        <f>P808+12</f>
        <v>817</v>
      </c>
      <c r="Q820" s="8" t="str">
        <f t="shared" si="152"/>
        <v/>
      </c>
      <c r="R820" s="3">
        <f t="shared" si="153"/>
        <v>0</v>
      </c>
      <c r="S820" s="19"/>
      <c r="T820" s="3">
        <f t="shared" si="154"/>
        <v>0</v>
      </c>
      <c r="U820" s="8" t="str">
        <f t="shared" si="155"/>
        <v/>
      </c>
      <c r="W820" s="11"/>
      <c r="X820" s="11"/>
      <c r="Y820" s="11"/>
      <c r="Z820" s="11"/>
      <c r="AA820" s="11"/>
      <c r="AB820" s="11"/>
      <c r="AC820" s="11"/>
      <c r="AD820">
        <f>IF(AND('Loan amortization schedule-old'!K820&gt;$AE$1,K820&gt;$AE$1),1,0)</f>
        <v>1</v>
      </c>
      <c r="AE820" s="2">
        <f>IF(AND('Loan amortization schedule-old'!K820&gt;$AE$1,K820&lt;$AE$1),($AE$1-K820)*Inputs!$B$10,0)</f>
        <v>0</v>
      </c>
      <c r="AF820">
        <f>IF(AND('Loan amortization schedule-old'!K820&lt;$AE$1,K820&lt;$AE$1),('Loan amortization schedule-old'!K820-'Loan amortization schedule-new'!K820)*Inputs!$B$10,0)</f>
        <v>0</v>
      </c>
      <c r="AG820" s="7"/>
      <c r="AH820" s="61" t="e">
        <f>IF(ISERROR(E820),NA(),'Loan amortization schedule-old'!K820-'Loan amortization schedule-new'!K820)+IF(ISERROR(E820),NA(),'Loan amortization schedule-old'!L820-'Loan amortization schedule-new'!L820)-IF(ISERROR(E820),NA(),IF(AD820=1,0,SUM(AE820:AF820)))</f>
        <v>#VALUE!</v>
      </c>
    </row>
    <row r="821" spans="4:34">
      <c r="D821" s="26">
        <f>IF(SUM($D$2:D820)&lt;&gt;0,0,IF(OR(ROUND(U820-L821,2)=0,ROUND(U821,2)=0),E821,0))</f>
        <v>0</v>
      </c>
      <c r="E821" s="3" t="str">
        <f t="shared" si="156"/>
        <v/>
      </c>
      <c r="F821" s="3" t="str">
        <f t="shared" si="148"/>
        <v/>
      </c>
      <c r="G821" s="47">
        <f t="shared" si="158"/>
        <v>8.6499999999999994E-2</v>
      </c>
      <c r="H821" s="37">
        <f t="shared" si="149"/>
        <v>8.6499999999999994E-2</v>
      </c>
      <c r="I821" s="9" t="e">
        <f>IF(Inputs!$B$12="No",IF((K821+L821)&gt;(U820*(1+rate/freq)),IF((U820*(1+rate/freq))&lt;0,0,(U820*(1+rate/freq))),(K821+L821)),IF(E821="",NA(),IF(Inputs!$E$10&gt;(U820*(1+rate/freq)),IF((U820*(1+rate/freq))&lt;0,0,(U820*(1+rate/freq))),PMT(H821/freq,(term),-$B$2))))</f>
        <v>#N/A</v>
      </c>
      <c r="J821" s="8" t="str">
        <f t="shared" si="150"/>
        <v/>
      </c>
      <c r="K821" s="9" t="str">
        <f t="shared" si="151"/>
        <v/>
      </c>
      <c r="L821" s="8" t="str">
        <f>IF(E821="","",IF(Inputs!$B$12="Yes",I821-K821,Inputs!$B$6-K821))</f>
        <v/>
      </c>
      <c r="M821" s="8" t="str">
        <f t="shared" si="157"/>
        <v/>
      </c>
      <c r="N821" s="8"/>
      <c r="O821" s="8"/>
      <c r="P821" s="8"/>
      <c r="Q821" s="8" t="str">
        <f t="shared" si="152"/>
        <v/>
      </c>
      <c r="R821" s="3">
        <f t="shared" si="153"/>
        <v>0</v>
      </c>
      <c r="S821" s="19"/>
      <c r="T821" s="3">
        <f t="shared" si="154"/>
        <v>0</v>
      </c>
      <c r="U821" s="8" t="str">
        <f t="shared" si="155"/>
        <v/>
      </c>
      <c r="W821" s="11"/>
      <c r="X821" s="11"/>
      <c r="Y821" s="11"/>
      <c r="Z821" s="11"/>
      <c r="AA821" s="11"/>
      <c r="AB821" s="11"/>
      <c r="AC821" s="11"/>
      <c r="AD821">
        <f>IF(AND('Loan amortization schedule-old'!K821&gt;$AE$1,K821&gt;$AE$1),1,0)</f>
        <v>1</v>
      </c>
      <c r="AE821" s="2">
        <f>IF(AND('Loan amortization schedule-old'!K821&gt;$AE$1,K821&lt;$AE$1),($AE$1-K821)*Inputs!$B$10,0)</f>
        <v>0</v>
      </c>
      <c r="AF821">
        <f>IF(AND('Loan amortization schedule-old'!K821&lt;$AE$1,K821&lt;$AE$1),('Loan amortization schedule-old'!K821-'Loan amortization schedule-new'!K821)*Inputs!$B$10,0)</f>
        <v>0</v>
      </c>
      <c r="AG821" s="7"/>
      <c r="AH821" s="61" t="e">
        <f>IF(ISERROR(E821),NA(),'Loan amortization schedule-old'!K821-'Loan amortization schedule-new'!K821)+IF(ISERROR(E821),NA(),'Loan amortization schedule-old'!L821-'Loan amortization schedule-new'!L821)-IF(ISERROR(E821),NA(),IF(AD821=1,0,SUM(AE821:AF821)))</f>
        <v>#VALUE!</v>
      </c>
    </row>
    <row r="822" spans="4:34">
      <c r="D822" s="26">
        <f>IF(SUM($D$2:D821)&lt;&gt;0,0,IF(OR(ROUND(U821-L822,2)=0,ROUND(U822,2)=0),E822,0))</f>
        <v>0</v>
      </c>
      <c r="E822" s="3" t="str">
        <f t="shared" si="156"/>
        <v/>
      </c>
      <c r="F822" s="3" t="str">
        <f t="shared" si="148"/>
        <v/>
      </c>
      <c r="G822" s="47">
        <f t="shared" si="158"/>
        <v>8.6499999999999994E-2</v>
      </c>
      <c r="H822" s="37">
        <f t="shared" si="149"/>
        <v>8.6499999999999994E-2</v>
      </c>
      <c r="I822" s="9" t="e">
        <f>IF(Inputs!$B$12="No",IF((K822+L822)&gt;(U821*(1+rate/freq)),IF((U821*(1+rate/freq))&lt;0,0,(U821*(1+rate/freq))),(K822+L822)),IF(E822="",NA(),IF(Inputs!$E$10&gt;(U821*(1+rate/freq)),IF((U821*(1+rate/freq))&lt;0,0,(U821*(1+rate/freq))),PMT(H822/freq,(term),-$B$2))))</f>
        <v>#N/A</v>
      </c>
      <c r="J822" s="8" t="str">
        <f t="shared" si="150"/>
        <v/>
      </c>
      <c r="K822" s="9" t="str">
        <f t="shared" si="151"/>
        <v/>
      </c>
      <c r="L822" s="8" t="str">
        <f>IF(E822="","",IF(Inputs!$B$12="Yes",I822-K822,Inputs!$B$6-K822))</f>
        <v/>
      </c>
      <c r="M822" s="8" t="str">
        <f t="shared" si="157"/>
        <v/>
      </c>
      <c r="N822" s="8"/>
      <c r="O822" s="8"/>
      <c r="P822" s="8"/>
      <c r="Q822" s="8" t="str">
        <f t="shared" si="152"/>
        <v/>
      </c>
      <c r="R822" s="3">
        <f t="shared" si="153"/>
        <v>0</v>
      </c>
      <c r="S822" s="19"/>
      <c r="T822" s="3">
        <f t="shared" si="154"/>
        <v>0</v>
      </c>
      <c r="U822" s="8" t="str">
        <f t="shared" si="155"/>
        <v/>
      </c>
      <c r="W822" s="11"/>
      <c r="X822" s="11"/>
      <c r="Y822" s="11"/>
      <c r="Z822" s="11"/>
      <c r="AA822" s="11"/>
      <c r="AB822" s="11"/>
      <c r="AC822" s="11"/>
      <c r="AD822">
        <f>IF(AND('Loan amortization schedule-old'!K822&gt;$AE$1,K822&gt;$AE$1),1,0)</f>
        <v>1</v>
      </c>
      <c r="AE822" s="2">
        <f>IF(AND('Loan amortization schedule-old'!K822&gt;$AE$1,K822&lt;$AE$1),($AE$1-K822)*Inputs!$B$10,0)</f>
        <v>0</v>
      </c>
      <c r="AF822">
        <f>IF(AND('Loan amortization schedule-old'!K822&lt;$AE$1,K822&lt;$AE$1),('Loan amortization schedule-old'!K822-'Loan amortization schedule-new'!K822)*Inputs!$B$10,0)</f>
        <v>0</v>
      </c>
      <c r="AG822" s="7"/>
      <c r="AH822" s="61" t="e">
        <f>IF(ISERROR(E822),NA(),'Loan amortization schedule-old'!K822-'Loan amortization schedule-new'!K822)+IF(ISERROR(E822),NA(),'Loan amortization schedule-old'!L822-'Loan amortization schedule-new'!L822)-IF(ISERROR(E822),NA(),IF(AD822=1,0,SUM(AE822:AF822)))</f>
        <v>#VALUE!</v>
      </c>
    </row>
    <row r="823" spans="4:34">
      <c r="D823" s="26">
        <f>IF(SUM($D$2:D822)&lt;&gt;0,0,IF(OR(ROUND(U822-L823,2)=0,ROUND(U823,2)=0),E823,0))</f>
        <v>0</v>
      </c>
      <c r="E823" s="3" t="str">
        <f t="shared" si="156"/>
        <v/>
      </c>
      <c r="F823" s="3" t="str">
        <f t="shared" si="148"/>
        <v/>
      </c>
      <c r="G823" s="47">
        <f t="shared" si="158"/>
        <v>8.6499999999999994E-2</v>
      </c>
      <c r="H823" s="37">
        <f t="shared" si="149"/>
        <v>8.6499999999999994E-2</v>
      </c>
      <c r="I823" s="9" t="e">
        <f>IF(Inputs!$B$12="No",IF((K823+L823)&gt;(U822*(1+rate/freq)),IF((U822*(1+rate/freq))&lt;0,0,(U822*(1+rate/freq))),(K823+L823)),IF(E823="",NA(),IF(Inputs!$E$10&gt;(U822*(1+rate/freq)),IF((U822*(1+rate/freq))&lt;0,0,(U822*(1+rate/freq))),PMT(H823/freq,(term),-$B$2))))</f>
        <v>#N/A</v>
      </c>
      <c r="J823" s="8" t="str">
        <f t="shared" si="150"/>
        <v/>
      </c>
      <c r="K823" s="9" t="str">
        <f t="shared" si="151"/>
        <v/>
      </c>
      <c r="L823" s="8" t="str">
        <f>IF(E823="","",IF(Inputs!$B$12="Yes",I823-K823,Inputs!$B$6-K823))</f>
        <v/>
      </c>
      <c r="M823" s="8" t="str">
        <f t="shared" si="157"/>
        <v/>
      </c>
      <c r="N823" s="8">
        <f>N820+3</f>
        <v>820</v>
      </c>
      <c r="O823" s="8"/>
      <c r="P823" s="8"/>
      <c r="Q823" s="8" t="str">
        <f t="shared" si="152"/>
        <v/>
      </c>
      <c r="R823" s="3">
        <f t="shared" si="153"/>
        <v>0</v>
      </c>
      <c r="S823" s="19"/>
      <c r="T823" s="3">
        <f t="shared" si="154"/>
        <v>0</v>
      </c>
      <c r="U823" s="8" t="str">
        <f t="shared" si="155"/>
        <v/>
      </c>
      <c r="W823" s="11"/>
      <c r="X823" s="11"/>
      <c r="Y823" s="11"/>
      <c r="Z823" s="11"/>
      <c r="AA823" s="11"/>
      <c r="AB823" s="11"/>
      <c r="AC823" s="11"/>
      <c r="AD823">
        <f>IF(AND('Loan amortization schedule-old'!K823&gt;$AE$1,K823&gt;$AE$1),1,0)</f>
        <v>1</v>
      </c>
      <c r="AE823" s="2">
        <f>IF(AND('Loan amortization schedule-old'!K823&gt;$AE$1,K823&lt;$AE$1),($AE$1-K823)*Inputs!$B$10,0)</f>
        <v>0</v>
      </c>
      <c r="AF823">
        <f>IF(AND('Loan amortization schedule-old'!K823&lt;$AE$1,K823&lt;$AE$1),('Loan amortization schedule-old'!K823-'Loan amortization schedule-new'!K823)*Inputs!$B$10,0)</f>
        <v>0</v>
      </c>
      <c r="AG823" s="7"/>
      <c r="AH823" s="61" t="e">
        <f>IF(ISERROR(E823),NA(),'Loan amortization schedule-old'!K823-'Loan amortization schedule-new'!K823)+IF(ISERROR(E823),NA(),'Loan amortization schedule-old'!L823-'Loan amortization schedule-new'!L823)-IF(ISERROR(E823),NA(),IF(AD823=1,0,SUM(AE823:AF823)))</f>
        <v>#VALUE!</v>
      </c>
    </row>
    <row r="824" spans="4:34">
      <c r="D824" s="26">
        <f>IF(SUM($D$2:D823)&lt;&gt;0,0,IF(OR(ROUND(U823-L824,2)=0,ROUND(U824,2)=0),E824,0))</f>
        <v>0</v>
      </c>
      <c r="E824" s="3" t="str">
        <f t="shared" si="156"/>
        <v/>
      </c>
      <c r="F824" s="3" t="str">
        <f t="shared" si="148"/>
        <v/>
      </c>
      <c r="G824" s="47">
        <f t="shared" si="158"/>
        <v>8.6499999999999994E-2</v>
      </c>
      <c r="H824" s="37">
        <f t="shared" si="149"/>
        <v>8.6499999999999994E-2</v>
      </c>
      <c r="I824" s="9" t="e">
        <f>IF(Inputs!$B$12="No",IF((K824+L824)&gt;(U823*(1+rate/freq)),IF((U823*(1+rate/freq))&lt;0,0,(U823*(1+rate/freq))),(K824+L824)),IF(E824="",NA(),IF(Inputs!$E$10&gt;(U823*(1+rate/freq)),IF((U823*(1+rate/freq))&lt;0,0,(U823*(1+rate/freq))),PMT(H824/freq,(term),-$B$2))))</f>
        <v>#N/A</v>
      </c>
      <c r="J824" s="8" t="str">
        <f t="shared" si="150"/>
        <v/>
      </c>
      <c r="K824" s="9" t="str">
        <f t="shared" si="151"/>
        <v/>
      </c>
      <c r="L824" s="8" t="str">
        <f>IF(E824="","",IF(Inputs!$B$12="Yes",I824-K824,Inputs!$B$6-K824))</f>
        <v/>
      </c>
      <c r="M824" s="8" t="str">
        <f t="shared" si="157"/>
        <v/>
      </c>
      <c r="N824" s="8"/>
      <c r="O824" s="8"/>
      <c r="P824" s="8"/>
      <c r="Q824" s="8" t="str">
        <f t="shared" si="152"/>
        <v/>
      </c>
      <c r="R824" s="3">
        <f t="shared" si="153"/>
        <v>0</v>
      </c>
      <c r="S824" s="19"/>
      <c r="T824" s="3">
        <f t="shared" si="154"/>
        <v>0</v>
      </c>
      <c r="U824" s="8" t="str">
        <f t="shared" si="155"/>
        <v/>
      </c>
      <c r="W824" s="11"/>
      <c r="X824" s="11"/>
      <c r="Y824" s="11"/>
      <c r="Z824" s="11"/>
      <c r="AA824" s="11"/>
      <c r="AB824" s="11"/>
      <c r="AC824" s="11"/>
      <c r="AD824">
        <f>IF(AND('Loan amortization schedule-old'!K824&gt;$AE$1,K824&gt;$AE$1),1,0)</f>
        <v>1</v>
      </c>
      <c r="AE824" s="2">
        <f>IF(AND('Loan amortization schedule-old'!K824&gt;$AE$1,K824&lt;$AE$1),($AE$1-K824)*Inputs!$B$10,0)</f>
        <v>0</v>
      </c>
      <c r="AF824">
        <f>IF(AND('Loan amortization schedule-old'!K824&lt;$AE$1,K824&lt;$AE$1),('Loan amortization schedule-old'!K824-'Loan amortization schedule-new'!K824)*Inputs!$B$10,0)</f>
        <v>0</v>
      </c>
      <c r="AG824" s="7"/>
      <c r="AH824" s="61" t="e">
        <f>IF(ISERROR(E824),NA(),'Loan amortization schedule-old'!K824-'Loan amortization schedule-new'!K824)+IF(ISERROR(E824),NA(),'Loan amortization schedule-old'!L824-'Loan amortization schedule-new'!L824)-IF(ISERROR(E824),NA(),IF(AD824=1,0,SUM(AE824:AF824)))</f>
        <v>#VALUE!</v>
      </c>
    </row>
    <row r="825" spans="4:34">
      <c r="D825" s="26">
        <f>IF(SUM($D$2:D824)&lt;&gt;0,0,IF(OR(ROUND(U824-L825,2)=0,ROUND(U825,2)=0),E825,0))</f>
        <v>0</v>
      </c>
      <c r="E825" s="3" t="str">
        <f t="shared" si="156"/>
        <v/>
      </c>
      <c r="F825" s="3" t="str">
        <f t="shared" si="148"/>
        <v/>
      </c>
      <c r="G825" s="47">
        <f t="shared" si="158"/>
        <v>8.6499999999999994E-2</v>
      </c>
      <c r="H825" s="37">
        <f t="shared" si="149"/>
        <v>8.6499999999999994E-2</v>
      </c>
      <c r="I825" s="9" t="e">
        <f>IF(Inputs!$B$12="No",IF((K825+L825)&gt;(U824*(1+rate/freq)),IF((U824*(1+rate/freq))&lt;0,0,(U824*(1+rate/freq))),(K825+L825)),IF(E825="",NA(),IF(Inputs!$E$10&gt;(U824*(1+rate/freq)),IF((U824*(1+rate/freq))&lt;0,0,(U824*(1+rate/freq))),PMT(H825/freq,(term),-$B$2))))</f>
        <v>#N/A</v>
      </c>
      <c r="J825" s="8" t="str">
        <f t="shared" si="150"/>
        <v/>
      </c>
      <c r="K825" s="9" t="str">
        <f t="shared" si="151"/>
        <v/>
      </c>
      <c r="L825" s="8" t="str">
        <f>IF(E825="","",IF(Inputs!$B$12="Yes",I825-K825,Inputs!$B$6-K825))</f>
        <v/>
      </c>
      <c r="M825" s="8" t="str">
        <f t="shared" si="157"/>
        <v/>
      </c>
      <c r="N825" s="8"/>
      <c r="O825" s="8"/>
      <c r="P825" s="8"/>
      <c r="Q825" s="8" t="str">
        <f t="shared" si="152"/>
        <v/>
      </c>
      <c r="R825" s="3">
        <f t="shared" si="153"/>
        <v>0</v>
      </c>
      <c r="S825" s="19"/>
      <c r="T825" s="3">
        <f t="shared" si="154"/>
        <v>0</v>
      </c>
      <c r="U825" s="8" t="str">
        <f t="shared" si="155"/>
        <v/>
      </c>
      <c r="W825" s="11"/>
      <c r="X825" s="11"/>
      <c r="Y825" s="11"/>
      <c r="Z825" s="11"/>
      <c r="AA825" s="11"/>
      <c r="AB825" s="11"/>
      <c r="AC825" s="11"/>
      <c r="AD825">
        <f>IF(AND('Loan amortization schedule-old'!K825&gt;$AE$1,K825&gt;$AE$1),1,0)</f>
        <v>1</v>
      </c>
      <c r="AE825" s="2">
        <f>IF(AND('Loan amortization schedule-old'!K825&gt;$AE$1,K825&lt;$AE$1),($AE$1-K825)*Inputs!$B$10,0)</f>
        <v>0</v>
      </c>
      <c r="AF825">
        <f>IF(AND('Loan amortization schedule-old'!K825&lt;$AE$1,K825&lt;$AE$1),('Loan amortization schedule-old'!K825-'Loan amortization schedule-new'!K825)*Inputs!$B$10,0)</f>
        <v>0</v>
      </c>
      <c r="AG825" s="7"/>
      <c r="AH825" s="61" t="e">
        <f>IF(ISERROR(E825),NA(),'Loan amortization schedule-old'!K825-'Loan amortization schedule-new'!K825)+IF(ISERROR(E825),NA(),'Loan amortization schedule-old'!L825-'Loan amortization schedule-new'!L825)-IF(ISERROR(E825),NA(),IF(AD825=1,0,SUM(AE825:AF825)))</f>
        <v>#VALUE!</v>
      </c>
    </row>
    <row r="826" spans="4:34">
      <c r="D826" s="26">
        <f>IF(SUM($D$2:D825)&lt;&gt;0,0,IF(OR(ROUND(U825-L826,2)=0,ROUND(U826,2)=0),E826,0))</f>
        <v>0</v>
      </c>
      <c r="E826" s="3" t="str">
        <f t="shared" si="156"/>
        <v/>
      </c>
      <c r="F826" s="3" t="str">
        <f t="shared" si="148"/>
        <v/>
      </c>
      <c r="G826" s="47">
        <f t="shared" si="158"/>
        <v>8.6499999999999994E-2</v>
      </c>
      <c r="H826" s="37">
        <f t="shared" si="149"/>
        <v>8.6499999999999994E-2</v>
      </c>
      <c r="I826" s="9" t="e">
        <f>IF(Inputs!$B$12="No",IF((K826+L826)&gt;(U825*(1+rate/freq)),IF((U825*(1+rate/freq))&lt;0,0,(U825*(1+rate/freq))),(K826+L826)),IF(E826="",NA(),IF(Inputs!$E$10&gt;(U825*(1+rate/freq)),IF((U825*(1+rate/freq))&lt;0,0,(U825*(1+rate/freq))),PMT(H826/freq,(term),-$B$2))))</f>
        <v>#N/A</v>
      </c>
      <c r="J826" s="8" t="str">
        <f t="shared" si="150"/>
        <v/>
      </c>
      <c r="K826" s="9" t="str">
        <f t="shared" si="151"/>
        <v/>
      </c>
      <c r="L826" s="8" t="str">
        <f>IF(E826="","",IF(Inputs!$B$12="Yes",I826-K826,Inputs!$B$6-K826))</f>
        <v/>
      </c>
      <c r="M826" s="8" t="str">
        <f t="shared" si="157"/>
        <v/>
      </c>
      <c r="N826" s="8">
        <f>N823+3</f>
        <v>823</v>
      </c>
      <c r="O826" s="8">
        <f>O820+6</f>
        <v>823</v>
      </c>
      <c r="P826" s="8"/>
      <c r="Q826" s="8" t="str">
        <f t="shared" si="152"/>
        <v/>
      </c>
      <c r="R826" s="3">
        <f t="shared" si="153"/>
        <v>0</v>
      </c>
      <c r="S826" s="19"/>
      <c r="T826" s="3">
        <f t="shared" si="154"/>
        <v>0</v>
      </c>
      <c r="U826" s="8" t="str">
        <f t="shared" si="155"/>
        <v/>
      </c>
      <c r="W826" s="11"/>
      <c r="X826" s="11"/>
      <c r="Y826" s="11"/>
      <c r="Z826" s="11"/>
      <c r="AA826" s="11"/>
      <c r="AB826" s="11"/>
      <c r="AC826" s="11"/>
      <c r="AD826">
        <f>IF(AND('Loan amortization schedule-old'!K826&gt;$AE$1,K826&gt;$AE$1),1,0)</f>
        <v>1</v>
      </c>
      <c r="AE826" s="2">
        <f>IF(AND('Loan amortization schedule-old'!K826&gt;$AE$1,K826&lt;$AE$1),($AE$1-K826)*Inputs!$B$10,0)</f>
        <v>0</v>
      </c>
      <c r="AF826">
        <f>IF(AND('Loan amortization schedule-old'!K826&lt;$AE$1,K826&lt;$AE$1),('Loan amortization schedule-old'!K826-'Loan amortization schedule-new'!K826)*Inputs!$B$10,0)</f>
        <v>0</v>
      </c>
      <c r="AG826" s="7"/>
      <c r="AH826" s="61" t="e">
        <f>IF(ISERROR(E826),NA(),'Loan amortization schedule-old'!K826-'Loan amortization schedule-new'!K826)+IF(ISERROR(E826),NA(),'Loan amortization schedule-old'!L826-'Loan amortization schedule-new'!L826)-IF(ISERROR(E826),NA(),IF(AD826=1,0,SUM(AE826:AF826)))</f>
        <v>#VALUE!</v>
      </c>
    </row>
    <row r="827" spans="4:34">
      <c r="D827" s="26">
        <f>IF(SUM($D$2:D826)&lt;&gt;0,0,IF(OR(ROUND(U826-L827,2)=0,ROUND(U827,2)=0),E827,0))</f>
        <v>0</v>
      </c>
      <c r="E827" s="3" t="str">
        <f t="shared" si="156"/>
        <v/>
      </c>
      <c r="F827" s="3" t="str">
        <f t="shared" si="148"/>
        <v/>
      </c>
      <c r="G827" s="47">
        <f t="shared" si="158"/>
        <v>8.6499999999999994E-2</v>
      </c>
      <c r="H827" s="37">
        <f t="shared" si="149"/>
        <v>8.6499999999999994E-2</v>
      </c>
      <c r="I827" s="9" t="e">
        <f>IF(Inputs!$B$12="No",IF((K827+L827)&gt;(U826*(1+rate/freq)),IF((U826*(1+rate/freq))&lt;0,0,(U826*(1+rate/freq))),(K827+L827)),IF(E827="",NA(),IF(Inputs!$E$10&gt;(U826*(1+rate/freq)),IF((U826*(1+rate/freq))&lt;0,0,(U826*(1+rate/freq))),PMT(H827/freq,(term),-$B$2))))</f>
        <v>#N/A</v>
      </c>
      <c r="J827" s="8" t="str">
        <f t="shared" si="150"/>
        <v/>
      </c>
      <c r="K827" s="9" t="str">
        <f t="shared" si="151"/>
        <v/>
      </c>
      <c r="L827" s="8" t="str">
        <f>IF(E827="","",IF(Inputs!$B$12="Yes",I827-K827,Inputs!$B$6-K827))</f>
        <v/>
      </c>
      <c r="M827" s="8" t="str">
        <f t="shared" si="157"/>
        <v/>
      </c>
      <c r="N827" s="8"/>
      <c r="O827" s="8"/>
      <c r="P827" s="8"/>
      <c r="Q827" s="8" t="str">
        <f t="shared" si="152"/>
        <v/>
      </c>
      <c r="R827" s="3">
        <f t="shared" si="153"/>
        <v>0</v>
      </c>
      <c r="S827" s="19"/>
      <c r="T827" s="3">
        <f t="shared" si="154"/>
        <v>0</v>
      </c>
      <c r="U827" s="8" t="str">
        <f t="shared" si="155"/>
        <v/>
      </c>
      <c r="W827" s="11"/>
      <c r="X827" s="11"/>
      <c r="Y827" s="11"/>
      <c r="Z827" s="11"/>
      <c r="AA827" s="11"/>
      <c r="AB827" s="11"/>
      <c r="AC827" s="11"/>
      <c r="AD827">
        <f>IF(AND('Loan amortization schedule-old'!K827&gt;$AE$1,K827&gt;$AE$1),1,0)</f>
        <v>1</v>
      </c>
      <c r="AE827" s="2">
        <f>IF(AND('Loan amortization schedule-old'!K827&gt;$AE$1,K827&lt;$AE$1),($AE$1-K827)*Inputs!$B$10,0)</f>
        <v>0</v>
      </c>
      <c r="AF827">
        <f>IF(AND('Loan amortization schedule-old'!K827&lt;$AE$1,K827&lt;$AE$1),('Loan amortization schedule-old'!K827-'Loan amortization schedule-new'!K827)*Inputs!$B$10,0)</f>
        <v>0</v>
      </c>
      <c r="AG827" s="7"/>
      <c r="AH827" s="61" t="e">
        <f>IF(ISERROR(E827),NA(),'Loan amortization schedule-old'!K827-'Loan amortization schedule-new'!K827)+IF(ISERROR(E827),NA(),'Loan amortization schedule-old'!L827-'Loan amortization schedule-new'!L827)-IF(ISERROR(E827),NA(),IF(AD827=1,0,SUM(AE827:AF827)))</f>
        <v>#VALUE!</v>
      </c>
    </row>
    <row r="828" spans="4:34">
      <c r="D828" s="26">
        <f>IF(SUM($D$2:D827)&lt;&gt;0,0,IF(OR(ROUND(U827-L828,2)=0,ROUND(U828,2)=0),E828,0))</f>
        <v>0</v>
      </c>
      <c r="E828" s="3" t="str">
        <f t="shared" si="156"/>
        <v/>
      </c>
      <c r="F828" s="3" t="str">
        <f t="shared" si="148"/>
        <v/>
      </c>
      <c r="G828" s="47">
        <f t="shared" si="158"/>
        <v>8.6499999999999994E-2</v>
      </c>
      <c r="H828" s="37">
        <f t="shared" si="149"/>
        <v>8.6499999999999994E-2</v>
      </c>
      <c r="I828" s="9" t="e">
        <f>IF(Inputs!$B$12="No",IF((K828+L828)&gt;(U827*(1+rate/freq)),IF((U827*(1+rate/freq))&lt;0,0,(U827*(1+rate/freq))),(K828+L828)),IF(E828="",NA(),IF(Inputs!$E$10&gt;(U827*(1+rate/freq)),IF((U827*(1+rate/freq))&lt;0,0,(U827*(1+rate/freq))),PMT(H828/freq,(term),-$B$2))))</f>
        <v>#N/A</v>
      </c>
      <c r="J828" s="8" t="str">
        <f t="shared" si="150"/>
        <v/>
      </c>
      <c r="K828" s="9" t="str">
        <f t="shared" si="151"/>
        <v/>
      </c>
      <c r="L828" s="8" t="str">
        <f>IF(E828="","",IF(Inputs!$B$12="Yes",I828-K828,Inputs!$B$6-K828))</f>
        <v/>
      </c>
      <c r="M828" s="8" t="str">
        <f t="shared" si="157"/>
        <v/>
      </c>
      <c r="N828" s="8"/>
      <c r="O828" s="8"/>
      <c r="P828" s="8"/>
      <c r="Q828" s="8" t="str">
        <f t="shared" si="152"/>
        <v/>
      </c>
      <c r="R828" s="3">
        <f t="shared" si="153"/>
        <v>0</v>
      </c>
      <c r="S828" s="19"/>
      <c r="T828" s="3">
        <f t="shared" si="154"/>
        <v>0</v>
      </c>
      <c r="U828" s="8" t="str">
        <f t="shared" si="155"/>
        <v/>
      </c>
      <c r="W828" s="11"/>
      <c r="X828" s="11"/>
      <c r="Y828" s="11"/>
      <c r="Z828" s="11"/>
      <c r="AA828" s="11"/>
      <c r="AB828" s="11"/>
      <c r="AC828" s="11"/>
      <c r="AD828">
        <f>IF(AND('Loan amortization schedule-old'!K828&gt;$AE$1,K828&gt;$AE$1),1,0)</f>
        <v>1</v>
      </c>
      <c r="AE828" s="2">
        <f>IF(AND('Loan amortization schedule-old'!K828&gt;$AE$1,K828&lt;$AE$1),($AE$1-K828)*Inputs!$B$10,0)</f>
        <v>0</v>
      </c>
      <c r="AF828">
        <f>IF(AND('Loan amortization schedule-old'!K828&lt;$AE$1,K828&lt;$AE$1),('Loan amortization schedule-old'!K828-'Loan amortization schedule-new'!K828)*Inputs!$B$10,0)</f>
        <v>0</v>
      </c>
      <c r="AG828" s="7"/>
      <c r="AH828" s="61" t="e">
        <f>IF(ISERROR(E828),NA(),'Loan amortization schedule-old'!K828-'Loan amortization schedule-new'!K828)+IF(ISERROR(E828),NA(),'Loan amortization schedule-old'!L828-'Loan amortization schedule-new'!L828)-IF(ISERROR(E828),NA(),IF(AD828=1,0,SUM(AE828:AF828)))</f>
        <v>#VALUE!</v>
      </c>
    </row>
    <row r="829" spans="4:34">
      <c r="D829" s="26">
        <f>IF(SUM($D$2:D828)&lt;&gt;0,0,IF(OR(ROUND(U828-L829,2)=0,ROUND(U829,2)=0),E829,0))</f>
        <v>0</v>
      </c>
      <c r="E829" s="3" t="str">
        <f t="shared" si="156"/>
        <v/>
      </c>
      <c r="F829" s="3" t="str">
        <f t="shared" si="148"/>
        <v/>
      </c>
      <c r="G829" s="47">
        <f t="shared" si="158"/>
        <v>8.6499999999999994E-2</v>
      </c>
      <c r="H829" s="37">
        <f t="shared" si="149"/>
        <v>8.6499999999999994E-2</v>
      </c>
      <c r="I829" s="9" t="e">
        <f>IF(Inputs!$B$12="No",IF((K829+L829)&gt;(U828*(1+rate/freq)),IF((U828*(1+rate/freq))&lt;0,0,(U828*(1+rate/freq))),(K829+L829)),IF(E829="",NA(),IF(Inputs!$E$10&gt;(U828*(1+rate/freq)),IF((U828*(1+rate/freq))&lt;0,0,(U828*(1+rate/freq))),PMT(H829/freq,(term),-$B$2))))</f>
        <v>#N/A</v>
      </c>
      <c r="J829" s="8" t="str">
        <f t="shared" si="150"/>
        <v/>
      </c>
      <c r="K829" s="9" t="str">
        <f t="shared" si="151"/>
        <v/>
      </c>
      <c r="L829" s="8" t="str">
        <f>IF(E829="","",IF(Inputs!$B$12="Yes",I829-K829,Inputs!$B$6-K829))</f>
        <v/>
      </c>
      <c r="M829" s="8" t="str">
        <f t="shared" si="157"/>
        <v/>
      </c>
      <c r="N829" s="8">
        <f>N826+3</f>
        <v>826</v>
      </c>
      <c r="O829" s="8"/>
      <c r="P829" s="8"/>
      <c r="Q829" s="8" t="str">
        <f t="shared" si="152"/>
        <v/>
      </c>
      <c r="R829" s="3">
        <f t="shared" si="153"/>
        <v>0</v>
      </c>
      <c r="S829" s="19"/>
      <c r="T829" s="3">
        <f t="shared" si="154"/>
        <v>0</v>
      </c>
      <c r="U829" s="8" t="str">
        <f t="shared" si="155"/>
        <v/>
      </c>
      <c r="W829" s="11"/>
      <c r="X829" s="11"/>
      <c r="Y829" s="11"/>
      <c r="Z829" s="11"/>
      <c r="AA829" s="11"/>
      <c r="AB829" s="11"/>
      <c r="AC829" s="11"/>
      <c r="AD829">
        <f>IF(AND('Loan amortization schedule-old'!K829&gt;$AE$1,K829&gt;$AE$1),1,0)</f>
        <v>1</v>
      </c>
      <c r="AE829" s="2">
        <f>IF(AND('Loan amortization schedule-old'!K829&gt;$AE$1,K829&lt;$AE$1),($AE$1-K829)*Inputs!$B$10,0)</f>
        <v>0</v>
      </c>
      <c r="AF829">
        <f>IF(AND('Loan amortization schedule-old'!K829&lt;$AE$1,K829&lt;$AE$1),('Loan amortization schedule-old'!K829-'Loan amortization schedule-new'!K829)*Inputs!$B$10,0)</f>
        <v>0</v>
      </c>
      <c r="AG829" s="7"/>
      <c r="AH829" s="61" t="e">
        <f>IF(ISERROR(E829),NA(),'Loan amortization schedule-old'!K829-'Loan amortization schedule-new'!K829)+IF(ISERROR(E829),NA(),'Loan amortization schedule-old'!L829-'Loan amortization schedule-new'!L829)-IF(ISERROR(E829),NA(),IF(AD829=1,0,SUM(AE829:AF829)))</f>
        <v>#VALUE!</v>
      </c>
    </row>
    <row r="830" spans="4:34">
      <c r="D830" s="26">
        <f>IF(SUM($D$2:D829)&lt;&gt;0,0,IF(OR(ROUND(U829-L830,2)=0,ROUND(U830,2)=0),E830,0))</f>
        <v>0</v>
      </c>
      <c r="E830" s="3" t="str">
        <f t="shared" si="156"/>
        <v/>
      </c>
      <c r="F830" s="3" t="str">
        <f t="shared" si="148"/>
        <v/>
      </c>
      <c r="G830" s="47">
        <f t="shared" si="158"/>
        <v>8.6499999999999994E-2</v>
      </c>
      <c r="H830" s="37">
        <f t="shared" si="149"/>
        <v>8.6499999999999994E-2</v>
      </c>
      <c r="I830" s="9" t="e">
        <f>IF(Inputs!$B$12="No",IF((K830+L830)&gt;(U829*(1+rate/freq)),IF((U829*(1+rate/freq))&lt;0,0,(U829*(1+rate/freq))),(K830+L830)),IF(E830="",NA(),IF(Inputs!$E$10&gt;(U829*(1+rate/freq)),IF((U829*(1+rate/freq))&lt;0,0,(U829*(1+rate/freq))),PMT(H830/freq,(term),-$B$2))))</f>
        <v>#N/A</v>
      </c>
      <c r="J830" s="8" t="str">
        <f t="shared" si="150"/>
        <v/>
      </c>
      <c r="K830" s="9" t="str">
        <f t="shared" si="151"/>
        <v/>
      </c>
      <c r="L830" s="8" t="str">
        <f>IF(E830="","",IF(Inputs!$B$12="Yes",I830-K830,Inputs!$B$6-K830))</f>
        <v/>
      </c>
      <c r="M830" s="8" t="str">
        <f t="shared" si="157"/>
        <v/>
      </c>
      <c r="N830" s="8"/>
      <c r="O830" s="8"/>
      <c r="P830" s="8"/>
      <c r="Q830" s="8" t="str">
        <f t="shared" si="152"/>
        <v/>
      </c>
      <c r="R830" s="3">
        <f t="shared" si="153"/>
        <v>0</v>
      </c>
      <c r="S830" s="19"/>
      <c r="T830" s="3">
        <f t="shared" si="154"/>
        <v>0</v>
      </c>
      <c r="U830" s="8" t="str">
        <f t="shared" si="155"/>
        <v/>
      </c>
      <c r="W830" s="11"/>
      <c r="X830" s="11"/>
      <c r="Y830" s="11"/>
      <c r="Z830" s="11"/>
      <c r="AA830" s="11"/>
      <c r="AB830" s="11"/>
      <c r="AC830" s="11"/>
      <c r="AD830">
        <f>IF(AND('Loan amortization schedule-old'!K830&gt;$AE$1,K830&gt;$AE$1),1,0)</f>
        <v>1</v>
      </c>
      <c r="AE830" s="2">
        <f>IF(AND('Loan amortization schedule-old'!K830&gt;$AE$1,K830&lt;$AE$1),($AE$1-K830)*Inputs!$B$10,0)</f>
        <v>0</v>
      </c>
      <c r="AF830">
        <f>IF(AND('Loan amortization schedule-old'!K830&lt;$AE$1,K830&lt;$AE$1),('Loan amortization schedule-old'!K830-'Loan amortization schedule-new'!K830)*Inputs!$B$10,0)</f>
        <v>0</v>
      </c>
      <c r="AG830" s="7"/>
      <c r="AH830" s="61" t="e">
        <f>IF(ISERROR(E830),NA(),'Loan amortization schedule-old'!K830-'Loan amortization schedule-new'!K830)+IF(ISERROR(E830),NA(),'Loan amortization schedule-old'!L830-'Loan amortization schedule-new'!L830)-IF(ISERROR(E830),NA(),IF(AD830=1,0,SUM(AE830:AF830)))</f>
        <v>#VALUE!</v>
      </c>
    </row>
    <row r="831" spans="4:34">
      <c r="D831" s="26">
        <f>IF(SUM($D$2:D830)&lt;&gt;0,0,IF(OR(ROUND(U830-L831,2)=0,ROUND(U831,2)=0),E831,0))</f>
        <v>0</v>
      </c>
      <c r="E831" s="3" t="str">
        <f t="shared" si="156"/>
        <v/>
      </c>
      <c r="F831" s="3" t="str">
        <f t="shared" si="148"/>
        <v/>
      </c>
      <c r="G831" s="47">
        <f t="shared" si="158"/>
        <v>8.6499999999999994E-2</v>
      </c>
      <c r="H831" s="37">
        <f t="shared" si="149"/>
        <v>8.6499999999999994E-2</v>
      </c>
      <c r="I831" s="9" t="e">
        <f>IF(Inputs!$B$12="No",IF((K831+L831)&gt;(U830*(1+rate/freq)),IF((U830*(1+rate/freq))&lt;0,0,(U830*(1+rate/freq))),(K831+L831)),IF(E831="",NA(),IF(Inputs!$E$10&gt;(U830*(1+rate/freq)),IF((U830*(1+rate/freq))&lt;0,0,(U830*(1+rate/freq))),PMT(H831/freq,(term),-$B$2))))</f>
        <v>#N/A</v>
      </c>
      <c r="J831" s="8" t="str">
        <f t="shared" si="150"/>
        <v/>
      </c>
      <c r="K831" s="9" t="str">
        <f t="shared" si="151"/>
        <v/>
      </c>
      <c r="L831" s="8" t="str">
        <f>IF(E831="","",IF(Inputs!$B$12="Yes",I831-K831,Inputs!$B$6-K831))</f>
        <v/>
      </c>
      <c r="M831" s="8" t="str">
        <f t="shared" si="157"/>
        <v/>
      </c>
      <c r="N831" s="8"/>
      <c r="O831" s="8"/>
      <c r="P831" s="8"/>
      <c r="Q831" s="8" t="str">
        <f t="shared" si="152"/>
        <v/>
      </c>
      <c r="R831" s="3">
        <f t="shared" si="153"/>
        <v>0</v>
      </c>
      <c r="S831" s="19"/>
      <c r="T831" s="3">
        <f t="shared" si="154"/>
        <v>0</v>
      </c>
      <c r="U831" s="8" t="str">
        <f t="shared" si="155"/>
        <v/>
      </c>
      <c r="W831" s="11"/>
      <c r="X831" s="11"/>
      <c r="Y831" s="11"/>
      <c r="Z831" s="11"/>
      <c r="AA831" s="11"/>
      <c r="AB831" s="11"/>
      <c r="AC831" s="11"/>
      <c r="AD831">
        <f>IF(AND('Loan amortization schedule-old'!K831&gt;$AE$1,K831&gt;$AE$1),1,0)</f>
        <v>1</v>
      </c>
      <c r="AE831" s="2">
        <f>IF(AND('Loan amortization schedule-old'!K831&gt;$AE$1,K831&lt;$AE$1),($AE$1-K831)*Inputs!$B$10,0)</f>
        <v>0</v>
      </c>
      <c r="AF831">
        <f>IF(AND('Loan amortization schedule-old'!K831&lt;$AE$1,K831&lt;$AE$1),('Loan amortization schedule-old'!K831-'Loan amortization schedule-new'!K831)*Inputs!$B$10,0)</f>
        <v>0</v>
      </c>
      <c r="AG831" s="7"/>
      <c r="AH831" s="61" t="e">
        <f>IF(ISERROR(E831),NA(),'Loan amortization schedule-old'!K831-'Loan amortization schedule-new'!K831)+IF(ISERROR(E831),NA(),'Loan amortization schedule-old'!L831-'Loan amortization schedule-new'!L831)-IF(ISERROR(E831),NA(),IF(AD831=1,0,SUM(AE831:AF831)))</f>
        <v>#VALUE!</v>
      </c>
    </row>
    <row r="832" spans="4:34">
      <c r="D832" s="26">
        <f>IF(SUM($D$2:D831)&lt;&gt;0,0,IF(OR(ROUND(U831-L832,2)=0,ROUND(U832,2)=0),E832,0))</f>
        <v>0</v>
      </c>
      <c r="E832" s="3" t="str">
        <f t="shared" si="156"/>
        <v/>
      </c>
      <c r="F832" s="3" t="str">
        <f t="shared" si="148"/>
        <v/>
      </c>
      <c r="G832" s="47">
        <f t="shared" si="158"/>
        <v>8.6499999999999994E-2</v>
      </c>
      <c r="H832" s="37">
        <f t="shared" si="149"/>
        <v>8.6499999999999994E-2</v>
      </c>
      <c r="I832" s="9" t="e">
        <f>IF(Inputs!$B$12="No",IF((K832+L832)&gt;(U831*(1+rate/freq)),IF((U831*(1+rate/freq))&lt;0,0,(U831*(1+rate/freq))),(K832+L832)),IF(E832="",NA(),IF(Inputs!$E$10&gt;(U831*(1+rate/freq)),IF((U831*(1+rate/freq))&lt;0,0,(U831*(1+rate/freq))),PMT(H832/freq,(term),-$B$2))))</f>
        <v>#N/A</v>
      </c>
      <c r="J832" s="8" t="str">
        <f t="shared" si="150"/>
        <v/>
      </c>
      <c r="K832" s="9" t="str">
        <f t="shared" si="151"/>
        <v/>
      </c>
      <c r="L832" s="8" t="str">
        <f>IF(E832="","",IF(Inputs!$B$12="Yes",I832-K832,Inputs!$B$6-K832))</f>
        <v/>
      </c>
      <c r="M832" s="8" t="str">
        <f t="shared" si="157"/>
        <v/>
      </c>
      <c r="N832" s="8">
        <f>N829+3</f>
        <v>829</v>
      </c>
      <c r="O832" s="8">
        <f>O826+6</f>
        <v>829</v>
      </c>
      <c r="P832" s="8">
        <f>P820+12</f>
        <v>829</v>
      </c>
      <c r="Q832" s="8" t="str">
        <f t="shared" si="152"/>
        <v/>
      </c>
      <c r="R832" s="3">
        <f t="shared" si="153"/>
        <v>0</v>
      </c>
      <c r="S832" s="19"/>
      <c r="T832" s="3">
        <f t="shared" si="154"/>
        <v>0</v>
      </c>
      <c r="U832" s="8" t="str">
        <f t="shared" si="155"/>
        <v/>
      </c>
      <c r="W832" s="11"/>
      <c r="X832" s="11"/>
      <c r="Y832" s="11"/>
      <c r="Z832" s="11"/>
      <c r="AA832" s="11"/>
      <c r="AB832" s="11"/>
      <c r="AC832" s="11"/>
      <c r="AD832">
        <f>IF(AND('Loan amortization schedule-old'!K832&gt;$AE$1,K832&gt;$AE$1),1,0)</f>
        <v>1</v>
      </c>
      <c r="AE832" s="2">
        <f>IF(AND('Loan amortization schedule-old'!K832&gt;$AE$1,K832&lt;$AE$1),($AE$1-K832)*Inputs!$B$10,0)</f>
        <v>0</v>
      </c>
      <c r="AF832">
        <f>IF(AND('Loan amortization schedule-old'!K832&lt;$AE$1,K832&lt;$AE$1),('Loan amortization schedule-old'!K832-'Loan amortization schedule-new'!K832)*Inputs!$B$10,0)</f>
        <v>0</v>
      </c>
      <c r="AG832" s="7"/>
      <c r="AH832" s="61" t="e">
        <f>IF(ISERROR(E832),NA(),'Loan amortization schedule-old'!K832-'Loan amortization schedule-new'!K832)+IF(ISERROR(E832),NA(),'Loan amortization schedule-old'!L832-'Loan amortization schedule-new'!L832)-IF(ISERROR(E832),NA(),IF(AD832=1,0,SUM(AE832:AF832)))</f>
        <v>#VALUE!</v>
      </c>
    </row>
    <row r="833" spans="4:34">
      <c r="D833" s="26">
        <f>IF(SUM($D$2:D832)&lt;&gt;0,0,IF(OR(ROUND(U832-L833,2)=0,ROUND(U833,2)=0),E833,0))</f>
        <v>0</v>
      </c>
      <c r="E833" s="3" t="str">
        <f t="shared" si="156"/>
        <v/>
      </c>
      <c r="F833" s="3" t="str">
        <f t="shared" si="148"/>
        <v/>
      </c>
      <c r="G833" s="47">
        <f t="shared" si="158"/>
        <v>8.6499999999999994E-2</v>
      </c>
      <c r="H833" s="37">
        <f t="shared" si="149"/>
        <v>8.6499999999999994E-2</v>
      </c>
      <c r="I833" s="9" t="e">
        <f>IF(Inputs!$B$12="No",IF((K833+L833)&gt;(U832*(1+rate/freq)),IF((U832*(1+rate/freq))&lt;0,0,(U832*(1+rate/freq))),(K833+L833)),IF(E833="",NA(),IF(Inputs!$E$10&gt;(U832*(1+rate/freq)),IF((U832*(1+rate/freq))&lt;0,0,(U832*(1+rate/freq))),PMT(H833/freq,(term),-$B$2))))</f>
        <v>#N/A</v>
      </c>
      <c r="J833" s="8" t="str">
        <f t="shared" si="150"/>
        <v/>
      </c>
      <c r="K833" s="9" t="str">
        <f t="shared" si="151"/>
        <v/>
      </c>
      <c r="L833" s="8" t="str">
        <f>IF(E833="","",IF(Inputs!$B$12="Yes",I833-K833,Inputs!$B$6-K833))</f>
        <v/>
      </c>
      <c r="M833" s="8" t="str">
        <f t="shared" si="157"/>
        <v/>
      </c>
      <c r="N833" s="8"/>
      <c r="O833" s="8"/>
      <c r="P833" s="8"/>
      <c r="Q833" s="8" t="str">
        <f t="shared" si="152"/>
        <v/>
      </c>
      <c r="R833" s="3">
        <f t="shared" si="153"/>
        <v>0</v>
      </c>
      <c r="S833" s="19"/>
      <c r="T833" s="3">
        <f t="shared" si="154"/>
        <v>0</v>
      </c>
      <c r="U833" s="8" t="str">
        <f t="shared" si="155"/>
        <v/>
      </c>
      <c r="W833" s="11"/>
      <c r="X833" s="11"/>
      <c r="Y833" s="11"/>
      <c r="Z833" s="11"/>
      <c r="AA833" s="11"/>
      <c r="AB833" s="11"/>
      <c r="AC833" s="11"/>
      <c r="AD833">
        <f>IF(AND('Loan amortization schedule-old'!K833&gt;$AE$1,K833&gt;$AE$1),1,0)</f>
        <v>1</v>
      </c>
      <c r="AE833" s="2">
        <f>IF(AND('Loan amortization schedule-old'!K833&gt;$AE$1,K833&lt;$AE$1),($AE$1-K833)*Inputs!$B$10,0)</f>
        <v>0</v>
      </c>
      <c r="AF833">
        <f>IF(AND('Loan amortization schedule-old'!K833&lt;$AE$1,K833&lt;$AE$1),('Loan amortization schedule-old'!K833-'Loan amortization schedule-new'!K833)*Inputs!$B$10,0)</f>
        <v>0</v>
      </c>
      <c r="AG833" s="7"/>
      <c r="AH833" s="61" t="e">
        <f>IF(ISERROR(E833),NA(),'Loan amortization schedule-old'!K833-'Loan amortization schedule-new'!K833)+IF(ISERROR(E833),NA(),'Loan amortization schedule-old'!L833-'Loan amortization schedule-new'!L833)-IF(ISERROR(E833),NA(),IF(AD833=1,0,SUM(AE833:AF833)))</f>
        <v>#VALUE!</v>
      </c>
    </row>
    <row r="834" spans="4:34">
      <c r="D834" s="26">
        <f>IF(SUM($D$2:D833)&lt;&gt;0,0,IF(OR(ROUND(U833-L834,2)=0,ROUND(U834,2)=0),E834,0))</f>
        <v>0</v>
      </c>
      <c r="E834" s="3" t="str">
        <f t="shared" si="156"/>
        <v/>
      </c>
      <c r="F834" s="3" t="str">
        <f t="shared" si="148"/>
        <v/>
      </c>
      <c r="G834" s="47">
        <f t="shared" si="158"/>
        <v>8.6499999999999994E-2</v>
      </c>
      <c r="H834" s="37">
        <f t="shared" si="149"/>
        <v>8.6499999999999994E-2</v>
      </c>
      <c r="I834" s="9" t="e">
        <f>IF(Inputs!$B$12="No",IF((K834+L834)&gt;(U833*(1+rate/freq)),IF((U833*(1+rate/freq))&lt;0,0,(U833*(1+rate/freq))),(K834+L834)),IF(E834="",NA(),IF(Inputs!$E$10&gt;(U833*(1+rate/freq)),IF((U833*(1+rate/freq))&lt;0,0,(U833*(1+rate/freq))),PMT(H834/freq,(term),-$B$2))))</f>
        <v>#N/A</v>
      </c>
      <c r="J834" s="8" t="str">
        <f t="shared" si="150"/>
        <v/>
      </c>
      <c r="K834" s="9" t="str">
        <f t="shared" si="151"/>
        <v/>
      </c>
      <c r="L834" s="8" t="str">
        <f>IF(E834="","",IF(Inputs!$B$12="Yes",I834-K834,Inputs!$B$6-K834))</f>
        <v/>
      </c>
      <c r="M834" s="8" t="str">
        <f t="shared" si="157"/>
        <v/>
      </c>
      <c r="N834" s="8"/>
      <c r="O834" s="8"/>
      <c r="P834" s="8"/>
      <c r="Q834" s="8" t="str">
        <f t="shared" si="152"/>
        <v/>
      </c>
      <c r="R834" s="3">
        <f t="shared" si="153"/>
        <v>0</v>
      </c>
      <c r="S834" s="19"/>
      <c r="T834" s="3">
        <f t="shared" si="154"/>
        <v>0</v>
      </c>
      <c r="U834" s="8" t="str">
        <f t="shared" si="155"/>
        <v/>
      </c>
      <c r="W834" s="11"/>
      <c r="X834" s="11"/>
      <c r="Y834" s="11"/>
      <c r="Z834" s="11"/>
      <c r="AA834" s="11"/>
      <c r="AB834" s="11"/>
      <c r="AC834" s="11"/>
      <c r="AD834">
        <f>IF(AND('Loan amortization schedule-old'!K834&gt;$AE$1,K834&gt;$AE$1),1,0)</f>
        <v>1</v>
      </c>
      <c r="AE834" s="2">
        <f>IF(AND('Loan amortization schedule-old'!K834&gt;$AE$1,K834&lt;$AE$1),($AE$1-K834)*Inputs!$B$10,0)</f>
        <v>0</v>
      </c>
      <c r="AF834">
        <f>IF(AND('Loan amortization schedule-old'!K834&lt;$AE$1,K834&lt;$AE$1),('Loan amortization schedule-old'!K834-'Loan amortization schedule-new'!K834)*Inputs!$B$10,0)</f>
        <v>0</v>
      </c>
      <c r="AG834" s="7"/>
      <c r="AH834" s="61" t="e">
        <f>IF(ISERROR(E834),NA(),'Loan amortization schedule-old'!K834-'Loan amortization schedule-new'!K834)+IF(ISERROR(E834),NA(),'Loan amortization schedule-old'!L834-'Loan amortization schedule-new'!L834)-IF(ISERROR(E834),NA(),IF(AD834=1,0,SUM(AE834:AF834)))</f>
        <v>#VALUE!</v>
      </c>
    </row>
    <row r="835" spans="4:34">
      <c r="D835" s="26">
        <f>IF(SUM($D$2:D834)&lt;&gt;0,0,IF(OR(ROUND(U834-L835,2)=0,ROUND(U835,2)=0),E835,0))</f>
        <v>0</v>
      </c>
      <c r="E835" s="3" t="str">
        <f t="shared" si="156"/>
        <v/>
      </c>
      <c r="F835" s="3" t="str">
        <f t="shared" si="148"/>
        <v/>
      </c>
      <c r="G835" s="47">
        <f t="shared" si="158"/>
        <v>8.6499999999999994E-2</v>
      </c>
      <c r="H835" s="37">
        <f t="shared" si="149"/>
        <v>8.6499999999999994E-2</v>
      </c>
      <c r="I835" s="9" t="e">
        <f>IF(Inputs!$B$12="No",IF((K835+L835)&gt;(U834*(1+rate/freq)),IF((U834*(1+rate/freq))&lt;0,0,(U834*(1+rate/freq))),(K835+L835)),IF(E835="",NA(),IF(Inputs!$E$10&gt;(U834*(1+rate/freq)),IF((U834*(1+rate/freq))&lt;0,0,(U834*(1+rate/freq))),PMT(H835/freq,(term),-$B$2))))</f>
        <v>#N/A</v>
      </c>
      <c r="J835" s="8" t="str">
        <f t="shared" si="150"/>
        <v/>
      </c>
      <c r="K835" s="9" t="str">
        <f t="shared" si="151"/>
        <v/>
      </c>
      <c r="L835" s="8" t="str">
        <f>IF(E835="","",IF(Inputs!$B$12="Yes",I835-K835,Inputs!$B$6-K835))</f>
        <v/>
      </c>
      <c r="M835" s="8" t="str">
        <f t="shared" si="157"/>
        <v/>
      </c>
      <c r="N835" s="8">
        <f>N832+3</f>
        <v>832</v>
      </c>
      <c r="O835" s="8"/>
      <c r="P835" s="8"/>
      <c r="Q835" s="8" t="str">
        <f t="shared" si="152"/>
        <v/>
      </c>
      <c r="R835" s="3">
        <f t="shared" si="153"/>
        <v>0</v>
      </c>
      <c r="S835" s="19"/>
      <c r="T835" s="3">
        <f t="shared" si="154"/>
        <v>0</v>
      </c>
      <c r="U835" s="8" t="str">
        <f t="shared" si="155"/>
        <v/>
      </c>
      <c r="W835" s="11"/>
      <c r="X835" s="11"/>
      <c r="Y835" s="11"/>
      <c r="Z835" s="11"/>
      <c r="AA835" s="11"/>
      <c r="AB835" s="11"/>
      <c r="AC835" s="11"/>
      <c r="AD835">
        <f>IF(AND('Loan amortization schedule-old'!K835&gt;$AE$1,K835&gt;$AE$1),1,0)</f>
        <v>1</v>
      </c>
      <c r="AE835" s="2">
        <f>IF(AND('Loan amortization schedule-old'!K835&gt;$AE$1,K835&lt;$AE$1),($AE$1-K835)*Inputs!$B$10,0)</f>
        <v>0</v>
      </c>
      <c r="AF835">
        <f>IF(AND('Loan amortization schedule-old'!K835&lt;$AE$1,K835&lt;$AE$1),('Loan amortization schedule-old'!K835-'Loan amortization schedule-new'!K835)*Inputs!$B$10,0)</f>
        <v>0</v>
      </c>
      <c r="AG835" s="7"/>
      <c r="AH835" s="61" t="e">
        <f>IF(ISERROR(E835),NA(),'Loan amortization schedule-old'!K835-'Loan amortization schedule-new'!K835)+IF(ISERROR(E835),NA(),'Loan amortization schedule-old'!L835-'Loan amortization schedule-new'!L835)-IF(ISERROR(E835),NA(),IF(AD835=1,0,SUM(AE835:AF835)))</f>
        <v>#VALUE!</v>
      </c>
    </row>
    <row r="836" spans="4:34">
      <c r="D836" s="26">
        <f>IF(SUM($D$2:D835)&lt;&gt;0,0,IF(OR(ROUND(U835-L836,2)=0,ROUND(U836,2)=0),E836,0))</f>
        <v>0</v>
      </c>
      <c r="E836" s="3" t="str">
        <f t="shared" si="156"/>
        <v/>
      </c>
      <c r="F836" s="3" t="str">
        <f t="shared" ref="F836:F899" si="159">IF(E836="","",IF(ISERROR(INDEX($A$11:$B$20,MATCH(E836,$A$11:$A$20,0),2)),0,INDEX($A$11:$B$20,MATCH(E836,$A$11:$A$20,0),2)))</f>
        <v/>
      </c>
      <c r="G836" s="47">
        <f t="shared" si="158"/>
        <v>8.6499999999999994E-2</v>
      </c>
      <c r="H836" s="37">
        <f t="shared" ref="H836:H899" si="160">IF($BD$2="fixed",rate,G836)</f>
        <v>8.6499999999999994E-2</v>
      </c>
      <c r="I836" s="9" t="e">
        <f>IF(Inputs!$B$12="No",IF((K836+L836)&gt;(U835*(1+rate/freq)),IF((U835*(1+rate/freq))&lt;0,0,(U835*(1+rate/freq))),(K836+L836)),IF(E836="",NA(),IF(Inputs!$E$10&gt;(U835*(1+rate/freq)),IF((U835*(1+rate/freq))&lt;0,0,(U835*(1+rate/freq))),PMT(H836/freq,(term),-$B$2))))</f>
        <v>#N/A</v>
      </c>
      <c r="J836" s="8" t="str">
        <f t="shared" ref="J836:J899" si="161">IF(E836="","",IF(emi&gt;(U835*(1+rate/freq)),IF((U835*(1+rate/freq))&lt;0,0,(U835*(1+rate/freq))),emi))</f>
        <v/>
      </c>
      <c r="K836" s="9" t="str">
        <f t="shared" ref="K836:K899" si="162">IF(E836="","",IF(U835&lt;0,0,U835)*H836/freq)</f>
        <v/>
      </c>
      <c r="L836" s="8" t="str">
        <f>IF(E836="","",IF(Inputs!$B$12="Yes",I836-K836,Inputs!$B$6-K836))</f>
        <v/>
      </c>
      <c r="M836" s="8" t="str">
        <f t="shared" si="157"/>
        <v/>
      </c>
      <c r="N836" s="8"/>
      <c r="O836" s="8"/>
      <c r="P836" s="8"/>
      <c r="Q836" s="8" t="str">
        <f t="shared" ref="Q836:Q899" si="163">IF($B$23=$M$2,M836,IF($B$23=$N$2,N836,IF($B$23=$O$2,O836,IF($B$23=$P$2,P836,""))))</f>
        <v/>
      </c>
      <c r="R836" s="3">
        <f t="shared" ref="R836:R899" si="164">IF(Q836&lt;&gt;0,regpay,0)</f>
        <v>0</v>
      </c>
      <c r="S836" s="19"/>
      <c r="T836" s="3">
        <f t="shared" ref="T836:T899" si="165">IF(U835=0,0,S836)</f>
        <v>0</v>
      </c>
      <c r="U836" s="8" t="str">
        <f t="shared" ref="U836:U899" si="166">IF(E836="","",IF(U835&lt;=0,0,IF(U835+F836-L836-R836-T836&lt;0,0,U835+F836-L836-R836-T836)))</f>
        <v/>
      </c>
      <c r="W836" s="11"/>
      <c r="X836" s="11"/>
      <c r="Y836" s="11"/>
      <c r="Z836" s="11"/>
      <c r="AA836" s="11"/>
      <c r="AB836" s="11"/>
      <c r="AC836" s="11"/>
      <c r="AD836">
        <f>IF(AND('Loan amortization schedule-old'!K836&gt;$AE$1,K836&gt;$AE$1),1,0)</f>
        <v>1</v>
      </c>
      <c r="AE836" s="2">
        <f>IF(AND('Loan amortization schedule-old'!K836&gt;$AE$1,K836&lt;$AE$1),($AE$1-K836)*Inputs!$B$10,0)</f>
        <v>0</v>
      </c>
      <c r="AF836">
        <f>IF(AND('Loan amortization schedule-old'!K836&lt;$AE$1,K836&lt;$AE$1),('Loan amortization schedule-old'!K836-'Loan amortization schedule-new'!K836)*Inputs!$B$10,0)</f>
        <v>0</v>
      </c>
      <c r="AG836" s="7"/>
      <c r="AH836" s="61" t="e">
        <f>IF(ISERROR(E836),NA(),'Loan amortization schedule-old'!K836-'Loan amortization schedule-new'!K836)+IF(ISERROR(E836),NA(),'Loan amortization schedule-old'!L836-'Loan amortization schedule-new'!L836)-IF(ISERROR(E836),NA(),IF(AD836=1,0,SUM(AE836:AF836)))</f>
        <v>#VALUE!</v>
      </c>
    </row>
    <row r="837" spans="4:34">
      <c r="D837" s="26">
        <f>IF(SUM($D$2:D836)&lt;&gt;0,0,IF(OR(ROUND(U836-L837,2)=0,ROUND(U837,2)=0),E837,0))</f>
        <v>0</v>
      </c>
      <c r="E837" s="3" t="str">
        <f t="shared" ref="E837:E900" si="167">IF(E836&lt;term,E836+1,"")</f>
        <v/>
      </c>
      <c r="F837" s="3" t="str">
        <f t="shared" si="159"/>
        <v/>
      </c>
      <c r="G837" s="47">
        <f t="shared" si="158"/>
        <v>8.6499999999999994E-2</v>
      </c>
      <c r="H837" s="37">
        <f t="shared" si="160"/>
        <v>8.6499999999999994E-2</v>
      </c>
      <c r="I837" s="9" t="e">
        <f>IF(Inputs!$B$12="No",IF((K837+L837)&gt;(U836*(1+rate/freq)),IF((U836*(1+rate/freq))&lt;0,0,(U836*(1+rate/freq))),(K837+L837)),IF(E837="",NA(),IF(Inputs!$E$10&gt;(U836*(1+rate/freq)),IF((U836*(1+rate/freq))&lt;0,0,(U836*(1+rate/freq))),PMT(H837/freq,(term),-$B$2))))</f>
        <v>#N/A</v>
      </c>
      <c r="J837" s="8" t="str">
        <f t="shared" si="161"/>
        <v/>
      </c>
      <c r="K837" s="9" t="str">
        <f t="shared" si="162"/>
        <v/>
      </c>
      <c r="L837" s="8" t="str">
        <f>IF(E837="","",IF(Inputs!$B$12="Yes",I837-K837,Inputs!$B$6-K837))</f>
        <v/>
      </c>
      <c r="M837" s="8" t="str">
        <f t="shared" ref="M837:M900" si="168">E837</f>
        <v/>
      </c>
      <c r="N837" s="8"/>
      <c r="O837" s="8"/>
      <c r="P837" s="8"/>
      <c r="Q837" s="8" t="str">
        <f t="shared" si="163"/>
        <v/>
      </c>
      <c r="R837" s="3">
        <f t="shared" si="164"/>
        <v>0</v>
      </c>
      <c r="S837" s="19"/>
      <c r="T837" s="3">
        <f t="shared" si="165"/>
        <v>0</v>
      </c>
      <c r="U837" s="8" t="str">
        <f t="shared" si="166"/>
        <v/>
      </c>
      <c r="W837" s="11"/>
      <c r="X837" s="11"/>
      <c r="Y837" s="11"/>
      <c r="Z837" s="11"/>
      <c r="AA837" s="11"/>
      <c r="AB837" s="11"/>
      <c r="AC837" s="11"/>
      <c r="AD837">
        <f>IF(AND('Loan amortization schedule-old'!K837&gt;$AE$1,K837&gt;$AE$1),1,0)</f>
        <v>1</v>
      </c>
      <c r="AE837" s="2">
        <f>IF(AND('Loan amortization schedule-old'!K837&gt;$AE$1,K837&lt;$AE$1),($AE$1-K837)*Inputs!$B$10,0)</f>
        <v>0</v>
      </c>
      <c r="AF837">
        <f>IF(AND('Loan amortization schedule-old'!K837&lt;$AE$1,K837&lt;$AE$1),('Loan amortization schedule-old'!K837-'Loan amortization schedule-new'!K837)*Inputs!$B$10,0)</f>
        <v>0</v>
      </c>
      <c r="AG837" s="7"/>
      <c r="AH837" s="61" t="e">
        <f>IF(ISERROR(E837),NA(),'Loan amortization schedule-old'!K837-'Loan amortization schedule-new'!K837)+IF(ISERROR(E837),NA(),'Loan amortization schedule-old'!L837-'Loan amortization schedule-new'!L837)-IF(ISERROR(E837),NA(),IF(AD837=1,0,SUM(AE837:AF837)))</f>
        <v>#VALUE!</v>
      </c>
    </row>
    <row r="838" spans="4:34">
      <c r="D838" s="26">
        <f>IF(SUM($D$2:D837)&lt;&gt;0,0,IF(OR(ROUND(U837-L838,2)=0,ROUND(U838,2)=0),E838,0))</f>
        <v>0</v>
      </c>
      <c r="E838" s="3" t="str">
        <f t="shared" si="167"/>
        <v/>
      </c>
      <c r="F838" s="3" t="str">
        <f t="shared" si="159"/>
        <v/>
      </c>
      <c r="G838" s="47">
        <f t="shared" ref="G838:G901" si="169">G837</f>
        <v>8.6499999999999994E-2</v>
      </c>
      <c r="H838" s="37">
        <f t="shared" si="160"/>
        <v>8.6499999999999994E-2</v>
      </c>
      <c r="I838" s="9" t="e">
        <f>IF(Inputs!$B$12="No",IF((K838+L838)&gt;(U837*(1+rate/freq)),IF((U837*(1+rate/freq))&lt;0,0,(U837*(1+rate/freq))),(K838+L838)),IF(E838="",NA(),IF(Inputs!$E$10&gt;(U837*(1+rate/freq)),IF((U837*(1+rate/freq))&lt;0,0,(U837*(1+rate/freq))),PMT(H838/freq,(term),-$B$2))))</f>
        <v>#N/A</v>
      </c>
      <c r="J838" s="8" t="str">
        <f t="shared" si="161"/>
        <v/>
      </c>
      <c r="K838" s="9" t="str">
        <f t="shared" si="162"/>
        <v/>
      </c>
      <c r="L838" s="8" t="str">
        <f>IF(E838="","",IF(Inputs!$B$12="Yes",I838-K838,Inputs!$B$6-K838))</f>
        <v/>
      </c>
      <c r="M838" s="8" t="str">
        <f t="shared" si="168"/>
        <v/>
      </c>
      <c r="N838" s="8">
        <f>N835+3</f>
        <v>835</v>
      </c>
      <c r="O838" s="8">
        <f>O832+6</f>
        <v>835</v>
      </c>
      <c r="P838" s="8"/>
      <c r="Q838" s="8" t="str">
        <f t="shared" si="163"/>
        <v/>
      </c>
      <c r="R838" s="3">
        <f t="shared" si="164"/>
        <v>0</v>
      </c>
      <c r="S838" s="19"/>
      <c r="T838" s="3">
        <f t="shared" si="165"/>
        <v>0</v>
      </c>
      <c r="U838" s="8" t="str">
        <f t="shared" si="166"/>
        <v/>
      </c>
      <c r="W838" s="11"/>
      <c r="X838" s="11"/>
      <c r="Y838" s="11"/>
      <c r="Z838" s="11"/>
      <c r="AA838" s="11"/>
      <c r="AB838" s="11"/>
      <c r="AC838" s="11"/>
      <c r="AD838">
        <f>IF(AND('Loan amortization schedule-old'!K838&gt;$AE$1,K838&gt;$AE$1),1,0)</f>
        <v>1</v>
      </c>
      <c r="AE838" s="2">
        <f>IF(AND('Loan amortization schedule-old'!K838&gt;$AE$1,K838&lt;$AE$1),($AE$1-K838)*Inputs!$B$10,0)</f>
        <v>0</v>
      </c>
      <c r="AF838">
        <f>IF(AND('Loan amortization schedule-old'!K838&lt;$AE$1,K838&lt;$AE$1),('Loan amortization schedule-old'!K838-'Loan amortization schedule-new'!K838)*Inputs!$B$10,0)</f>
        <v>0</v>
      </c>
      <c r="AG838" s="7"/>
      <c r="AH838" s="61" t="e">
        <f>IF(ISERROR(E838),NA(),'Loan amortization schedule-old'!K838-'Loan amortization schedule-new'!K838)+IF(ISERROR(E838),NA(),'Loan amortization schedule-old'!L838-'Loan amortization schedule-new'!L838)-IF(ISERROR(E838),NA(),IF(AD838=1,0,SUM(AE838:AF838)))</f>
        <v>#VALUE!</v>
      </c>
    </row>
    <row r="839" spans="4:34">
      <c r="D839" s="26">
        <f>IF(SUM($D$2:D838)&lt;&gt;0,0,IF(OR(ROUND(U838-L839,2)=0,ROUND(U839,2)=0),E839,0))</f>
        <v>0</v>
      </c>
      <c r="E839" s="3" t="str">
        <f t="shared" si="167"/>
        <v/>
      </c>
      <c r="F839" s="3" t="str">
        <f t="shared" si="159"/>
        <v/>
      </c>
      <c r="G839" s="47">
        <f t="shared" si="169"/>
        <v>8.6499999999999994E-2</v>
      </c>
      <c r="H839" s="37">
        <f t="shared" si="160"/>
        <v>8.6499999999999994E-2</v>
      </c>
      <c r="I839" s="9" t="e">
        <f>IF(Inputs!$B$12="No",IF((K839+L839)&gt;(U838*(1+rate/freq)),IF((U838*(1+rate/freq))&lt;0,0,(U838*(1+rate/freq))),(K839+L839)),IF(E839="",NA(),IF(Inputs!$E$10&gt;(U838*(1+rate/freq)),IF((U838*(1+rate/freq))&lt;0,0,(U838*(1+rate/freq))),PMT(H839/freq,(term),-$B$2))))</f>
        <v>#N/A</v>
      </c>
      <c r="J839" s="8" t="str">
        <f t="shared" si="161"/>
        <v/>
      </c>
      <c r="K839" s="9" t="str">
        <f t="shared" si="162"/>
        <v/>
      </c>
      <c r="L839" s="8" t="str">
        <f>IF(E839="","",IF(Inputs!$B$12="Yes",I839-K839,Inputs!$B$6-K839))</f>
        <v/>
      </c>
      <c r="M839" s="8" t="str">
        <f t="shared" si="168"/>
        <v/>
      </c>
      <c r="N839" s="8"/>
      <c r="O839" s="8"/>
      <c r="P839" s="8"/>
      <c r="Q839" s="8" t="str">
        <f t="shared" si="163"/>
        <v/>
      </c>
      <c r="R839" s="3">
        <f t="shared" si="164"/>
        <v>0</v>
      </c>
      <c r="S839" s="19"/>
      <c r="T839" s="3">
        <f t="shared" si="165"/>
        <v>0</v>
      </c>
      <c r="U839" s="8" t="str">
        <f t="shared" si="166"/>
        <v/>
      </c>
      <c r="W839" s="11"/>
      <c r="X839" s="11"/>
      <c r="Y839" s="11"/>
      <c r="Z839" s="11"/>
      <c r="AA839" s="11"/>
      <c r="AB839" s="11"/>
      <c r="AC839" s="11"/>
      <c r="AD839">
        <f>IF(AND('Loan amortization schedule-old'!K839&gt;$AE$1,K839&gt;$AE$1),1,0)</f>
        <v>1</v>
      </c>
      <c r="AE839" s="2">
        <f>IF(AND('Loan amortization schedule-old'!K839&gt;$AE$1,K839&lt;$AE$1),($AE$1-K839)*Inputs!$B$10,0)</f>
        <v>0</v>
      </c>
      <c r="AF839">
        <f>IF(AND('Loan amortization schedule-old'!K839&lt;$AE$1,K839&lt;$AE$1),('Loan amortization schedule-old'!K839-'Loan amortization schedule-new'!K839)*Inputs!$B$10,0)</f>
        <v>0</v>
      </c>
      <c r="AG839" s="7"/>
      <c r="AH839" s="61" t="e">
        <f>IF(ISERROR(E839),NA(),'Loan amortization schedule-old'!K839-'Loan amortization schedule-new'!K839)+IF(ISERROR(E839),NA(),'Loan amortization schedule-old'!L839-'Loan amortization schedule-new'!L839)-IF(ISERROR(E839),NA(),IF(AD839=1,0,SUM(AE839:AF839)))</f>
        <v>#VALUE!</v>
      </c>
    </row>
    <row r="840" spans="4:34">
      <c r="D840" s="26">
        <f>IF(SUM($D$2:D839)&lt;&gt;0,0,IF(OR(ROUND(U839-L840,2)=0,ROUND(U840,2)=0),E840,0))</f>
        <v>0</v>
      </c>
      <c r="E840" s="3" t="str">
        <f t="shared" si="167"/>
        <v/>
      </c>
      <c r="F840" s="3" t="str">
        <f t="shared" si="159"/>
        <v/>
      </c>
      <c r="G840" s="47">
        <f t="shared" si="169"/>
        <v>8.6499999999999994E-2</v>
      </c>
      <c r="H840" s="37">
        <f t="shared" si="160"/>
        <v>8.6499999999999994E-2</v>
      </c>
      <c r="I840" s="9" t="e">
        <f>IF(Inputs!$B$12="No",IF((K840+L840)&gt;(U839*(1+rate/freq)),IF((U839*(1+rate/freq))&lt;0,0,(U839*(1+rate/freq))),(K840+L840)),IF(E840="",NA(),IF(Inputs!$E$10&gt;(U839*(1+rate/freq)),IF((U839*(1+rate/freq))&lt;0,0,(U839*(1+rate/freq))),PMT(H840/freq,(term),-$B$2))))</f>
        <v>#N/A</v>
      </c>
      <c r="J840" s="8" t="str">
        <f t="shared" si="161"/>
        <v/>
      </c>
      <c r="K840" s="9" t="str">
        <f t="shared" si="162"/>
        <v/>
      </c>
      <c r="L840" s="8" t="str">
        <f>IF(E840="","",IF(Inputs!$B$12="Yes",I840-K840,Inputs!$B$6-K840))</f>
        <v/>
      </c>
      <c r="M840" s="8" t="str">
        <f t="shared" si="168"/>
        <v/>
      </c>
      <c r="N840" s="8"/>
      <c r="O840" s="8"/>
      <c r="P840" s="8"/>
      <c r="Q840" s="8" t="str">
        <f t="shared" si="163"/>
        <v/>
      </c>
      <c r="R840" s="3">
        <f t="shared" si="164"/>
        <v>0</v>
      </c>
      <c r="S840" s="19"/>
      <c r="T840" s="3">
        <f t="shared" si="165"/>
        <v>0</v>
      </c>
      <c r="U840" s="8" t="str">
        <f t="shared" si="166"/>
        <v/>
      </c>
      <c r="W840" s="11"/>
      <c r="X840" s="11"/>
      <c r="Y840" s="11"/>
      <c r="Z840" s="11"/>
      <c r="AA840" s="11"/>
      <c r="AB840" s="11"/>
      <c r="AC840" s="11"/>
      <c r="AD840">
        <f>IF(AND('Loan amortization schedule-old'!K840&gt;$AE$1,K840&gt;$AE$1),1,0)</f>
        <v>1</v>
      </c>
      <c r="AE840" s="2">
        <f>IF(AND('Loan amortization schedule-old'!K840&gt;$AE$1,K840&lt;$AE$1),($AE$1-K840)*Inputs!$B$10,0)</f>
        <v>0</v>
      </c>
      <c r="AF840">
        <f>IF(AND('Loan amortization schedule-old'!K840&lt;$AE$1,K840&lt;$AE$1),('Loan amortization schedule-old'!K840-'Loan amortization schedule-new'!K840)*Inputs!$B$10,0)</f>
        <v>0</v>
      </c>
      <c r="AG840" s="7"/>
      <c r="AH840" s="61" t="e">
        <f>IF(ISERROR(E840),NA(),'Loan amortization schedule-old'!K840-'Loan amortization schedule-new'!K840)+IF(ISERROR(E840),NA(),'Loan amortization schedule-old'!L840-'Loan amortization schedule-new'!L840)-IF(ISERROR(E840),NA(),IF(AD840=1,0,SUM(AE840:AF840)))</f>
        <v>#VALUE!</v>
      </c>
    </row>
    <row r="841" spans="4:34">
      <c r="D841" s="26">
        <f>IF(SUM($D$2:D840)&lt;&gt;0,0,IF(OR(ROUND(U840-L841,2)=0,ROUND(U841,2)=0),E841,0))</f>
        <v>0</v>
      </c>
      <c r="E841" s="3" t="str">
        <f t="shared" si="167"/>
        <v/>
      </c>
      <c r="F841" s="3" t="str">
        <f t="shared" si="159"/>
        <v/>
      </c>
      <c r="G841" s="47">
        <f t="shared" si="169"/>
        <v>8.6499999999999994E-2</v>
      </c>
      <c r="H841" s="37">
        <f t="shared" si="160"/>
        <v>8.6499999999999994E-2</v>
      </c>
      <c r="I841" s="9" t="e">
        <f>IF(Inputs!$B$12="No",IF((K841+L841)&gt;(U840*(1+rate/freq)),IF((U840*(1+rate/freq))&lt;0,0,(U840*(1+rate/freq))),(K841+L841)),IF(E841="",NA(),IF(Inputs!$E$10&gt;(U840*(1+rate/freq)),IF((U840*(1+rate/freq))&lt;0,0,(U840*(1+rate/freq))),PMT(H841/freq,(term),-$B$2))))</f>
        <v>#N/A</v>
      </c>
      <c r="J841" s="8" t="str">
        <f t="shared" si="161"/>
        <v/>
      </c>
      <c r="K841" s="9" t="str">
        <f t="shared" si="162"/>
        <v/>
      </c>
      <c r="L841" s="8" t="str">
        <f>IF(E841="","",IF(Inputs!$B$12="Yes",I841-K841,Inputs!$B$6-K841))</f>
        <v/>
      </c>
      <c r="M841" s="8" t="str">
        <f t="shared" si="168"/>
        <v/>
      </c>
      <c r="N841" s="8">
        <f>N838+3</f>
        <v>838</v>
      </c>
      <c r="O841" s="8"/>
      <c r="P841" s="8"/>
      <c r="Q841" s="8" t="str">
        <f t="shared" si="163"/>
        <v/>
      </c>
      <c r="R841" s="3">
        <f t="shared" si="164"/>
        <v>0</v>
      </c>
      <c r="S841" s="19"/>
      <c r="T841" s="3">
        <f t="shared" si="165"/>
        <v>0</v>
      </c>
      <c r="U841" s="8" t="str">
        <f t="shared" si="166"/>
        <v/>
      </c>
      <c r="W841" s="11"/>
      <c r="X841" s="11"/>
      <c r="Y841" s="11"/>
      <c r="Z841" s="11"/>
      <c r="AA841" s="11"/>
      <c r="AB841" s="11"/>
      <c r="AC841" s="11"/>
      <c r="AD841">
        <f>IF(AND('Loan amortization schedule-old'!K841&gt;$AE$1,K841&gt;$AE$1),1,0)</f>
        <v>1</v>
      </c>
      <c r="AE841" s="2">
        <f>IF(AND('Loan amortization schedule-old'!K841&gt;$AE$1,K841&lt;$AE$1),($AE$1-K841)*Inputs!$B$10,0)</f>
        <v>0</v>
      </c>
      <c r="AF841">
        <f>IF(AND('Loan amortization schedule-old'!K841&lt;$AE$1,K841&lt;$AE$1),('Loan amortization schedule-old'!K841-'Loan amortization schedule-new'!K841)*Inputs!$B$10,0)</f>
        <v>0</v>
      </c>
      <c r="AG841" s="7"/>
      <c r="AH841" s="61" t="e">
        <f>IF(ISERROR(E841),NA(),'Loan amortization schedule-old'!K841-'Loan amortization schedule-new'!K841)+IF(ISERROR(E841),NA(),'Loan amortization schedule-old'!L841-'Loan amortization schedule-new'!L841)-IF(ISERROR(E841),NA(),IF(AD841=1,0,SUM(AE841:AF841)))</f>
        <v>#VALUE!</v>
      </c>
    </row>
    <row r="842" spans="4:34">
      <c r="D842" s="26">
        <f>IF(SUM($D$2:D841)&lt;&gt;0,0,IF(OR(ROUND(U841-L842,2)=0,ROUND(U842,2)=0),E842,0))</f>
        <v>0</v>
      </c>
      <c r="E842" s="3" t="str">
        <f t="shared" si="167"/>
        <v/>
      </c>
      <c r="F842" s="3" t="str">
        <f t="shared" si="159"/>
        <v/>
      </c>
      <c r="G842" s="47">
        <f t="shared" si="169"/>
        <v>8.6499999999999994E-2</v>
      </c>
      <c r="H842" s="37">
        <f t="shared" si="160"/>
        <v>8.6499999999999994E-2</v>
      </c>
      <c r="I842" s="9" t="e">
        <f>IF(Inputs!$B$12="No",IF((K842+L842)&gt;(U841*(1+rate/freq)),IF((U841*(1+rate/freq))&lt;0,0,(U841*(1+rate/freq))),(K842+L842)),IF(E842="",NA(),IF(Inputs!$E$10&gt;(U841*(1+rate/freq)),IF((U841*(1+rate/freq))&lt;0,0,(U841*(1+rate/freq))),PMT(H842/freq,(term),-$B$2))))</f>
        <v>#N/A</v>
      </c>
      <c r="J842" s="8" t="str">
        <f t="shared" si="161"/>
        <v/>
      </c>
      <c r="K842" s="9" t="str">
        <f t="shared" si="162"/>
        <v/>
      </c>
      <c r="L842" s="8" t="str">
        <f>IF(E842="","",IF(Inputs!$B$12="Yes",I842-K842,Inputs!$B$6-K842))</f>
        <v/>
      </c>
      <c r="M842" s="8" t="str">
        <f t="shared" si="168"/>
        <v/>
      </c>
      <c r="N842" s="8"/>
      <c r="O842" s="8"/>
      <c r="P842" s="8"/>
      <c r="Q842" s="8" t="str">
        <f t="shared" si="163"/>
        <v/>
      </c>
      <c r="R842" s="3">
        <f t="shared" si="164"/>
        <v>0</v>
      </c>
      <c r="S842" s="19"/>
      <c r="T842" s="3">
        <f t="shared" si="165"/>
        <v>0</v>
      </c>
      <c r="U842" s="8" t="str">
        <f t="shared" si="166"/>
        <v/>
      </c>
      <c r="W842" s="11"/>
      <c r="X842" s="11"/>
      <c r="Y842" s="11"/>
      <c r="Z842" s="11"/>
      <c r="AA842" s="11"/>
      <c r="AB842" s="11"/>
      <c r="AC842" s="11"/>
      <c r="AD842">
        <f>IF(AND('Loan amortization schedule-old'!K842&gt;$AE$1,K842&gt;$AE$1),1,0)</f>
        <v>1</v>
      </c>
      <c r="AE842" s="2">
        <f>IF(AND('Loan amortization schedule-old'!K842&gt;$AE$1,K842&lt;$AE$1),($AE$1-K842)*Inputs!$B$10,0)</f>
        <v>0</v>
      </c>
      <c r="AF842">
        <f>IF(AND('Loan amortization schedule-old'!K842&lt;$AE$1,K842&lt;$AE$1),('Loan amortization schedule-old'!K842-'Loan amortization schedule-new'!K842)*Inputs!$B$10,0)</f>
        <v>0</v>
      </c>
      <c r="AG842" s="7"/>
      <c r="AH842" s="61" t="e">
        <f>IF(ISERROR(E842),NA(),'Loan amortization schedule-old'!K842-'Loan amortization schedule-new'!K842)+IF(ISERROR(E842),NA(),'Loan amortization schedule-old'!L842-'Loan amortization schedule-new'!L842)-IF(ISERROR(E842),NA(),IF(AD842=1,0,SUM(AE842:AF842)))</f>
        <v>#VALUE!</v>
      </c>
    </row>
    <row r="843" spans="4:34">
      <c r="D843" s="26">
        <f>IF(SUM($D$2:D842)&lt;&gt;0,0,IF(OR(ROUND(U842-L843,2)=0,ROUND(U843,2)=0),E843,0))</f>
        <v>0</v>
      </c>
      <c r="E843" s="3" t="str">
        <f t="shared" si="167"/>
        <v/>
      </c>
      <c r="F843" s="3" t="str">
        <f t="shared" si="159"/>
        <v/>
      </c>
      <c r="G843" s="47">
        <f t="shared" si="169"/>
        <v>8.6499999999999994E-2</v>
      </c>
      <c r="H843" s="37">
        <f t="shared" si="160"/>
        <v>8.6499999999999994E-2</v>
      </c>
      <c r="I843" s="9" t="e">
        <f>IF(Inputs!$B$12="No",IF((K843+L843)&gt;(U842*(1+rate/freq)),IF((U842*(1+rate/freq))&lt;0,0,(U842*(1+rate/freq))),(K843+L843)),IF(E843="",NA(),IF(Inputs!$E$10&gt;(U842*(1+rate/freq)),IF((U842*(1+rate/freq))&lt;0,0,(U842*(1+rate/freq))),PMT(H843/freq,(term),-$B$2))))</f>
        <v>#N/A</v>
      </c>
      <c r="J843" s="8" t="str">
        <f t="shared" si="161"/>
        <v/>
      </c>
      <c r="K843" s="9" t="str">
        <f t="shared" si="162"/>
        <v/>
      </c>
      <c r="L843" s="8" t="str">
        <f>IF(E843="","",IF(Inputs!$B$12="Yes",I843-K843,Inputs!$B$6-K843))</f>
        <v/>
      </c>
      <c r="M843" s="8" t="str">
        <f t="shared" si="168"/>
        <v/>
      </c>
      <c r="N843" s="8"/>
      <c r="O843" s="8"/>
      <c r="P843" s="8"/>
      <c r="Q843" s="8" t="str">
        <f t="shared" si="163"/>
        <v/>
      </c>
      <c r="R843" s="3">
        <f t="shared" si="164"/>
        <v>0</v>
      </c>
      <c r="S843" s="19"/>
      <c r="T843" s="3">
        <f t="shared" si="165"/>
        <v>0</v>
      </c>
      <c r="U843" s="8" t="str">
        <f t="shared" si="166"/>
        <v/>
      </c>
      <c r="W843" s="11"/>
      <c r="X843" s="11"/>
      <c r="Y843" s="11"/>
      <c r="Z843" s="11"/>
      <c r="AA843" s="11"/>
      <c r="AB843" s="11"/>
      <c r="AC843" s="11"/>
      <c r="AD843">
        <f>IF(AND('Loan amortization schedule-old'!K843&gt;$AE$1,K843&gt;$AE$1),1,0)</f>
        <v>1</v>
      </c>
      <c r="AE843" s="2">
        <f>IF(AND('Loan amortization schedule-old'!K843&gt;$AE$1,K843&lt;$AE$1),($AE$1-K843)*Inputs!$B$10,0)</f>
        <v>0</v>
      </c>
      <c r="AF843">
        <f>IF(AND('Loan amortization schedule-old'!K843&lt;$AE$1,K843&lt;$AE$1),('Loan amortization schedule-old'!K843-'Loan amortization schedule-new'!K843)*Inputs!$B$10,0)</f>
        <v>0</v>
      </c>
      <c r="AG843" s="7"/>
      <c r="AH843" s="61" t="e">
        <f>IF(ISERROR(E843),NA(),'Loan amortization schedule-old'!K843-'Loan amortization schedule-new'!K843)+IF(ISERROR(E843),NA(),'Loan amortization schedule-old'!L843-'Loan amortization schedule-new'!L843)-IF(ISERROR(E843),NA(),IF(AD843=1,0,SUM(AE843:AF843)))</f>
        <v>#VALUE!</v>
      </c>
    </row>
    <row r="844" spans="4:34">
      <c r="D844" s="26">
        <f>IF(SUM($D$2:D843)&lt;&gt;0,0,IF(OR(ROUND(U843-L844,2)=0,ROUND(U844,2)=0),E844,0))</f>
        <v>0</v>
      </c>
      <c r="E844" s="3" t="str">
        <f t="shared" si="167"/>
        <v/>
      </c>
      <c r="F844" s="3" t="str">
        <f t="shared" si="159"/>
        <v/>
      </c>
      <c r="G844" s="47">
        <f t="shared" si="169"/>
        <v>8.6499999999999994E-2</v>
      </c>
      <c r="H844" s="37">
        <f t="shared" si="160"/>
        <v>8.6499999999999994E-2</v>
      </c>
      <c r="I844" s="9" t="e">
        <f>IF(Inputs!$B$12="No",IF((K844+L844)&gt;(U843*(1+rate/freq)),IF((U843*(1+rate/freq))&lt;0,0,(U843*(1+rate/freq))),(K844+L844)),IF(E844="",NA(),IF(Inputs!$E$10&gt;(U843*(1+rate/freq)),IF((U843*(1+rate/freq))&lt;0,0,(U843*(1+rate/freq))),PMT(H844/freq,(term),-$B$2))))</f>
        <v>#N/A</v>
      </c>
      <c r="J844" s="8" t="str">
        <f t="shared" si="161"/>
        <v/>
      </c>
      <c r="K844" s="9" t="str">
        <f t="shared" si="162"/>
        <v/>
      </c>
      <c r="L844" s="8" t="str">
        <f>IF(E844="","",IF(Inputs!$B$12="Yes",I844-K844,Inputs!$B$6-K844))</f>
        <v/>
      </c>
      <c r="M844" s="8" t="str">
        <f t="shared" si="168"/>
        <v/>
      </c>
      <c r="N844" s="8">
        <f>N841+3</f>
        <v>841</v>
      </c>
      <c r="O844" s="8">
        <f>O838+6</f>
        <v>841</v>
      </c>
      <c r="P844" s="8">
        <f>P832+12</f>
        <v>841</v>
      </c>
      <c r="Q844" s="8" t="str">
        <f t="shared" si="163"/>
        <v/>
      </c>
      <c r="R844" s="3">
        <f t="shared" si="164"/>
        <v>0</v>
      </c>
      <c r="S844" s="19"/>
      <c r="T844" s="3">
        <f t="shared" si="165"/>
        <v>0</v>
      </c>
      <c r="U844" s="8" t="str">
        <f t="shared" si="166"/>
        <v/>
      </c>
      <c r="W844" s="11"/>
      <c r="X844" s="11"/>
      <c r="Y844" s="11"/>
      <c r="Z844" s="11"/>
      <c r="AA844" s="11"/>
      <c r="AB844" s="11"/>
      <c r="AC844" s="11"/>
      <c r="AD844">
        <f>IF(AND('Loan amortization schedule-old'!K844&gt;$AE$1,K844&gt;$AE$1),1,0)</f>
        <v>1</v>
      </c>
      <c r="AE844" s="2">
        <f>IF(AND('Loan amortization schedule-old'!K844&gt;$AE$1,K844&lt;$AE$1),($AE$1-K844)*Inputs!$B$10,0)</f>
        <v>0</v>
      </c>
      <c r="AF844">
        <f>IF(AND('Loan amortization schedule-old'!K844&lt;$AE$1,K844&lt;$AE$1),('Loan amortization schedule-old'!K844-'Loan amortization schedule-new'!K844)*Inputs!$B$10,0)</f>
        <v>0</v>
      </c>
      <c r="AG844" s="7"/>
      <c r="AH844" s="61" t="e">
        <f>IF(ISERROR(E844),NA(),'Loan amortization schedule-old'!K844-'Loan amortization schedule-new'!K844)+IF(ISERROR(E844),NA(),'Loan amortization schedule-old'!L844-'Loan amortization schedule-new'!L844)-IF(ISERROR(E844),NA(),IF(AD844=1,0,SUM(AE844:AF844)))</f>
        <v>#VALUE!</v>
      </c>
    </row>
    <row r="845" spans="4:34">
      <c r="D845" s="26">
        <f>IF(SUM($D$2:D844)&lt;&gt;0,0,IF(OR(ROUND(U844-L845,2)=0,ROUND(U845,2)=0),E845,0))</f>
        <v>0</v>
      </c>
      <c r="E845" s="3" t="str">
        <f t="shared" si="167"/>
        <v/>
      </c>
      <c r="F845" s="3" t="str">
        <f t="shared" si="159"/>
        <v/>
      </c>
      <c r="G845" s="47">
        <f t="shared" si="169"/>
        <v>8.6499999999999994E-2</v>
      </c>
      <c r="H845" s="37">
        <f t="shared" si="160"/>
        <v>8.6499999999999994E-2</v>
      </c>
      <c r="I845" s="9" t="e">
        <f>IF(Inputs!$B$12="No",IF((K845+L845)&gt;(U844*(1+rate/freq)),IF((U844*(1+rate/freq))&lt;0,0,(U844*(1+rate/freq))),(K845+L845)),IF(E845="",NA(),IF(Inputs!$E$10&gt;(U844*(1+rate/freq)),IF((U844*(1+rate/freq))&lt;0,0,(U844*(1+rate/freq))),PMT(H845/freq,(term),-$B$2))))</f>
        <v>#N/A</v>
      </c>
      <c r="J845" s="8" t="str">
        <f t="shared" si="161"/>
        <v/>
      </c>
      <c r="K845" s="9" t="str">
        <f t="shared" si="162"/>
        <v/>
      </c>
      <c r="L845" s="8" t="str">
        <f>IF(E845="","",IF(Inputs!$B$12="Yes",I845-K845,Inputs!$B$6-K845))</f>
        <v/>
      </c>
      <c r="M845" s="8" t="str">
        <f t="shared" si="168"/>
        <v/>
      </c>
      <c r="N845" s="8"/>
      <c r="O845" s="8"/>
      <c r="P845" s="8"/>
      <c r="Q845" s="8" t="str">
        <f t="shared" si="163"/>
        <v/>
      </c>
      <c r="R845" s="3">
        <f t="shared" si="164"/>
        <v>0</v>
      </c>
      <c r="S845" s="19"/>
      <c r="T845" s="3">
        <f t="shared" si="165"/>
        <v>0</v>
      </c>
      <c r="U845" s="8" t="str">
        <f t="shared" si="166"/>
        <v/>
      </c>
      <c r="W845" s="11"/>
      <c r="X845" s="11"/>
      <c r="Y845" s="11"/>
      <c r="Z845" s="11"/>
      <c r="AA845" s="11"/>
      <c r="AB845" s="11"/>
      <c r="AC845" s="11"/>
      <c r="AD845">
        <f>IF(AND('Loan amortization schedule-old'!K845&gt;$AE$1,K845&gt;$AE$1),1,0)</f>
        <v>1</v>
      </c>
      <c r="AE845" s="2">
        <f>IF(AND('Loan amortization schedule-old'!K845&gt;$AE$1,K845&lt;$AE$1),($AE$1-K845)*Inputs!$B$10,0)</f>
        <v>0</v>
      </c>
      <c r="AF845">
        <f>IF(AND('Loan amortization schedule-old'!K845&lt;$AE$1,K845&lt;$AE$1),('Loan amortization schedule-old'!K845-'Loan amortization schedule-new'!K845)*Inputs!$B$10,0)</f>
        <v>0</v>
      </c>
      <c r="AG845" s="7"/>
      <c r="AH845" s="61" t="e">
        <f>IF(ISERROR(E845),NA(),'Loan amortization schedule-old'!K845-'Loan amortization schedule-new'!K845)+IF(ISERROR(E845),NA(),'Loan amortization schedule-old'!L845-'Loan amortization schedule-new'!L845)-IF(ISERROR(E845),NA(),IF(AD845=1,0,SUM(AE845:AF845)))</f>
        <v>#VALUE!</v>
      </c>
    </row>
    <row r="846" spans="4:34">
      <c r="D846" s="26">
        <f>IF(SUM($D$2:D845)&lt;&gt;0,0,IF(OR(ROUND(U845-L846,2)=0,ROUND(U846,2)=0),E846,0))</f>
        <v>0</v>
      </c>
      <c r="E846" s="3" t="str">
        <f t="shared" si="167"/>
        <v/>
      </c>
      <c r="F846" s="3" t="str">
        <f t="shared" si="159"/>
        <v/>
      </c>
      <c r="G846" s="47">
        <f t="shared" si="169"/>
        <v>8.6499999999999994E-2</v>
      </c>
      <c r="H846" s="37">
        <f t="shared" si="160"/>
        <v>8.6499999999999994E-2</v>
      </c>
      <c r="I846" s="9" t="e">
        <f>IF(Inputs!$B$12="No",IF((K846+L846)&gt;(U845*(1+rate/freq)),IF((U845*(1+rate/freq))&lt;0,0,(U845*(1+rate/freq))),(K846+L846)),IF(E846="",NA(),IF(Inputs!$E$10&gt;(U845*(1+rate/freq)),IF((U845*(1+rate/freq))&lt;0,0,(U845*(1+rate/freq))),PMT(H846/freq,(term),-$B$2))))</f>
        <v>#N/A</v>
      </c>
      <c r="J846" s="8" t="str">
        <f t="shared" si="161"/>
        <v/>
      </c>
      <c r="K846" s="9" t="str">
        <f t="shared" si="162"/>
        <v/>
      </c>
      <c r="L846" s="8" t="str">
        <f>IF(E846="","",IF(Inputs!$B$12="Yes",I846-K846,Inputs!$B$6-K846))</f>
        <v/>
      </c>
      <c r="M846" s="8" t="str">
        <f t="shared" si="168"/>
        <v/>
      </c>
      <c r="N846" s="8"/>
      <c r="O846" s="8"/>
      <c r="P846" s="8"/>
      <c r="Q846" s="8" t="str">
        <f t="shared" si="163"/>
        <v/>
      </c>
      <c r="R846" s="3">
        <f t="shared" si="164"/>
        <v>0</v>
      </c>
      <c r="S846" s="19"/>
      <c r="T846" s="3">
        <f t="shared" si="165"/>
        <v>0</v>
      </c>
      <c r="U846" s="8" t="str">
        <f t="shared" si="166"/>
        <v/>
      </c>
      <c r="W846" s="11"/>
      <c r="X846" s="11"/>
      <c r="Y846" s="11"/>
      <c r="Z846" s="11"/>
      <c r="AA846" s="11"/>
      <c r="AB846" s="11"/>
      <c r="AC846" s="11"/>
      <c r="AD846">
        <f>IF(AND('Loan amortization schedule-old'!K846&gt;$AE$1,K846&gt;$AE$1),1,0)</f>
        <v>1</v>
      </c>
      <c r="AE846" s="2">
        <f>IF(AND('Loan amortization schedule-old'!K846&gt;$AE$1,K846&lt;$AE$1),($AE$1-K846)*Inputs!$B$10,0)</f>
        <v>0</v>
      </c>
      <c r="AF846">
        <f>IF(AND('Loan amortization schedule-old'!K846&lt;$AE$1,K846&lt;$AE$1),('Loan amortization schedule-old'!K846-'Loan amortization schedule-new'!K846)*Inputs!$B$10,0)</f>
        <v>0</v>
      </c>
      <c r="AG846" s="7"/>
      <c r="AH846" s="61" t="e">
        <f>IF(ISERROR(E846),NA(),'Loan amortization schedule-old'!K846-'Loan amortization schedule-new'!K846)+IF(ISERROR(E846),NA(),'Loan amortization schedule-old'!L846-'Loan amortization schedule-new'!L846)-IF(ISERROR(E846),NA(),IF(AD846=1,0,SUM(AE846:AF846)))</f>
        <v>#VALUE!</v>
      </c>
    </row>
    <row r="847" spans="4:34">
      <c r="D847" s="26">
        <f>IF(SUM($D$2:D846)&lt;&gt;0,0,IF(OR(ROUND(U846-L847,2)=0,ROUND(U847,2)=0),E847,0))</f>
        <v>0</v>
      </c>
      <c r="E847" s="3" t="str">
        <f t="shared" si="167"/>
        <v/>
      </c>
      <c r="F847" s="3" t="str">
        <f t="shared" si="159"/>
        <v/>
      </c>
      <c r="G847" s="47">
        <f t="shared" si="169"/>
        <v>8.6499999999999994E-2</v>
      </c>
      <c r="H847" s="37">
        <f t="shared" si="160"/>
        <v>8.6499999999999994E-2</v>
      </c>
      <c r="I847" s="9" t="e">
        <f>IF(Inputs!$B$12="No",IF((K847+L847)&gt;(U846*(1+rate/freq)),IF((U846*(1+rate/freq))&lt;0,0,(U846*(1+rate/freq))),(K847+L847)),IF(E847="",NA(),IF(Inputs!$E$10&gt;(U846*(1+rate/freq)),IF((U846*(1+rate/freq))&lt;0,0,(U846*(1+rate/freq))),PMT(H847/freq,(term),-$B$2))))</f>
        <v>#N/A</v>
      </c>
      <c r="J847" s="8" t="str">
        <f t="shared" si="161"/>
        <v/>
      </c>
      <c r="K847" s="9" t="str">
        <f t="shared" si="162"/>
        <v/>
      </c>
      <c r="L847" s="8" t="str">
        <f>IF(E847="","",IF(Inputs!$B$12="Yes",I847-K847,Inputs!$B$6-K847))</f>
        <v/>
      </c>
      <c r="M847" s="8" t="str">
        <f t="shared" si="168"/>
        <v/>
      </c>
      <c r="N847" s="8">
        <f>N844+3</f>
        <v>844</v>
      </c>
      <c r="O847" s="8"/>
      <c r="P847" s="8"/>
      <c r="Q847" s="8" t="str">
        <f t="shared" si="163"/>
        <v/>
      </c>
      <c r="R847" s="3">
        <f t="shared" si="164"/>
        <v>0</v>
      </c>
      <c r="S847" s="19"/>
      <c r="T847" s="3">
        <f t="shared" si="165"/>
        <v>0</v>
      </c>
      <c r="U847" s="8" t="str">
        <f t="shared" si="166"/>
        <v/>
      </c>
      <c r="W847" s="11"/>
      <c r="X847" s="11"/>
      <c r="Y847" s="11"/>
      <c r="Z847" s="11"/>
      <c r="AA847" s="11"/>
      <c r="AB847" s="11"/>
      <c r="AC847" s="11"/>
      <c r="AD847">
        <f>IF(AND('Loan amortization schedule-old'!K847&gt;$AE$1,K847&gt;$AE$1),1,0)</f>
        <v>1</v>
      </c>
      <c r="AE847" s="2">
        <f>IF(AND('Loan amortization schedule-old'!K847&gt;$AE$1,K847&lt;$AE$1),($AE$1-K847)*Inputs!$B$10,0)</f>
        <v>0</v>
      </c>
      <c r="AF847">
        <f>IF(AND('Loan amortization schedule-old'!K847&lt;$AE$1,K847&lt;$AE$1),('Loan amortization schedule-old'!K847-'Loan amortization schedule-new'!K847)*Inputs!$B$10,0)</f>
        <v>0</v>
      </c>
      <c r="AG847" s="7"/>
      <c r="AH847" s="61" t="e">
        <f>IF(ISERROR(E847),NA(),'Loan amortization schedule-old'!K847-'Loan amortization schedule-new'!K847)+IF(ISERROR(E847),NA(),'Loan amortization schedule-old'!L847-'Loan amortization schedule-new'!L847)-IF(ISERROR(E847),NA(),IF(AD847=1,0,SUM(AE847:AF847)))</f>
        <v>#VALUE!</v>
      </c>
    </row>
    <row r="848" spans="4:34">
      <c r="D848" s="26">
        <f>IF(SUM($D$2:D847)&lt;&gt;0,0,IF(OR(ROUND(U847-L848,2)=0,ROUND(U848,2)=0),E848,0))</f>
        <v>0</v>
      </c>
      <c r="E848" s="3" t="str">
        <f t="shared" si="167"/>
        <v/>
      </c>
      <c r="F848" s="3" t="str">
        <f t="shared" si="159"/>
        <v/>
      </c>
      <c r="G848" s="47">
        <f t="shared" si="169"/>
        <v>8.6499999999999994E-2</v>
      </c>
      <c r="H848" s="37">
        <f t="shared" si="160"/>
        <v>8.6499999999999994E-2</v>
      </c>
      <c r="I848" s="9" t="e">
        <f>IF(Inputs!$B$12="No",IF((K848+L848)&gt;(U847*(1+rate/freq)),IF((U847*(1+rate/freq))&lt;0,0,(U847*(1+rate/freq))),(K848+L848)),IF(E848="",NA(),IF(Inputs!$E$10&gt;(U847*(1+rate/freq)),IF((U847*(1+rate/freq))&lt;0,0,(U847*(1+rate/freq))),PMT(H848/freq,(term),-$B$2))))</f>
        <v>#N/A</v>
      </c>
      <c r="J848" s="8" t="str">
        <f t="shared" si="161"/>
        <v/>
      </c>
      <c r="K848" s="9" t="str">
        <f t="shared" si="162"/>
        <v/>
      </c>
      <c r="L848" s="8" t="str">
        <f>IF(E848="","",IF(Inputs!$B$12="Yes",I848-K848,Inputs!$B$6-K848))</f>
        <v/>
      </c>
      <c r="M848" s="8" t="str">
        <f t="shared" si="168"/>
        <v/>
      </c>
      <c r="N848" s="8"/>
      <c r="O848" s="8"/>
      <c r="P848" s="8"/>
      <c r="Q848" s="8" t="str">
        <f t="shared" si="163"/>
        <v/>
      </c>
      <c r="R848" s="3">
        <f t="shared" si="164"/>
        <v>0</v>
      </c>
      <c r="S848" s="19"/>
      <c r="T848" s="3">
        <f t="shared" si="165"/>
        <v>0</v>
      </c>
      <c r="U848" s="8" t="str">
        <f t="shared" si="166"/>
        <v/>
      </c>
      <c r="W848" s="11"/>
      <c r="X848" s="11"/>
      <c r="Y848" s="11"/>
      <c r="Z848" s="11"/>
      <c r="AA848" s="11"/>
      <c r="AB848" s="11"/>
      <c r="AC848" s="11"/>
      <c r="AD848">
        <f>IF(AND('Loan amortization schedule-old'!K848&gt;$AE$1,K848&gt;$AE$1),1,0)</f>
        <v>1</v>
      </c>
      <c r="AE848" s="2">
        <f>IF(AND('Loan amortization schedule-old'!K848&gt;$AE$1,K848&lt;$AE$1),($AE$1-K848)*Inputs!$B$10,0)</f>
        <v>0</v>
      </c>
      <c r="AF848">
        <f>IF(AND('Loan amortization schedule-old'!K848&lt;$AE$1,K848&lt;$AE$1),('Loan amortization schedule-old'!K848-'Loan amortization schedule-new'!K848)*Inputs!$B$10,0)</f>
        <v>0</v>
      </c>
      <c r="AG848" s="7"/>
      <c r="AH848" s="61" t="e">
        <f>IF(ISERROR(E848),NA(),'Loan amortization schedule-old'!K848-'Loan amortization schedule-new'!K848)+IF(ISERROR(E848),NA(),'Loan amortization schedule-old'!L848-'Loan amortization schedule-new'!L848)-IF(ISERROR(E848),NA(),IF(AD848=1,0,SUM(AE848:AF848)))</f>
        <v>#VALUE!</v>
      </c>
    </row>
    <row r="849" spans="4:34">
      <c r="D849" s="26">
        <f>IF(SUM($D$2:D848)&lt;&gt;0,0,IF(OR(ROUND(U848-L849,2)=0,ROUND(U849,2)=0),E849,0))</f>
        <v>0</v>
      </c>
      <c r="E849" s="3" t="str">
        <f t="shared" si="167"/>
        <v/>
      </c>
      <c r="F849" s="3" t="str">
        <f t="shared" si="159"/>
        <v/>
      </c>
      <c r="G849" s="47">
        <f t="shared" si="169"/>
        <v>8.6499999999999994E-2</v>
      </c>
      <c r="H849" s="37">
        <f t="shared" si="160"/>
        <v>8.6499999999999994E-2</v>
      </c>
      <c r="I849" s="9" t="e">
        <f>IF(Inputs!$B$12="No",IF((K849+L849)&gt;(U848*(1+rate/freq)),IF((U848*(1+rate/freq))&lt;0,0,(U848*(1+rate/freq))),(K849+L849)),IF(E849="",NA(),IF(Inputs!$E$10&gt;(U848*(1+rate/freq)),IF((U848*(1+rate/freq))&lt;0,0,(U848*(1+rate/freq))),PMT(H849/freq,(term),-$B$2))))</f>
        <v>#N/A</v>
      </c>
      <c r="J849" s="8" t="str">
        <f t="shared" si="161"/>
        <v/>
      </c>
      <c r="K849" s="9" t="str">
        <f t="shared" si="162"/>
        <v/>
      </c>
      <c r="L849" s="8" t="str">
        <f>IF(E849="","",IF(Inputs!$B$12="Yes",I849-K849,Inputs!$B$6-K849))</f>
        <v/>
      </c>
      <c r="M849" s="8" t="str">
        <f t="shared" si="168"/>
        <v/>
      </c>
      <c r="N849" s="8"/>
      <c r="O849" s="8"/>
      <c r="P849" s="8"/>
      <c r="Q849" s="8" t="str">
        <f t="shared" si="163"/>
        <v/>
      </c>
      <c r="R849" s="3">
        <f t="shared" si="164"/>
        <v>0</v>
      </c>
      <c r="S849" s="19"/>
      <c r="T849" s="3">
        <f t="shared" si="165"/>
        <v>0</v>
      </c>
      <c r="U849" s="8" t="str">
        <f t="shared" si="166"/>
        <v/>
      </c>
      <c r="W849" s="11"/>
      <c r="X849" s="11"/>
      <c r="Y849" s="11"/>
      <c r="Z849" s="11"/>
      <c r="AA849" s="11"/>
      <c r="AB849" s="11"/>
      <c r="AC849" s="11"/>
      <c r="AD849">
        <f>IF(AND('Loan amortization schedule-old'!K849&gt;$AE$1,K849&gt;$AE$1),1,0)</f>
        <v>1</v>
      </c>
      <c r="AE849" s="2">
        <f>IF(AND('Loan amortization schedule-old'!K849&gt;$AE$1,K849&lt;$AE$1),($AE$1-K849)*Inputs!$B$10,0)</f>
        <v>0</v>
      </c>
      <c r="AF849">
        <f>IF(AND('Loan amortization schedule-old'!K849&lt;$AE$1,K849&lt;$AE$1),('Loan amortization schedule-old'!K849-'Loan amortization schedule-new'!K849)*Inputs!$B$10,0)</f>
        <v>0</v>
      </c>
      <c r="AG849" s="7"/>
      <c r="AH849" s="61" t="e">
        <f>IF(ISERROR(E849),NA(),'Loan amortization schedule-old'!K849-'Loan amortization schedule-new'!K849)+IF(ISERROR(E849),NA(),'Loan amortization schedule-old'!L849-'Loan amortization schedule-new'!L849)-IF(ISERROR(E849),NA(),IF(AD849=1,0,SUM(AE849:AF849)))</f>
        <v>#VALUE!</v>
      </c>
    </row>
    <row r="850" spans="4:34">
      <c r="D850" s="26">
        <f>IF(SUM($D$2:D849)&lt;&gt;0,0,IF(OR(ROUND(U849-L850,2)=0,ROUND(U850,2)=0),E850,0))</f>
        <v>0</v>
      </c>
      <c r="E850" s="3" t="str">
        <f t="shared" si="167"/>
        <v/>
      </c>
      <c r="F850" s="3" t="str">
        <f t="shared" si="159"/>
        <v/>
      </c>
      <c r="G850" s="47">
        <f t="shared" si="169"/>
        <v>8.6499999999999994E-2</v>
      </c>
      <c r="H850" s="37">
        <f t="shared" si="160"/>
        <v>8.6499999999999994E-2</v>
      </c>
      <c r="I850" s="9" t="e">
        <f>IF(Inputs!$B$12="No",IF((K850+L850)&gt;(U849*(1+rate/freq)),IF((U849*(1+rate/freq))&lt;0,0,(U849*(1+rate/freq))),(K850+L850)),IF(E850="",NA(),IF(Inputs!$E$10&gt;(U849*(1+rate/freq)),IF((U849*(1+rate/freq))&lt;0,0,(U849*(1+rate/freq))),PMT(H850/freq,(term),-$B$2))))</f>
        <v>#N/A</v>
      </c>
      <c r="J850" s="8" t="str">
        <f t="shared" si="161"/>
        <v/>
      </c>
      <c r="K850" s="9" t="str">
        <f t="shared" si="162"/>
        <v/>
      </c>
      <c r="L850" s="8" t="str">
        <f>IF(E850="","",IF(Inputs!$B$12="Yes",I850-K850,Inputs!$B$6-K850))</f>
        <v/>
      </c>
      <c r="M850" s="8" t="str">
        <f t="shared" si="168"/>
        <v/>
      </c>
      <c r="N850" s="8">
        <f>N847+3</f>
        <v>847</v>
      </c>
      <c r="O850" s="8">
        <f>O844+6</f>
        <v>847</v>
      </c>
      <c r="P850" s="8"/>
      <c r="Q850" s="8" t="str">
        <f t="shared" si="163"/>
        <v/>
      </c>
      <c r="R850" s="3">
        <f t="shared" si="164"/>
        <v>0</v>
      </c>
      <c r="S850" s="19"/>
      <c r="T850" s="3">
        <f t="shared" si="165"/>
        <v>0</v>
      </c>
      <c r="U850" s="8" t="str">
        <f t="shared" si="166"/>
        <v/>
      </c>
      <c r="W850" s="11"/>
      <c r="X850" s="11"/>
      <c r="Y850" s="11"/>
      <c r="Z850" s="11"/>
      <c r="AA850" s="11"/>
      <c r="AB850" s="11"/>
      <c r="AC850" s="11"/>
      <c r="AD850">
        <f>IF(AND('Loan amortization schedule-old'!K850&gt;$AE$1,K850&gt;$AE$1),1,0)</f>
        <v>1</v>
      </c>
      <c r="AE850" s="2">
        <f>IF(AND('Loan amortization schedule-old'!K850&gt;$AE$1,K850&lt;$AE$1),($AE$1-K850)*Inputs!$B$10,0)</f>
        <v>0</v>
      </c>
      <c r="AF850">
        <f>IF(AND('Loan amortization schedule-old'!K850&lt;$AE$1,K850&lt;$AE$1),('Loan amortization schedule-old'!K850-'Loan amortization schedule-new'!K850)*Inputs!$B$10,0)</f>
        <v>0</v>
      </c>
      <c r="AG850" s="7"/>
      <c r="AH850" s="61" t="e">
        <f>IF(ISERROR(E850),NA(),'Loan amortization schedule-old'!K850-'Loan amortization schedule-new'!K850)+IF(ISERROR(E850),NA(),'Loan amortization schedule-old'!L850-'Loan amortization schedule-new'!L850)-IF(ISERROR(E850),NA(),IF(AD850=1,0,SUM(AE850:AF850)))</f>
        <v>#VALUE!</v>
      </c>
    </row>
    <row r="851" spans="4:34">
      <c r="D851" s="26">
        <f>IF(SUM($D$2:D850)&lt;&gt;0,0,IF(OR(ROUND(U850-L851,2)=0,ROUND(U851,2)=0),E851,0))</f>
        <v>0</v>
      </c>
      <c r="E851" s="3" t="str">
        <f t="shared" si="167"/>
        <v/>
      </c>
      <c r="F851" s="3" t="str">
        <f t="shared" si="159"/>
        <v/>
      </c>
      <c r="G851" s="47">
        <f t="shared" si="169"/>
        <v>8.6499999999999994E-2</v>
      </c>
      <c r="H851" s="37">
        <f t="shared" si="160"/>
        <v>8.6499999999999994E-2</v>
      </c>
      <c r="I851" s="9" t="e">
        <f>IF(Inputs!$B$12="No",IF((K851+L851)&gt;(U850*(1+rate/freq)),IF((U850*(1+rate/freq))&lt;0,0,(U850*(1+rate/freq))),(K851+L851)),IF(E851="",NA(),IF(Inputs!$E$10&gt;(U850*(1+rate/freq)),IF((U850*(1+rate/freq))&lt;0,0,(U850*(1+rate/freq))),PMT(H851/freq,(term),-$B$2))))</f>
        <v>#N/A</v>
      </c>
      <c r="J851" s="8" t="str">
        <f t="shared" si="161"/>
        <v/>
      </c>
      <c r="K851" s="9" t="str">
        <f t="shared" si="162"/>
        <v/>
      </c>
      <c r="L851" s="8" t="str">
        <f>IF(E851="","",IF(Inputs!$B$12="Yes",I851-K851,Inputs!$B$6-K851))</f>
        <v/>
      </c>
      <c r="M851" s="8" t="str">
        <f t="shared" si="168"/>
        <v/>
      </c>
      <c r="N851" s="8"/>
      <c r="O851" s="8"/>
      <c r="P851" s="8"/>
      <c r="Q851" s="8" t="str">
        <f t="shared" si="163"/>
        <v/>
      </c>
      <c r="R851" s="3">
        <f t="shared" si="164"/>
        <v>0</v>
      </c>
      <c r="S851" s="19"/>
      <c r="T851" s="3">
        <f t="shared" si="165"/>
        <v>0</v>
      </c>
      <c r="U851" s="8" t="str">
        <f t="shared" si="166"/>
        <v/>
      </c>
      <c r="W851" s="11"/>
      <c r="X851" s="11"/>
      <c r="Y851" s="11"/>
      <c r="Z851" s="11"/>
      <c r="AA851" s="11"/>
      <c r="AB851" s="11"/>
      <c r="AC851" s="11"/>
      <c r="AD851">
        <f>IF(AND('Loan amortization schedule-old'!K851&gt;$AE$1,K851&gt;$AE$1),1,0)</f>
        <v>1</v>
      </c>
      <c r="AE851" s="2">
        <f>IF(AND('Loan amortization schedule-old'!K851&gt;$AE$1,K851&lt;$AE$1),($AE$1-K851)*Inputs!$B$10,0)</f>
        <v>0</v>
      </c>
      <c r="AF851">
        <f>IF(AND('Loan amortization schedule-old'!K851&lt;$AE$1,K851&lt;$AE$1),('Loan amortization schedule-old'!K851-'Loan amortization schedule-new'!K851)*Inputs!$B$10,0)</f>
        <v>0</v>
      </c>
      <c r="AG851" s="7"/>
      <c r="AH851" s="61" t="e">
        <f>IF(ISERROR(E851),NA(),'Loan amortization schedule-old'!K851-'Loan amortization schedule-new'!K851)+IF(ISERROR(E851),NA(),'Loan amortization schedule-old'!L851-'Loan amortization schedule-new'!L851)-IF(ISERROR(E851),NA(),IF(AD851=1,0,SUM(AE851:AF851)))</f>
        <v>#VALUE!</v>
      </c>
    </row>
    <row r="852" spans="4:34">
      <c r="D852" s="26">
        <f>IF(SUM($D$2:D851)&lt;&gt;0,0,IF(OR(ROUND(U851-L852,2)=0,ROUND(U852,2)=0),E852,0))</f>
        <v>0</v>
      </c>
      <c r="E852" s="3" t="str">
        <f t="shared" si="167"/>
        <v/>
      </c>
      <c r="F852" s="3" t="str">
        <f t="shared" si="159"/>
        <v/>
      </c>
      <c r="G852" s="47">
        <f t="shared" si="169"/>
        <v>8.6499999999999994E-2</v>
      </c>
      <c r="H852" s="37">
        <f t="shared" si="160"/>
        <v>8.6499999999999994E-2</v>
      </c>
      <c r="I852" s="9" t="e">
        <f>IF(Inputs!$B$12="No",IF((K852+L852)&gt;(U851*(1+rate/freq)),IF((U851*(1+rate/freq))&lt;0,0,(U851*(1+rate/freq))),(K852+L852)),IF(E852="",NA(),IF(Inputs!$E$10&gt;(U851*(1+rate/freq)),IF((U851*(1+rate/freq))&lt;0,0,(U851*(1+rate/freq))),PMT(H852/freq,(term),-$B$2))))</f>
        <v>#N/A</v>
      </c>
      <c r="J852" s="8" t="str">
        <f t="shared" si="161"/>
        <v/>
      </c>
      <c r="K852" s="9" t="str">
        <f t="shared" si="162"/>
        <v/>
      </c>
      <c r="L852" s="8" t="str">
        <f>IF(E852="","",IF(Inputs!$B$12="Yes",I852-K852,Inputs!$B$6-K852))</f>
        <v/>
      </c>
      <c r="M852" s="8" t="str">
        <f t="shared" si="168"/>
        <v/>
      </c>
      <c r="N852" s="8"/>
      <c r="O852" s="8"/>
      <c r="P852" s="8"/>
      <c r="Q852" s="8" t="str">
        <f t="shared" si="163"/>
        <v/>
      </c>
      <c r="R852" s="3">
        <f t="shared" si="164"/>
        <v>0</v>
      </c>
      <c r="S852" s="19"/>
      <c r="T852" s="3">
        <f t="shared" si="165"/>
        <v>0</v>
      </c>
      <c r="U852" s="8" t="str">
        <f t="shared" si="166"/>
        <v/>
      </c>
      <c r="W852" s="11"/>
      <c r="X852" s="11"/>
      <c r="Y852" s="11"/>
      <c r="Z852" s="11"/>
      <c r="AA852" s="11"/>
      <c r="AB852" s="11"/>
      <c r="AC852" s="11"/>
      <c r="AD852">
        <f>IF(AND('Loan amortization schedule-old'!K852&gt;$AE$1,K852&gt;$AE$1),1,0)</f>
        <v>1</v>
      </c>
      <c r="AE852" s="2">
        <f>IF(AND('Loan amortization schedule-old'!K852&gt;$AE$1,K852&lt;$AE$1),($AE$1-K852)*Inputs!$B$10,0)</f>
        <v>0</v>
      </c>
      <c r="AF852">
        <f>IF(AND('Loan amortization schedule-old'!K852&lt;$AE$1,K852&lt;$AE$1),('Loan amortization schedule-old'!K852-'Loan amortization schedule-new'!K852)*Inputs!$B$10,0)</f>
        <v>0</v>
      </c>
      <c r="AG852" s="7"/>
      <c r="AH852" s="61" t="e">
        <f>IF(ISERROR(E852),NA(),'Loan amortization schedule-old'!K852-'Loan amortization schedule-new'!K852)+IF(ISERROR(E852),NA(),'Loan amortization schedule-old'!L852-'Loan amortization schedule-new'!L852)-IF(ISERROR(E852),NA(),IF(AD852=1,0,SUM(AE852:AF852)))</f>
        <v>#VALUE!</v>
      </c>
    </row>
    <row r="853" spans="4:34">
      <c r="D853" s="26">
        <f>IF(SUM($D$2:D852)&lt;&gt;0,0,IF(OR(ROUND(U852-L853,2)=0,ROUND(U853,2)=0),E853,0))</f>
        <v>0</v>
      </c>
      <c r="E853" s="3" t="str">
        <f t="shared" si="167"/>
        <v/>
      </c>
      <c r="F853" s="3" t="str">
        <f t="shared" si="159"/>
        <v/>
      </c>
      <c r="G853" s="47">
        <f t="shared" si="169"/>
        <v>8.6499999999999994E-2</v>
      </c>
      <c r="H853" s="37">
        <f t="shared" si="160"/>
        <v>8.6499999999999994E-2</v>
      </c>
      <c r="I853" s="9" t="e">
        <f>IF(Inputs!$B$12="No",IF((K853+L853)&gt;(U852*(1+rate/freq)),IF((U852*(1+rate/freq))&lt;0,0,(U852*(1+rate/freq))),(K853+L853)),IF(E853="",NA(),IF(Inputs!$E$10&gt;(U852*(1+rate/freq)),IF((U852*(1+rate/freq))&lt;0,0,(U852*(1+rate/freq))),PMT(H853/freq,(term),-$B$2))))</f>
        <v>#N/A</v>
      </c>
      <c r="J853" s="8" t="str">
        <f t="shared" si="161"/>
        <v/>
      </c>
      <c r="K853" s="9" t="str">
        <f t="shared" si="162"/>
        <v/>
      </c>
      <c r="L853" s="8" t="str">
        <f>IF(E853="","",IF(Inputs!$B$12="Yes",I853-K853,Inputs!$B$6-K853))</f>
        <v/>
      </c>
      <c r="M853" s="8" t="str">
        <f t="shared" si="168"/>
        <v/>
      </c>
      <c r="N853" s="8">
        <f>N850+3</f>
        <v>850</v>
      </c>
      <c r="O853" s="8"/>
      <c r="P853" s="8"/>
      <c r="Q853" s="8" t="str">
        <f t="shared" si="163"/>
        <v/>
      </c>
      <c r="R853" s="3">
        <f t="shared" si="164"/>
        <v>0</v>
      </c>
      <c r="S853" s="19"/>
      <c r="T853" s="3">
        <f t="shared" si="165"/>
        <v>0</v>
      </c>
      <c r="U853" s="8" t="str">
        <f t="shared" si="166"/>
        <v/>
      </c>
      <c r="W853" s="11"/>
      <c r="X853" s="11"/>
      <c r="Y853" s="11"/>
      <c r="Z853" s="11"/>
      <c r="AA853" s="11"/>
      <c r="AB853" s="11"/>
      <c r="AC853" s="11"/>
      <c r="AD853">
        <f>IF(AND('Loan amortization schedule-old'!K853&gt;$AE$1,K853&gt;$AE$1),1,0)</f>
        <v>1</v>
      </c>
      <c r="AE853" s="2">
        <f>IF(AND('Loan amortization schedule-old'!K853&gt;$AE$1,K853&lt;$AE$1),($AE$1-K853)*Inputs!$B$10,0)</f>
        <v>0</v>
      </c>
      <c r="AF853">
        <f>IF(AND('Loan amortization schedule-old'!K853&lt;$AE$1,K853&lt;$AE$1),('Loan amortization schedule-old'!K853-'Loan amortization schedule-new'!K853)*Inputs!$B$10,0)</f>
        <v>0</v>
      </c>
      <c r="AG853" s="7"/>
      <c r="AH853" s="61" t="e">
        <f>IF(ISERROR(E853),NA(),'Loan amortization schedule-old'!K853-'Loan amortization schedule-new'!K853)+IF(ISERROR(E853),NA(),'Loan amortization schedule-old'!L853-'Loan amortization schedule-new'!L853)-IF(ISERROR(E853),NA(),IF(AD853=1,0,SUM(AE853:AF853)))</f>
        <v>#VALUE!</v>
      </c>
    </row>
    <row r="854" spans="4:34">
      <c r="D854" s="26">
        <f>IF(SUM($D$2:D853)&lt;&gt;0,0,IF(OR(ROUND(U853-L854,2)=0,ROUND(U854,2)=0),E854,0))</f>
        <v>0</v>
      </c>
      <c r="E854" s="3" t="str">
        <f t="shared" si="167"/>
        <v/>
      </c>
      <c r="F854" s="3" t="str">
        <f t="shared" si="159"/>
        <v/>
      </c>
      <c r="G854" s="47">
        <f t="shared" si="169"/>
        <v>8.6499999999999994E-2</v>
      </c>
      <c r="H854" s="37">
        <f t="shared" si="160"/>
        <v>8.6499999999999994E-2</v>
      </c>
      <c r="I854" s="9" t="e">
        <f>IF(Inputs!$B$12="No",IF((K854+L854)&gt;(U853*(1+rate/freq)),IF((U853*(1+rate/freq))&lt;0,0,(U853*(1+rate/freq))),(K854+L854)),IF(E854="",NA(),IF(Inputs!$E$10&gt;(U853*(1+rate/freq)),IF((U853*(1+rate/freq))&lt;0,0,(U853*(1+rate/freq))),PMT(H854/freq,(term),-$B$2))))</f>
        <v>#N/A</v>
      </c>
      <c r="J854" s="8" t="str">
        <f t="shared" si="161"/>
        <v/>
      </c>
      <c r="K854" s="9" t="str">
        <f t="shared" si="162"/>
        <v/>
      </c>
      <c r="L854" s="8" t="str">
        <f>IF(E854="","",IF(Inputs!$B$12="Yes",I854-K854,Inputs!$B$6-K854))</f>
        <v/>
      </c>
      <c r="M854" s="8" t="str">
        <f t="shared" si="168"/>
        <v/>
      </c>
      <c r="N854" s="8"/>
      <c r="O854" s="8"/>
      <c r="P854" s="8"/>
      <c r="Q854" s="8" t="str">
        <f t="shared" si="163"/>
        <v/>
      </c>
      <c r="R854" s="3">
        <f t="shared" si="164"/>
        <v>0</v>
      </c>
      <c r="S854" s="19"/>
      <c r="T854" s="3">
        <f t="shared" si="165"/>
        <v>0</v>
      </c>
      <c r="U854" s="8" t="str">
        <f t="shared" si="166"/>
        <v/>
      </c>
      <c r="W854" s="11"/>
      <c r="X854" s="11"/>
      <c r="Y854" s="11"/>
      <c r="Z854" s="11"/>
      <c r="AA854" s="11"/>
      <c r="AB854" s="11"/>
      <c r="AC854" s="11"/>
      <c r="AD854">
        <f>IF(AND('Loan amortization schedule-old'!K854&gt;$AE$1,K854&gt;$AE$1),1,0)</f>
        <v>1</v>
      </c>
      <c r="AE854" s="2">
        <f>IF(AND('Loan amortization schedule-old'!K854&gt;$AE$1,K854&lt;$AE$1),($AE$1-K854)*Inputs!$B$10,0)</f>
        <v>0</v>
      </c>
      <c r="AF854">
        <f>IF(AND('Loan amortization schedule-old'!K854&lt;$AE$1,K854&lt;$AE$1),('Loan amortization schedule-old'!K854-'Loan amortization schedule-new'!K854)*Inputs!$B$10,0)</f>
        <v>0</v>
      </c>
      <c r="AG854" s="7"/>
      <c r="AH854" s="61" t="e">
        <f>IF(ISERROR(E854),NA(),'Loan amortization schedule-old'!K854-'Loan amortization schedule-new'!K854)+IF(ISERROR(E854),NA(),'Loan amortization schedule-old'!L854-'Loan amortization schedule-new'!L854)-IF(ISERROR(E854),NA(),IF(AD854=1,0,SUM(AE854:AF854)))</f>
        <v>#VALUE!</v>
      </c>
    </row>
    <row r="855" spans="4:34">
      <c r="D855" s="26">
        <f>IF(SUM($D$2:D854)&lt;&gt;0,0,IF(OR(ROUND(U854-L855,2)=0,ROUND(U855,2)=0),E855,0))</f>
        <v>0</v>
      </c>
      <c r="E855" s="3" t="str">
        <f t="shared" si="167"/>
        <v/>
      </c>
      <c r="F855" s="3" t="str">
        <f t="shared" si="159"/>
        <v/>
      </c>
      <c r="G855" s="47">
        <f t="shared" si="169"/>
        <v>8.6499999999999994E-2</v>
      </c>
      <c r="H855" s="37">
        <f t="shared" si="160"/>
        <v>8.6499999999999994E-2</v>
      </c>
      <c r="I855" s="9" t="e">
        <f>IF(Inputs!$B$12="No",IF((K855+L855)&gt;(U854*(1+rate/freq)),IF((U854*(1+rate/freq))&lt;0,0,(U854*(1+rate/freq))),(K855+L855)),IF(E855="",NA(),IF(Inputs!$E$10&gt;(U854*(1+rate/freq)),IF((U854*(1+rate/freq))&lt;0,0,(U854*(1+rate/freq))),PMT(H855/freq,(term),-$B$2))))</f>
        <v>#N/A</v>
      </c>
      <c r="J855" s="8" t="str">
        <f t="shared" si="161"/>
        <v/>
      </c>
      <c r="K855" s="9" t="str">
        <f t="shared" si="162"/>
        <v/>
      </c>
      <c r="L855" s="8" t="str">
        <f>IF(E855="","",IF(Inputs!$B$12="Yes",I855-K855,Inputs!$B$6-K855))</f>
        <v/>
      </c>
      <c r="M855" s="8" t="str">
        <f t="shared" si="168"/>
        <v/>
      </c>
      <c r="N855" s="8"/>
      <c r="O855" s="8"/>
      <c r="P855" s="8"/>
      <c r="Q855" s="8" t="str">
        <f t="shared" si="163"/>
        <v/>
      </c>
      <c r="R855" s="3">
        <f t="shared" si="164"/>
        <v>0</v>
      </c>
      <c r="S855" s="19"/>
      <c r="T855" s="3">
        <f t="shared" si="165"/>
        <v>0</v>
      </c>
      <c r="U855" s="8" t="str">
        <f t="shared" si="166"/>
        <v/>
      </c>
      <c r="W855" s="11"/>
      <c r="X855" s="11"/>
      <c r="Y855" s="11"/>
      <c r="Z855" s="11"/>
      <c r="AA855" s="11"/>
      <c r="AB855" s="11"/>
      <c r="AC855" s="11"/>
      <c r="AD855">
        <f>IF(AND('Loan amortization schedule-old'!K855&gt;$AE$1,K855&gt;$AE$1),1,0)</f>
        <v>1</v>
      </c>
      <c r="AE855" s="2">
        <f>IF(AND('Loan amortization schedule-old'!K855&gt;$AE$1,K855&lt;$AE$1),($AE$1-K855)*Inputs!$B$10,0)</f>
        <v>0</v>
      </c>
      <c r="AF855">
        <f>IF(AND('Loan amortization schedule-old'!K855&lt;$AE$1,K855&lt;$AE$1),('Loan amortization schedule-old'!K855-'Loan amortization schedule-new'!K855)*Inputs!$B$10,0)</f>
        <v>0</v>
      </c>
      <c r="AG855" s="7"/>
      <c r="AH855" s="61" t="e">
        <f>IF(ISERROR(E855),NA(),'Loan amortization schedule-old'!K855-'Loan amortization schedule-new'!K855)+IF(ISERROR(E855),NA(),'Loan amortization schedule-old'!L855-'Loan amortization schedule-new'!L855)-IF(ISERROR(E855),NA(),IF(AD855=1,0,SUM(AE855:AF855)))</f>
        <v>#VALUE!</v>
      </c>
    </row>
    <row r="856" spans="4:34">
      <c r="D856" s="26">
        <f>IF(SUM($D$2:D855)&lt;&gt;0,0,IF(OR(ROUND(U855-L856,2)=0,ROUND(U856,2)=0),E856,0))</f>
        <v>0</v>
      </c>
      <c r="E856" s="3" t="str">
        <f t="shared" si="167"/>
        <v/>
      </c>
      <c r="F856" s="3" t="str">
        <f t="shared" si="159"/>
        <v/>
      </c>
      <c r="G856" s="47">
        <f t="shared" si="169"/>
        <v>8.6499999999999994E-2</v>
      </c>
      <c r="H856" s="37">
        <f t="shared" si="160"/>
        <v>8.6499999999999994E-2</v>
      </c>
      <c r="I856" s="9" t="e">
        <f>IF(Inputs!$B$12="No",IF((K856+L856)&gt;(U855*(1+rate/freq)),IF((U855*(1+rate/freq))&lt;0,0,(U855*(1+rate/freq))),(K856+L856)),IF(E856="",NA(),IF(Inputs!$E$10&gt;(U855*(1+rate/freq)),IF((U855*(1+rate/freq))&lt;0,0,(U855*(1+rate/freq))),PMT(H856/freq,(term),-$B$2))))</f>
        <v>#N/A</v>
      </c>
      <c r="J856" s="8" t="str">
        <f t="shared" si="161"/>
        <v/>
      </c>
      <c r="K856" s="9" t="str">
        <f t="shared" si="162"/>
        <v/>
      </c>
      <c r="L856" s="8" t="str">
        <f>IF(E856="","",IF(Inputs!$B$12="Yes",I856-K856,Inputs!$B$6-K856))</f>
        <v/>
      </c>
      <c r="M856" s="8" t="str">
        <f t="shared" si="168"/>
        <v/>
      </c>
      <c r="N856" s="8">
        <f>N853+3</f>
        <v>853</v>
      </c>
      <c r="O856" s="8">
        <f>O850+6</f>
        <v>853</v>
      </c>
      <c r="P856" s="8">
        <f>P844+12</f>
        <v>853</v>
      </c>
      <c r="Q856" s="8" t="str">
        <f t="shared" si="163"/>
        <v/>
      </c>
      <c r="R856" s="3">
        <f t="shared" si="164"/>
        <v>0</v>
      </c>
      <c r="S856" s="19"/>
      <c r="T856" s="3">
        <f t="shared" si="165"/>
        <v>0</v>
      </c>
      <c r="U856" s="8" t="str">
        <f t="shared" si="166"/>
        <v/>
      </c>
      <c r="W856" s="11"/>
      <c r="X856" s="11"/>
      <c r="Y856" s="11"/>
      <c r="Z856" s="11"/>
      <c r="AA856" s="11"/>
      <c r="AB856" s="11"/>
      <c r="AC856" s="11"/>
      <c r="AD856">
        <f>IF(AND('Loan amortization schedule-old'!K856&gt;$AE$1,K856&gt;$AE$1),1,0)</f>
        <v>1</v>
      </c>
      <c r="AE856" s="2">
        <f>IF(AND('Loan amortization schedule-old'!K856&gt;$AE$1,K856&lt;$AE$1),($AE$1-K856)*Inputs!$B$10,0)</f>
        <v>0</v>
      </c>
      <c r="AF856">
        <f>IF(AND('Loan amortization schedule-old'!K856&lt;$AE$1,K856&lt;$AE$1),('Loan amortization schedule-old'!K856-'Loan amortization schedule-new'!K856)*Inputs!$B$10,0)</f>
        <v>0</v>
      </c>
      <c r="AG856" s="7"/>
      <c r="AH856" s="61" t="e">
        <f>IF(ISERROR(E856),NA(),'Loan amortization schedule-old'!K856-'Loan amortization schedule-new'!K856)+IF(ISERROR(E856),NA(),'Loan amortization schedule-old'!L856-'Loan amortization schedule-new'!L856)-IF(ISERROR(E856),NA(),IF(AD856=1,0,SUM(AE856:AF856)))</f>
        <v>#VALUE!</v>
      </c>
    </row>
    <row r="857" spans="4:34">
      <c r="D857" s="26">
        <f>IF(SUM($D$2:D856)&lt;&gt;0,0,IF(OR(ROUND(U856-L857,2)=0,ROUND(U857,2)=0),E857,0))</f>
        <v>0</v>
      </c>
      <c r="E857" s="3" t="str">
        <f t="shared" si="167"/>
        <v/>
      </c>
      <c r="F857" s="3" t="str">
        <f t="shared" si="159"/>
        <v/>
      </c>
      <c r="G857" s="47">
        <f t="shared" si="169"/>
        <v>8.6499999999999994E-2</v>
      </c>
      <c r="H857" s="37">
        <f t="shared" si="160"/>
        <v>8.6499999999999994E-2</v>
      </c>
      <c r="I857" s="9" t="e">
        <f>IF(Inputs!$B$12="No",IF((K857+L857)&gt;(U856*(1+rate/freq)),IF((U856*(1+rate/freq))&lt;0,0,(U856*(1+rate/freq))),(K857+L857)),IF(E857="",NA(),IF(Inputs!$E$10&gt;(U856*(1+rate/freq)),IF((U856*(1+rate/freq))&lt;0,0,(U856*(1+rate/freq))),PMT(H857/freq,(term),-$B$2))))</f>
        <v>#N/A</v>
      </c>
      <c r="J857" s="8" t="str">
        <f t="shared" si="161"/>
        <v/>
      </c>
      <c r="K857" s="9" t="str">
        <f t="shared" si="162"/>
        <v/>
      </c>
      <c r="L857" s="8" t="str">
        <f>IF(E857="","",IF(Inputs!$B$12="Yes",I857-K857,Inputs!$B$6-K857))</f>
        <v/>
      </c>
      <c r="M857" s="8" t="str">
        <f t="shared" si="168"/>
        <v/>
      </c>
      <c r="N857" s="8"/>
      <c r="O857" s="8"/>
      <c r="P857" s="8"/>
      <c r="Q857" s="8" t="str">
        <f t="shared" si="163"/>
        <v/>
      </c>
      <c r="R857" s="3">
        <f t="shared" si="164"/>
        <v>0</v>
      </c>
      <c r="S857" s="19"/>
      <c r="T857" s="3">
        <f t="shared" si="165"/>
        <v>0</v>
      </c>
      <c r="U857" s="8" t="str">
        <f t="shared" si="166"/>
        <v/>
      </c>
      <c r="W857" s="11"/>
      <c r="X857" s="11"/>
      <c r="Y857" s="11"/>
      <c r="Z857" s="11"/>
      <c r="AA857" s="11"/>
      <c r="AB857" s="11"/>
      <c r="AC857" s="11"/>
      <c r="AD857">
        <f>IF(AND('Loan amortization schedule-old'!K857&gt;$AE$1,K857&gt;$AE$1),1,0)</f>
        <v>1</v>
      </c>
      <c r="AE857" s="2">
        <f>IF(AND('Loan amortization schedule-old'!K857&gt;$AE$1,K857&lt;$AE$1),($AE$1-K857)*Inputs!$B$10,0)</f>
        <v>0</v>
      </c>
      <c r="AF857">
        <f>IF(AND('Loan amortization schedule-old'!K857&lt;$AE$1,K857&lt;$AE$1),('Loan amortization schedule-old'!K857-'Loan amortization schedule-new'!K857)*Inputs!$B$10,0)</f>
        <v>0</v>
      </c>
      <c r="AG857" s="7"/>
      <c r="AH857" s="61" t="e">
        <f>IF(ISERROR(E857),NA(),'Loan amortization schedule-old'!K857-'Loan amortization schedule-new'!K857)+IF(ISERROR(E857),NA(),'Loan amortization schedule-old'!L857-'Loan amortization schedule-new'!L857)-IF(ISERROR(E857),NA(),IF(AD857=1,0,SUM(AE857:AF857)))</f>
        <v>#VALUE!</v>
      </c>
    </row>
    <row r="858" spans="4:34">
      <c r="D858" s="26">
        <f>IF(SUM($D$2:D857)&lt;&gt;0,0,IF(OR(ROUND(U857-L858,2)=0,ROUND(U858,2)=0),E858,0))</f>
        <v>0</v>
      </c>
      <c r="E858" s="3" t="str">
        <f t="shared" si="167"/>
        <v/>
      </c>
      <c r="F858" s="3" t="str">
        <f t="shared" si="159"/>
        <v/>
      </c>
      <c r="G858" s="47">
        <f t="shared" si="169"/>
        <v>8.6499999999999994E-2</v>
      </c>
      <c r="H858" s="37">
        <f t="shared" si="160"/>
        <v>8.6499999999999994E-2</v>
      </c>
      <c r="I858" s="9" t="e">
        <f>IF(Inputs!$B$12="No",IF((K858+L858)&gt;(U857*(1+rate/freq)),IF((U857*(1+rate/freq))&lt;0,0,(U857*(1+rate/freq))),(K858+L858)),IF(E858="",NA(),IF(Inputs!$E$10&gt;(U857*(1+rate/freq)),IF((U857*(1+rate/freq))&lt;0,0,(U857*(1+rate/freq))),PMT(H858/freq,(term),-$B$2))))</f>
        <v>#N/A</v>
      </c>
      <c r="J858" s="8" t="str">
        <f t="shared" si="161"/>
        <v/>
      </c>
      <c r="K858" s="9" t="str">
        <f t="shared" si="162"/>
        <v/>
      </c>
      <c r="L858" s="8" t="str">
        <f>IF(E858="","",IF(Inputs!$B$12="Yes",I858-K858,Inputs!$B$6-K858))</f>
        <v/>
      </c>
      <c r="M858" s="8" t="str">
        <f t="shared" si="168"/>
        <v/>
      </c>
      <c r="N858" s="8"/>
      <c r="O858" s="8"/>
      <c r="P858" s="8"/>
      <c r="Q858" s="8" t="str">
        <f t="shared" si="163"/>
        <v/>
      </c>
      <c r="R858" s="3">
        <f t="shared" si="164"/>
        <v>0</v>
      </c>
      <c r="S858" s="19"/>
      <c r="T858" s="3">
        <f t="shared" si="165"/>
        <v>0</v>
      </c>
      <c r="U858" s="8" t="str">
        <f t="shared" si="166"/>
        <v/>
      </c>
      <c r="W858" s="11"/>
      <c r="X858" s="11"/>
      <c r="Y858" s="11"/>
      <c r="Z858" s="11"/>
      <c r="AA858" s="11"/>
      <c r="AB858" s="11"/>
      <c r="AC858" s="11"/>
      <c r="AD858">
        <f>IF(AND('Loan amortization schedule-old'!K858&gt;$AE$1,K858&gt;$AE$1),1,0)</f>
        <v>1</v>
      </c>
      <c r="AE858" s="2">
        <f>IF(AND('Loan amortization schedule-old'!K858&gt;$AE$1,K858&lt;$AE$1),($AE$1-K858)*Inputs!$B$10,0)</f>
        <v>0</v>
      </c>
      <c r="AF858">
        <f>IF(AND('Loan amortization schedule-old'!K858&lt;$AE$1,K858&lt;$AE$1),('Loan amortization schedule-old'!K858-'Loan amortization schedule-new'!K858)*Inputs!$B$10,0)</f>
        <v>0</v>
      </c>
      <c r="AG858" s="7"/>
      <c r="AH858" s="61" t="e">
        <f>IF(ISERROR(E858),NA(),'Loan amortization schedule-old'!K858-'Loan amortization schedule-new'!K858)+IF(ISERROR(E858),NA(),'Loan amortization schedule-old'!L858-'Loan amortization schedule-new'!L858)-IF(ISERROR(E858),NA(),IF(AD858=1,0,SUM(AE858:AF858)))</f>
        <v>#VALUE!</v>
      </c>
    </row>
    <row r="859" spans="4:34">
      <c r="D859" s="26">
        <f>IF(SUM($D$2:D858)&lt;&gt;0,0,IF(OR(ROUND(U858-L859,2)=0,ROUND(U859,2)=0),E859,0))</f>
        <v>0</v>
      </c>
      <c r="E859" s="3" t="str">
        <f t="shared" si="167"/>
        <v/>
      </c>
      <c r="F859" s="3" t="str">
        <f t="shared" si="159"/>
        <v/>
      </c>
      <c r="G859" s="47">
        <f t="shared" si="169"/>
        <v>8.6499999999999994E-2</v>
      </c>
      <c r="H859" s="37">
        <f t="shared" si="160"/>
        <v>8.6499999999999994E-2</v>
      </c>
      <c r="I859" s="9" t="e">
        <f>IF(Inputs!$B$12="No",IF((K859+L859)&gt;(U858*(1+rate/freq)),IF((U858*(1+rate/freq))&lt;0,0,(U858*(1+rate/freq))),(K859+L859)),IF(E859="",NA(),IF(Inputs!$E$10&gt;(U858*(1+rate/freq)),IF((U858*(1+rate/freq))&lt;0,0,(U858*(1+rate/freq))),PMT(H859/freq,(term),-$B$2))))</f>
        <v>#N/A</v>
      </c>
      <c r="J859" s="8" t="str">
        <f t="shared" si="161"/>
        <v/>
      </c>
      <c r="K859" s="9" t="str">
        <f t="shared" si="162"/>
        <v/>
      </c>
      <c r="L859" s="8" t="str">
        <f>IF(E859="","",IF(Inputs!$B$12="Yes",I859-K859,Inputs!$B$6-K859))</f>
        <v/>
      </c>
      <c r="M859" s="8" t="str">
        <f t="shared" si="168"/>
        <v/>
      </c>
      <c r="N859" s="8">
        <f>N856+3</f>
        <v>856</v>
      </c>
      <c r="O859" s="8"/>
      <c r="P859" s="8"/>
      <c r="Q859" s="8" t="str">
        <f t="shared" si="163"/>
        <v/>
      </c>
      <c r="R859" s="3">
        <f t="shared" si="164"/>
        <v>0</v>
      </c>
      <c r="S859" s="19"/>
      <c r="T859" s="3">
        <f t="shared" si="165"/>
        <v>0</v>
      </c>
      <c r="U859" s="8" t="str">
        <f t="shared" si="166"/>
        <v/>
      </c>
      <c r="W859" s="11"/>
      <c r="X859" s="11"/>
      <c r="Y859" s="11"/>
      <c r="Z859" s="11"/>
      <c r="AA859" s="11"/>
      <c r="AB859" s="11"/>
      <c r="AC859" s="11"/>
      <c r="AD859">
        <f>IF(AND('Loan amortization schedule-old'!K859&gt;$AE$1,K859&gt;$AE$1),1,0)</f>
        <v>1</v>
      </c>
      <c r="AE859" s="2">
        <f>IF(AND('Loan amortization schedule-old'!K859&gt;$AE$1,K859&lt;$AE$1),($AE$1-K859)*Inputs!$B$10,0)</f>
        <v>0</v>
      </c>
      <c r="AF859">
        <f>IF(AND('Loan amortization schedule-old'!K859&lt;$AE$1,K859&lt;$AE$1),('Loan amortization schedule-old'!K859-'Loan amortization schedule-new'!K859)*Inputs!$B$10,0)</f>
        <v>0</v>
      </c>
      <c r="AG859" s="7"/>
      <c r="AH859" s="61" t="e">
        <f>IF(ISERROR(E859),NA(),'Loan amortization schedule-old'!K859-'Loan amortization schedule-new'!K859)+IF(ISERROR(E859),NA(),'Loan amortization schedule-old'!L859-'Loan amortization schedule-new'!L859)-IF(ISERROR(E859),NA(),IF(AD859=1,0,SUM(AE859:AF859)))</f>
        <v>#VALUE!</v>
      </c>
    </row>
    <row r="860" spans="4:34">
      <c r="D860" s="26">
        <f>IF(SUM($D$2:D859)&lt;&gt;0,0,IF(OR(ROUND(U859-L860,2)=0,ROUND(U860,2)=0),E860,0))</f>
        <v>0</v>
      </c>
      <c r="E860" s="3" t="str">
        <f t="shared" si="167"/>
        <v/>
      </c>
      <c r="F860" s="3" t="str">
        <f t="shared" si="159"/>
        <v/>
      </c>
      <c r="G860" s="47">
        <f t="shared" si="169"/>
        <v>8.6499999999999994E-2</v>
      </c>
      <c r="H860" s="37">
        <f t="shared" si="160"/>
        <v>8.6499999999999994E-2</v>
      </c>
      <c r="I860" s="9" t="e">
        <f>IF(Inputs!$B$12="No",IF((K860+L860)&gt;(U859*(1+rate/freq)),IF((U859*(1+rate/freq))&lt;0,0,(U859*(1+rate/freq))),(K860+L860)),IF(E860="",NA(),IF(Inputs!$E$10&gt;(U859*(1+rate/freq)),IF((U859*(1+rate/freq))&lt;0,0,(U859*(1+rate/freq))),PMT(H860/freq,(term),-$B$2))))</f>
        <v>#N/A</v>
      </c>
      <c r="J860" s="8" t="str">
        <f t="shared" si="161"/>
        <v/>
      </c>
      <c r="K860" s="9" t="str">
        <f t="shared" si="162"/>
        <v/>
      </c>
      <c r="L860" s="8" t="str">
        <f>IF(E860="","",IF(Inputs!$B$12="Yes",I860-K860,Inputs!$B$6-K860))</f>
        <v/>
      </c>
      <c r="M860" s="8" t="str">
        <f t="shared" si="168"/>
        <v/>
      </c>
      <c r="N860" s="8"/>
      <c r="O860" s="8"/>
      <c r="P860" s="8"/>
      <c r="Q860" s="8" t="str">
        <f t="shared" si="163"/>
        <v/>
      </c>
      <c r="R860" s="3">
        <f t="shared" si="164"/>
        <v>0</v>
      </c>
      <c r="S860" s="19"/>
      <c r="T860" s="3">
        <f t="shared" si="165"/>
        <v>0</v>
      </c>
      <c r="U860" s="8" t="str">
        <f t="shared" si="166"/>
        <v/>
      </c>
      <c r="W860" s="11"/>
      <c r="X860" s="11"/>
      <c r="Y860" s="11"/>
      <c r="Z860" s="11"/>
      <c r="AA860" s="11"/>
      <c r="AB860" s="11"/>
      <c r="AC860" s="11"/>
      <c r="AD860">
        <f>IF(AND('Loan amortization schedule-old'!K860&gt;$AE$1,K860&gt;$AE$1),1,0)</f>
        <v>1</v>
      </c>
      <c r="AE860" s="2">
        <f>IF(AND('Loan amortization schedule-old'!K860&gt;$AE$1,K860&lt;$AE$1),($AE$1-K860)*Inputs!$B$10,0)</f>
        <v>0</v>
      </c>
      <c r="AF860">
        <f>IF(AND('Loan amortization schedule-old'!K860&lt;$AE$1,K860&lt;$AE$1),('Loan amortization schedule-old'!K860-'Loan amortization schedule-new'!K860)*Inputs!$B$10,0)</f>
        <v>0</v>
      </c>
      <c r="AG860" s="7"/>
      <c r="AH860" s="61" t="e">
        <f>IF(ISERROR(E860),NA(),'Loan amortization schedule-old'!K860-'Loan amortization schedule-new'!K860)+IF(ISERROR(E860),NA(),'Loan amortization schedule-old'!L860-'Loan amortization schedule-new'!L860)-IF(ISERROR(E860),NA(),IF(AD860=1,0,SUM(AE860:AF860)))</f>
        <v>#VALUE!</v>
      </c>
    </row>
    <row r="861" spans="4:34">
      <c r="D861" s="26">
        <f>IF(SUM($D$2:D860)&lt;&gt;0,0,IF(OR(ROUND(U860-L861,2)=0,ROUND(U861,2)=0),E861,0))</f>
        <v>0</v>
      </c>
      <c r="E861" s="3" t="str">
        <f t="shared" si="167"/>
        <v/>
      </c>
      <c r="F861" s="3" t="str">
        <f t="shared" si="159"/>
        <v/>
      </c>
      <c r="G861" s="47">
        <f t="shared" si="169"/>
        <v>8.6499999999999994E-2</v>
      </c>
      <c r="H861" s="37">
        <f t="shared" si="160"/>
        <v>8.6499999999999994E-2</v>
      </c>
      <c r="I861" s="9" t="e">
        <f>IF(Inputs!$B$12="No",IF((K861+L861)&gt;(U860*(1+rate/freq)),IF((U860*(1+rate/freq))&lt;0,0,(U860*(1+rate/freq))),(K861+L861)),IF(E861="",NA(),IF(Inputs!$E$10&gt;(U860*(1+rate/freq)),IF((U860*(1+rate/freq))&lt;0,0,(U860*(1+rate/freq))),PMT(H861/freq,(term),-$B$2))))</f>
        <v>#N/A</v>
      </c>
      <c r="J861" s="8" t="str">
        <f t="shared" si="161"/>
        <v/>
      </c>
      <c r="K861" s="9" t="str">
        <f t="shared" si="162"/>
        <v/>
      </c>
      <c r="L861" s="8" t="str">
        <f>IF(E861="","",IF(Inputs!$B$12="Yes",I861-K861,Inputs!$B$6-K861))</f>
        <v/>
      </c>
      <c r="M861" s="8" t="str">
        <f t="shared" si="168"/>
        <v/>
      </c>
      <c r="N861" s="8"/>
      <c r="O861" s="8"/>
      <c r="P861" s="8"/>
      <c r="Q861" s="8" t="str">
        <f t="shared" si="163"/>
        <v/>
      </c>
      <c r="R861" s="3">
        <f t="shared" si="164"/>
        <v>0</v>
      </c>
      <c r="S861" s="19"/>
      <c r="T861" s="3">
        <f t="shared" si="165"/>
        <v>0</v>
      </c>
      <c r="U861" s="8" t="str">
        <f t="shared" si="166"/>
        <v/>
      </c>
      <c r="W861" s="11"/>
      <c r="X861" s="11"/>
      <c r="Y861" s="11"/>
      <c r="Z861" s="11"/>
      <c r="AA861" s="11"/>
      <c r="AB861" s="11"/>
      <c r="AC861" s="11"/>
      <c r="AD861">
        <f>IF(AND('Loan amortization schedule-old'!K861&gt;$AE$1,K861&gt;$AE$1),1,0)</f>
        <v>1</v>
      </c>
      <c r="AE861" s="2">
        <f>IF(AND('Loan amortization schedule-old'!K861&gt;$AE$1,K861&lt;$AE$1),($AE$1-K861)*Inputs!$B$10,0)</f>
        <v>0</v>
      </c>
      <c r="AF861">
        <f>IF(AND('Loan amortization schedule-old'!K861&lt;$AE$1,K861&lt;$AE$1),('Loan amortization schedule-old'!K861-'Loan amortization schedule-new'!K861)*Inputs!$B$10,0)</f>
        <v>0</v>
      </c>
      <c r="AG861" s="7"/>
      <c r="AH861" s="61" t="e">
        <f>IF(ISERROR(E861),NA(),'Loan amortization schedule-old'!K861-'Loan amortization schedule-new'!K861)+IF(ISERROR(E861),NA(),'Loan amortization schedule-old'!L861-'Loan amortization schedule-new'!L861)-IF(ISERROR(E861),NA(),IF(AD861=1,0,SUM(AE861:AF861)))</f>
        <v>#VALUE!</v>
      </c>
    </row>
    <row r="862" spans="4:34">
      <c r="D862" s="26">
        <f>IF(SUM($D$2:D861)&lt;&gt;0,0,IF(OR(ROUND(U861-L862,2)=0,ROUND(U862,2)=0),E862,0))</f>
        <v>0</v>
      </c>
      <c r="E862" s="3" t="str">
        <f t="shared" si="167"/>
        <v/>
      </c>
      <c r="F862" s="3" t="str">
        <f t="shared" si="159"/>
        <v/>
      </c>
      <c r="G862" s="47">
        <f t="shared" si="169"/>
        <v>8.6499999999999994E-2</v>
      </c>
      <c r="H862" s="37">
        <f t="shared" si="160"/>
        <v>8.6499999999999994E-2</v>
      </c>
      <c r="I862" s="9" t="e">
        <f>IF(Inputs!$B$12="No",IF((K862+L862)&gt;(U861*(1+rate/freq)),IF((U861*(1+rate/freq))&lt;0,0,(U861*(1+rate/freq))),(K862+L862)),IF(E862="",NA(),IF(Inputs!$E$10&gt;(U861*(1+rate/freq)),IF((U861*(1+rate/freq))&lt;0,0,(U861*(1+rate/freq))),PMT(H862/freq,(term),-$B$2))))</f>
        <v>#N/A</v>
      </c>
      <c r="J862" s="8" t="str">
        <f t="shared" si="161"/>
        <v/>
      </c>
      <c r="K862" s="9" t="str">
        <f t="shared" si="162"/>
        <v/>
      </c>
      <c r="L862" s="8" t="str">
        <f>IF(E862="","",IF(Inputs!$B$12="Yes",I862-K862,Inputs!$B$6-K862))</f>
        <v/>
      </c>
      <c r="M862" s="8" t="str">
        <f t="shared" si="168"/>
        <v/>
      </c>
      <c r="N862" s="8">
        <f>N859+3</f>
        <v>859</v>
      </c>
      <c r="O862" s="8">
        <f>O856+6</f>
        <v>859</v>
      </c>
      <c r="P862" s="8"/>
      <c r="Q862" s="8" t="str">
        <f t="shared" si="163"/>
        <v/>
      </c>
      <c r="R862" s="3">
        <f t="shared" si="164"/>
        <v>0</v>
      </c>
      <c r="S862" s="19"/>
      <c r="T862" s="3">
        <f t="shared" si="165"/>
        <v>0</v>
      </c>
      <c r="U862" s="8" t="str">
        <f t="shared" si="166"/>
        <v/>
      </c>
      <c r="W862" s="11"/>
      <c r="X862" s="11"/>
      <c r="Y862" s="11"/>
      <c r="Z862" s="11"/>
      <c r="AA862" s="11"/>
      <c r="AB862" s="11"/>
      <c r="AC862" s="11"/>
      <c r="AD862">
        <f>IF(AND('Loan amortization schedule-old'!K862&gt;$AE$1,K862&gt;$AE$1),1,0)</f>
        <v>1</v>
      </c>
      <c r="AE862" s="2">
        <f>IF(AND('Loan amortization schedule-old'!K862&gt;$AE$1,K862&lt;$AE$1),($AE$1-K862)*Inputs!$B$10,0)</f>
        <v>0</v>
      </c>
      <c r="AF862">
        <f>IF(AND('Loan amortization schedule-old'!K862&lt;$AE$1,K862&lt;$AE$1),('Loan amortization schedule-old'!K862-'Loan amortization schedule-new'!K862)*Inputs!$B$10,0)</f>
        <v>0</v>
      </c>
      <c r="AG862" s="7"/>
      <c r="AH862" s="61" t="e">
        <f>IF(ISERROR(E862),NA(),'Loan amortization schedule-old'!K862-'Loan amortization schedule-new'!K862)+IF(ISERROR(E862),NA(),'Loan amortization schedule-old'!L862-'Loan amortization schedule-new'!L862)-IF(ISERROR(E862),NA(),IF(AD862=1,0,SUM(AE862:AF862)))</f>
        <v>#VALUE!</v>
      </c>
    </row>
    <row r="863" spans="4:34">
      <c r="D863" s="26">
        <f>IF(SUM($D$2:D862)&lt;&gt;0,0,IF(OR(ROUND(U862-L863,2)=0,ROUND(U863,2)=0),E863,0))</f>
        <v>0</v>
      </c>
      <c r="E863" s="3" t="str">
        <f t="shared" si="167"/>
        <v/>
      </c>
      <c r="F863" s="3" t="str">
        <f t="shared" si="159"/>
        <v/>
      </c>
      <c r="G863" s="47">
        <f t="shared" si="169"/>
        <v>8.6499999999999994E-2</v>
      </c>
      <c r="H863" s="37">
        <f t="shared" si="160"/>
        <v>8.6499999999999994E-2</v>
      </c>
      <c r="I863" s="9" t="e">
        <f>IF(Inputs!$B$12="No",IF((K863+L863)&gt;(U862*(1+rate/freq)),IF((U862*(1+rate/freq))&lt;0,0,(U862*(1+rate/freq))),(K863+L863)),IF(E863="",NA(),IF(Inputs!$E$10&gt;(U862*(1+rate/freq)),IF((U862*(1+rate/freq))&lt;0,0,(U862*(1+rate/freq))),PMT(H863/freq,(term),-$B$2))))</f>
        <v>#N/A</v>
      </c>
      <c r="J863" s="8" t="str">
        <f t="shared" si="161"/>
        <v/>
      </c>
      <c r="K863" s="9" t="str">
        <f t="shared" si="162"/>
        <v/>
      </c>
      <c r="L863" s="8" t="str">
        <f>IF(E863="","",IF(Inputs!$B$12="Yes",I863-K863,Inputs!$B$6-K863))</f>
        <v/>
      </c>
      <c r="M863" s="8" t="str">
        <f t="shared" si="168"/>
        <v/>
      </c>
      <c r="N863" s="8"/>
      <c r="O863" s="8"/>
      <c r="P863" s="8"/>
      <c r="Q863" s="8" t="str">
        <f t="shared" si="163"/>
        <v/>
      </c>
      <c r="R863" s="3">
        <f t="shared" si="164"/>
        <v>0</v>
      </c>
      <c r="S863" s="19"/>
      <c r="T863" s="3">
        <f t="shared" si="165"/>
        <v>0</v>
      </c>
      <c r="U863" s="8" t="str">
        <f t="shared" si="166"/>
        <v/>
      </c>
      <c r="W863" s="11"/>
      <c r="X863" s="11"/>
      <c r="Y863" s="11"/>
      <c r="Z863" s="11"/>
      <c r="AA863" s="11"/>
      <c r="AB863" s="11"/>
      <c r="AC863" s="11"/>
      <c r="AD863">
        <f>IF(AND('Loan amortization schedule-old'!K863&gt;$AE$1,K863&gt;$AE$1),1,0)</f>
        <v>1</v>
      </c>
      <c r="AE863" s="2">
        <f>IF(AND('Loan amortization schedule-old'!K863&gt;$AE$1,K863&lt;$AE$1),($AE$1-K863)*Inputs!$B$10,0)</f>
        <v>0</v>
      </c>
      <c r="AF863">
        <f>IF(AND('Loan amortization schedule-old'!K863&lt;$AE$1,K863&lt;$AE$1),('Loan amortization schedule-old'!K863-'Loan amortization schedule-new'!K863)*Inputs!$B$10,0)</f>
        <v>0</v>
      </c>
      <c r="AG863" s="7"/>
      <c r="AH863" s="61" t="e">
        <f>IF(ISERROR(E863),NA(),'Loan amortization schedule-old'!K863-'Loan amortization schedule-new'!K863)+IF(ISERROR(E863),NA(),'Loan amortization schedule-old'!L863-'Loan amortization schedule-new'!L863)-IF(ISERROR(E863),NA(),IF(AD863=1,0,SUM(AE863:AF863)))</f>
        <v>#VALUE!</v>
      </c>
    </row>
    <row r="864" spans="4:34">
      <c r="D864" s="26">
        <f>IF(SUM($D$2:D863)&lt;&gt;0,0,IF(OR(ROUND(U863-L864,2)=0,ROUND(U864,2)=0),E864,0))</f>
        <v>0</v>
      </c>
      <c r="E864" s="3" t="str">
        <f t="shared" si="167"/>
        <v/>
      </c>
      <c r="F864" s="3" t="str">
        <f t="shared" si="159"/>
        <v/>
      </c>
      <c r="G864" s="47">
        <f t="shared" si="169"/>
        <v>8.6499999999999994E-2</v>
      </c>
      <c r="H864" s="37">
        <f t="shared" si="160"/>
        <v>8.6499999999999994E-2</v>
      </c>
      <c r="I864" s="9" t="e">
        <f>IF(Inputs!$B$12="No",IF((K864+L864)&gt;(U863*(1+rate/freq)),IF((U863*(1+rate/freq))&lt;0,0,(U863*(1+rate/freq))),(K864+L864)),IF(E864="",NA(),IF(Inputs!$E$10&gt;(U863*(1+rate/freq)),IF((U863*(1+rate/freq))&lt;0,0,(U863*(1+rate/freq))),PMT(H864/freq,(term),-$B$2))))</f>
        <v>#N/A</v>
      </c>
      <c r="J864" s="8" t="str">
        <f t="shared" si="161"/>
        <v/>
      </c>
      <c r="K864" s="9" t="str">
        <f t="shared" si="162"/>
        <v/>
      </c>
      <c r="L864" s="8" t="str">
        <f>IF(E864="","",IF(Inputs!$B$12="Yes",I864-K864,Inputs!$B$6-K864))</f>
        <v/>
      </c>
      <c r="M864" s="8" t="str">
        <f t="shared" si="168"/>
        <v/>
      </c>
      <c r="N864" s="8"/>
      <c r="O864" s="8"/>
      <c r="P864" s="8"/>
      <c r="Q864" s="8" t="str">
        <f t="shared" si="163"/>
        <v/>
      </c>
      <c r="R864" s="3">
        <f t="shared" si="164"/>
        <v>0</v>
      </c>
      <c r="S864" s="19"/>
      <c r="T864" s="3">
        <f t="shared" si="165"/>
        <v>0</v>
      </c>
      <c r="U864" s="8" t="str">
        <f t="shared" si="166"/>
        <v/>
      </c>
      <c r="W864" s="11"/>
      <c r="X864" s="11"/>
      <c r="Y864" s="11"/>
      <c r="Z864" s="11"/>
      <c r="AA864" s="11"/>
      <c r="AB864" s="11"/>
      <c r="AC864" s="11"/>
      <c r="AD864">
        <f>IF(AND('Loan amortization schedule-old'!K864&gt;$AE$1,K864&gt;$AE$1),1,0)</f>
        <v>1</v>
      </c>
      <c r="AE864" s="2">
        <f>IF(AND('Loan amortization schedule-old'!K864&gt;$AE$1,K864&lt;$AE$1),($AE$1-K864)*Inputs!$B$10,0)</f>
        <v>0</v>
      </c>
      <c r="AF864">
        <f>IF(AND('Loan amortization schedule-old'!K864&lt;$AE$1,K864&lt;$AE$1),('Loan amortization schedule-old'!K864-'Loan amortization schedule-new'!K864)*Inputs!$B$10,0)</f>
        <v>0</v>
      </c>
      <c r="AG864" s="7"/>
      <c r="AH864" s="61" t="e">
        <f>IF(ISERROR(E864),NA(),'Loan amortization schedule-old'!K864-'Loan amortization schedule-new'!K864)+IF(ISERROR(E864),NA(),'Loan amortization schedule-old'!L864-'Loan amortization schedule-new'!L864)-IF(ISERROR(E864),NA(),IF(AD864=1,0,SUM(AE864:AF864)))</f>
        <v>#VALUE!</v>
      </c>
    </row>
    <row r="865" spans="4:34">
      <c r="D865" s="26">
        <f>IF(SUM($D$2:D864)&lt;&gt;0,0,IF(OR(ROUND(U864-L865,2)=0,ROUND(U865,2)=0),E865,0))</f>
        <v>0</v>
      </c>
      <c r="E865" s="3" t="str">
        <f t="shared" si="167"/>
        <v/>
      </c>
      <c r="F865" s="3" t="str">
        <f t="shared" si="159"/>
        <v/>
      </c>
      <c r="G865" s="47">
        <f t="shared" si="169"/>
        <v>8.6499999999999994E-2</v>
      </c>
      <c r="H865" s="37">
        <f t="shared" si="160"/>
        <v>8.6499999999999994E-2</v>
      </c>
      <c r="I865" s="9" t="e">
        <f>IF(Inputs!$B$12="No",IF((K865+L865)&gt;(U864*(1+rate/freq)),IF((U864*(1+rate/freq))&lt;0,0,(U864*(1+rate/freq))),(K865+L865)),IF(E865="",NA(),IF(Inputs!$E$10&gt;(U864*(1+rate/freq)),IF((U864*(1+rate/freq))&lt;0,0,(U864*(1+rate/freq))),PMT(H865/freq,(term),-$B$2))))</f>
        <v>#N/A</v>
      </c>
      <c r="J865" s="8" t="str">
        <f t="shared" si="161"/>
        <v/>
      </c>
      <c r="K865" s="9" t="str">
        <f t="shared" si="162"/>
        <v/>
      </c>
      <c r="L865" s="8" t="str">
        <f>IF(E865="","",IF(Inputs!$B$12="Yes",I865-K865,Inputs!$B$6-K865))</f>
        <v/>
      </c>
      <c r="M865" s="8" t="str">
        <f t="shared" si="168"/>
        <v/>
      </c>
      <c r="N865" s="8">
        <f>N862+3</f>
        <v>862</v>
      </c>
      <c r="O865" s="8"/>
      <c r="P865" s="8"/>
      <c r="Q865" s="8" t="str">
        <f t="shared" si="163"/>
        <v/>
      </c>
      <c r="R865" s="3">
        <f t="shared" si="164"/>
        <v>0</v>
      </c>
      <c r="S865" s="19"/>
      <c r="T865" s="3">
        <f t="shared" si="165"/>
        <v>0</v>
      </c>
      <c r="U865" s="8" t="str">
        <f t="shared" si="166"/>
        <v/>
      </c>
      <c r="W865" s="11"/>
      <c r="X865" s="11"/>
      <c r="Y865" s="11"/>
      <c r="Z865" s="11"/>
      <c r="AA865" s="11"/>
      <c r="AB865" s="11"/>
      <c r="AC865" s="11"/>
      <c r="AD865">
        <f>IF(AND('Loan amortization schedule-old'!K865&gt;$AE$1,K865&gt;$AE$1),1,0)</f>
        <v>1</v>
      </c>
      <c r="AE865" s="2">
        <f>IF(AND('Loan amortization schedule-old'!K865&gt;$AE$1,K865&lt;$AE$1),($AE$1-K865)*Inputs!$B$10,0)</f>
        <v>0</v>
      </c>
      <c r="AF865">
        <f>IF(AND('Loan amortization schedule-old'!K865&lt;$AE$1,K865&lt;$AE$1),('Loan amortization schedule-old'!K865-'Loan amortization schedule-new'!K865)*Inputs!$B$10,0)</f>
        <v>0</v>
      </c>
      <c r="AG865" s="7"/>
      <c r="AH865" s="61" t="e">
        <f>IF(ISERROR(E865),NA(),'Loan amortization schedule-old'!K865-'Loan amortization schedule-new'!K865)+IF(ISERROR(E865),NA(),'Loan amortization schedule-old'!L865-'Loan amortization schedule-new'!L865)-IF(ISERROR(E865),NA(),IF(AD865=1,0,SUM(AE865:AF865)))</f>
        <v>#VALUE!</v>
      </c>
    </row>
    <row r="866" spans="4:34">
      <c r="D866" s="26">
        <f>IF(SUM($D$2:D865)&lt;&gt;0,0,IF(OR(ROUND(U865-L866,2)=0,ROUND(U866,2)=0),E866,0))</f>
        <v>0</v>
      </c>
      <c r="E866" s="3" t="str">
        <f t="shared" si="167"/>
        <v/>
      </c>
      <c r="F866" s="3" t="str">
        <f t="shared" si="159"/>
        <v/>
      </c>
      <c r="G866" s="47">
        <f t="shared" si="169"/>
        <v>8.6499999999999994E-2</v>
      </c>
      <c r="H866" s="37">
        <f t="shared" si="160"/>
        <v>8.6499999999999994E-2</v>
      </c>
      <c r="I866" s="9" t="e">
        <f>IF(Inputs!$B$12="No",IF((K866+L866)&gt;(U865*(1+rate/freq)),IF((U865*(1+rate/freq))&lt;0,0,(U865*(1+rate/freq))),(K866+L866)),IF(E866="",NA(),IF(Inputs!$E$10&gt;(U865*(1+rate/freq)),IF((U865*(1+rate/freq))&lt;0,0,(U865*(1+rate/freq))),PMT(H866/freq,(term),-$B$2))))</f>
        <v>#N/A</v>
      </c>
      <c r="J866" s="8" t="str">
        <f t="shared" si="161"/>
        <v/>
      </c>
      <c r="K866" s="9" t="str">
        <f t="shared" si="162"/>
        <v/>
      </c>
      <c r="L866" s="8" t="str">
        <f>IF(E866="","",IF(Inputs!$B$12="Yes",I866-K866,Inputs!$B$6-K866))</f>
        <v/>
      </c>
      <c r="M866" s="8" t="str">
        <f t="shared" si="168"/>
        <v/>
      </c>
      <c r="N866" s="8"/>
      <c r="O866" s="8"/>
      <c r="P866" s="8"/>
      <c r="Q866" s="8" t="str">
        <f t="shared" si="163"/>
        <v/>
      </c>
      <c r="R866" s="3">
        <f t="shared" si="164"/>
        <v>0</v>
      </c>
      <c r="S866" s="19"/>
      <c r="T866" s="3">
        <f t="shared" si="165"/>
        <v>0</v>
      </c>
      <c r="U866" s="8" t="str">
        <f t="shared" si="166"/>
        <v/>
      </c>
      <c r="W866" s="11"/>
      <c r="X866" s="11"/>
      <c r="Y866" s="11"/>
      <c r="Z866" s="11"/>
      <c r="AA866" s="11"/>
      <c r="AB866" s="11"/>
      <c r="AC866" s="11"/>
      <c r="AD866">
        <f>IF(AND('Loan amortization schedule-old'!K866&gt;$AE$1,K866&gt;$AE$1),1,0)</f>
        <v>1</v>
      </c>
      <c r="AE866" s="2">
        <f>IF(AND('Loan amortization schedule-old'!K866&gt;$AE$1,K866&lt;$AE$1),($AE$1-K866)*Inputs!$B$10,0)</f>
        <v>0</v>
      </c>
      <c r="AF866">
        <f>IF(AND('Loan amortization schedule-old'!K866&lt;$AE$1,K866&lt;$AE$1),('Loan amortization schedule-old'!K866-'Loan amortization schedule-new'!K866)*Inputs!$B$10,0)</f>
        <v>0</v>
      </c>
      <c r="AG866" s="7"/>
      <c r="AH866" s="61" t="e">
        <f>IF(ISERROR(E866),NA(),'Loan amortization schedule-old'!K866-'Loan amortization schedule-new'!K866)+IF(ISERROR(E866),NA(),'Loan amortization schedule-old'!L866-'Loan amortization schedule-new'!L866)-IF(ISERROR(E866),NA(),IF(AD866=1,0,SUM(AE866:AF866)))</f>
        <v>#VALUE!</v>
      </c>
    </row>
    <row r="867" spans="4:34">
      <c r="D867" s="26">
        <f>IF(SUM($D$2:D866)&lt;&gt;0,0,IF(OR(ROUND(U866-L867,2)=0,ROUND(U867,2)=0),E867,0))</f>
        <v>0</v>
      </c>
      <c r="E867" s="3" t="str">
        <f t="shared" si="167"/>
        <v/>
      </c>
      <c r="F867" s="3" t="str">
        <f t="shared" si="159"/>
        <v/>
      </c>
      <c r="G867" s="47">
        <f t="shared" si="169"/>
        <v>8.6499999999999994E-2</v>
      </c>
      <c r="H867" s="37">
        <f t="shared" si="160"/>
        <v>8.6499999999999994E-2</v>
      </c>
      <c r="I867" s="9" t="e">
        <f>IF(Inputs!$B$12="No",IF((K867+L867)&gt;(U866*(1+rate/freq)),IF((U866*(1+rate/freq))&lt;0,0,(U866*(1+rate/freq))),(K867+L867)),IF(E867="",NA(),IF(Inputs!$E$10&gt;(U866*(1+rate/freq)),IF((U866*(1+rate/freq))&lt;0,0,(U866*(1+rate/freq))),PMT(H867/freq,(term),-$B$2))))</f>
        <v>#N/A</v>
      </c>
      <c r="J867" s="8" t="str">
        <f t="shared" si="161"/>
        <v/>
      </c>
      <c r="K867" s="9" t="str">
        <f t="shared" si="162"/>
        <v/>
      </c>
      <c r="L867" s="8" t="str">
        <f>IF(E867="","",IF(Inputs!$B$12="Yes",I867-K867,Inputs!$B$6-K867))</f>
        <v/>
      </c>
      <c r="M867" s="8" t="str">
        <f t="shared" si="168"/>
        <v/>
      </c>
      <c r="N867" s="8"/>
      <c r="O867" s="8"/>
      <c r="P867" s="8"/>
      <c r="Q867" s="8" t="str">
        <f t="shared" si="163"/>
        <v/>
      </c>
      <c r="R867" s="3">
        <f t="shared" si="164"/>
        <v>0</v>
      </c>
      <c r="S867" s="19"/>
      <c r="T867" s="3">
        <f t="shared" si="165"/>
        <v>0</v>
      </c>
      <c r="U867" s="8" t="str">
        <f t="shared" si="166"/>
        <v/>
      </c>
      <c r="W867" s="11"/>
      <c r="X867" s="11"/>
      <c r="Y867" s="11"/>
      <c r="Z867" s="11"/>
      <c r="AA867" s="11"/>
      <c r="AB867" s="11"/>
      <c r="AC867" s="11"/>
      <c r="AD867">
        <f>IF(AND('Loan amortization schedule-old'!K867&gt;$AE$1,K867&gt;$AE$1),1,0)</f>
        <v>1</v>
      </c>
      <c r="AE867" s="2">
        <f>IF(AND('Loan amortization schedule-old'!K867&gt;$AE$1,K867&lt;$AE$1),($AE$1-K867)*Inputs!$B$10,0)</f>
        <v>0</v>
      </c>
      <c r="AF867">
        <f>IF(AND('Loan amortization schedule-old'!K867&lt;$AE$1,K867&lt;$AE$1),('Loan amortization schedule-old'!K867-'Loan amortization schedule-new'!K867)*Inputs!$B$10,0)</f>
        <v>0</v>
      </c>
      <c r="AG867" s="7"/>
      <c r="AH867" s="61" t="e">
        <f>IF(ISERROR(E867),NA(),'Loan amortization schedule-old'!K867-'Loan amortization schedule-new'!K867)+IF(ISERROR(E867),NA(),'Loan amortization schedule-old'!L867-'Loan amortization schedule-new'!L867)-IF(ISERROR(E867),NA(),IF(AD867=1,0,SUM(AE867:AF867)))</f>
        <v>#VALUE!</v>
      </c>
    </row>
    <row r="868" spans="4:34">
      <c r="D868" s="26">
        <f>IF(SUM($D$2:D867)&lt;&gt;0,0,IF(OR(ROUND(U867-L868,2)=0,ROUND(U868,2)=0),E868,0))</f>
        <v>0</v>
      </c>
      <c r="E868" s="3" t="str">
        <f t="shared" si="167"/>
        <v/>
      </c>
      <c r="F868" s="3" t="str">
        <f t="shared" si="159"/>
        <v/>
      </c>
      <c r="G868" s="47">
        <f t="shared" si="169"/>
        <v>8.6499999999999994E-2</v>
      </c>
      <c r="H868" s="37">
        <f t="shared" si="160"/>
        <v>8.6499999999999994E-2</v>
      </c>
      <c r="I868" s="9" t="e">
        <f>IF(Inputs!$B$12="No",IF((K868+L868)&gt;(U867*(1+rate/freq)),IF((U867*(1+rate/freq))&lt;0,0,(U867*(1+rate/freq))),(K868+L868)),IF(E868="",NA(),IF(Inputs!$E$10&gt;(U867*(1+rate/freq)),IF((U867*(1+rate/freq))&lt;0,0,(U867*(1+rate/freq))),PMT(H868/freq,(term),-$B$2))))</f>
        <v>#N/A</v>
      </c>
      <c r="J868" s="8" t="str">
        <f t="shared" si="161"/>
        <v/>
      </c>
      <c r="K868" s="9" t="str">
        <f t="shared" si="162"/>
        <v/>
      </c>
      <c r="L868" s="8" t="str">
        <f>IF(E868="","",IF(Inputs!$B$12="Yes",I868-K868,Inputs!$B$6-K868))</f>
        <v/>
      </c>
      <c r="M868" s="8" t="str">
        <f t="shared" si="168"/>
        <v/>
      </c>
      <c r="N868" s="8">
        <f>N865+3</f>
        <v>865</v>
      </c>
      <c r="O868" s="8">
        <f>O862+6</f>
        <v>865</v>
      </c>
      <c r="P868" s="8">
        <f>P856+12</f>
        <v>865</v>
      </c>
      <c r="Q868" s="8" t="str">
        <f t="shared" si="163"/>
        <v/>
      </c>
      <c r="R868" s="3">
        <f t="shared" si="164"/>
        <v>0</v>
      </c>
      <c r="S868" s="19"/>
      <c r="T868" s="3">
        <f t="shared" si="165"/>
        <v>0</v>
      </c>
      <c r="U868" s="8" t="str">
        <f t="shared" si="166"/>
        <v/>
      </c>
      <c r="W868" s="11"/>
      <c r="X868" s="11"/>
      <c r="Y868" s="11"/>
      <c r="Z868" s="11"/>
      <c r="AA868" s="11"/>
      <c r="AB868" s="11"/>
      <c r="AC868" s="11"/>
      <c r="AD868">
        <f>IF(AND('Loan amortization schedule-old'!K868&gt;$AE$1,K868&gt;$AE$1),1,0)</f>
        <v>1</v>
      </c>
      <c r="AE868" s="2">
        <f>IF(AND('Loan amortization schedule-old'!K868&gt;$AE$1,K868&lt;$AE$1),($AE$1-K868)*Inputs!$B$10,0)</f>
        <v>0</v>
      </c>
      <c r="AF868">
        <f>IF(AND('Loan amortization schedule-old'!K868&lt;$AE$1,K868&lt;$AE$1),('Loan amortization schedule-old'!K868-'Loan amortization schedule-new'!K868)*Inputs!$B$10,0)</f>
        <v>0</v>
      </c>
      <c r="AG868" s="7"/>
      <c r="AH868" s="61" t="e">
        <f>IF(ISERROR(E868),NA(),'Loan amortization schedule-old'!K868-'Loan amortization schedule-new'!K868)+IF(ISERROR(E868),NA(),'Loan amortization schedule-old'!L868-'Loan amortization schedule-new'!L868)-IF(ISERROR(E868),NA(),IF(AD868=1,0,SUM(AE868:AF868)))</f>
        <v>#VALUE!</v>
      </c>
    </row>
    <row r="869" spans="4:34">
      <c r="D869" s="26">
        <f>IF(SUM($D$2:D868)&lt;&gt;0,0,IF(OR(ROUND(U868-L869,2)=0,ROUND(U869,2)=0),E869,0))</f>
        <v>0</v>
      </c>
      <c r="E869" s="3" t="str">
        <f t="shared" si="167"/>
        <v/>
      </c>
      <c r="F869" s="3" t="str">
        <f t="shared" si="159"/>
        <v/>
      </c>
      <c r="G869" s="47">
        <f t="shared" si="169"/>
        <v>8.6499999999999994E-2</v>
      </c>
      <c r="H869" s="37">
        <f t="shared" si="160"/>
        <v>8.6499999999999994E-2</v>
      </c>
      <c r="I869" s="9" t="e">
        <f>IF(Inputs!$B$12="No",IF((K869+L869)&gt;(U868*(1+rate/freq)),IF((U868*(1+rate/freq))&lt;0,0,(U868*(1+rate/freq))),(K869+L869)),IF(E869="",NA(),IF(Inputs!$E$10&gt;(U868*(1+rate/freq)),IF((U868*(1+rate/freq))&lt;0,0,(U868*(1+rate/freq))),PMT(H869/freq,(term),-$B$2))))</f>
        <v>#N/A</v>
      </c>
      <c r="J869" s="8" t="str">
        <f t="shared" si="161"/>
        <v/>
      </c>
      <c r="K869" s="9" t="str">
        <f t="shared" si="162"/>
        <v/>
      </c>
      <c r="L869" s="8" t="str">
        <f>IF(E869="","",IF(Inputs!$B$12="Yes",I869-K869,Inputs!$B$6-K869))</f>
        <v/>
      </c>
      <c r="M869" s="8" t="str">
        <f t="shared" si="168"/>
        <v/>
      </c>
      <c r="N869" s="8"/>
      <c r="O869" s="8"/>
      <c r="P869" s="8"/>
      <c r="Q869" s="8" t="str">
        <f t="shared" si="163"/>
        <v/>
      </c>
      <c r="R869" s="3">
        <f t="shared" si="164"/>
        <v>0</v>
      </c>
      <c r="S869" s="19"/>
      <c r="T869" s="3">
        <f t="shared" si="165"/>
        <v>0</v>
      </c>
      <c r="U869" s="8" t="str">
        <f t="shared" si="166"/>
        <v/>
      </c>
      <c r="W869" s="11"/>
      <c r="X869" s="11"/>
      <c r="Y869" s="11"/>
      <c r="Z869" s="11"/>
      <c r="AA869" s="11"/>
      <c r="AB869" s="11"/>
      <c r="AC869" s="11"/>
      <c r="AD869">
        <f>IF(AND('Loan amortization schedule-old'!K869&gt;$AE$1,K869&gt;$AE$1),1,0)</f>
        <v>1</v>
      </c>
      <c r="AE869" s="2">
        <f>IF(AND('Loan amortization schedule-old'!K869&gt;$AE$1,K869&lt;$AE$1),($AE$1-K869)*Inputs!$B$10,0)</f>
        <v>0</v>
      </c>
      <c r="AF869">
        <f>IF(AND('Loan amortization schedule-old'!K869&lt;$AE$1,K869&lt;$AE$1),('Loan amortization schedule-old'!K869-'Loan amortization schedule-new'!K869)*Inputs!$B$10,0)</f>
        <v>0</v>
      </c>
      <c r="AG869" s="7"/>
      <c r="AH869" s="61" t="e">
        <f>IF(ISERROR(E869),NA(),'Loan amortization schedule-old'!K869-'Loan amortization schedule-new'!K869)+IF(ISERROR(E869),NA(),'Loan amortization schedule-old'!L869-'Loan amortization schedule-new'!L869)-IF(ISERROR(E869),NA(),IF(AD869=1,0,SUM(AE869:AF869)))</f>
        <v>#VALUE!</v>
      </c>
    </row>
    <row r="870" spans="4:34">
      <c r="D870" s="26">
        <f>IF(SUM($D$2:D869)&lt;&gt;0,0,IF(OR(ROUND(U869-L870,2)=0,ROUND(U870,2)=0),E870,0))</f>
        <v>0</v>
      </c>
      <c r="E870" s="3" t="str">
        <f t="shared" si="167"/>
        <v/>
      </c>
      <c r="F870" s="3" t="str">
        <f t="shared" si="159"/>
        <v/>
      </c>
      <c r="G870" s="47">
        <f t="shared" si="169"/>
        <v>8.6499999999999994E-2</v>
      </c>
      <c r="H870" s="37">
        <f t="shared" si="160"/>
        <v>8.6499999999999994E-2</v>
      </c>
      <c r="I870" s="9" t="e">
        <f>IF(Inputs!$B$12="No",IF((K870+L870)&gt;(U869*(1+rate/freq)),IF((U869*(1+rate/freq))&lt;0,0,(U869*(1+rate/freq))),(K870+L870)),IF(E870="",NA(),IF(Inputs!$E$10&gt;(U869*(1+rate/freq)),IF((U869*(1+rate/freq))&lt;0,0,(U869*(1+rate/freq))),PMT(H870/freq,(term),-$B$2))))</f>
        <v>#N/A</v>
      </c>
      <c r="J870" s="8" t="str">
        <f t="shared" si="161"/>
        <v/>
      </c>
      <c r="K870" s="9" t="str">
        <f t="shared" si="162"/>
        <v/>
      </c>
      <c r="L870" s="8" t="str">
        <f>IF(E870="","",IF(Inputs!$B$12="Yes",I870-K870,Inputs!$B$6-K870))</f>
        <v/>
      </c>
      <c r="M870" s="8" t="str">
        <f t="shared" si="168"/>
        <v/>
      </c>
      <c r="N870" s="8"/>
      <c r="O870" s="8"/>
      <c r="P870" s="8"/>
      <c r="Q870" s="8" t="str">
        <f t="shared" si="163"/>
        <v/>
      </c>
      <c r="R870" s="3">
        <f t="shared" si="164"/>
        <v>0</v>
      </c>
      <c r="S870" s="19"/>
      <c r="T870" s="3">
        <f t="shared" si="165"/>
        <v>0</v>
      </c>
      <c r="U870" s="8" t="str">
        <f t="shared" si="166"/>
        <v/>
      </c>
      <c r="W870" s="11"/>
      <c r="X870" s="11"/>
      <c r="Y870" s="11"/>
      <c r="Z870" s="11"/>
      <c r="AA870" s="11"/>
      <c r="AB870" s="11"/>
      <c r="AC870" s="11"/>
      <c r="AD870">
        <f>IF(AND('Loan amortization schedule-old'!K870&gt;$AE$1,K870&gt;$AE$1),1,0)</f>
        <v>1</v>
      </c>
      <c r="AE870" s="2">
        <f>IF(AND('Loan amortization schedule-old'!K870&gt;$AE$1,K870&lt;$AE$1),($AE$1-K870)*Inputs!$B$10,0)</f>
        <v>0</v>
      </c>
      <c r="AF870">
        <f>IF(AND('Loan amortization schedule-old'!K870&lt;$AE$1,K870&lt;$AE$1),('Loan amortization schedule-old'!K870-'Loan amortization schedule-new'!K870)*Inputs!$B$10,0)</f>
        <v>0</v>
      </c>
      <c r="AG870" s="7"/>
      <c r="AH870" s="61" t="e">
        <f>IF(ISERROR(E870),NA(),'Loan amortization schedule-old'!K870-'Loan amortization schedule-new'!K870)+IF(ISERROR(E870),NA(),'Loan amortization schedule-old'!L870-'Loan amortization schedule-new'!L870)-IF(ISERROR(E870),NA(),IF(AD870=1,0,SUM(AE870:AF870)))</f>
        <v>#VALUE!</v>
      </c>
    </row>
    <row r="871" spans="4:34">
      <c r="D871" s="26">
        <f>IF(SUM($D$2:D870)&lt;&gt;0,0,IF(OR(ROUND(U870-L871,2)=0,ROUND(U871,2)=0),E871,0))</f>
        <v>0</v>
      </c>
      <c r="E871" s="3" t="str">
        <f t="shared" si="167"/>
        <v/>
      </c>
      <c r="F871" s="3" t="str">
        <f t="shared" si="159"/>
        <v/>
      </c>
      <c r="G871" s="47">
        <f t="shared" si="169"/>
        <v>8.6499999999999994E-2</v>
      </c>
      <c r="H871" s="37">
        <f t="shared" si="160"/>
        <v>8.6499999999999994E-2</v>
      </c>
      <c r="I871" s="9" t="e">
        <f>IF(Inputs!$B$12="No",IF((K871+L871)&gt;(U870*(1+rate/freq)),IF((U870*(1+rate/freq))&lt;0,0,(U870*(1+rate/freq))),(K871+L871)),IF(E871="",NA(),IF(Inputs!$E$10&gt;(U870*(1+rate/freq)),IF((U870*(1+rate/freq))&lt;0,0,(U870*(1+rate/freq))),PMT(H871/freq,(term),-$B$2))))</f>
        <v>#N/A</v>
      </c>
      <c r="J871" s="8" t="str">
        <f t="shared" si="161"/>
        <v/>
      </c>
      <c r="K871" s="9" t="str">
        <f t="shared" si="162"/>
        <v/>
      </c>
      <c r="L871" s="8" t="str">
        <f>IF(E871="","",IF(Inputs!$B$12="Yes",I871-K871,Inputs!$B$6-K871))</f>
        <v/>
      </c>
      <c r="M871" s="8" t="str">
        <f t="shared" si="168"/>
        <v/>
      </c>
      <c r="N871" s="8">
        <f>N868+3</f>
        <v>868</v>
      </c>
      <c r="O871" s="8"/>
      <c r="P871" s="8"/>
      <c r="Q871" s="8" t="str">
        <f t="shared" si="163"/>
        <v/>
      </c>
      <c r="R871" s="3">
        <f t="shared" si="164"/>
        <v>0</v>
      </c>
      <c r="S871" s="19"/>
      <c r="T871" s="3">
        <f t="shared" si="165"/>
        <v>0</v>
      </c>
      <c r="U871" s="8" t="str">
        <f t="shared" si="166"/>
        <v/>
      </c>
      <c r="W871" s="11"/>
      <c r="X871" s="11"/>
      <c r="Y871" s="11"/>
      <c r="Z871" s="11"/>
      <c r="AA871" s="11"/>
      <c r="AB871" s="11"/>
      <c r="AC871" s="11"/>
      <c r="AD871">
        <f>IF(AND('Loan amortization schedule-old'!K871&gt;$AE$1,K871&gt;$AE$1),1,0)</f>
        <v>1</v>
      </c>
      <c r="AE871" s="2">
        <f>IF(AND('Loan amortization schedule-old'!K871&gt;$AE$1,K871&lt;$AE$1),($AE$1-K871)*Inputs!$B$10,0)</f>
        <v>0</v>
      </c>
      <c r="AF871">
        <f>IF(AND('Loan amortization schedule-old'!K871&lt;$AE$1,K871&lt;$AE$1),('Loan amortization schedule-old'!K871-'Loan amortization schedule-new'!K871)*Inputs!$B$10,0)</f>
        <v>0</v>
      </c>
      <c r="AG871" s="7"/>
      <c r="AH871" s="61" t="e">
        <f>IF(ISERROR(E871),NA(),'Loan amortization schedule-old'!K871-'Loan amortization schedule-new'!K871)+IF(ISERROR(E871),NA(),'Loan amortization schedule-old'!L871-'Loan amortization schedule-new'!L871)-IF(ISERROR(E871),NA(),IF(AD871=1,0,SUM(AE871:AF871)))</f>
        <v>#VALUE!</v>
      </c>
    </row>
    <row r="872" spans="4:34">
      <c r="D872" s="26">
        <f>IF(SUM($D$2:D871)&lt;&gt;0,0,IF(OR(ROUND(U871-L872,2)=0,ROUND(U872,2)=0),E872,0))</f>
        <v>0</v>
      </c>
      <c r="E872" s="3" t="str">
        <f t="shared" si="167"/>
        <v/>
      </c>
      <c r="F872" s="3" t="str">
        <f t="shared" si="159"/>
        <v/>
      </c>
      <c r="G872" s="47">
        <f t="shared" si="169"/>
        <v>8.6499999999999994E-2</v>
      </c>
      <c r="H872" s="37">
        <f t="shared" si="160"/>
        <v>8.6499999999999994E-2</v>
      </c>
      <c r="I872" s="9" t="e">
        <f>IF(Inputs!$B$12="No",IF((K872+L872)&gt;(U871*(1+rate/freq)),IF((U871*(1+rate/freq))&lt;0,0,(U871*(1+rate/freq))),(K872+L872)),IF(E872="",NA(),IF(Inputs!$E$10&gt;(U871*(1+rate/freq)),IF((U871*(1+rate/freq))&lt;0,0,(U871*(1+rate/freq))),PMT(H872/freq,(term),-$B$2))))</f>
        <v>#N/A</v>
      </c>
      <c r="J872" s="8" t="str">
        <f t="shared" si="161"/>
        <v/>
      </c>
      <c r="K872" s="9" t="str">
        <f t="shared" si="162"/>
        <v/>
      </c>
      <c r="L872" s="8" t="str">
        <f>IF(E872="","",IF(Inputs!$B$12="Yes",I872-K872,Inputs!$B$6-K872))</f>
        <v/>
      </c>
      <c r="M872" s="8" t="str">
        <f t="shared" si="168"/>
        <v/>
      </c>
      <c r="N872" s="8"/>
      <c r="O872" s="8"/>
      <c r="P872" s="8"/>
      <c r="Q872" s="8" t="str">
        <f t="shared" si="163"/>
        <v/>
      </c>
      <c r="R872" s="3">
        <f t="shared" si="164"/>
        <v>0</v>
      </c>
      <c r="S872" s="19"/>
      <c r="T872" s="3">
        <f t="shared" si="165"/>
        <v>0</v>
      </c>
      <c r="U872" s="8" t="str">
        <f t="shared" si="166"/>
        <v/>
      </c>
      <c r="W872" s="11"/>
      <c r="X872" s="11"/>
      <c r="Y872" s="11"/>
      <c r="Z872" s="11"/>
      <c r="AA872" s="11"/>
      <c r="AB872" s="11"/>
      <c r="AC872" s="11"/>
      <c r="AD872">
        <f>IF(AND('Loan amortization schedule-old'!K872&gt;$AE$1,K872&gt;$AE$1),1,0)</f>
        <v>1</v>
      </c>
      <c r="AE872" s="2">
        <f>IF(AND('Loan amortization schedule-old'!K872&gt;$AE$1,K872&lt;$AE$1),($AE$1-K872)*Inputs!$B$10,0)</f>
        <v>0</v>
      </c>
      <c r="AF872">
        <f>IF(AND('Loan amortization schedule-old'!K872&lt;$AE$1,K872&lt;$AE$1),('Loan amortization schedule-old'!K872-'Loan amortization schedule-new'!K872)*Inputs!$B$10,0)</f>
        <v>0</v>
      </c>
      <c r="AG872" s="7"/>
      <c r="AH872" s="61" t="e">
        <f>IF(ISERROR(E872),NA(),'Loan amortization schedule-old'!K872-'Loan amortization schedule-new'!K872)+IF(ISERROR(E872),NA(),'Loan amortization schedule-old'!L872-'Loan amortization schedule-new'!L872)-IF(ISERROR(E872),NA(),IF(AD872=1,0,SUM(AE872:AF872)))</f>
        <v>#VALUE!</v>
      </c>
    </row>
    <row r="873" spans="4:34">
      <c r="D873" s="26">
        <f>IF(SUM($D$2:D872)&lt;&gt;0,0,IF(OR(ROUND(U872-L873,2)=0,ROUND(U873,2)=0),E873,0))</f>
        <v>0</v>
      </c>
      <c r="E873" s="3" t="str">
        <f t="shared" si="167"/>
        <v/>
      </c>
      <c r="F873" s="3" t="str">
        <f t="shared" si="159"/>
        <v/>
      </c>
      <c r="G873" s="47">
        <f t="shared" si="169"/>
        <v>8.6499999999999994E-2</v>
      </c>
      <c r="H873" s="37">
        <f t="shared" si="160"/>
        <v>8.6499999999999994E-2</v>
      </c>
      <c r="I873" s="9" t="e">
        <f>IF(Inputs!$B$12="No",IF((K873+L873)&gt;(U872*(1+rate/freq)),IF((U872*(1+rate/freq))&lt;0,0,(U872*(1+rate/freq))),(K873+L873)),IF(E873="",NA(),IF(Inputs!$E$10&gt;(U872*(1+rate/freq)),IF((U872*(1+rate/freq))&lt;0,0,(U872*(1+rate/freq))),PMT(H873/freq,(term),-$B$2))))</f>
        <v>#N/A</v>
      </c>
      <c r="J873" s="8" t="str">
        <f t="shared" si="161"/>
        <v/>
      </c>
      <c r="K873" s="9" t="str">
        <f t="shared" si="162"/>
        <v/>
      </c>
      <c r="L873" s="8" t="str">
        <f>IF(E873="","",IF(Inputs!$B$12="Yes",I873-K873,Inputs!$B$6-K873))</f>
        <v/>
      </c>
      <c r="M873" s="8" t="str">
        <f t="shared" si="168"/>
        <v/>
      </c>
      <c r="N873" s="8"/>
      <c r="O873" s="8"/>
      <c r="P873" s="8"/>
      <c r="Q873" s="8" t="str">
        <f t="shared" si="163"/>
        <v/>
      </c>
      <c r="R873" s="3">
        <f t="shared" si="164"/>
        <v>0</v>
      </c>
      <c r="S873" s="19"/>
      <c r="T873" s="3">
        <f t="shared" si="165"/>
        <v>0</v>
      </c>
      <c r="U873" s="8" t="str">
        <f t="shared" si="166"/>
        <v/>
      </c>
      <c r="W873" s="11"/>
      <c r="X873" s="11"/>
      <c r="Y873" s="11"/>
      <c r="Z873" s="11"/>
      <c r="AA873" s="11"/>
      <c r="AB873" s="11"/>
      <c r="AC873" s="11"/>
      <c r="AD873">
        <f>IF(AND('Loan amortization schedule-old'!K873&gt;$AE$1,K873&gt;$AE$1),1,0)</f>
        <v>1</v>
      </c>
      <c r="AE873" s="2">
        <f>IF(AND('Loan amortization schedule-old'!K873&gt;$AE$1,K873&lt;$AE$1),($AE$1-K873)*Inputs!$B$10,0)</f>
        <v>0</v>
      </c>
      <c r="AF873">
        <f>IF(AND('Loan amortization schedule-old'!K873&lt;$AE$1,K873&lt;$AE$1),('Loan amortization schedule-old'!K873-'Loan amortization schedule-new'!K873)*Inputs!$B$10,0)</f>
        <v>0</v>
      </c>
      <c r="AG873" s="7"/>
      <c r="AH873" s="61" t="e">
        <f>IF(ISERROR(E873),NA(),'Loan amortization schedule-old'!K873-'Loan amortization schedule-new'!K873)+IF(ISERROR(E873),NA(),'Loan amortization schedule-old'!L873-'Loan amortization schedule-new'!L873)-IF(ISERROR(E873),NA(),IF(AD873=1,0,SUM(AE873:AF873)))</f>
        <v>#VALUE!</v>
      </c>
    </row>
    <row r="874" spans="4:34">
      <c r="D874" s="26">
        <f>IF(SUM($D$2:D873)&lt;&gt;0,0,IF(OR(ROUND(U873-L874,2)=0,ROUND(U874,2)=0),E874,0))</f>
        <v>0</v>
      </c>
      <c r="E874" s="3" t="str">
        <f t="shared" si="167"/>
        <v/>
      </c>
      <c r="F874" s="3" t="str">
        <f t="shared" si="159"/>
        <v/>
      </c>
      <c r="G874" s="47">
        <f t="shared" si="169"/>
        <v>8.6499999999999994E-2</v>
      </c>
      <c r="H874" s="37">
        <f t="shared" si="160"/>
        <v>8.6499999999999994E-2</v>
      </c>
      <c r="I874" s="9" t="e">
        <f>IF(Inputs!$B$12="No",IF((K874+L874)&gt;(U873*(1+rate/freq)),IF((U873*(1+rate/freq))&lt;0,0,(U873*(1+rate/freq))),(K874+L874)),IF(E874="",NA(),IF(Inputs!$E$10&gt;(U873*(1+rate/freq)),IF((U873*(1+rate/freq))&lt;0,0,(U873*(1+rate/freq))),PMT(H874/freq,(term),-$B$2))))</f>
        <v>#N/A</v>
      </c>
      <c r="J874" s="8" t="str">
        <f t="shared" si="161"/>
        <v/>
      </c>
      <c r="K874" s="9" t="str">
        <f t="shared" si="162"/>
        <v/>
      </c>
      <c r="L874" s="8" t="str">
        <f>IF(E874="","",IF(Inputs!$B$12="Yes",I874-K874,Inputs!$B$6-K874))</f>
        <v/>
      </c>
      <c r="M874" s="8" t="str">
        <f t="shared" si="168"/>
        <v/>
      </c>
      <c r="N874" s="8">
        <f>N871+3</f>
        <v>871</v>
      </c>
      <c r="O874" s="8">
        <f>O868+6</f>
        <v>871</v>
      </c>
      <c r="P874" s="8"/>
      <c r="Q874" s="8" t="str">
        <f t="shared" si="163"/>
        <v/>
      </c>
      <c r="R874" s="3">
        <f t="shared" si="164"/>
        <v>0</v>
      </c>
      <c r="S874" s="19"/>
      <c r="T874" s="3">
        <f t="shared" si="165"/>
        <v>0</v>
      </c>
      <c r="U874" s="8" t="str">
        <f t="shared" si="166"/>
        <v/>
      </c>
      <c r="W874" s="11"/>
      <c r="X874" s="11"/>
      <c r="Y874" s="11"/>
      <c r="Z874" s="11"/>
      <c r="AA874" s="11"/>
      <c r="AB874" s="11"/>
      <c r="AC874" s="11"/>
      <c r="AD874">
        <f>IF(AND('Loan amortization schedule-old'!K874&gt;$AE$1,K874&gt;$AE$1),1,0)</f>
        <v>1</v>
      </c>
      <c r="AE874" s="2">
        <f>IF(AND('Loan amortization schedule-old'!K874&gt;$AE$1,K874&lt;$AE$1),($AE$1-K874)*Inputs!$B$10,0)</f>
        <v>0</v>
      </c>
      <c r="AF874">
        <f>IF(AND('Loan amortization schedule-old'!K874&lt;$AE$1,K874&lt;$AE$1),('Loan amortization schedule-old'!K874-'Loan amortization schedule-new'!K874)*Inputs!$B$10,0)</f>
        <v>0</v>
      </c>
      <c r="AG874" s="7"/>
      <c r="AH874" s="61" t="e">
        <f>IF(ISERROR(E874),NA(),'Loan amortization schedule-old'!K874-'Loan amortization schedule-new'!K874)+IF(ISERROR(E874),NA(),'Loan amortization schedule-old'!L874-'Loan amortization schedule-new'!L874)-IF(ISERROR(E874),NA(),IF(AD874=1,0,SUM(AE874:AF874)))</f>
        <v>#VALUE!</v>
      </c>
    </row>
    <row r="875" spans="4:34">
      <c r="D875" s="26">
        <f>IF(SUM($D$2:D874)&lt;&gt;0,0,IF(OR(ROUND(U874-L875,2)=0,ROUND(U875,2)=0),E875,0))</f>
        <v>0</v>
      </c>
      <c r="E875" s="3" t="str">
        <f t="shared" si="167"/>
        <v/>
      </c>
      <c r="F875" s="3" t="str">
        <f t="shared" si="159"/>
        <v/>
      </c>
      <c r="G875" s="47">
        <f t="shared" si="169"/>
        <v>8.6499999999999994E-2</v>
      </c>
      <c r="H875" s="37">
        <f t="shared" si="160"/>
        <v>8.6499999999999994E-2</v>
      </c>
      <c r="I875" s="9" t="e">
        <f>IF(Inputs!$B$12="No",IF((K875+L875)&gt;(U874*(1+rate/freq)),IF((U874*(1+rate/freq))&lt;0,0,(U874*(1+rate/freq))),(K875+L875)),IF(E875="",NA(),IF(Inputs!$E$10&gt;(U874*(1+rate/freq)),IF((U874*(1+rate/freq))&lt;0,0,(U874*(1+rate/freq))),PMT(H875/freq,(term),-$B$2))))</f>
        <v>#N/A</v>
      </c>
      <c r="J875" s="8" t="str">
        <f t="shared" si="161"/>
        <v/>
      </c>
      <c r="K875" s="9" t="str">
        <f t="shared" si="162"/>
        <v/>
      </c>
      <c r="L875" s="8" t="str">
        <f>IF(E875="","",IF(Inputs!$B$12="Yes",I875-K875,Inputs!$B$6-K875))</f>
        <v/>
      </c>
      <c r="M875" s="8" t="str">
        <f t="shared" si="168"/>
        <v/>
      </c>
      <c r="N875" s="8"/>
      <c r="O875" s="8"/>
      <c r="P875" s="8"/>
      <c r="Q875" s="8" t="str">
        <f t="shared" si="163"/>
        <v/>
      </c>
      <c r="R875" s="3">
        <f t="shared" si="164"/>
        <v>0</v>
      </c>
      <c r="S875" s="19"/>
      <c r="T875" s="3">
        <f t="shared" si="165"/>
        <v>0</v>
      </c>
      <c r="U875" s="8" t="str">
        <f t="shared" si="166"/>
        <v/>
      </c>
      <c r="W875" s="11"/>
      <c r="X875" s="11"/>
      <c r="Y875" s="11"/>
      <c r="Z875" s="11"/>
      <c r="AA875" s="11"/>
      <c r="AB875" s="11"/>
      <c r="AC875" s="11"/>
      <c r="AD875">
        <f>IF(AND('Loan amortization schedule-old'!K875&gt;$AE$1,K875&gt;$AE$1),1,0)</f>
        <v>1</v>
      </c>
      <c r="AE875" s="2">
        <f>IF(AND('Loan amortization schedule-old'!K875&gt;$AE$1,K875&lt;$AE$1),($AE$1-K875)*Inputs!$B$10,0)</f>
        <v>0</v>
      </c>
      <c r="AF875">
        <f>IF(AND('Loan amortization schedule-old'!K875&lt;$AE$1,K875&lt;$AE$1),('Loan amortization schedule-old'!K875-'Loan amortization schedule-new'!K875)*Inputs!$B$10,0)</f>
        <v>0</v>
      </c>
      <c r="AG875" s="7"/>
      <c r="AH875" s="61" t="e">
        <f>IF(ISERROR(E875),NA(),'Loan amortization schedule-old'!K875-'Loan amortization schedule-new'!K875)+IF(ISERROR(E875),NA(),'Loan amortization schedule-old'!L875-'Loan amortization schedule-new'!L875)-IF(ISERROR(E875),NA(),IF(AD875=1,0,SUM(AE875:AF875)))</f>
        <v>#VALUE!</v>
      </c>
    </row>
    <row r="876" spans="4:34">
      <c r="D876" s="26">
        <f>IF(SUM($D$2:D875)&lt;&gt;0,0,IF(OR(ROUND(U875-L876,2)=0,ROUND(U876,2)=0),E876,0))</f>
        <v>0</v>
      </c>
      <c r="E876" s="3" t="str">
        <f t="shared" si="167"/>
        <v/>
      </c>
      <c r="F876" s="3" t="str">
        <f t="shared" si="159"/>
        <v/>
      </c>
      <c r="G876" s="47">
        <f t="shared" si="169"/>
        <v>8.6499999999999994E-2</v>
      </c>
      <c r="H876" s="37">
        <f t="shared" si="160"/>
        <v>8.6499999999999994E-2</v>
      </c>
      <c r="I876" s="9" t="e">
        <f>IF(Inputs!$B$12="No",IF((K876+L876)&gt;(U875*(1+rate/freq)),IF((U875*(1+rate/freq))&lt;0,0,(U875*(1+rate/freq))),(K876+L876)),IF(E876="",NA(),IF(Inputs!$E$10&gt;(U875*(1+rate/freq)),IF((U875*(1+rate/freq))&lt;0,0,(U875*(1+rate/freq))),PMT(H876/freq,(term),-$B$2))))</f>
        <v>#N/A</v>
      </c>
      <c r="J876" s="8" t="str">
        <f t="shared" si="161"/>
        <v/>
      </c>
      <c r="K876" s="9" t="str">
        <f t="shared" si="162"/>
        <v/>
      </c>
      <c r="L876" s="8" t="str">
        <f>IF(E876="","",IF(Inputs!$B$12="Yes",I876-K876,Inputs!$B$6-K876))</f>
        <v/>
      </c>
      <c r="M876" s="8" t="str">
        <f t="shared" si="168"/>
        <v/>
      </c>
      <c r="N876" s="8"/>
      <c r="O876" s="8"/>
      <c r="P876" s="8"/>
      <c r="Q876" s="8" t="str">
        <f t="shared" si="163"/>
        <v/>
      </c>
      <c r="R876" s="3">
        <f t="shared" si="164"/>
        <v>0</v>
      </c>
      <c r="S876" s="19"/>
      <c r="T876" s="3">
        <f t="shared" si="165"/>
        <v>0</v>
      </c>
      <c r="U876" s="8" t="str">
        <f t="shared" si="166"/>
        <v/>
      </c>
      <c r="W876" s="11"/>
      <c r="X876" s="11"/>
      <c r="Y876" s="11"/>
      <c r="Z876" s="11"/>
      <c r="AA876" s="11"/>
      <c r="AB876" s="11"/>
      <c r="AC876" s="11"/>
      <c r="AD876">
        <f>IF(AND('Loan amortization schedule-old'!K876&gt;$AE$1,K876&gt;$AE$1),1,0)</f>
        <v>1</v>
      </c>
      <c r="AE876" s="2">
        <f>IF(AND('Loan amortization schedule-old'!K876&gt;$AE$1,K876&lt;$AE$1),($AE$1-K876)*Inputs!$B$10,0)</f>
        <v>0</v>
      </c>
      <c r="AF876">
        <f>IF(AND('Loan amortization schedule-old'!K876&lt;$AE$1,K876&lt;$AE$1),('Loan amortization schedule-old'!K876-'Loan amortization schedule-new'!K876)*Inputs!$B$10,0)</f>
        <v>0</v>
      </c>
      <c r="AG876" s="7"/>
      <c r="AH876" s="61" t="e">
        <f>IF(ISERROR(E876),NA(),'Loan amortization schedule-old'!K876-'Loan amortization schedule-new'!K876)+IF(ISERROR(E876),NA(),'Loan amortization schedule-old'!L876-'Loan amortization schedule-new'!L876)-IF(ISERROR(E876),NA(),IF(AD876=1,0,SUM(AE876:AF876)))</f>
        <v>#VALUE!</v>
      </c>
    </row>
    <row r="877" spans="4:34">
      <c r="D877" s="26">
        <f>IF(SUM($D$2:D876)&lt;&gt;0,0,IF(OR(ROUND(U876-L877,2)=0,ROUND(U877,2)=0),E877,0))</f>
        <v>0</v>
      </c>
      <c r="E877" s="3" t="str">
        <f t="shared" si="167"/>
        <v/>
      </c>
      <c r="F877" s="3" t="str">
        <f t="shared" si="159"/>
        <v/>
      </c>
      <c r="G877" s="47">
        <f t="shared" si="169"/>
        <v>8.6499999999999994E-2</v>
      </c>
      <c r="H877" s="37">
        <f t="shared" si="160"/>
        <v>8.6499999999999994E-2</v>
      </c>
      <c r="I877" s="9" t="e">
        <f>IF(Inputs!$B$12="No",IF((K877+L877)&gt;(U876*(1+rate/freq)),IF((U876*(1+rate/freq))&lt;0,0,(U876*(1+rate/freq))),(K877+L877)),IF(E877="",NA(),IF(Inputs!$E$10&gt;(U876*(1+rate/freq)),IF((U876*(1+rate/freq))&lt;0,0,(U876*(1+rate/freq))),PMT(H877/freq,(term),-$B$2))))</f>
        <v>#N/A</v>
      </c>
      <c r="J877" s="8" t="str">
        <f t="shared" si="161"/>
        <v/>
      </c>
      <c r="K877" s="9" t="str">
        <f t="shared" si="162"/>
        <v/>
      </c>
      <c r="L877" s="8" t="str">
        <f>IF(E877="","",IF(Inputs!$B$12="Yes",I877-K877,Inputs!$B$6-K877))</f>
        <v/>
      </c>
      <c r="M877" s="8" t="str">
        <f t="shared" si="168"/>
        <v/>
      </c>
      <c r="N877" s="8">
        <f>N874+3</f>
        <v>874</v>
      </c>
      <c r="O877" s="8"/>
      <c r="P877" s="8"/>
      <c r="Q877" s="8" t="str">
        <f t="shared" si="163"/>
        <v/>
      </c>
      <c r="R877" s="3">
        <f t="shared" si="164"/>
        <v>0</v>
      </c>
      <c r="S877" s="19"/>
      <c r="T877" s="3">
        <f t="shared" si="165"/>
        <v>0</v>
      </c>
      <c r="U877" s="8" t="str">
        <f t="shared" si="166"/>
        <v/>
      </c>
      <c r="W877" s="11"/>
      <c r="X877" s="11"/>
      <c r="Y877" s="11"/>
      <c r="Z877" s="11"/>
      <c r="AA877" s="11"/>
      <c r="AB877" s="11"/>
      <c r="AC877" s="11"/>
      <c r="AD877">
        <f>IF(AND('Loan amortization schedule-old'!K877&gt;$AE$1,K877&gt;$AE$1),1,0)</f>
        <v>1</v>
      </c>
      <c r="AE877" s="2">
        <f>IF(AND('Loan amortization schedule-old'!K877&gt;$AE$1,K877&lt;$AE$1),($AE$1-K877)*Inputs!$B$10,0)</f>
        <v>0</v>
      </c>
      <c r="AF877">
        <f>IF(AND('Loan amortization schedule-old'!K877&lt;$AE$1,K877&lt;$AE$1),('Loan amortization schedule-old'!K877-'Loan amortization schedule-new'!K877)*Inputs!$B$10,0)</f>
        <v>0</v>
      </c>
      <c r="AG877" s="7"/>
      <c r="AH877" s="61" t="e">
        <f>IF(ISERROR(E877),NA(),'Loan amortization schedule-old'!K877-'Loan amortization schedule-new'!K877)+IF(ISERROR(E877),NA(),'Loan amortization schedule-old'!L877-'Loan amortization schedule-new'!L877)-IF(ISERROR(E877),NA(),IF(AD877=1,0,SUM(AE877:AF877)))</f>
        <v>#VALUE!</v>
      </c>
    </row>
    <row r="878" spans="4:34">
      <c r="D878" s="26">
        <f>IF(SUM($D$2:D877)&lt;&gt;0,0,IF(OR(ROUND(U877-L878,2)=0,ROUND(U878,2)=0),E878,0))</f>
        <v>0</v>
      </c>
      <c r="E878" s="3" t="str">
        <f t="shared" si="167"/>
        <v/>
      </c>
      <c r="F878" s="3" t="str">
        <f t="shared" si="159"/>
        <v/>
      </c>
      <c r="G878" s="47">
        <f t="shared" si="169"/>
        <v>8.6499999999999994E-2</v>
      </c>
      <c r="H878" s="37">
        <f t="shared" si="160"/>
        <v>8.6499999999999994E-2</v>
      </c>
      <c r="I878" s="9" t="e">
        <f>IF(Inputs!$B$12="No",IF((K878+L878)&gt;(U877*(1+rate/freq)),IF((U877*(1+rate/freq))&lt;0,0,(U877*(1+rate/freq))),(K878+L878)),IF(E878="",NA(),IF(Inputs!$E$10&gt;(U877*(1+rate/freq)),IF((U877*(1+rate/freq))&lt;0,0,(U877*(1+rate/freq))),PMT(H878/freq,(term),-$B$2))))</f>
        <v>#N/A</v>
      </c>
      <c r="J878" s="8" t="str">
        <f t="shared" si="161"/>
        <v/>
      </c>
      <c r="K878" s="9" t="str">
        <f t="shared" si="162"/>
        <v/>
      </c>
      <c r="L878" s="8" t="str">
        <f>IF(E878="","",IF(Inputs!$B$12="Yes",I878-K878,Inputs!$B$6-K878))</f>
        <v/>
      </c>
      <c r="M878" s="8" t="str">
        <f t="shared" si="168"/>
        <v/>
      </c>
      <c r="N878" s="8"/>
      <c r="O878" s="8"/>
      <c r="P878" s="8"/>
      <c r="Q878" s="8" t="str">
        <f t="shared" si="163"/>
        <v/>
      </c>
      <c r="R878" s="3">
        <f t="shared" si="164"/>
        <v>0</v>
      </c>
      <c r="S878" s="19"/>
      <c r="T878" s="3">
        <f t="shared" si="165"/>
        <v>0</v>
      </c>
      <c r="U878" s="8" t="str">
        <f t="shared" si="166"/>
        <v/>
      </c>
      <c r="W878" s="11"/>
      <c r="X878" s="11"/>
      <c r="Y878" s="11"/>
      <c r="Z878" s="11"/>
      <c r="AA878" s="11"/>
      <c r="AB878" s="11"/>
      <c r="AC878" s="11"/>
      <c r="AD878">
        <f>IF(AND('Loan amortization schedule-old'!K878&gt;$AE$1,K878&gt;$AE$1),1,0)</f>
        <v>1</v>
      </c>
      <c r="AE878" s="2">
        <f>IF(AND('Loan amortization schedule-old'!K878&gt;$AE$1,K878&lt;$AE$1),($AE$1-K878)*Inputs!$B$10,0)</f>
        <v>0</v>
      </c>
      <c r="AF878">
        <f>IF(AND('Loan amortization schedule-old'!K878&lt;$AE$1,K878&lt;$AE$1),('Loan amortization schedule-old'!K878-'Loan amortization schedule-new'!K878)*Inputs!$B$10,0)</f>
        <v>0</v>
      </c>
      <c r="AG878" s="7"/>
      <c r="AH878" s="61" t="e">
        <f>IF(ISERROR(E878),NA(),'Loan amortization schedule-old'!K878-'Loan amortization schedule-new'!K878)+IF(ISERROR(E878),NA(),'Loan amortization schedule-old'!L878-'Loan amortization schedule-new'!L878)-IF(ISERROR(E878),NA(),IF(AD878=1,0,SUM(AE878:AF878)))</f>
        <v>#VALUE!</v>
      </c>
    </row>
    <row r="879" spans="4:34">
      <c r="D879" s="26">
        <f>IF(SUM($D$2:D878)&lt;&gt;0,0,IF(OR(ROUND(U878-L879,2)=0,ROUND(U879,2)=0),E879,0))</f>
        <v>0</v>
      </c>
      <c r="E879" s="3" t="str">
        <f t="shared" si="167"/>
        <v/>
      </c>
      <c r="F879" s="3" t="str">
        <f t="shared" si="159"/>
        <v/>
      </c>
      <c r="G879" s="47">
        <f t="shared" si="169"/>
        <v>8.6499999999999994E-2</v>
      </c>
      <c r="H879" s="37">
        <f t="shared" si="160"/>
        <v>8.6499999999999994E-2</v>
      </c>
      <c r="I879" s="9" t="e">
        <f>IF(Inputs!$B$12="No",IF((K879+L879)&gt;(U878*(1+rate/freq)),IF((U878*(1+rate/freq))&lt;0,0,(U878*(1+rate/freq))),(K879+L879)),IF(E879="",NA(),IF(Inputs!$E$10&gt;(U878*(1+rate/freq)),IF((U878*(1+rate/freq))&lt;0,0,(U878*(1+rate/freq))),PMT(H879/freq,(term),-$B$2))))</f>
        <v>#N/A</v>
      </c>
      <c r="J879" s="8" t="str">
        <f t="shared" si="161"/>
        <v/>
      </c>
      <c r="K879" s="9" t="str">
        <f t="shared" si="162"/>
        <v/>
      </c>
      <c r="L879" s="8" t="str">
        <f>IF(E879="","",IF(Inputs!$B$12="Yes",I879-K879,Inputs!$B$6-K879))</f>
        <v/>
      </c>
      <c r="M879" s="8" t="str">
        <f t="shared" si="168"/>
        <v/>
      </c>
      <c r="N879" s="8"/>
      <c r="O879" s="8"/>
      <c r="P879" s="8"/>
      <c r="Q879" s="8" t="str">
        <f t="shared" si="163"/>
        <v/>
      </c>
      <c r="R879" s="3">
        <f t="shared" si="164"/>
        <v>0</v>
      </c>
      <c r="S879" s="19"/>
      <c r="T879" s="3">
        <f t="shared" si="165"/>
        <v>0</v>
      </c>
      <c r="U879" s="8" t="str">
        <f t="shared" si="166"/>
        <v/>
      </c>
      <c r="W879" s="11"/>
      <c r="X879" s="11"/>
      <c r="Y879" s="11"/>
      <c r="Z879" s="11"/>
      <c r="AA879" s="11"/>
      <c r="AB879" s="11"/>
      <c r="AC879" s="11"/>
      <c r="AD879">
        <f>IF(AND('Loan amortization schedule-old'!K879&gt;$AE$1,K879&gt;$AE$1),1,0)</f>
        <v>1</v>
      </c>
      <c r="AE879" s="2">
        <f>IF(AND('Loan amortization schedule-old'!K879&gt;$AE$1,K879&lt;$AE$1),($AE$1-K879)*Inputs!$B$10,0)</f>
        <v>0</v>
      </c>
      <c r="AF879">
        <f>IF(AND('Loan amortization schedule-old'!K879&lt;$AE$1,K879&lt;$AE$1),('Loan amortization schedule-old'!K879-'Loan amortization schedule-new'!K879)*Inputs!$B$10,0)</f>
        <v>0</v>
      </c>
      <c r="AG879" s="7"/>
      <c r="AH879" s="61" t="e">
        <f>IF(ISERROR(E879),NA(),'Loan amortization schedule-old'!K879-'Loan amortization schedule-new'!K879)+IF(ISERROR(E879),NA(),'Loan amortization schedule-old'!L879-'Loan amortization schedule-new'!L879)-IF(ISERROR(E879),NA(),IF(AD879=1,0,SUM(AE879:AF879)))</f>
        <v>#VALUE!</v>
      </c>
    </row>
    <row r="880" spans="4:34">
      <c r="D880" s="26">
        <f>IF(SUM($D$2:D879)&lt;&gt;0,0,IF(OR(ROUND(U879-L880,2)=0,ROUND(U880,2)=0),E880,0))</f>
        <v>0</v>
      </c>
      <c r="E880" s="3" t="str">
        <f t="shared" si="167"/>
        <v/>
      </c>
      <c r="F880" s="3" t="str">
        <f t="shared" si="159"/>
        <v/>
      </c>
      <c r="G880" s="47">
        <f t="shared" si="169"/>
        <v>8.6499999999999994E-2</v>
      </c>
      <c r="H880" s="37">
        <f t="shared" si="160"/>
        <v>8.6499999999999994E-2</v>
      </c>
      <c r="I880" s="9" t="e">
        <f>IF(Inputs!$B$12="No",IF((K880+L880)&gt;(U879*(1+rate/freq)),IF((U879*(1+rate/freq))&lt;0,0,(U879*(1+rate/freq))),(K880+L880)),IF(E880="",NA(),IF(Inputs!$E$10&gt;(U879*(1+rate/freq)),IF((U879*(1+rate/freq))&lt;0,0,(U879*(1+rate/freq))),PMT(H880/freq,(term),-$B$2))))</f>
        <v>#N/A</v>
      </c>
      <c r="J880" s="8" t="str">
        <f t="shared" si="161"/>
        <v/>
      </c>
      <c r="K880" s="9" t="str">
        <f t="shared" si="162"/>
        <v/>
      </c>
      <c r="L880" s="8" t="str">
        <f>IF(E880="","",IF(Inputs!$B$12="Yes",I880-K880,Inputs!$B$6-K880))</f>
        <v/>
      </c>
      <c r="M880" s="8" t="str">
        <f t="shared" si="168"/>
        <v/>
      </c>
      <c r="N880" s="8">
        <f>N877+3</f>
        <v>877</v>
      </c>
      <c r="O880" s="8">
        <f>O874+6</f>
        <v>877</v>
      </c>
      <c r="P880" s="8">
        <f>P868+12</f>
        <v>877</v>
      </c>
      <c r="Q880" s="8" t="str">
        <f t="shared" si="163"/>
        <v/>
      </c>
      <c r="R880" s="3">
        <f t="shared" si="164"/>
        <v>0</v>
      </c>
      <c r="S880" s="19"/>
      <c r="T880" s="3">
        <f t="shared" si="165"/>
        <v>0</v>
      </c>
      <c r="U880" s="8" t="str">
        <f t="shared" si="166"/>
        <v/>
      </c>
      <c r="W880" s="11"/>
      <c r="X880" s="11"/>
      <c r="Y880" s="11"/>
      <c r="Z880" s="11"/>
      <c r="AA880" s="11"/>
      <c r="AB880" s="11"/>
      <c r="AC880" s="11"/>
      <c r="AD880">
        <f>IF(AND('Loan amortization schedule-old'!K880&gt;$AE$1,K880&gt;$AE$1),1,0)</f>
        <v>1</v>
      </c>
      <c r="AE880" s="2">
        <f>IF(AND('Loan amortization schedule-old'!K880&gt;$AE$1,K880&lt;$AE$1),($AE$1-K880)*Inputs!$B$10,0)</f>
        <v>0</v>
      </c>
      <c r="AF880">
        <f>IF(AND('Loan amortization schedule-old'!K880&lt;$AE$1,K880&lt;$AE$1),('Loan amortization schedule-old'!K880-'Loan amortization schedule-new'!K880)*Inputs!$B$10,0)</f>
        <v>0</v>
      </c>
      <c r="AG880" s="7"/>
      <c r="AH880" s="61" t="e">
        <f>IF(ISERROR(E880),NA(),'Loan amortization schedule-old'!K880-'Loan amortization schedule-new'!K880)+IF(ISERROR(E880),NA(),'Loan amortization schedule-old'!L880-'Loan amortization schedule-new'!L880)-IF(ISERROR(E880),NA(),IF(AD880=1,0,SUM(AE880:AF880)))</f>
        <v>#VALUE!</v>
      </c>
    </row>
    <row r="881" spans="4:34">
      <c r="D881" s="26">
        <f>IF(SUM($D$2:D880)&lt;&gt;0,0,IF(OR(ROUND(U880-L881,2)=0,ROUND(U881,2)=0),E881,0))</f>
        <v>0</v>
      </c>
      <c r="E881" s="3" t="str">
        <f t="shared" si="167"/>
        <v/>
      </c>
      <c r="F881" s="3" t="str">
        <f t="shared" si="159"/>
        <v/>
      </c>
      <c r="G881" s="47">
        <f t="shared" si="169"/>
        <v>8.6499999999999994E-2</v>
      </c>
      <c r="H881" s="37">
        <f t="shared" si="160"/>
        <v>8.6499999999999994E-2</v>
      </c>
      <c r="I881" s="9" t="e">
        <f>IF(Inputs!$B$12="No",IF((K881+L881)&gt;(U880*(1+rate/freq)),IF((U880*(1+rate/freq))&lt;0,0,(U880*(1+rate/freq))),(K881+L881)),IF(E881="",NA(),IF(Inputs!$E$10&gt;(U880*(1+rate/freq)),IF((U880*(1+rate/freq))&lt;0,0,(U880*(1+rate/freq))),PMT(H881/freq,(term),-$B$2))))</f>
        <v>#N/A</v>
      </c>
      <c r="J881" s="8" t="str">
        <f t="shared" si="161"/>
        <v/>
      </c>
      <c r="K881" s="9" t="str">
        <f t="shared" si="162"/>
        <v/>
      </c>
      <c r="L881" s="8" t="str">
        <f>IF(E881="","",IF(Inputs!$B$12="Yes",I881-K881,Inputs!$B$6-K881))</f>
        <v/>
      </c>
      <c r="M881" s="8" t="str">
        <f t="shared" si="168"/>
        <v/>
      </c>
      <c r="N881" s="8"/>
      <c r="O881" s="8"/>
      <c r="P881" s="8"/>
      <c r="Q881" s="8" t="str">
        <f t="shared" si="163"/>
        <v/>
      </c>
      <c r="R881" s="3">
        <f t="shared" si="164"/>
        <v>0</v>
      </c>
      <c r="S881" s="19"/>
      <c r="T881" s="3">
        <f t="shared" si="165"/>
        <v>0</v>
      </c>
      <c r="U881" s="8" t="str">
        <f t="shared" si="166"/>
        <v/>
      </c>
      <c r="W881" s="11"/>
      <c r="X881" s="11"/>
      <c r="Y881" s="11"/>
      <c r="Z881" s="11"/>
      <c r="AA881" s="11"/>
      <c r="AB881" s="11"/>
      <c r="AC881" s="11"/>
      <c r="AD881">
        <f>IF(AND('Loan amortization schedule-old'!K881&gt;$AE$1,K881&gt;$AE$1),1,0)</f>
        <v>1</v>
      </c>
      <c r="AE881" s="2">
        <f>IF(AND('Loan amortization schedule-old'!K881&gt;$AE$1,K881&lt;$AE$1),($AE$1-K881)*Inputs!$B$10,0)</f>
        <v>0</v>
      </c>
      <c r="AF881">
        <f>IF(AND('Loan amortization schedule-old'!K881&lt;$AE$1,K881&lt;$AE$1),('Loan amortization schedule-old'!K881-'Loan amortization schedule-new'!K881)*Inputs!$B$10,0)</f>
        <v>0</v>
      </c>
      <c r="AG881" s="7"/>
      <c r="AH881" s="61" t="e">
        <f>IF(ISERROR(E881),NA(),'Loan amortization schedule-old'!K881-'Loan amortization schedule-new'!K881)+IF(ISERROR(E881),NA(),'Loan amortization schedule-old'!L881-'Loan amortization schedule-new'!L881)-IF(ISERROR(E881),NA(),IF(AD881=1,0,SUM(AE881:AF881)))</f>
        <v>#VALUE!</v>
      </c>
    </row>
    <row r="882" spans="4:34">
      <c r="D882" s="26">
        <f>IF(SUM($D$2:D881)&lt;&gt;0,0,IF(OR(ROUND(U881-L882,2)=0,ROUND(U882,2)=0),E882,0))</f>
        <v>0</v>
      </c>
      <c r="E882" s="3" t="str">
        <f t="shared" si="167"/>
        <v/>
      </c>
      <c r="F882" s="3" t="str">
        <f t="shared" si="159"/>
        <v/>
      </c>
      <c r="G882" s="47">
        <f t="shared" si="169"/>
        <v>8.6499999999999994E-2</v>
      </c>
      <c r="H882" s="37">
        <f t="shared" si="160"/>
        <v>8.6499999999999994E-2</v>
      </c>
      <c r="I882" s="9" t="e">
        <f>IF(Inputs!$B$12="No",IF((K882+L882)&gt;(U881*(1+rate/freq)),IF((U881*(1+rate/freq))&lt;0,0,(U881*(1+rate/freq))),(K882+L882)),IF(E882="",NA(),IF(Inputs!$E$10&gt;(U881*(1+rate/freq)),IF((U881*(1+rate/freq))&lt;0,0,(U881*(1+rate/freq))),PMT(H882/freq,(term),-$B$2))))</f>
        <v>#N/A</v>
      </c>
      <c r="J882" s="8" t="str">
        <f t="shared" si="161"/>
        <v/>
      </c>
      <c r="K882" s="9" t="str">
        <f t="shared" si="162"/>
        <v/>
      </c>
      <c r="L882" s="8" t="str">
        <f>IF(E882="","",IF(Inputs!$B$12="Yes",I882-K882,Inputs!$B$6-K882))</f>
        <v/>
      </c>
      <c r="M882" s="8" t="str">
        <f t="shared" si="168"/>
        <v/>
      </c>
      <c r="N882" s="8"/>
      <c r="O882" s="8"/>
      <c r="P882" s="8"/>
      <c r="Q882" s="8" t="str">
        <f t="shared" si="163"/>
        <v/>
      </c>
      <c r="R882" s="3">
        <f t="shared" si="164"/>
        <v>0</v>
      </c>
      <c r="S882" s="19"/>
      <c r="T882" s="3">
        <f t="shared" si="165"/>
        <v>0</v>
      </c>
      <c r="U882" s="8" t="str">
        <f t="shared" si="166"/>
        <v/>
      </c>
      <c r="W882" s="11"/>
      <c r="X882" s="11"/>
      <c r="Y882" s="11"/>
      <c r="Z882" s="11"/>
      <c r="AA882" s="11"/>
      <c r="AB882" s="11"/>
      <c r="AC882" s="11"/>
      <c r="AD882">
        <f>IF(AND('Loan amortization schedule-old'!K882&gt;$AE$1,K882&gt;$AE$1),1,0)</f>
        <v>1</v>
      </c>
      <c r="AE882" s="2">
        <f>IF(AND('Loan amortization schedule-old'!K882&gt;$AE$1,K882&lt;$AE$1),($AE$1-K882)*Inputs!$B$10,0)</f>
        <v>0</v>
      </c>
      <c r="AF882">
        <f>IF(AND('Loan amortization schedule-old'!K882&lt;$AE$1,K882&lt;$AE$1),('Loan amortization schedule-old'!K882-'Loan amortization schedule-new'!K882)*Inputs!$B$10,0)</f>
        <v>0</v>
      </c>
      <c r="AG882" s="7"/>
      <c r="AH882" s="61" t="e">
        <f>IF(ISERROR(E882),NA(),'Loan amortization schedule-old'!K882-'Loan amortization schedule-new'!K882)+IF(ISERROR(E882),NA(),'Loan amortization schedule-old'!L882-'Loan amortization schedule-new'!L882)-IF(ISERROR(E882),NA(),IF(AD882=1,0,SUM(AE882:AF882)))</f>
        <v>#VALUE!</v>
      </c>
    </row>
    <row r="883" spans="4:34">
      <c r="D883" s="26">
        <f>IF(SUM($D$2:D882)&lt;&gt;0,0,IF(OR(ROUND(U882-L883,2)=0,ROUND(U883,2)=0),E883,0))</f>
        <v>0</v>
      </c>
      <c r="E883" s="3" t="str">
        <f t="shared" si="167"/>
        <v/>
      </c>
      <c r="F883" s="3" t="str">
        <f t="shared" si="159"/>
        <v/>
      </c>
      <c r="G883" s="47">
        <f t="shared" si="169"/>
        <v>8.6499999999999994E-2</v>
      </c>
      <c r="H883" s="37">
        <f t="shared" si="160"/>
        <v>8.6499999999999994E-2</v>
      </c>
      <c r="I883" s="9" t="e">
        <f>IF(Inputs!$B$12="No",IF((K883+L883)&gt;(U882*(1+rate/freq)),IF((U882*(1+rate/freq))&lt;0,0,(U882*(1+rate/freq))),(K883+L883)),IF(E883="",NA(),IF(Inputs!$E$10&gt;(U882*(1+rate/freq)),IF((U882*(1+rate/freq))&lt;0,0,(U882*(1+rate/freq))),PMT(H883/freq,(term),-$B$2))))</f>
        <v>#N/A</v>
      </c>
      <c r="J883" s="8" t="str">
        <f t="shared" si="161"/>
        <v/>
      </c>
      <c r="K883" s="9" t="str">
        <f t="shared" si="162"/>
        <v/>
      </c>
      <c r="L883" s="8" t="str">
        <f>IF(E883="","",IF(Inputs!$B$12="Yes",I883-K883,Inputs!$B$6-K883))</f>
        <v/>
      </c>
      <c r="M883" s="8" t="str">
        <f t="shared" si="168"/>
        <v/>
      </c>
      <c r="N883" s="8">
        <f>N880+3</f>
        <v>880</v>
      </c>
      <c r="O883" s="8"/>
      <c r="P883" s="8"/>
      <c r="Q883" s="8" t="str">
        <f t="shared" si="163"/>
        <v/>
      </c>
      <c r="R883" s="3">
        <f t="shared" si="164"/>
        <v>0</v>
      </c>
      <c r="S883" s="19"/>
      <c r="T883" s="3">
        <f t="shared" si="165"/>
        <v>0</v>
      </c>
      <c r="U883" s="8" t="str">
        <f t="shared" si="166"/>
        <v/>
      </c>
      <c r="W883" s="11"/>
      <c r="X883" s="11"/>
      <c r="Y883" s="11"/>
      <c r="Z883" s="11"/>
      <c r="AA883" s="11"/>
      <c r="AB883" s="11"/>
      <c r="AC883" s="11"/>
      <c r="AD883">
        <f>IF(AND('Loan amortization schedule-old'!K883&gt;$AE$1,K883&gt;$AE$1),1,0)</f>
        <v>1</v>
      </c>
      <c r="AE883" s="2">
        <f>IF(AND('Loan amortization schedule-old'!K883&gt;$AE$1,K883&lt;$AE$1),($AE$1-K883)*Inputs!$B$10,0)</f>
        <v>0</v>
      </c>
      <c r="AF883">
        <f>IF(AND('Loan amortization schedule-old'!K883&lt;$AE$1,K883&lt;$AE$1),('Loan amortization schedule-old'!K883-'Loan amortization schedule-new'!K883)*Inputs!$B$10,0)</f>
        <v>0</v>
      </c>
      <c r="AG883" s="7"/>
      <c r="AH883" s="61" t="e">
        <f>IF(ISERROR(E883),NA(),'Loan amortization schedule-old'!K883-'Loan amortization schedule-new'!K883)+IF(ISERROR(E883),NA(),'Loan amortization schedule-old'!L883-'Loan amortization schedule-new'!L883)-IF(ISERROR(E883),NA(),IF(AD883=1,0,SUM(AE883:AF883)))</f>
        <v>#VALUE!</v>
      </c>
    </row>
    <row r="884" spans="4:34">
      <c r="D884" s="26">
        <f>IF(SUM($D$2:D883)&lt;&gt;0,0,IF(OR(ROUND(U883-L884,2)=0,ROUND(U884,2)=0),E884,0))</f>
        <v>0</v>
      </c>
      <c r="E884" s="3" t="str">
        <f t="shared" si="167"/>
        <v/>
      </c>
      <c r="F884" s="3" t="str">
        <f t="shared" si="159"/>
        <v/>
      </c>
      <c r="G884" s="47">
        <f t="shared" si="169"/>
        <v>8.6499999999999994E-2</v>
      </c>
      <c r="H884" s="37">
        <f t="shared" si="160"/>
        <v>8.6499999999999994E-2</v>
      </c>
      <c r="I884" s="9" t="e">
        <f>IF(Inputs!$B$12="No",IF((K884+L884)&gt;(U883*(1+rate/freq)),IF((U883*(1+rate/freq))&lt;0,0,(U883*(1+rate/freq))),(K884+L884)),IF(E884="",NA(),IF(Inputs!$E$10&gt;(U883*(1+rate/freq)),IF((U883*(1+rate/freq))&lt;0,0,(U883*(1+rate/freq))),PMT(H884/freq,(term),-$B$2))))</f>
        <v>#N/A</v>
      </c>
      <c r="J884" s="8" t="str">
        <f t="shared" si="161"/>
        <v/>
      </c>
      <c r="K884" s="9" t="str">
        <f t="shared" si="162"/>
        <v/>
      </c>
      <c r="L884" s="8" t="str">
        <f>IF(E884="","",IF(Inputs!$B$12="Yes",I884-K884,Inputs!$B$6-K884))</f>
        <v/>
      </c>
      <c r="M884" s="8" t="str">
        <f t="shared" si="168"/>
        <v/>
      </c>
      <c r="N884" s="8"/>
      <c r="O884" s="8"/>
      <c r="P884" s="8"/>
      <c r="Q884" s="8" t="str">
        <f t="shared" si="163"/>
        <v/>
      </c>
      <c r="R884" s="3">
        <f t="shared" si="164"/>
        <v>0</v>
      </c>
      <c r="S884" s="19"/>
      <c r="T884" s="3">
        <f t="shared" si="165"/>
        <v>0</v>
      </c>
      <c r="U884" s="8" t="str">
        <f t="shared" si="166"/>
        <v/>
      </c>
      <c r="W884" s="11"/>
      <c r="X884" s="11"/>
      <c r="Y884" s="11"/>
      <c r="Z884" s="11"/>
      <c r="AA884" s="11"/>
      <c r="AB884" s="11"/>
      <c r="AC884" s="11"/>
      <c r="AD884">
        <f>IF(AND('Loan amortization schedule-old'!K884&gt;$AE$1,K884&gt;$AE$1),1,0)</f>
        <v>1</v>
      </c>
      <c r="AE884" s="2">
        <f>IF(AND('Loan amortization schedule-old'!K884&gt;$AE$1,K884&lt;$AE$1),($AE$1-K884)*Inputs!$B$10,0)</f>
        <v>0</v>
      </c>
      <c r="AF884">
        <f>IF(AND('Loan amortization schedule-old'!K884&lt;$AE$1,K884&lt;$AE$1),('Loan amortization schedule-old'!K884-'Loan amortization schedule-new'!K884)*Inputs!$B$10,0)</f>
        <v>0</v>
      </c>
      <c r="AG884" s="7"/>
      <c r="AH884" s="61" t="e">
        <f>IF(ISERROR(E884),NA(),'Loan amortization schedule-old'!K884-'Loan amortization schedule-new'!K884)+IF(ISERROR(E884),NA(),'Loan amortization schedule-old'!L884-'Loan amortization schedule-new'!L884)-IF(ISERROR(E884),NA(),IF(AD884=1,0,SUM(AE884:AF884)))</f>
        <v>#VALUE!</v>
      </c>
    </row>
    <row r="885" spans="4:34">
      <c r="D885" s="26">
        <f>IF(SUM($D$2:D884)&lt;&gt;0,0,IF(OR(ROUND(U884-L885,2)=0,ROUND(U885,2)=0),E885,0))</f>
        <v>0</v>
      </c>
      <c r="E885" s="3" t="str">
        <f t="shared" si="167"/>
        <v/>
      </c>
      <c r="F885" s="3" t="str">
        <f t="shared" si="159"/>
        <v/>
      </c>
      <c r="G885" s="47">
        <f t="shared" si="169"/>
        <v>8.6499999999999994E-2</v>
      </c>
      <c r="H885" s="37">
        <f t="shared" si="160"/>
        <v>8.6499999999999994E-2</v>
      </c>
      <c r="I885" s="9" t="e">
        <f>IF(Inputs!$B$12="No",IF((K885+L885)&gt;(U884*(1+rate/freq)),IF((U884*(1+rate/freq))&lt;0,0,(U884*(1+rate/freq))),(K885+L885)),IF(E885="",NA(),IF(Inputs!$E$10&gt;(U884*(1+rate/freq)),IF((U884*(1+rate/freq))&lt;0,0,(U884*(1+rate/freq))),PMT(H885/freq,(term),-$B$2))))</f>
        <v>#N/A</v>
      </c>
      <c r="J885" s="8" t="str">
        <f t="shared" si="161"/>
        <v/>
      </c>
      <c r="K885" s="9" t="str">
        <f t="shared" si="162"/>
        <v/>
      </c>
      <c r="L885" s="8" t="str">
        <f>IF(E885="","",IF(Inputs!$B$12="Yes",I885-K885,Inputs!$B$6-K885))</f>
        <v/>
      </c>
      <c r="M885" s="8" t="str">
        <f t="shared" si="168"/>
        <v/>
      </c>
      <c r="N885" s="8"/>
      <c r="O885" s="8"/>
      <c r="P885" s="8"/>
      <c r="Q885" s="8" t="str">
        <f t="shared" si="163"/>
        <v/>
      </c>
      <c r="R885" s="3">
        <f t="shared" si="164"/>
        <v>0</v>
      </c>
      <c r="S885" s="19"/>
      <c r="T885" s="3">
        <f t="shared" si="165"/>
        <v>0</v>
      </c>
      <c r="U885" s="8" t="str">
        <f t="shared" si="166"/>
        <v/>
      </c>
      <c r="W885" s="11"/>
      <c r="X885" s="11"/>
      <c r="Y885" s="11"/>
      <c r="Z885" s="11"/>
      <c r="AA885" s="11"/>
      <c r="AB885" s="11"/>
      <c r="AC885" s="11"/>
      <c r="AD885">
        <f>IF(AND('Loan amortization schedule-old'!K885&gt;$AE$1,K885&gt;$AE$1),1,0)</f>
        <v>1</v>
      </c>
      <c r="AE885" s="2">
        <f>IF(AND('Loan amortization schedule-old'!K885&gt;$AE$1,K885&lt;$AE$1),($AE$1-K885)*Inputs!$B$10,0)</f>
        <v>0</v>
      </c>
      <c r="AF885">
        <f>IF(AND('Loan amortization schedule-old'!K885&lt;$AE$1,K885&lt;$AE$1),('Loan amortization schedule-old'!K885-'Loan amortization schedule-new'!K885)*Inputs!$B$10,0)</f>
        <v>0</v>
      </c>
      <c r="AG885" s="7"/>
      <c r="AH885" s="61" t="e">
        <f>IF(ISERROR(E885),NA(),'Loan amortization schedule-old'!K885-'Loan amortization schedule-new'!K885)+IF(ISERROR(E885),NA(),'Loan amortization schedule-old'!L885-'Loan amortization schedule-new'!L885)-IF(ISERROR(E885),NA(),IF(AD885=1,0,SUM(AE885:AF885)))</f>
        <v>#VALUE!</v>
      </c>
    </row>
    <row r="886" spans="4:34">
      <c r="D886" s="26">
        <f>IF(SUM($D$2:D885)&lt;&gt;0,0,IF(OR(ROUND(U885-L886,2)=0,ROUND(U886,2)=0),E886,0))</f>
        <v>0</v>
      </c>
      <c r="E886" s="3" t="str">
        <f t="shared" si="167"/>
        <v/>
      </c>
      <c r="F886" s="3" t="str">
        <f t="shared" si="159"/>
        <v/>
      </c>
      <c r="G886" s="47">
        <f t="shared" si="169"/>
        <v>8.6499999999999994E-2</v>
      </c>
      <c r="H886" s="37">
        <f t="shared" si="160"/>
        <v>8.6499999999999994E-2</v>
      </c>
      <c r="I886" s="9" t="e">
        <f>IF(Inputs!$B$12="No",IF((K886+L886)&gt;(U885*(1+rate/freq)),IF((U885*(1+rate/freq))&lt;0,0,(U885*(1+rate/freq))),(K886+L886)),IF(E886="",NA(),IF(Inputs!$E$10&gt;(U885*(1+rate/freq)),IF((U885*(1+rate/freq))&lt;0,0,(U885*(1+rate/freq))),PMT(H886/freq,(term),-$B$2))))</f>
        <v>#N/A</v>
      </c>
      <c r="J886" s="8" t="str">
        <f t="shared" si="161"/>
        <v/>
      </c>
      <c r="K886" s="9" t="str">
        <f t="shared" si="162"/>
        <v/>
      </c>
      <c r="L886" s="8" t="str">
        <f>IF(E886="","",IF(Inputs!$B$12="Yes",I886-K886,Inputs!$B$6-K886))</f>
        <v/>
      </c>
      <c r="M886" s="8" t="str">
        <f t="shared" si="168"/>
        <v/>
      </c>
      <c r="N886" s="8">
        <f>N883+3</f>
        <v>883</v>
      </c>
      <c r="O886" s="8">
        <f>O880+6</f>
        <v>883</v>
      </c>
      <c r="P886" s="8"/>
      <c r="Q886" s="8" t="str">
        <f t="shared" si="163"/>
        <v/>
      </c>
      <c r="R886" s="3">
        <f t="shared" si="164"/>
        <v>0</v>
      </c>
      <c r="S886" s="19"/>
      <c r="T886" s="3">
        <f t="shared" si="165"/>
        <v>0</v>
      </c>
      <c r="U886" s="8" t="str">
        <f t="shared" si="166"/>
        <v/>
      </c>
      <c r="W886" s="11"/>
      <c r="X886" s="11"/>
      <c r="Y886" s="11"/>
      <c r="Z886" s="11"/>
      <c r="AA886" s="11"/>
      <c r="AB886" s="11"/>
      <c r="AC886" s="11"/>
      <c r="AD886">
        <f>IF(AND('Loan amortization schedule-old'!K886&gt;$AE$1,K886&gt;$AE$1),1,0)</f>
        <v>1</v>
      </c>
      <c r="AE886" s="2">
        <f>IF(AND('Loan amortization schedule-old'!K886&gt;$AE$1,K886&lt;$AE$1),($AE$1-K886)*Inputs!$B$10,0)</f>
        <v>0</v>
      </c>
      <c r="AF886">
        <f>IF(AND('Loan amortization schedule-old'!K886&lt;$AE$1,K886&lt;$AE$1),('Loan amortization schedule-old'!K886-'Loan amortization schedule-new'!K886)*Inputs!$B$10,0)</f>
        <v>0</v>
      </c>
      <c r="AG886" s="7"/>
      <c r="AH886" s="61" t="e">
        <f>IF(ISERROR(E886),NA(),'Loan amortization schedule-old'!K886-'Loan amortization schedule-new'!K886)+IF(ISERROR(E886),NA(),'Loan amortization schedule-old'!L886-'Loan amortization schedule-new'!L886)-IF(ISERROR(E886),NA(),IF(AD886=1,0,SUM(AE886:AF886)))</f>
        <v>#VALUE!</v>
      </c>
    </row>
    <row r="887" spans="4:34">
      <c r="D887" s="26">
        <f>IF(SUM($D$2:D886)&lt;&gt;0,0,IF(OR(ROUND(U886-L887,2)=0,ROUND(U887,2)=0),E887,0))</f>
        <v>0</v>
      </c>
      <c r="E887" s="3" t="str">
        <f t="shared" si="167"/>
        <v/>
      </c>
      <c r="F887" s="3" t="str">
        <f t="shared" si="159"/>
        <v/>
      </c>
      <c r="G887" s="47">
        <f t="shared" si="169"/>
        <v>8.6499999999999994E-2</v>
      </c>
      <c r="H887" s="37">
        <f t="shared" si="160"/>
        <v>8.6499999999999994E-2</v>
      </c>
      <c r="I887" s="9" t="e">
        <f>IF(Inputs!$B$12="No",IF((K887+L887)&gt;(U886*(1+rate/freq)),IF((U886*(1+rate/freq))&lt;0,0,(U886*(1+rate/freq))),(K887+L887)),IF(E887="",NA(),IF(Inputs!$E$10&gt;(U886*(1+rate/freq)),IF((U886*(1+rate/freq))&lt;0,0,(U886*(1+rate/freq))),PMT(H887/freq,(term),-$B$2))))</f>
        <v>#N/A</v>
      </c>
      <c r="J887" s="8" t="str">
        <f t="shared" si="161"/>
        <v/>
      </c>
      <c r="K887" s="9" t="str">
        <f t="shared" si="162"/>
        <v/>
      </c>
      <c r="L887" s="8" t="str">
        <f>IF(E887="","",IF(Inputs!$B$12="Yes",I887-K887,Inputs!$B$6-K887))</f>
        <v/>
      </c>
      <c r="M887" s="8" t="str">
        <f t="shared" si="168"/>
        <v/>
      </c>
      <c r="N887" s="8"/>
      <c r="O887" s="8"/>
      <c r="P887" s="8"/>
      <c r="Q887" s="8" t="str">
        <f t="shared" si="163"/>
        <v/>
      </c>
      <c r="R887" s="3">
        <f t="shared" si="164"/>
        <v>0</v>
      </c>
      <c r="S887" s="19"/>
      <c r="T887" s="3">
        <f t="shared" si="165"/>
        <v>0</v>
      </c>
      <c r="U887" s="8" t="str">
        <f t="shared" si="166"/>
        <v/>
      </c>
      <c r="W887" s="11"/>
      <c r="X887" s="11"/>
      <c r="Y887" s="11"/>
      <c r="Z887" s="11"/>
      <c r="AA887" s="11"/>
      <c r="AB887" s="11"/>
      <c r="AC887" s="11"/>
      <c r="AD887">
        <f>IF(AND('Loan amortization schedule-old'!K887&gt;$AE$1,K887&gt;$AE$1),1,0)</f>
        <v>1</v>
      </c>
      <c r="AE887" s="2">
        <f>IF(AND('Loan amortization schedule-old'!K887&gt;$AE$1,K887&lt;$AE$1),($AE$1-K887)*Inputs!$B$10,0)</f>
        <v>0</v>
      </c>
      <c r="AF887">
        <f>IF(AND('Loan amortization schedule-old'!K887&lt;$AE$1,K887&lt;$AE$1),('Loan amortization schedule-old'!K887-'Loan amortization schedule-new'!K887)*Inputs!$B$10,0)</f>
        <v>0</v>
      </c>
      <c r="AG887" s="7"/>
      <c r="AH887" s="61" t="e">
        <f>IF(ISERROR(E887),NA(),'Loan amortization schedule-old'!K887-'Loan amortization schedule-new'!K887)+IF(ISERROR(E887),NA(),'Loan amortization schedule-old'!L887-'Loan amortization schedule-new'!L887)-IF(ISERROR(E887),NA(),IF(AD887=1,0,SUM(AE887:AF887)))</f>
        <v>#VALUE!</v>
      </c>
    </row>
    <row r="888" spans="4:34">
      <c r="D888" s="26">
        <f>IF(SUM($D$2:D887)&lt;&gt;0,0,IF(OR(ROUND(U887-L888,2)=0,ROUND(U888,2)=0),E888,0))</f>
        <v>0</v>
      </c>
      <c r="E888" s="3" t="str">
        <f t="shared" si="167"/>
        <v/>
      </c>
      <c r="F888" s="3" t="str">
        <f t="shared" si="159"/>
        <v/>
      </c>
      <c r="G888" s="47">
        <f t="shared" si="169"/>
        <v>8.6499999999999994E-2</v>
      </c>
      <c r="H888" s="37">
        <f t="shared" si="160"/>
        <v>8.6499999999999994E-2</v>
      </c>
      <c r="I888" s="9" t="e">
        <f>IF(Inputs!$B$12="No",IF((K888+L888)&gt;(U887*(1+rate/freq)),IF((U887*(1+rate/freq))&lt;0,0,(U887*(1+rate/freq))),(K888+L888)),IF(E888="",NA(),IF(Inputs!$E$10&gt;(U887*(1+rate/freq)),IF((U887*(1+rate/freq))&lt;0,0,(U887*(1+rate/freq))),PMT(H888/freq,(term),-$B$2))))</f>
        <v>#N/A</v>
      </c>
      <c r="J888" s="8" t="str">
        <f t="shared" si="161"/>
        <v/>
      </c>
      <c r="K888" s="9" t="str">
        <f t="shared" si="162"/>
        <v/>
      </c>
      <c r="L888" s="8" t="str">
        <f>IF(E888="","",IF(Inputs!$B$12="Yes",I888-K888,Inputs!$B$6-K888))</f>
        <v/>
      </c>
      <c r="M888" s="8" t="str">
        <f t="shared" si="168"/>
        <v/>
      </c>
      <c r="N888" s="8"/>
      <c r="O888" s="8"/>
      <c r="P888" s="8"/>
      <c r="Q888" s="8" t="str">
        <f t="shared" si="163"/>
        <v/>
      </c>
      <c r="R888" s="3">
        <f t="shared" si="164"/>
        <v>0</v>
      </c>
      <c r="S888" s="19"/>
      <c r="T888" s="3">
        <f t="shared" si="165"/>
        <v>0</v>
      </c>
      <c r="U888" s="8" t="str">
        <f t="shared" si="166"/>
        <v/>
      </c>
      <c r="W888" s="11"/>
      <c r="X888" s="11"/>
      <c r="Y888" s="11"/>
      <c r="Z888" s="11"/>
      <c r="AA888" s="11"/>
      <c r="AB888" s="11"/>
      <c r="AC888" s="11"/>
      <c r="AD888">
        <f>IF(AND('Loan amortization schedule-old'!K888&gt;$AE$1,K888&gt;$AE$1),1,0)</f>
        <v>1</v>
      </c>
      <c r="AE888" s="2">
        <f>IF(AND('Loan amortization schedule-old'!K888&gt;$AE$1,K888&lt;$AE$1),($AE$1-K888)*Inputs!$B$10,0)</f>
        <v>0</v>
      </c>
      <c r="AF888">
        <f>IF(AND('Loan amortization schedule-old'!K888&lt;$AE$1,K888&lt;$AE$1),('Loan amortization schedule-old'!K888-'Loan amortization schedule-new'!K888)*Inputs!$B$10,0)</f>
        <v>0</v>
      </c>
      <c r="AG888" s="7"/>
      <c r="AH888" s="61" t="e">
        <f>IF(ISERROR(E888),NA(),'Loan amortization schedule-old'!K888-'Loan amortization schedule-new'!K888)+IF(ISERROR(E888),NA(),'Loan amortization schedule-old'!L888-'Loan amortization schedule-new'!L888)-IF(ISERROR(E888),NA(),IF(AD888=1,0,SUM(AE888:AF888)))</f>
        <v>#VALUE!</v>
      </c>
    </row>
    <row r="889" spans="4:34">
      <c r="D889" s="26">
        <f>IF(SUM($D$2:D888)&lt;&gt;0,0,IF(OR(ROUND(U888-L889,2)=0,ROUND(U889,2)=0),E889,0))</f>
        <v>0</v>
      </c>
      <c r="E889" s="3" t="str">
        <f t="shared" si="167"/>
        <v/>
      </c>
      <c r="F889" s="3" t="str">
        <f t="shared" si="159"/>
        <v/>
      </c>
      <c r="G889" s="47">
        <f t="shared" si="169"/>
        <v>8.6499999999999994E-2</v>
      </c>
      <c r="H889" s="37">
        <f t="shared" si="160"/>
        <v>8.6499999999999994E-2</v>
      </c>
      <c r="I889" s="9" t="e">
        <f>IF(Inputs!$B$12="No",IF((K889+L889)&gt;(U888*(1+rate/freq)),IF((U888*(1+rate/freq))&lt;0,0,(U888*(1+rate/freq))),(K889+L889)),IF(E889="",NA(),IF(Inputs!$E$10&gt;(U888*(1+rate/freq)),IF((U888*(1+rate/freq))&lt;0,0,(U888*(1+rate/freq))),PMT(H889/freq,(term),-$B$2))))</f>
        <v>#N/A</v>
      </c>
      <c r="J889" s="8" t="str">
        <f t="shared" si="161"/>
        <v/>
      </c>
      <c r="K889" s="9" t="str">
        <f t="shared" si="162"/>
        <v/>
      </c>
      <c r="L889" s="8" t="str">
        <f>IF(E889="","",IF(Inputs!$B$12="Yes",I889-K889,Inputs!$B$6-K889))</f>
        <v/>
      </c>
      <c r="M889" s="8" t="str">
        <f t="shared" si="168"/>
        <v/>
      </c>
      <c r="N889" s="8">
        <f>N886+3</f>
        <v>886</v>
      </c>
      <c r="O889" s="8"/>
      <c r="P889" s="8"/>
      <c r="Q889" s="8" t="str">
        <f t="shared" si="163"/>
        <v/>
      </c>
      <c r="R889" s="3">
        <f t="shared" si="164"/>
        <v>0</v>
      </c>
      <c r="S889" s="19"/>
      <c r="T889" s="3">
        <f t="shared" si="165"/>
        <v>0</v>
      </c>
      <c r="U889" s="8" t="str">
        <f t="shared" si="166"/>
        <v/>
      </c>
      <c r="W889" s="11"/>
      <c r="X889" s="11"/>
      <c r="Y889" s="11"/>
      <c r="Z889" s="11"/>
      <c r="AA889" s="11"/>
      <c r="AB889" s="11"/>
      <c r="AC889" s="11"/>
      <c r="AD889">
        <f>IF(AND('Loan amortization schedule-old'!K889&gt;$AE$1,K889&gt;$AE$1),1,0)</f>
        <v>1</v>
      </c>
      <c r="AE889" s="2">
        <f>IF(AND('Loan amortization schedule-old'!K889&gt;$AE$1,K889&lt;$AE$1),($AE$1-K889)*Inputs!$B$10,0)</f>
        <v>0</v>
      </c>
      <c r="AF889">
        <f>IF(AND('Loan amortization schedule-old'!K889&lt;$AE$1,K889&lt;$AE$1),('Loan amortization schedule-old'!K889-'Loan amortization schedule-new'!K889)*Inputs!$B$10,0)</f>
        <v>0</v>
      </c>
      <c r="AG889" s="7"/>
      <c r="AH889" s="61" t="e">
        <f>IF(ISERROR(E889),NA(),'Loan amortization schedule-old'!K889-'Loan amortization schedule-new'!K889)+IF(ISERROR(E889),NA(),'Loan amortization schedule-old'!L889-'Loan amortization schedule-new'!L889)-IF(ISERROR(E889),NA(),IF(AD889=1,0,SUM(AE889:AF889)))</f>
        <v>#VALUE!</v>
      </c>
    </row>
    <row r="890" spans="4:34">
      <c r="D890" s="26">
        <f>IF(SUM($D$2:D889)&lt;&gt;0,0,IF(OR(ROUND(U889-L890,2)=0,ROUND(U890,2)=0),E890,0))</f>
        <v>0</v>
      </c>
      <c r="E890" s="3" t="str">
        <f t="shared" si="167"/>
        <v/>
      </c>
      <c r="F890" s="3" t="str">
        <f t="shared" si="159"/>
        <v/>
      </c>
      <c r="G890" s="47">
        <f t="shared" si="169"/>
        <v>8.6499999999999994E-2</v>
      </c>
      <c r="H890" s="37">
        <f t="shared" si="160"/>
        <v>8.6499999999999994E-2</v>
      </c>
      <c r="I890" s="9" t="e">
        <f>IF(Inputs!$B$12="No",IF((K890+L890)&gt;(U889*(1+rate/freq)),IF((U889*(1+rate/freq))&lt;0,0,(U889*(1+rate/freq))),(K890+L890)),IF(E890="",NA(),IF(Inputs!$E$10&gt;(U889*(1+rate/freq)),IF((U889*(1+rate/freq))&lt;0,0,(U889*(1+rate/freq))),PMT(H890/freq,(term),-$B$2))))</f>
        <v>#N/A</v>
      </c>
      <c r="J890" s="8" t="str">
        <f t="shared" si="161"/>
        <v/>
      </c>
      <c r="K890" s="9" t="str">
        <f t="shared" si="162"/>
        <v/>
      </c>
      <c r="L890" s="8" t="str">
        <f>IF(E890="","",IF(Inputs!$B$12="Yes",I890-K890,Inputs!$B$6-K890))</f>
        <v/>
      </c>
      <c r="M890" s="8" t="str">
        <f t="shared" si="168"/>
        <v/>
      </c>
      <c r="N890" s="8"/>
      <c r="O890" s="8"/>
      <c r="P890" s="8"/>
      <c r="Q890" s="8" t="str">
        <f t="shared" si="163"/>
        <v/>
      </c>
      <c r="R890" s="3">
        <f t="shared" si="164"/>
        <v>0</v>
      </c>
      <c r="S890" s="19"/>
      <c r="T890" s="3">
        <f t="shared" si="165"/>
        <v>0</v>
      </c>
      <c r="U890" s="8" t="str">
        <f t="shared" si="166"/>
        <v/>
      </c>
      <c r="W890" s="11"/>
      <c r="X890" s="11"/>
      <c r="Y890" s="11"/>
      <c r="Z890" s="11"/>
      <c r="AA890" s="11"/>
      <c r="AB890" s="11"/>
      <c r="AC890" s="11"/>
      <c r="AD890">
        <f>IF(AND('Loan amortization schedule-old'!K890&gt;$AE$1,K890&gt;$AE$1),1,0)</f>
        <v>1</v>
      </c>
      <c r="AE890" s="2">
        <f>IF(AND('Loan amortization schedule-old'!K890&gt;$AE$1,K890&lt;$AE$1),($AE$1-K890)*Inputs!$B$10,0)</f>
        <v>0</v>
      </c>
      <c r="AF890">
        <f>IF(AND('Loan amortization schedule-old'!K890&lt;$AE$1,K890&lt;$AE$1),('Loan amortization schedule-old'!K890-'Loan amortization schedule-new'!K890)*Inputs!$B$10,0)</f>
        <v>0</v>
      </c>
      <c r="AG890" s="7"/>
      <c r="AH890" s="61" t="e">
        <f>IF(ISERROR(E890),NA(),'Loan amortization schedule-old'!K890-'Loan amortization schedule-new'!K890)+IF(ISERROR(E890),NA(),'Loan amortization schedule-old'!L890-'Loan amortization schedule-new'!L890)-IF(ISERROR(E890),NA(),IF(AD890=1,0,SUM(AE890:AF890)))</f>
        <v>#VALUE!</v>
      </c>
    </row>
    <row r="891" spans="4:34">
      <c r="D891" s="26">
        <f>IF(SUM($D$2:D890)&lt;&gt;0,0,IF(OR(ROUND(U890-L891,2)=0,ROUND(U891,2)=0),E891,0))</f>
        <v>0</v>
      </c>
      <c r="E891" s="3" t="str">
        <f t="shared" si="167"/>
        <v/>
      </c>
      <c r="F891" s="3" t="str">
        <f t="shared" si="159"/>
        <v/>
      </c>
      <c r="G891" s="47">
        <f t="shared" si="169"/>
        <v>8.6499999999999994E-2</v>
      </c>
      <c r="H891" s="37">
        <f t="shared" si="160"/>
        <v>8.6499999999999994E-2</v>
      </c>
      <c r="I891" s="9" t="e">
        <f>IF(Inputs!$B$12="No",IF((K891+L891)&gt;(U890*(1+rate/freq)),IF((U890*(1+rate/freq))&lt;0,0,(U890*(1+rate/freq))),(K891+L891)),IF(E891="",NA(),IF(Inputs!$E$10&gt;(U890*(1+rate/freq)),IF((U890*(1+rate/freq))&lt;0,0,(U890*(1+rate/freq))),PMT(H891/freq,(term),-$B$2))))</f>
        <v>#N/A</v>
      </c>
      <c r="J891" s="8" t="str">
        <f t="shared" si="161"/>
        <v/>
      </c>
      <c r="K891" s="9" t="str">
        <f t="shared" si="162"/>
        <v/>
      </c>
      <c r="L891" s="8" t="str">
        <f>IF(E891="","",IF(Inputs!$B$12="Yes",I891-K891,Inputs!$B$6-K891))</f>
        <v/>
      </c>
      <c r="M891" s="8" t="str">
        <f t="shared" si="168"/>
        <v/>
      </c>
      <c r="N891" s="8"/>
      <c r="O891" s="8"/>
      <c r="P891" s="8"/>
      <c r="Q891" s="8" t="str">
        <f t="shared" si="163"/>
        <v/>
      </c>
      <c r="R891" s="3">
        <f t="shared" si="164"/>
        <v>0</v>
      </c>
      <c r="S891" s="19"/>
      <c r="T891" s="3">
        <f t="shared" si="165"/>
        <v>0</v>
      </c>
      <c r="U891" s="8" t="str">
        <f t="shared" si="166"/>
        <v/>
      </c>
      <c r="W891" s="11"/>
      <c r="X891" s="11"/>
      <c r="Y891" s="11"/>
      <c r="Z891" s="11"/>
      <c r="AA891" s="11"/>
      <c r="AB891" s="11"/>
      <c r="AC891" s="11"/>
      <c r="AD891">
        <f>IF(AND('Loan amortization schedule-old'!K891&gt;$AE$1,K891&gt;$AE$1),1,0)</f>
        <v>1</v>
      </c>
      <c r="AE891" s="2">
        <f>IF(AND('Loan amortization schedule-old'!K891&gt;$AE$1,K891&lt;$AE$1),($AE$1-K891)*Inputs!$B$10,0)</f>
        <v>0</v>
      </c>
      <c r="AF891">
        <f>IF(AND('Loan amortization schedule-old'!K891&lt;$AE$1,K891&lt;$AE$1),('Loan amortization schedule-old'!K891-'Loan amortization schedule-new'!K891)*Inputs!$B$10,0)</f>
        <v>0</v>
      </c>
      <c r="AG891" s="7"/>
      <c r="AH891" s="61" t="e">
        <f>IF(ISERROR(E891),NA(),'Loan amortization schedule-old'!K891-'Loan amortization schedule-new'!K891)+IF(ISERROR(E891),NA(),'Loan amortization schedule-old'!L891-'Loan amortization schedule-new'!L891)-IF(ISERROR(E891),NA(),IF(AD891=1,0,SUM(AE891:AF891)))</f>
        <v>#VALUE!</v>
      </c>
    </row>
    <row r="892" spans="4:34">
      <c r="D892" s="26">
        <f>IF(SUM($D$2:D891)&lt;&gt;0,0,IF(OR(ROUND(U891-L892,2)=0,ROUND(U892,2)=0),E892,0))</f>
        <v>0</v>
      </c>
      <c r="E892" s="3" t="str">
        <f t="shared" si="167"/>
        <v/>
      </c>
      <c r="F892" s="3" t="str">
        <f t="shared" si="159"/>
        <v/>
      </c>
      <c r="G892" s="47">
        <f t="shared" si="169"/>
        <v>8.6499999999999994E-2</v>
      </c>
      <c r="H892" s="37">
        <f t="shared" si="160"/>
        <v>8.6499999999999994E-2</v>
      </c>
      <c r="I892" s="9" t="e">
        <f>IF(Inputs!$B$12="No",IF((K892+L892)&gt;(U891*(1+rate/freq)),IF((U891*(1+rate/freq))&lt;0,0,(U891*(1+rate/freq))),(K892+L892)),IF(E892="",NA(),IF(Inputs!$E$10&gt;(U891*(1+rate/freq)),IF((U891*(1+rate/freq))&lt;0,0,(U891*(1+rate/freq))),PMT(H892/freq,(term),-$B$2))))</f>
        <v>#N/A</v>
      </c>
      <c r="J892" s="8" t="str">
        <f t="shared" si="161"/>
        <v/>
      </c>
      <c r="K892" s="9" t="str">
        <f t="shared" si="162"/>
        <v/>
      </c>
      <c r="L892" s="8" t="str">
        <f>IF(E892="","",IF(Inputs!$B$12="Yes",I892-K892,Inputs!$B$6-K892))</f>
        <v/>
      </c>
      <c r="M892" s="8" t="str">
        <f t="shared" si="168"/>
        <v/>
      </c>
      <c r="N892" s="8">
        <f>N889+3</f>
        <v>889</v>
      </c>
      <c r="O892" s="8">
        <f>O886+6</f>
        <v>889</v>
      </c>
      <c r="P892" s="8">
        <f>P880+12</f>
        <v>889</v>
      </c>
      <c r="Q892" s="8" t="str">
        <f t="shared" si="163"/>
        <v/>
      </c>
      <c r="R892" s="3">
        <f t="shared" si="164"/>
        <v>0</v>
      </c>
      <c r="S892" s="19"/>
      <c r="T892" s="3">
        <f t="shared" si="165"/>
        <v>0</v>
      </c>
      <c r="U892" s="8" t="str">
        <f t="shared" si="166"/>
        <v/>
      </c>
      <c r="W892" s="11"/>
      <c r="X892" s="11"/>
      <c r="Y892" s="11"/>
      <c r="Z892" s="11"/>
      <c r="AA892" s="11"/>
      <c r="AB892" s="11"/>
      <c r="AC892" s="11"/>
      <c r="AD892">
        <f>IF(AND('Loan amortization schedule-old'!K892&gt;$AE$1,K892&gt;$AE$1),1,0)</f>
        <v>1</v>
      </c>
      <c r="AE892" s="2">
        <f>IF(AND('Loan amortization schedule-old'!K892&gt;$AE$1,K892&lt;$AE$1),($AE$1-K892)*Inputs!$B$10,0)</f>
        <v>0</v>
      </c>
      <c r="AF892">
        <f>IF(AND('Loan amortization schedule-old'!K892&lt;$AE$1,K892&lt;$AE$1),('Loan amortization schedule-old'!K892-'Loan amortization schedule-new'!K892)*Inputs!$B$10,0)</f>
        <v>0</v>
      </c>
      <c r="AG892" s="7"/>
      <c r="AH892" s="61" t="e">
        <f>IF(ISERROR(E892),NA(),'Loan amortization schedule-old'!K892-'Loan amortization schedule-new'!K892)+IF(ISERROR(E892),NA(),'Loan amortization schedule-old'!L892-'Loan amortization schedule-new'!L892)-IF(ISERROR(E892),NA(),IF(AD892=1,0,SUM(AE892:AF892)))</f>
        <v>#VALUE!</v>
      </c>
    </row>
    <row r="893" spans="4:34">
      <c r="D893" s="26">
        <f>IF(SUM($D$2:D892)&lt;&gt;0,0,IF(OR(ROUND(U892-L893,2)=0,ROUND(U893,2)=0),E893,0))</f>
        <v>0</v>
      </c>
      <c r="E893" s="3" t="str">
        <f t="shared" si="167"/>
        <v/>
      </c>
      <c r="F893" s="3" t="str">
        <f t="shared" si="159"/>
        <v/>
      </c>
      <c r="G893" s="47">
        <f t="shared" si="169"/>
        <v>8.6499999999999994E-2</v>
      </c>
      <c r="H893" s="37">
        <f t="shared" si="160"/>
        <v>8.6499999999999994E-2</v>
      </c>
      <c r="I893" s="9" t="e">
        <f>IF(Inputs!$B$12="No",IF((K893+L893)&gt;(U892*(1+rate/freq)),IF((U892*(1+rate/freq))&lt;0,0,(U892*(1+rate/freq))),(K893+L893)),IF(E893="",NA(),IF(Inputs!$E$10&gt;(U892*(1+rate/freq)),IF((U892*(1+rate/freq))&lt;0,0,(U892*(1+rate/freq))),PMT(H893/freq,(term),-$B$2))))</f>
        <v>#N/A</v>
      </c>
      <c r="J893" s="8" t="str">
        <f t="shared" si="161"/>
        <v/>
      </c>
      <c r="K893" s="9" t="str">
        <f t="shared" si="162"/>
        <v/>
      </c>
      <c r="L893" s="8" t="str">
        <f>IF(E893="","",IF(Inputs!$B$12="Yes",I893-K893,Inputs!$B$6-K893))</f>
        <v/>
      </c>
      <c r="M893" s="8" t="str">
        <f t="shared" si="168"/>
        <v/>
      </c>
      <c r="N893" s="8"/>
      <c r="O893" s="8"/>
      <c r="P893" s="8"/>
      <c r="Q893" s="8" t="str">
        <f t="shared" si="163"/>
        <v/>
      </c>
      <c r="R893" s="3">
        <f t="shared" si="164"/>
        <v>0</v>
      </c>
      <c r="S893" s="19"/>
      <c r="T893" s="3">
        <f t="shared" si="165"/>
        <v>0</v>
      </c>
      <c r="U893" s="8" t="str">
        <f t="shared" si="166"/>
        <v/>
      </c>
      <c r="W893" s="11"/>
      <c r="X893" s="11"/>
      <c r="Y893" s="11"/>
      <c r="Z893" s="11"/>
      <c r="AA893" s="11"/>
      <c r="AB893" s="11"/>
      <c r="AC893" s="11"/>
      <c r="AD893">
        <f>IF(AND('Loan amortization schedule-old'!K893&gt;$AE$1,K893&gt;$AE$1),1,0)</f>
        <v>1</v>
      </c>
      <c r="AE893" s="2">
        <f>IF(AND('Loan amortization schedule-old'!K893&gt;$AE$1,K893&lt;$AE$1),($AE$1-K893)*Inputs!$B$10,0)</f>
        <v>0</v>
      </c>
      <c r="AF893">
        <f>IF(AND('Loan amortization schedule-old'!K893&lt;$AE$1,K893&lt;$AE$1),('Loan amortization schedule-old'!K893-'Loan amortization schedule-new'!K893)*Inputs!$B$10,0)</f>
        <v>0</v>
      </c>
      <c r="AG893" s="7"/>
      <c r="AH893" s="61" t="e">
        <f>IF(ISERROR(E893),NA(),'Loan amortization schedule-old'!K893-'Loan amortization schedule-new'!K893)+IF(ISERROR(E893),NA(),'Loan amortization schedule-old'!L893-'Loan amortization schedule-new'!L893)-IF(ISERROR(E893),NA(),IF(AD893=1,0,SUM(AE893:AF893)))</f>
        <v>#VALUE!</v>
      </c>
    </row>
    <row r="894" spans="4:34">
      <c r="D894" s="26">
        <f>IF(SUM($D$2:D893)&lt;&gt;0,0,IF(OR(ROUND(U893-L894,2)=0,ROUND(U894,2)=0),E894,0))</f>
        <v>0</v>
      </c>
      <c r="E894" s="3" t="str">
        <f t="shared" si="167"/>
        <v/>
      </c>
      <c r="F894" s="3" t="str">
        <f t="shared" si="159"/>
        <v/>
      </c>
      <c r="G894" s="47">
        <f t="shared" si="169"/>
        <v>8.6499999999999994E-2</v>
      </c>
      <c r="H894" s="37">
        <f t="shared" si="160"/>
        <v>8.6499999999999994E-2</v>
      </c>
      <c r="I894" s="9" t="e">
        <f>IF(Inputs!$B$12="No",IF((K894+L894)&gt;(U893*(1+rate/freq)),IF((U893*(1+rate/freq))&lt;0,0,(U893*(1+rate/freq))),(K894+L894)),IF(E894="",NA(),IF(Inputs!$E$10&gt;(U893*(1+rate/freq)),IF((U893*(1+rate/freq))&lt;0,0,(U893*(1+rate/freq))),PMT(H894/freq,(term),-$B$2))))</f>
        <v>#N/A</v>
      </c>
      <c r="J894" s="8" t="str">
        <f t="shared" si="161"/>
        <v/>
      </c>
      <c r="K894" s="9" t="str">
        <f t="shared" si="162"/>
        <v/>
      </c>
      <c r="L894" s="8" t="str">
        <f>IF(E894="","",IF(Inputs!$B$12="Yes",I894-K894,Inputs!$B$6-K894))</f>
        <v/>
      </c>
      <c r="M894" s="8" t="str">
        <f t="shared" si="168"/>
        <v/>
      </c>
      <c r="N894" s="8"/>
      <c r="O894" s="8"/>
      <c r="P894" s="8"/>
      <c r="Q894" s="8" t="str">
        <f t="shared" si="163"/>
        <v/>
      </c>
      <c r="R894" s="3">
        <f t="shared" si="164"/>
        <v>0</v>
      </c>
      <c r="S894" s="19"/>
      <c r="T894" s="3">
        <f t="shared" si="165"/>
        <v>0</v>
      </c>
      <c r="U894" s="8" t="str">
        <f t="shared" si="166"/>
        <v/>
      </c>
      <c r="W894" s="11"/>
      <c r="X894" s="11"/>
      <c r="Y894" s="11"/>
      <c r="Z894" s="11"/>
      <c r="AA894" s="11"/>
      <c r="AB894" s="11"/>
      <c r="AC894" s="11"/>
      <c r="AD894">
        <f>IF(AND('Loan amortization schedule-old'!K894&gt;$AE$1,K894&gt;$AE$1),1,0)</f>
        <v>1</v>
      </c>
      <c r="AE894" s="2">
        <f>IF(AND('Loan amortization schedule-old'!K894&gt;$AE$1,K894&lt;$AE$1),($AE$1-K894)*Inputs!$B$10,0)</f>
        <v>0</v>
      </c>
      <c r="AF894">
        <f>IF(AND('Loan amortization schedule-old'!K894&lt;$AE$1,K894&lt;$AE$1),('Loan amortization schedule-old'!K894-'Loan amortization schedule-new'!K894)*Inputs!$B$10,0)</f>
        <v>0</v>
      </c>
      <c r="AG894" s="7"/>
      <c r="AH894" s="61" t="e">
        <f>IF(ISERROR(E894),NA(),'Loan amortization schedule-old'!K894-'Loan amortization schedule-new'!K894)+IF(ISERROR(E894),NA(),'Loan amortization schedule-old'!L894-'Loan amortization schedule-new'!L894)-IF(ISERROR(E894),NA(),IF(AD894=1,0,SUM(AE894:AF894)))</f>
        <v>#VALUE!</v>
      </c>
    </row>
    <row r="895" spans="4:34">
      <c r="D895" s="26">
        <f>IF(SUM($D$2:D894)&lt;&gt;0,0,IF(OR(ROUND(U894-L895,2)=0,ROUND(U895,2)=0),E895,0))</f>
        <v>0</v>
      </c>
      <c r="E895" s="3" t="str">
        <f t="shared" si="167"/>
        <v/>
      </c>
      <c r="F895" s="3" t="str">
        <f t="shared" si="159"/>
        <v/>
      </c>
      <c r="G895" s="47">
        <f t="shared" si="169"/>
        <v>8.6499999999999994E-2</v>
      </c>
      <c r="H895" s="37">
        <f t="shared" si="160"/>
        <v>8.6499999999999994E-2</v>
      </c>
      <c r="I895" s="9" t="e">
        <f>IF(Inputs!$B$12="No",IF((K895+L895)&gt;(U894*(1+rate/freq)),IF((U894*(1+rate/freq))&lt;0,0,(U894*(1+rate/freq))),(K895+L895)),IF(E895="",NA(),IF(Inputs!$E$10&gt;(U894*(1+rate/freq)),IF((U894*(1+rate/freq))&lt;0,0,(U894*(1+rate/freq))),PMT(H895/freq,(term),-$B$2))))</f>
        <v>#N/A</v>
      </c>
      <c r="J895" s="8" t="str">
        <f t="shared" si="161"/>
        <v/>
      </c>
      <c r="K895" s="9" t="str">
        <f t="shared" si="162"/>
        <v/>
      </c>
      <c r="L895" s="8" t="str">
        <f>IF(E895="","",IF(Inputs!$B$12="Yes",I895-K895,Inputs!$B$6-K895))</f>
        <v/>
      </c>
      <c r="M895" s="8" t="str">
        <f t="shared" si="168"/>
        <v/>
      </c>
      <c r="N895" s="8">
        <f>N892+3</f>
        <v>892</v>
      </c>
      <c r="O895" s="8"/>
      <c r="P895" s="8"/>
      <c r="Q895" s="8" t="str">
        <f t="shared" si="163"/>
        <v/>
      </c>
      <c r="R895" s="3">
        <f t="shared" si="164"/>
        <v>0</v>
      </c>
      <c r="S895" s="19"/>
      <c r="T895" s="3">
        <f t="shared" si="165"/>
        <v>0</v>
      </c>
      <c r="U895" s="8" t="str">
        <f t="shared" si="166"/>
        <v/>
      </c>
      <c r="W895" s="11"/>
      <c r="X895" s="11"/>
      <c r="Y895" s="11"/>
      <c r="Z895" s="11"/>
      <c r="AA895" s="11"/>
      <c r="AB895" s="11"/>
      <c r="AC895" s="11"/>
      <c r="AD895">
        <f>IF(AND('Loan amortization schedule-old'!K895&gt;$AE$1,K895&gt;$AE$1),1,0)</f>
        <v>1</v>
      </c>
      <c r="AE895" s="2">
        <f>IF(AND('Loan amortization schedule-old'!K895&gt;$AE$1,K895&lt;$AE$1),($AE$1-K895)*Inputs!$B$10,0)</f>
        <v>0</v>
      </c>
      <c r="AF895">
        <f>IF(AND('Loan amortization schedule-old'!K895&lt;$AE$1,K895&lt;$AE$1),('Loan amortization schedule-old'!K895-'Loan amortization schedule-new'!K895)*Inputs!$B$10,0)</f>
        <v>0</v>
      </c>
      <c r="AG895" s="7"/>
      <c r="AH895" s="61" t="e">
        <f>IF(ISERROR(E895),NA(),'Loan amortization schedule-old'!K895-'Loan amortization schedule-new'!K895)+IF(ISERROR(E895),NA(),'Loan amortization schedule-old'!L895-'Loan amortization schedule-new'!L895)-IF(ISERROR(E895),NA(),IF(AD895=1,0,SUM(AE895:AF895)))</f>
        <v>#VALUE!</v>
      </c>
    </row>
    <row r="896" spans="4:34">
      <c r="D896" s="26">
        <f>IF(SUM($D$2:D895)&lt;&gt;0,0,IF(OR(ROUND(U895-L896,2)=0,ROUND(U896,2)=0),E896,0))</f>
        <v>0</v>
      </c>
      <c r="E896" s="3" t="str">
        <f t="shared" si="167"/>
        <v/>
      </c>
      <c r="F896" s="3" t="str">
        <f t="shared" si="159"/>
        <v/>
      </c>
      <c r="G896" s="47">
        <f t="shared" si="169"/>
        <v>8.6499999999999994E-2</v>
      </c>
      <c r="H896" s="37">
        <f t="shared" si="160"/>
        <v>8.6499999999999994E-2</v>
      </c>
      <c r="I896" s="9" t="e">
        <f>IF(Inputs!$B$12="No",IF((K896+L896)&gt;(U895*(1+rate/freq)),IF((U895*(1+rate/freq))&lt;0,0,(U895*(1+rate/freq))),(K896+L896)),IF(E896="",NA(),IF(Inputs!$E$10&gt;(U895*(1+rate/freq)),IF((U895*(1+rate/freq))&lt;0,0,(U895*(1+rate/freq))),PMT(H896/freq,(term),-$B$2))))</f>
        <v>#N/A</v>
      </c>
      <c r="J896" s="8" t="str">
        <f t="shared" si="161"/>
        <v/>
      </c>
      <c r="K896" s="9" t="str">
        <f t="shared" si="162"/>
        <v/>
      </c>
      <c r="L896" s="8" t="str">
        <f>IF(E896="","",IF(Inputs!$B$12="Yes",I896-K896,Inputs!$B$6-K896))</f>
        <v/>
      </c>
      <c r="M896" s="8" t="str">
        <f t="shared" si="168"/>
        <v/>
      </c>
      <c r="N896" s="8"/>
      <c r="O896" s="8"/>
      <c r="P896" s="8"/>
      <c r="Q896" s="8" t="str">
        <f t="shared" si="163"/>
        <v/>
      </c>
      <c r="R896" s="3">
        <f t="shared" si="164"/>
        <v>0</v>
      </c>
      <c r="S896" s="19"/>
      <c r="T896" s="3">
        <f t="shared" si="165"/>
        <v>0</v>
      </c>
      <c r="U896" s="8" t="str">
        <f t="shared" si="166"/>
        <v/>
      </c>
      <c r="W896" s="11"/>
      <c r="X896" s="11"/>
      <c r="Y896" s="11"/>
      <c r="Z896" s="11"/>
      <c r="AA896" s="11"/>
      <c r="AB896" s="11"/>
      <c r="AC896" s="11"/>
      <c r="AD896">
        <f>IF(AND('Loan amortization schedule-old'!K896&gt;$AE$1,K896&gt;$AE$1),1,0)</f>
        <v>1</v>
      </c>
      <c r="AE896" s="2">
        <f>IF(AND('Loan amortization schedule-old'!K896&gt;$AE$1,K896&lt;$AE$1),($AE$1-K896)*Inputs!$B$10,0)</f>
        <v>0</v>
      </c>
      <c r="AF896">
        <f>IF(AND('Loan amortization schedule-old'!K896&lt;$AE$1,K896&lt;$AE$1),('Loan amortization schedule-old'!K896-'Loan amortization schedule-new'!K896)*Inputs!$B$10,0)</f>
        <v>0</v>
      </c>
      <c r="AG896" s="7"/>
      <c r="AH896" s="61" t="e">
        <f>IF(ISERROR(E896),NA(),'Loan amortization schedule-old'!K896-'Loan amortization schedule-new'!K896)+IF(ISERROR(E896),NA(),'Loan amortization schedule-old'!L896-'Loan amortization schedule-new'!L896)-IF(ISERROR(E896),NA(),IF(AD896=1,0,SUM(AE896:AF896)))</f>
        <v>#VALUE!</v>
      </c>
    </row>
    <row r="897" spans="4:34">
      <c r="D897" s="26">
        <f>IF(SUM($D$2:D896)&lt;&gt;0,0,IF(OR(ROUND(U896-L897,2)=0,ROUND(U897,2)=0),E897,0))</f>
        <v>0</v>
      </c>
      <c r="E897" s="3" t="str">
        <f t="shared" si="167"/>
        <v/>
      </c>
      <c r="F897" s="3" t="str">
        <f t="shared" si="159"/>
        <v/>
      </c>
      <c r="G897" s="47">
        <f t="shared" si="169"/>
        <v>8.6499999999999994E-2</v>
      </c>
      <c r="H897" s="37">
        <f t="shared" si="160"/>
        <v>8.6499999999999994E-2</v>
      </c>
      <c r="I897" s="9" t="e">
        <f>IF(Inputs!$B$12="No",IF((K897+L897)&gt;(U896*(1+rate/freq)),IF((U896*(1+rate/freq))&lt;0,0,(U896*(1+rate/freq))),(K897+L897)),IF(E897="",NA(),IF(Inputs!$E$10&gt;(U896*(1+rate/freq)),IF((U896*(1+rate/freq))&lt;0,0,(U896*(1+rate/freq))),PMT(H897/freq,(term),-$B$2))))</f>
        <v>#N/A</v>
      </c>
      <c r="J897" s="8" t="str">
        <f t="shared" si="161"/>
        <v/>
      </c>
      <c r="K897" s="9" t="str">
        <f t="shared" si="162"/>
        <v/>
      </c>
      <c r="L897" s="8" t="str">
        <f>IF(E897="","",IF(Inputs!$B$12="Yes",I897-K897,Inputs!$B$6-K897))</f>
        <v/>
      </c>
      <c r="M897" s="8" t="str">
        <f t="shared" si="168"/>
        <v/>
      </c>
      <c r="N897" s="8"/>
      <c r="O897" s="8"/>
      <c r="P897" s="8"/>
      <c r="Q897" s="8" t="str">
        <f t="shared" si="163"/>
        <v/>
      </c>
      <c r="R897" s="3">
        <f t="shared" si="164"/>
        <v>0</v>
      </c>
      <c r="S897" s="19"/>
      <c r="T897" s="3">
        <f t="shared" si="165"/>
        <v>0</v>
      </c>
      <c r="U897" s="8" t="str">
        <f t="shared" si="166"/>
        <v/>
      </c>
      <c r="W897" s="11"/>
      <c r="X897" s="11"/>
      <c r="Y897" s="11"/>
      <c r="Z897" s="11"/>
      <c r="AA897" s="11"/>
      <c r="AB897" s="11"/>
      <c r="AC897" s="11"/>
      <c r="AD897">
        <f>IF(AND('Loan amortization schedule-old'!K897&gt;$AE$1,K897&gt;$AE$1),1,0)</f>
        <v>1</v>
      </c>
      <c r="AE897" s="2">
        <f>IF(AND('Loan amortization schedule-old'!K897&gt;$AE$1,K897&lt;$AE$1),($AE$1-K897)*Inputs!$B$10,0)</f>
        <v>0</v>
      </c>
      <c r="AF897">
        <f>IF(AND('Loan amortization schedule-old'!K897&lt;$AE$1,K897&lt;$AE$1),('Loan amortization schedule-old'!K897-'Loan amortization schedule-new'!K897)*Inputs!$B$10,0)</f>
        <v>0</v>
      </c>
      <c r="AG897" s="7"/>
      <c r="AH897" s="61" t="e">
        <f>IF(ISERROR(E897),NA(),'Loan amortization schedule-old'!K897-'Loan amortization schedule-new'!K897)+IF(ISERROR(E897),NA(),'Loan amortization schedule-old'!L897-'Loan amortization schedule-new'!L897)-IF(ISERROR(E897),NA(),IF(AD897=1,0,SUM(AE897:AF897)))</f>
        <v>#VALUE!</v>
      </c>
    </row>
    <row r="898" spans="4:34">
      <c r="D898" s="26">
        <f>IF(SUM($D$2:D897)&lt;&gt;0,0,IF(OR(ROUND(U897-L898,2)=0,ROUND(U898,2)=0),E898,0))</f>
        <v>0</v>
      </c>
      <c r="E898" s="3" t="str">
        <f t="shared" si="167"/>
        <v/>
      </c>
      <c r="F898" s="3" t="str">
        <f t="shared" si="159"/>
        <v/>
      </c>
      <c r="G898" s="47">
        <f t="shared" si="169"/>
        <v>8.6499999999999994E-2</v>
      </c>
      <c r="H898" s="37">
        <f t="shared" si="160"/>
        <v>8.6499999999999994E-2</v>
      </c>
      <c r="I898" s="9" t="e">
        <f>IF(Inputs!$B$12="No",IF((K898+L898)&gt;(U897*(1+rate/freq)),IF((U897*(1+rate/freq))&lt;0,0,(U897*(1+rate/freq))),(K898+L898)),IF(E898="",NA(),IF(Inputs!$E$10&gt;(U897*(1+rate/freq)),IF((U897*(1+rate/freq))&lt;0,0,(U897*(1+rate/freq))),PMT(H898/freq,(term),-$B$2))))</f>
        <v>#N/A</v>
      </c>
      <c r="J898" s="8" t="str">
        <f t="shared" si="161"/>
        <v/>
      </c>
      <c r="K898" s="9" t="str">
        <f t="shared" si="162"/>
        <v/>
      </c>
      <c r="L898" s="8" t="str">
        <f>IF(E898="","",IF(Inputs!$B$12="Yes",I898-K898,Inputs!$B$6-K898))</f>
        <v/>
      </c>
      <c r="M898" s="8" t="str">
        <f t="shared" si="168"/>
        <v/>
      </c>
      <c r="N898" s="8">
        <f>N895+3</f>
        <v>895</v>
      </c>
      <c r="O898" s="8">
        <f>O892+6</f>
        <v>895</v>
      </c>
      <c r="P898" s="8"/>
      <c r="Q898" s="8" t="str">
        <f t="shared" si="163"/>
        <v/>
      </c>
      <c r="R898" s="3">
        <f t="shared" si="164"/>
        <v>0</v>
      </c>
      <c r="S898" s="19"/>
      <c r="T898" s="3">
        <f t="shared" si="165"/>
        <v>0</v>
      </c>
      <c r="U898" s="8" t="str">
        <f t="shared" si="166"/>
        <v/>
      </c>
      <c r="W898" s="11"/>
      <c r="X898" s="11"/>
      <c r="Y898" s="11"/>
      <c r="Z898" s="11"/>
      <c r="AA898" s="11"/>
      <c r="AB898" s="11"/>
      <c r="AC898" s="11"/>
      <c r="AD898">
        <f>IF(AND('Loan amortization schedule-old'!K898&gt;$AE$1,K898&gt;$AE$1),1,0)</f>
        <v>1</v>
      </c>
      <c r="AE898" s="2">
        <f>IF(AND('Loan amortization schedule-old'!K898&gt;$AE$1,K898&lt;$AE$1),($AE$1-K898)*Inputs!$B$10,0)</f>
        <v>0</v>
      </c>
      <c r="AF898">
        <f>IF(AND('Loan amortization schedule-old'!K898&lt;$AE$1,K898&lt;$AE$1),('Loan amortization schedule-old'!K898-'Loan amortization schedule-new'!K898)*Inputs!$B$10,0)</f>
        <v>0</v>
      </c>
      <c r="AG898" s="7"/>
      <c r="AH898" s="61" t="e">
        <f>IF(ISERROR(E898),NA(),'Loan amortization schedule-old'!K898-'Loan amortization schedule-new'!K898)+IF(ISERROR(E898),NA(),'Loan amortization schedule-old'!L898-'Loan amortization schedule-new'!L898)-IF(ISERROR(E898),NA(),IF(AD898=1,0,SUM(AE898:AF898)))</f>
        <v>#VALUE!</v>
      </c>
    </row>
    <row r="899" spans="4:34">
      <c r="D899" s="26">
        <f>IF(SUM($D$2:D898)&lt;&gt;0,0,IF(OR(ROUND(U898-L899,2)=0,ROUND(U899,2)=0),E899,0))</f>
        <v>0</v>
      </c>
      <c r="E899" s="3" t="str">
        <f t="shared" si="167"/>
        <v/>
      </c>
      <c r="F899" s="3" t="str">
        <f t="shared" si="159"/>
        <v/>
      </c>
      <c r="G899" s="47">
        <f t="shared" si="169"/>
        <v>8.6499999999999994E-2</v>
      </c>
      <c r="H899" s="37">
        <f t="shared" si="160"/>
        <v>8.6499999999999994E-2</v>
      </c>
      <c r="I899" s="9" t="e">
        <f>IF(Inputs!$B$12="No",IF((K899+L899)&gt;(U898*(1+rate/freq)),IF((U898*(1+rate/freq))&lt;0,0,(U898*(1+rate/freq))),(K899+L899)),IF(E899="",NA(),IF(Inputs!$E$10&gt;(U898*(1+rate/freq)),IF((U898*(1+rate/freq))&lt;0,0,(U898*(1+rate/freq))),PMT(H899/freq,(term),-$B$2))))</f>
        <v>#N/A</v>
      </c>
      <c r="J899" s="8" t="str">
        <f t="shared" si="161"/>
        <v/>
      </c>
      <c r="K899" s="9" t="str">
        <f t="shared" si="162"/>
        <v/>
      </c>
      <c r="L899" s="8" t="str">
        <f>IF(E899="","",IF(Inputs!$B$12="Yes",I899-K899,Inputs!$B$6-K899))</f>
        <v/>
      </c>
      <c r="M899" s="8" t="str">
        <f t="shared" si="168"/>
        <v/>
      </c>
      <c r="N899" s="8"/>
      <c r="O899" s="8"/>
      <c r="P899" s="8"/>
      <c r="Q899" s="8" t="str">
        <f t="shared" si="163"/>
        <v/>
      </c>
      <c r="R899" s="3">
        <f t="shared" si="164"/>
        <v>0</v>
      </c>
      <c r="S899" s="19"/>
      <c r="T899" s="3">
        <f t="shared" si="165"/>
        <v>0</v>
      </c>
      <c r="U899" s="8" t="str">
        <f t="shared" si="166"/>
        <v/>
      </c>
      <c r="W899" s="11"/>
      <c r="X899" s="11"/>
      <c r="Y899" s="11"/>
      <c r="Z899" s="11"/>
      <c r="AA899" s="11"/>
      <c r="AB899" s="11"/>
      <c r="AC899" s="11"/>
      <c r="AD899">
        <f>IF(AND('Loan amortization schedule-old'!K899&gt;$AE$1,K899&gt;$AE$1),1,0)</f>
        <v>1</v>
      </c>
      <c r="AE899" s="2">
        <f>IF(AND('Loan amortization schedule-old'!K899&gt;$AE$1,K899&lt;$AE$1),($AE$1-K899)*Inputs!$B$10,0)</f>
        <v>0</v>
      </c>
      <c r="AF899">
        <f>IF(AND('Loan amortization schedule-old'!K899&lt;$AE$1,K899&lt;$AE$1),('Loan amortization schedule-old'!K899-'Loan amortization schedule-new'!K899)*Inputs!$B$10,0)</f>
        <v>0</v>
      </c>
      <c r="AG899" s="7"/>
      <c r="AH899" s="61" t="e">
        <f>IF(ISERROR(E899),NA(),'Loan amortization schedule-old'!K899-'Loan amortization schedule-new'!K899)+IF(ISERROR(E899),NA(),'Loan amortization schedule-old'!L899-'Loan amortization schedule-new'!L899)-IF(ISERROR(E899),NA(),IF(AD899=1,0,SUM(AE899:AF899)))</f>
        <v>#VALUE!</v>
      </c>
    </row>
    <row r="900" spans="4:34">
      <c r="D900" s="26">
        <f>IF(SUM($D$2:D899)&lt;&gt;0,0,IF(OR(ROUND(U899-L900,2)=0,ROUND(U900,2)=0),E900,0))</f>
        <v>0</v>
      </c>
      <c r="E900" s="3" t="str">
        <f t="shared" si="167"/>
        <v/>
      </c>
      <c r="F900" s="3" t="str">
        <f t="shared" ref="F900:F963" si="170">IF(E900="","",IF(ISERROR(INDEX($A$11:$B$20,MATCH(E900,$A$11:$A$20,0),2)),0,INDEX($A$11:$B$20,MATCH(E900,$A$11:$A$20,0),2)))</f>
        <v/>
      </c>
      <c r="G900" s="47">
        <f t="shared" si="169"/>
        <v>8.6499999999999994E-2</v>
      </c>
      <c r="H900" s="37">
        <f t="shared" ref="H900:H963" si="171">IF($BD$2="fixed",rate,G900)</f>
        <v>8.6499999999999994E-2</v>
      </c>
      <c r="I900" s="9" t="e">
        <f>IF(Inputs!$B$12="No",IF((K900+L900)&gt;(U899*(1+rate/freq)),IF((U899*(1+rate/freq))&lt;0,0,(U899*(1+rate/freq))),(K900+L900)),IF(E900="",NA(),IF(Inputs!$E$10&gt;(U899*(1+rate/freq)),IF((U899*(1+rate/freq))&lt;0,0,(U899*(1+rate/freq))),PMT(H900/freq,(term),-$B$2))))</f>
        <v>#N/A</v>
      </c>
      <c r="J900" s="8" t="str">
        <f t="shared" ref="J900:J963" si="172">IF(E900="","",IF(emi&gt;(U899*(1+rate/freq)),IF((U899*(1+rate/freq))&lt;0,0,(U899*(1+rate/freq))),emi))</f>
        <v/>
      </c>
      <c r="K900" s="9" t="str">
        <f t="shared" ref="K900:K963" si="173">IF(E900="","",IF(U899&lt;0,0,U899)*H900/freq)</f>
        <v/>
      </c>
      <c r="L900" s="8" t="str">
        <f>IF(E900="","",IF(Inputs!$B$12="Yes",I900-K900,Inputs!$B$6-K900))</f>
        <v/>
      </c>
      <c r="M900" s="8" t="str">
        <f t="shared" si="168"/>
        <v/>
      </c>
      <c r="N900" s="8"/>
      <c r="O900" s="8"/>
      <c r="P900" s="8"/>
      <c r="Q900" s="8" t="str">
        <f t="shared" ref="Q900:Q963" si="174">IF($B$23=$M$2,M900,IF($B$23=$N$2,N900,IF($B$23=$O$2,O900,IF($B$23=$P$2,P900,""))))</f>
        <v/>
      </c>
      <c r="R900" s="3">
        <f t="shared" ref="R900:R963" si="175">IF(Q900&lt;&gt;0,regpay,0)</f>
        <v>0</v>
      </c>
      <c r="S900" s="19"/>
      <c r="T900" s="3">
        <f t="shared" ref="T900:T963" si="176">IF(U899=0,0,S900)</f>
        <v>0</v>
      </c>
      <c r="U900" s="8" t="str">
        <f t="shared" ref="U900:U963" si="177">IF(E900="","",IF(U899&lt;=0,0,IF(U899+F900-L900-R900-T900&lt;0,0,U899+F900-L900-R900-T900)))</f>
        <v/>
      </c>
      <c r="W900" s="11"/>
      <c r="X900" s="11"/>
      <c r="Y900" s="11"/>
      <c r="Z900" s="11"/>
      <c r="AA900" s="11"/>
      <c r="AB900" s="11"/>
      <c r="AC900" s="11"/>
      <c r="AD900">
        <f>IF(AND('Loan amortization schedule-old'!K900&gt;$AE$1,K900&gt;$AE$1),1,0)</f>
        <v>1</v>
      </c>
      <c r="AE900" s="2">
        <f>IF(AND('Loan amortization schedule-old'!K900&gt;$AE$1,K900&lt;$AE$1),($AE$1-K900)*Inputs!$B$10,0)</f>
        <v>0</v>
      </c>
      <c r="AF900">
        <f>IF(AND('Loan amortization schedule-old'!K900&lt;$AE$1,K900&lt;$AE$1),('Loan amortization schedule-old'!K900-'Loan amortization schedule-new'!K900)*Inputs!$B$10,0)</f>
        <v>0</v>
      </c>
      <c r="AG900" s="7"/>
      <c r="AH900" s="61" t="e">
        <f>IF(ISERROR(E900),NA(),'Loan amortization schedule-old'!K900-'Loan amortization schedule-new'!K900)+IF(ISERROR(E900),NA(),'Loan amortization schedule-old'!L900-'Loan amortization schedule-new'!L900)-IF(ISERROR(E900),NA(),IF(AD900=1,0,SUM(AE900:AF900)))</f>
        <v>#VALUE!</v>
      </c>
    </row>
    <row r="901" spans="4:34">
      <c r="D901" s="26">
        <f>IF(SUM($D$2:D900)&lt;&gt;0,0,IF(OR(ROUND(U900-L901,2)=0,ROUND(U901,2)=0),E901,0))</f>
        <v>0</v>
      </c>
      <c r="E901" s="3" t="str">
        <f t="shared" ref="E901:E964" si="178">IF(E900&lt;term,E900+1,"")</f>
        <v/>
      </c>
      <c r="F901" s="3" t="str">
        <f t="shared" si="170"/>
        <v/>
      </c>
      <c r="G901" s="47">
        <f t="shared" si="169"/>
        <v>8.6499999999999994E-2</v>
      </c>
      <c r="H901" s="37">
        <f t="shared" si="171"/>
        <v>8.6499999999999994E-2</v>
      </c>
      <c r="I901" s="9" t="e">
        <f>IF(Inputs!$B$12="No",IF((K901+L901)&gt;(U900*(1+rate/freq)),IF((U900*(1+rate/freq))&lt;0,0,(U900*(1+rate/freq))),(K901+L901)),IF(E901="",NA(),IF(Inputs!$E$10&gt;(U900*(1+rate/freq)),IF((U900*(1+rate/freq))&lt;0,0,(U900*(1+rate/freq))),PMT(H901/freq,(term),-$B$2))))</f>
        <v>#N/A</v>
      </c>
      <c r="J901" s="8" t="str">
        <f t="shared" si="172"/>
        <v/>
      </c>
      <c r="K901" s="9" t="str">
        <f t="shared" si="173"/>
        <v/>
      </c>
      <c r="L901" s="8" t="str">
        <f>IF(E901="","",IF(Inputs!$B$12="Yes",I901-K901,Inputs!$B$6-K901))</f>
        <v/>
      </c>
      <c r="M901" s="8" t="str">
        <f t="shared" ref="M901:M964" si="179">E901</f>
        <v/>
      </c>
      <c r="N901" s="8">
        <f>N898+3</f>
        <v>898</v>
      </c>
      <c r="O901" s="8"/>
      <c r="P901" s="8"/>
      <c r="Q901" s="8" t="str">
        <f t="shared" si="174"/>
        <v/>
      </c>
      <c r="R901" s="3">
        <f t="shared" si="175"/>
        <v>0</v>
      </c>
      <c r="S901" s="19"/>
      <c r="T901" s="3">
        <f t="shared" si="176"/>
        <v>0</v>
      </c>
      <c r="U901" s="8" t="str">
        <f t="shared" si="177"/>
        <v/>
      </c>
      <c r="W901" s="11"/>
      <c r="X901" s="11"/>
      <c r="Y901" s="11"/>
      <c r="Z901" s="11"/>
      <c r="AA901" s="11"/>
      <c r="AB901" s="11"/>
      <c r="AC901" s="11"/>
      <c r="AD901">
        <f>IF(AND('Loan amortization schedule-old'!K901&gt;$AE$1,K901&gt;$AE$1),1,0)</f>
        <v>1</v>
      </c>
      <c r="AE901" s="2">
        <f>IF(AND('Loan amortization schedule-old'!K901&gt;$AE$1,K901&lt;$AE$1),($AE$1-K901)*Inputs!$B$10,0)</f>
        <v>0</v>
      </c>
      <c r="AF901">
        <f>IF(AND('Loan amortization schedule-old'!K901&lt;$AE$1,K901&lt;$AE$1),('Loan amortization schedule-old'!K901-'Loan amortization schedule-new'!K901)*Inputs!$B$10,0)</f>
        <v>0</v>
      </c>
      <c r="AG901" s="7"/>
      <c r="AH901" s="61" t="e">
        <f>IF(ISERROR(E901),NA(),'Loan amortization schedule-old'!K901-'Loan amortization schedule-new'!K901)+IF(ISERROR(E901),NA(),'Loan amortization schedule-old'!L901-'Loan amortization schedule-new'!L901)-IF(ISERROR(E901),NA(),IF(AD901=1,0,SUM(AE901:AF901)))</f>
        <v>#VALUE!</v>
      </c>
    </row>
    <row r="902" spans="4:34">
      <c r="D902" s="26">
        <f>IF(SUM($D$2:D901)&lt;&gt;0,0,IF(OR(ROUND(U901-L902,2)=0,ROUND(U902,2)=0),E902,0))</f>
        <v>0</v>
      </c>
      <c r="E902" s="3" t="str">
        <f t="shared" si="178"/>
        <v/>
      </c>
      <c r="F902" s="3" t="str">
        <f t="shared" si="170"/>
        <v/>
      </c>
      <c r="G902" s="47">
        <f t="shared" ref="G902:G965" si="180">G901</f>
        <v>8.6499999999999994E-2</v>
      </c>
      <c r="H902" s="37">
        <f t="shared" si="171"/>
        <v>8.6499999999999994E-2</v>
      </c>
      <c r="I902" s="9" t="e">
        <f>IF(Inputs!$B$12="No",IF((K902+L902)&gt;(U901*(1+rate/freq)),IF((U901*(1+rate/freq))&lt;0,0,(U901*(1+rate/freq))),(K902+L902)),IF(E902="",NA(),IF(Inputs!$E$10&gt;(U901*(1+rate/freq)),IF((U901*(1+rate/freq))&lt;0,0,(U901*(1+rate/freq))),PMT(H902/freq,(term),-$B$2))))</f>
        <v>#N/A</v>
      </c>
      <c r="J902" s="8" t="str">
        <f t="shared" si="172"/>
        <v/>
      </c>
      <c r="K902" s="9" t="str">
        <f t="shared" si="173"/>
        <v/>
      </c>
      <c r="L902" s="8" t="str">
        <f>IF(E902="","",IF(Inputs!$B$12="Yes",I902-K902,Inputs!$B$6-K902))</f>
        <v/>
      </c>
      <c r="M902" s="8" t="str">
        <f t="shared" si="179"/>
        <v/>
      </c>
      <c r="N902" s="8"/>
      <c r="O902" s="8"/>
      <c r="P902" s="8"/>
      <c r="Q902" s="8" t="str">
        <f t="shared" si="174"/>
        <v/>
      </c>
      <c r="R902" s="3">
        <f t="shared" si="175"/>
        <v>0</v>
      </c>
      <c r="S902" s="19"/>
      <c r="T902" s="3">
        <f t="shared" si="176"/>
        <v>0</v>
      </c>
      <c r="U902" s="8" t="str">
        <f t="shared" si="177"/>
        <v/>
      </c>
      <c r="W902" s="11"/>
      <c r="X902" s="11"/>
      <c r="Y902" s="11"/>
      <c r="Z902" s="11"/>
      <c r="AA902" s="11"/>
      <c r="AB902" s="11"/>
      <c r="AC902" s="11"/>
      <c r="AD902">
        <f>IF(AND('Loan amortization schedule-old'!K902&gt;$AE$1,K902&gt;$AE$1),1,0)</f>
        <v>1</v>
      </c>
      <c r="AE902" s="2">
        <f>IF(AND('Loan amortization schedule-old'!K902&gt;$AE$1,K902&lt;$AE$1),($AE$1-K902)*Inputs!$B$10,0)</f>
        <v>0</v>
      </c>
      <c r="AF902">
        <f>IF(AND('Loan amortization schedule-old'!K902&lt;$AE$1,K902&lt;$AE$1),('Loan amortization schedule-old'!K902-'Loan amortization schedule-new'!K902)*Inputs!$B$10,0)</f>
        <v>0</v>
      </c>
      <c r="AG902" s="7"/>
      <c r="AH902" s="61" t="e">
        <f>IF(ISERROR(E902),NA(),'Loan amortization schedule-old'!K902-'Loan amortization schedule-new'!K902)+IF(ISERROR(E902),NA(),'Loan amortization schedule-old'!L902-'Loan amortization schedule-new'!L902)-IF(ISERROR(E902),NA(),IF(AD902=1,0,SUM(AE902:AF902)))</f>
        <v>#VALUE!</v>
      </c>
    </row>
    <row r="903" spans="4:34">
      <c r="D903" s="26">
        <f>IF(SUM($D$2:D902)&lt;&gt;0,0,IF(OR(ROUND(U902-L903,2)=0,ROUND(U903,2)=0),E903,0))</f>
        <v>0</v>
      </c>
      <c r="E903" s="3" t="str">
        <f t="shared" si="178"/>
        <v/>
      </c>
      <c r="F903" s="3" t="str">
        <f t="shared" si="170"/>
        <v/>
      </c>
      <c r="G903" s="47">
        <f t="shared" si="180"/>
        <v>8.6499999999999994E-2</v>
      </c>
      <c r="H903" s="37">
        <f t="shared" si="171"/>
        <v>8.6499999999999994E-2</v>
      </c>
      <c r="I903" s="9" t="e">
        <f>IF(Inputs!$B$12="No",IF((K903+L903)&gt;(U902*(1+rate/freq)),IF((U902*(1+rate/freq))&lt;0,0,(U902*(1+rate/freq))),(K903+L903)),IF(E903="",NA(),IF(Inputs!$E$10&gt;(U902*(1+rate/freq)),IF((U902*(1+rate/freq))&lt;0,0,(U902*(1+rate/freq))),PMT(H903/freq,(term),-$B$2))))</f>
        <v>#N/A</v>
      </c>
      <c r="J903" s="8" t="str">
        <f t="shared" si="172"/>
        <v/>
      </c>
      <c r="K903" s="9" t="str">
        <f t="shared" si="173"/>
        <v/>
      </c>
      <c r="L903" s="8" t="str">
        <f>IF(E903="","",IF(Inputs!$B$12="Yes",I903-K903,Inputs!$B$6-K903))</f>
        <v/>
      </c>
      <c r="M903" s="8" t="str">
        <f t="shared" si="179"/>
        <v/>
      </c>
      <c r="N903" s="8"/>
      <c r="O903" s="8"/>
      <c r="P903" s="8"/>
      <c r="Q903" s="8" t="str">
        <f t="shared" si="174"/>
        <v/>
      </c>
      <c r="R903" s="3">
        <f t="shared" si="175"/>
        <v>0</v>
      </c>
      <c r="S903" s="19"/>
      <c r="T903" s="3">
        <f t="shared" si="176"/>
        <v>0</v>
      </c>
      <c r="U903" s="8" t="str">
        <f t="shared" si="177"/>
        <v/>
      </c>
      <c r="W903" s="11"/>
      <c r="X903" s="11"/>
      <c r="Y903" s="11"/>
      <c r="Z903" s="11"/>
      <c r="AA903" s="11"/>
      <c r="AB903" s="11"/>
      <c r="AC903" s="11"/>
      <c r="AD903">
        <f>IF(AND('Loan amortization schedule-old'!K903&gt;$AE$1,K903&gt;$AE$1),1,0)</f>
        <v>1</v>
      </c>
      <c r="AE903" s="2">
        <f>IF(AND('Loan amortization schedule-old'!K903&gt;$AE$1,K903&lt;$AE$1),($AE$1-K903)*Inputs!$B$10,0)</f>
        <v>0</v>
      </c>
      <c r="AF903">
        <f>IF(AND('Loan amortization schedule-old'!K903&lt;$AE$1,K903&lt;$AE$1),('Loan amortization schedule-old'!K903-'Loan amortization schedule-new'!K903)*Inputs!$B$10,0)</f>
        <v>0</v>
      </c>
      <c r="AG903" s="7"/>
      <c r="AH903" s="61" t="e">
        <f>IF(ISERROR(E903),NA(),'Loan amortization schedule-old'!K903-'Loan amortization schedule-new'!K903)+IF(ISERROR(E903),NA(),'Loan amortization schedule-old'!L903-'Loan amortization schedule-new'!L903)-IF(ISERROR(E903),NA(),IF(AD903=1,0,SUM(AE903:AF903)))</f>
        <v>#VALUE!</v>
      </c>
    </row>
    <row r="904" spans="4:34">
      <c r="D904" s="26">
        <f>IF(SUM($D$2:D903)&lt;&gt;0,0,IF(OR(ROUND(U903-L904,2)=0,ROUND(U904,2)=0),E904,0))</f>
        <v>0</v>
      </c>
      <c r="E904" s="3" t="str">
        <f t="shared" si="178"/>
        <v/>
      </c>
      <c r="F904" s="3" t="str">
        <f t="shared" si="170"/>
        <v/>
      </c>
      <c r="G904" s="47">
        <f t="shared" si="180"/>
        <v>8.6499999999999994E-2</v>
      </c>
      <c r="H904" s="37">
        <f t="shared" si="171"/>
        <v>8.6499999999999994E-2</v>
      </c>
      <c r="I904" s="9" t="e">
        <f>IF(Inputs!$B$12="No",IF((K904+L904)&gt;(U903*(1+rate/freq)),IF((U903*(1+rate/freq))&lt;0,0,(U903*(1+rate/freq))),(K904+L904)),IF(E904="",NA(),IF(Inputs!$E$10&gt;(U903*(1+rate/freq)),IF((U903*(1+rate/freq))&lt;0,0,(U903*(1+rate/freq))),PMT(H904/freq,(term),-$B$2))))</f>
        <v>#N/A</v>
      </c>
      <c r="J904" s="8" t="str">
        <f t="shared" si="172"/>
        <v/>
      </c>
      <c r="K904" s="9" t="str">
        <f t="shared" si="173"/>
        <v/>
      </c>
      <c r="L904" s="8" t="str">
        <f>IF(E904="","",IF(Inputs!$B$12="Yes",I904-K904,Inputs!$B$6-K904))</f>
        <v/>
      </c>
      <c r="M904" s="8" t="str">
        <f t="shared" si="179"/>
        <v/>
      </c>
      <c r="N904" s="8">
        <f>N901+3</f>
        <v>901</v>
      </c>
      <c r="O904" s="8">
        <f>O898+6</f>
        <v>901</v>
      </c>
      <c r="P904" s="8">
        <f>P892+12</f>
        <v>901</v>
      </c>
      <c r="Q904" s="8" t="str">
        <f t="shared" si="174"/>
        <v/>
      </c>
      <c r="R904" s="3">
        <f t="shared" si="175"/>
        <v>0</v>
      </c>
      <c r="S904" s="19"/>
      <c r="T904" s="3">
        <f t="shared" si="176"/>
        <v>0</v>
      </c>
      <c r="U904" s="8" t="str">
        <f t="shared" si="177"/>
        <v/>
      </c>
      <c r="W904" s="11"/>
      <c r="X904" s="11"/>
      <c r="Y904" s="11"/>
      <c r="Z904" s="11"/>
      <c r="AA904" s="11"/>
      <c r="AB904" s="11"/>
      <c r="AC904" s="11"/>
      <c r="AD904">
        <f>IF(AND('Loan amortization schedule-old'!K904&gt;$AE$1,K904&gt;$AE$1),1,0)</f>
        <v>1</v>
      </c>
      <c r="AE904" s="2">
        <f>IF(AND('Loan amortization schedule-old'!K904&gt;$AE$1,K904&lt;$AE$1),($AE$1-K904)*Inputs!$B$10,0)</f>
        <v>0</v>
      </c>
      <c r="AF904">
        <f>IF(AND('Loan amortization schedule-old'!K904&lt;$AE$1,K904&lt;$AE$1),('Loan amortization schedule-old'!K904-'Loan amortization schedule-new'!K904)*Inputs!$B$10,0)</f>
        <v>0</v>
      </c>
      <c r="AG904" s="7"/>
      <c r="AH904" s="61" t="e">
        <f>IF(ISERROR(E904),NA(),'Loan amortization schedule-old'!K904-'Loan amortization schedule-new'!K904)+IF(ISERROR(E904),NA(),'Loan amortization schedule-old'!L904-'Loan amortization schedule-new'!L904)-IF(ISERROR(E904),NA(),IF(AD904=1,0,SUM(AE904:AF904)))</f>
        <v>#VALUE!</v>
      </c>
    </row>
    <row r="905" spans="4:34">
      <c r="D905" s="26">
        <f>IF(SUM($D$2:D904)&lt;&gt;0,0,IF(OR(ROUND(U904-L905,2)=0,ROUND(U905,2)=0),E905,0))</f>
        <v>0</v>
      </c>
      <c r="E905" s="3" t="str">
        <f t="shared" si="178"/>
        <v/>
      </c>
      <c r="F905" s="3" t="str">
        <f t="shared" si="170"/>
        <v/>
      </c>
      <c r="G905" s="47">
        <f t="shared" si="180"/>
        <v>8.6499999999999994E-2</v>
      </c>
      <c r="H905" s="37">
        <f t="shared" si="171"/>
        <v>8.6499999999999994E-2</v>
      </c>
      <c r="I905" s="9" t="e">
        <f>IF(Inputs!$B$12="No",IF((K905+L905)&gt;(U904*(1+rate/freq)),IF((U904*(1+rate/freq))&lt;0,0,(U904*(1+rate/freq))),(K905+L905)),IF(E905="",NA(),IF(Inputs!$E$10&gt;(U904*(1+rate/freq)),IF((U904*(1+rate/freq))&lt;0,0,(U904*(1+rate/freq))),PMT(H905/freq,(term),-$B$2))))</f>
        <v>#N/A</v>
      </c>
      <c r="J905" s="8" t="str">
        <f t="shared" si="172"/>
        <v/>
      </c>
      <c r="K905" s="9" t="str">
        <f t="shared" si="173"/>
        <v/>
      </c>
      <c r="L905" s="8" t="str">
        <f>IF(E905="","",IF(Inputs!$B$12="Yes",I905-K905,Inputs!$B$6-K905))</f>
        <v/>
      </c>
      <c r="M905" s="8" t="str">
        <f t="shared" si="179"/>
        <v/>
      </c>
      <c r="N905" s="8"/>
      <c r="O905" s="8"/>
      <c r="P905" s="8"/>
      <c r="Q905" s="8" t="str">
        <f t="shared" si="174"/>
        <v/>
      </c>
      <c r="R905" s="3">
        <f t="shared" si="175"/>
        <v>0</v>
      </c>
      <c r="S905" s="19"/>
      <c r="T905" s="3">
        <f t="shared" si="176"/>
        <v>0</v>
      </c>
      <c r="U905" s="8" t="str">
        <f t="shared" si="177"/>
        <v/>
      </c>
      <c r="W905" s="11"/>
      <c r="X905" s="11"/>
      <c r="Y905" s="11"/>
      <c r="Z905" s="11"/>
      <c r="AA905" s="11"/>
      <c r="AB905" s="11"/>
      <c r="AC905" s="11"/>
      <c r="AD905">
        <f>IF(AND('Loan amortization schedule-old'!K905&gt;$AE$1,K905&gt;$AE$1),1,0)</f>
        <v>1</v>
      </c>
      <c r="AE905" s="2">
        <f>IF(AND('Loan amortization schedule-old'!K905&gt;$AE$1,K905&lt;$AE$1),($AE$1-K905)*Inputs!$B$10,0)</f>
        <v>0</v>
      </c>
      <c r="AF905">
        <f>IF(AND('Loan amortization schedule-old'!K905&lt;$AE$1,K905&lt;$AE$1),('Loan amortization schedule-old'!K905-'Loan amortization schedule-new'!K905)*Inputs!$B$10,0)</f>
        <v>0</v>
      </c>
      <c r="AG905" s="7"/>
      <c r="AH905" s="61" t="e">
        <f>IF(ISERROR(E905),NA(),'Loan amortization schedule-old'!K905-'Loan amortization schedule-new'!K905)+IF(ISERROR(E905),NA(),'Loan amortization schedule-old'!L905-'Loan amortization schedule-new'!L905)-IF(ISERROR(E905),NA(),IF(AD905=1,0,SUM(AE905:AF905)))</f>
        <v>#VALUE!</v>
      </c>
    </row>
    <row r="906" spans="4:34">
      <c r="D906" s="26">
        <f>IF(SUM($D$2:D905)&lt;&gt;0,0,IF(OR(ROUND(U905-L906,2)=0,ROUND(U906,2)=0),E906,0))</f>
        <v>0</v>
      </c>
      <c r="E906" s="3" t="str">
        <f t="shared" si="178"/>
        <v/>
      </c>
      <c r="F906" s="3" t="str">
        <f t="shared" si="170"/>
        <v/>
      </c>
      <c r="G906" s="47">
        <f t="shared" si="180"/>
        <v>8.6499999999999994E-2</v>
      </c>
      <c r="H906" s="37">
        <f t="shared" si="171"/>
        <v>8.6499999999999994E-2</v>
      </c>
      <c r="I906" s="9" t="e">
        <f>IF(Inputs!$B$12="No",IF((K906+L906)&gt;(U905*(1+rate/freq)),IF((U905*(1+rate/freq))&lt;0,0,(U905*(1+rate/freq))),(K906+L906)),IF(E906="",NA(),IF(Inputs!$E$10&gt;(U905*(1+rate/freq)),IF((U905*(1+rate/freq))&lt;0,0,(U905*(1+rate/freq))),PMT(H906/freq,(term),-$B$2))))</f>
        <v>#N/A</v>
      </c>
      <c r="J906" s="8" t="str">
        <f t="shared" si="172"/>
        <v/>
      </c>
      <c r="K906" s="9" t="str">
        <f t="shared" si="173"/>
        <v/>
      </c>
      <c r="L906" s="8" t="str">
        <f>IF(E906="","",IF(Inputs!$B$12="Yes",I906-K906,Inputs!$B$6-K906))</f>
        <v/>
      </c>
      <c r="M906" s="8" t="str">
        <f t="shared" si="179"/>
        <v/>
      </c>
      <c r="N906" s="8"/>
      <c r="O906" s="8"/>
      <c r="P906" s="8"/>
      <c r="Q906" s="8" t="str">
        <f t="shared" si="174"/>
        <v/>
      </c>
      <c r="R906" s="3">
        <f t="shared" si="175"/>
        <v>0</v>
      </c>
      <c r="S906" s="19"/>
      <c r="T906" s="3">
        <f t="shared" si="176"/>
        <v>0</v>
      </c>
      <c r="U906" s="8" t="str">
        <f t="shared" si="177"/>
        <v/>
      </c>
      <c r="W906" s="11"/>
      <c r="X906" s="11"/>
      <c r="Y906" s="11"/>
      <c r="Z906" s="11"/>
      <c r="AA906" s="11"/>
      <c r="AB906" s="11"/>
      <c r="AC906" s="11"/>
      <c r="AD906">
        <f>IF(AND('Loan amortization schedule-old'!K906&gt;$AE$1,K906&gt;$AE$1),1,0)</f>
        <v>1</v>
      </c>
      <c r="AE906" s="2">
        <f>IF(AND('Loan amortization schedule-old'!K906&gt;$AE$1,K906&lt;$AE$1),($AE$1-K906)*Inputs!$B$10,0)</f>
        <v>0</v>
      </c>
      <c r="AF906">
        <f>IF(AND('Loan amortization schedule-old'!K906&lt;$AE$1,K906&lt;$AE$1),('Loan amortization schedule-old'!K906-'Loan amortization schedule-new'!K906)*Inputs!$B$10,0)</f>
        <v>0</v>
      </c>
      <c r="AG906" s="7"/>
      <c r="AH906" s="61" t="e">
        <f>IF(ISERROR(E906),NA(),'Loan amortization schedule-old'!K906-'Loan amortization schedule-new'!K906)+IF(ISERROR(E906),NA(),'Loan amortization schedule-old'!L906-'Loan amortization schedule-new'!L906)-IF(ISERROR(E906),NA(),IF(AD906=1,0,SUM(AE906:AF906)))</f>
        <v>#VALUE!</v>
      </c>
    </row>
    <row r="907" spans="4:34">
      <c r="D907" s="26">
        <f>IF(SUM($D$2:D906)&lt;&gt;0,0,IF(OR(ROUND(U906-L907,2)=0,ROUND(U907,2)=0),E907,0))</f>
        <v>0</v>
      </c>
      <c r="E907" s="3" t="str">
        <f t="shared" si="178"/>
        <v/>
      </c>
      <c r="F907" s="3" t="str">
        <f t="shared" si="170"/>
        <v/>
      </c>
      <c r="G907" s="47">
        <f t="shared" si="180"/>
        <v>8.6499999999999994E-2</v>
      </c>
      <c r="H907" s="37">
        <f t="shared" si="171"/>
        <v>8.6499999999999994E-2</v>
      </c>
      <c r="I907" s="9" t="e">
        <f>IF(Inputs!$B$12="No",IF((K907+L907)&gt;(U906*(1+rate/freq)),IF((U906*(1+rate/freq))&lt;0,0,(U906*(1+rate/freq))),(K907+L907)),IF(E907="",NA(),IF(Inputs!$E$10&gt;(U906*(1+rate/freq)),IF((U906*(1+rate/freq))&lt;0,0,(U906*(1+rate/freq))),PMT(H907/freq,(term),-$B$2))))</f>
        <v>#N/A</v>
      </c>
      <c r="J907" s="8" t="str">
        <f t="shared" si="172"/>
        <v/>
      </c>
      <c r="K907" s="9" t="str">
        <f t="shared" si="173"/>
        <v/>
      </c>
      <c r="L907" s="8" t="str">
        <f>IF(E907="","",IF(Inputs!$B$12="Yes",I907-K907,Inputs!$B$6-K907))</f>
        <v/>
      </c>
      <c r="M907" s="8" t="str">
        <f t="shared" si="179"/>
        <v/>
      </c>
      <c r="N907" s="8">
        <f>N904+3</f>
        <v>904</v>
      </c>
      <c r="O907" s="8"/>
      <c r="P907" s="8"/>
      <c r="Q907" s="8" t="str">
        <f t="shared" si="174"/>
        <v/>
      </c>
      <c r="R907" s="3">
        <f t="shared" si="175"/>
        <v>0</v>
      </c>
      <c r="S907" s="19"/>
      <c r="T907" s="3">
        <f t="shared" si="176"/>
        <v>0</v>
      </c>
      <c r="U907" s="8" t="str">
        <f t="shared" si="177"/>
        <v/>
      </c>
      <c r="W907" s="11"/>
      <c r="X907" s="11"/>
      <c r="Y907" s="11"/>
      <c r="Z907" s="11"/>
      <c r="AA907" s="11"/>
      <c r="AB907" s="11"/>
      <c r="AC907" s="11"/>
      <c r="AD907">
        <f>IF(AND('Loan amortization schedule-old'!K907&gt;$AE$1,K907&gt;$AE$1),1,0)</f>
        <v>1</v>
      </c>
      <c r="AE907" s="2">
        <f>IF(AND('Loan amortization schedule-old'!K907&gt;$AE$1,K907&lt;$AE$1),($AE$1-K907)*Inputs!$B$10,0)</f>
        <v>0</v>
      </c>
      <c r="AF907">
        <f>IF(AND('Loan amortization schedule-old'!K907&lt;$AE$1,K907&lt;$AE$1),('Loan amortization schedule-old'!K907-'Loan amortization schedule-new'!K907)*Inputs!$B$10,0)</f>
        <v>0</v>
      </c>
      <c r="AG907" s="7"/>
      <c r="AH907" s="61" t="e">
        <f>IF(ISERROR(E907),NA(),'Loan amortization schedule-old'!K907-'Loan amortization schedule-new'!K907)+IF(ISERROR(E907),NA(),'Loan amortization schedule-old'!L907-'Loan amortization schedule-new'!L907)-IF(ISERROR(E907),NA(),IF(AD907=1,0,SUM(AE907:AF907)))</f>
        <v>#VALUE!</v>
      </c>
    </row>
    <row r="908" spans="4:34">
      <c r="D908" s="26">
        <f>IF(SUM($D$2:D907)&lt;&gt;0,0,IF(OR(ROUND(U907-L908,2)=0,ROUND(U908,2)=0),E908,0))</f>
        <v>0</v>
      </c>
      <c r="E908" s="3" t="str">
        <f t="shared" si="178"/>
        <v/>
      </c>
      <c r="F908" s="3" t="str">
        <f t="shared" si="170"/>
        <v/>
      </c>
      <c r="G908" s="47">
        <f t="shared" si="180"/>
        <v>8.6499999999999994E-2</v>
      </c>
      <c r="H908" s="37">
        <f t="shared" si="171"/>
        <v>8.6499999999999994E-2</v>
      </c>
      <c r="I908" s="9" t="e">
        <f>IF(Inputs!$B$12="No",IF((K908+L908)&gt;(U907*(1+rate/freq)),IF((U907*(1+rate/freq))&lt;0,0,(U907*(1+rate/freq))),(K908+L908)),IF(E908="",NA(),IF(Inputs!$E$10&gt;(U907*(1+rate/freq)),IF((U907*(1+rate/freq))&lt;0,0,(U907*(1+rate/freq))),PMT(H908/freq,(term),-$B$2))))</f>
        <v>#N/A</v>
      </c>
      <c r="J908" s="8" t="str">
        <f t="shared" si="172"/>
        <v/>
      </c>
      <c r="K908" s="9" t="str">
        <f t="shared" si="173"/>
        <v/>
      </c>
      <c r="L908" s="8" t="str">
        <f>IF(E908="","",IF(Inputs!$B$12="Yes",I908-K908,Inputs!$B$6-K908))</f>
        <v/>
      </c>
      <c r="M908" s="8" t="str">
        <f t="shared" si="179"/>
        <v/>
      </c>
      <c r="N908" s="8"/>
      <c r="O908" s="8"/>
      <c r="P908" s="8"/>
      <c r="Q908" s="8" t="str">
        <f t="shared" si="174"/>
        <v/>
      </c>
      <c r="R908" s="3">
        <f t="shared" si="175"/>
        <v>0</v>
      </c>
      <c r="S908" s="19"/>
      <c r="T908" s="3">
        <f t="shared" si="176"/>
        <v>0</v>
      </c>
      <c r="U908" s="8" t="str">
        <f t="shared" si="177"/>
        <v/>
      </c>
      <c r="W908" s="11"/>
      <c r="X908" s="11"/>
      <c r="Y908" s="11"/>
      <c r="Z908" s="11"/>
      <c r="AA908" s="11"/>
      <c r="AB908" s="11"/>
      <c r="AC908" s="11"/>
      <c r="AD908">
        <f>IF(AND('Loan amortization schedule-old'!K908&gt;$AE$1,K908&gt;$AE$1),1,0)</f>
        <v>1</v>
      </c>
      <c r="AE908" s="2">
        <f>IF(AND('Loan amortization schedule-old'!K908&gt;$AE$1,K908&lt;$AE$1),($AE$1-K908)*Inputs!$B$10,0)</f>
        <v>0</v>
      </c>
      <c r="AF908">
        <f>IF(AND('Loan amortization schedule-old'!K908&lt;$AE$1,K908&lt;$AE$1),('Loan amortization schedule-old'!K908-'Loan amortization schedule-new'!K908)*Inputs!$B$10,0)</f>
        <v>0</v>
      </c>
      <c r="AG908" s="7"/>
      <c r="AH908" s="61" t="e">
        <f>IF(ISERROR(E908),NA(),'Loan amortization schedule-old'!K908-'Loan amortization schedule-new'!K908)+IF(ISERROR(E908),NA(),'Loan amortization schedule-old'!L908-'Loan amortization schedule-new'!L908)-IF(ISERROR(E908),NA(),IF(AD908=1,0,SUM(AE908:AF908)))</f>
        <v>#VALUE!</v>
      </c>
    </row>
    <row r="909" spans="4:34">
      <c r="D909" s="26">
        <f>IF(SUM($D$2:D908)&lt;&gt;0,0,IF(OR(ROUND(U908-L909,2)=0,ROUND(U909,2)=0),E909,0))</f>
        <v>0</v>
      </c>
      <c r="E909" s="3" t="str">
        <f t="shared" si="178"/>
        <v/>
      </c>
      <c r="F909" s="3" t="str">
        <f t="shared" si="170"/>
        <v/>
      </c>
      <c r="G909" s="47">
        <f t="shared" si="180"/>
        <v>8.6499999999999994E-2</v>
      </c>
      <c r="H909" s="37">
        <f t="shared" si="171"/>
        <v>8.6499999999999994E-2</v>
      </c>
      <c r="I909" s="9" t="e">
        <f>IF(Inputs!$B$12="No",IF((K909+L909)&gt;(U908*(1+rate/freq)),IF((U908*(1+rate/freq))&lt;0,0,(U908*(1+rate/freq))),(K909+L909)),IF(E909="",NA(),IF(Inputs!$E$10&gt;(U908*(1+rate/freq)),IF((U908*(1+rate/freq))&lt;0,0,(U908*(1+rate/freq))),PMT(H909/freq,(term),-$B$2))))</f>
        <v>#N/A</v>
      </c>
      <c r="J909" s="8" t="str">
        <f t="shared" si="172"/>
        <v/>
      </c>
      <c r="K909" s="9" t="str">
        <f t="shared" si="173"/>
        <v/>
      </c>
      <c r="L909" s="8" t="str">
        <f>IF(E909="","",IF(Inputs!$B$12="Yes",I909-K909,Inputs!$B$6-K909))</f>
        <v/>
      </c>
      <c r="M909" s="8" t="str">
        <f t="shared" si="179"/>
        <v/>
      </c>
      <c r="N909" s="8"/>
      <c r="O909" s="8"/>
      <c r="P909" s="8"/>
      <c r="Q909" s="8" t="str">
        <f t="shared" si="174"/>
        <v/>
      </c>
      <c r="R909" s="3">
        <f t="shared" si="175"/>
        <v>0</v>
      </c>
      <c r="S909" s="19"/>
      <c r="T909" s="3">
        <f t="shared" si="176"/>
        <v>0</v>
      </c>
      <c r="U909" s="8" t="str">
        <f t="shared" si="177"/>
        <v/>
      </c>
      <c r="W909" s="11"/>
      <c r="X909" s="11"/>
      <c r="Y909" s="11"/>
      <c r="Z909" s="11"/>
      <c r="AA909" s="11"/>
      <c r="AB909" s="11"/>
      <c r="AC909" s="11"/>
      <c r="AD909">
        <f>IF(AND('Loan amortization schedule-old'!K909&gt;$AE$1,K909&gt;$AE$1),1,0)</f>
        <v>1</v>
      </c>
      <c r="AE909" s="2">
        <f>IF(AND('Loan amortization schedule-old'!K909&gt;$AE$1,K909&lt;$AE$1),($AE$1-K909)*Inputs!$B$10,0)</f>
        <v>0</v>
      </c>
      <c r="AF909">
        <f>IF(AND('Loan amortization schedule-old'!K909&lt;$AE$1,K909&lt;$AE$1),('Loan amortization schedule-old'!K909-'Loan amortization schedule-new'!K909)*Inputs!$B$10,0)</f>
        <v>0</v>
      </c>
      <c r="AG909" s="7"/>
      <c r="AH909" s="61" t="e">
        <f>IF(ISERROR(E909),NA(),'Loan amortization schedule-old'!K909-'Loan amortization schedule-new'!K909)+IF(ISERROR(E909),NA(),'Loan amortization schedule-old'!L909-'Loan amortization schedule-new'!L909)-IF(ISERROR(E909),NA(),IF(AD909=1,0,SUM(AE909:AF909)))</f>
        <v>#VALUE!</v>
      </c>
    </row>
    <row r="910" spans="4:34">
      <c r="D910" s="26">
        <f>IF(SUM($D$2:D909)&lt;&gt;0,0,IF(OR(ROUND(U909-L910,2)=0,ROUND(U910,2)=0),E910,0))</f>
        <v>0</v>
      </c>
      <c r="E910" s="3" t="str">
        <f t="shared" si="178"/>
        <v/>
      </c>
      <c r="F910" s="3" t="str">
        <f t="shared" si="170"/>
        <v/>
      </c>
      <c r="G910" s="47">
        <f t="shared" si="180"/>
        <v>8.6499999999999994E-2</v>
      </c>
      <c r="H910" s="37">
        <f t="shared" si="171"/>
        <v>8.6499999999999994E-2</v>
      </c>
      <c r="I910" s="9" t="e">
        <f>IF(Inputs!$B$12="No",IF((K910+L910)&gt;(U909*(1+rate/freq)),IF((U909*(1+rate/freq))&lt;0,0,(U909*(1+rate/freq))),(K910+L910)),IF(E910="",NA(),IF(Inputs!$E$10&gt;(U909*(1+rate/freq)),IF((U909*(1+rate/freq))&lt;0,0,(U909*(1+rate/freq))),PMT(H910/freq,(term),-$B$2))))</f>
        <v>#N/A</v>
      </c>
      <c r="J910" s="8" t="str">
        <f t="shared" si="172"/>
        <v/>
      </c>
      <c r="K910" s="9" t="str">
        <f t="shared" si="173"/>
        <v/>
      </c>
      <c r="L910" s="8" t="str">
        <f>IF(E910="","",IF(Inputs!$B$12="Yes",I910-K910,Inputs!$B$6-K910))</f>
        <v/>
      </c>
      <c r="M910" s="8" t="str">
        <f t="shared" si="179"/>
        <v/>
      </c>
      <c r="N910" s="8">
        <f>N907+3</f>
        <v>907</v>
      </c>
      <c r="O910" s="8">
        <f>O904+6</f>
        <v>907</v>
      </c>
      <c r="P910" s="8"/>
      <c r="Q910" s="8" t="str">
        <f t="shared" si="174"/>
        <v/>
      </c>
      <c r="R910" s="3">
        <f t="shared" si="175"/>
        <v>0</v>
      </c>
      <c r="S910" s="19"/>
      <c r="T910" s="3">
        <f t="shared" si="176"/>
        <v>0</v>
      </c>
      <c r="U910" s="8" t="str">
        <f t="shared" si="177"/>
        <v/>
      </c>
      <c r="W910" s="11"/>
      <c r="X910" s="11"/>
      <c r="Y910" s="11"/>
      <c r="Z910" s="11"/>
      <c r="AA910" s="11"/>
      <c r="AB910" s="11"/>
      <c r="AC910" s="11"/>
      <c r="AD910">
        <f>IF(AND('Loan amortization schedule-old'!K910&gt;$AE$1,K910&gt;$AE$1),1,0)</f>
        <v>1</v>
      </c>
      <c r="AE910" s="2">
        <f>IF(AND('Loan amortization schedule-old'!K910&gt;$AE$1,K910&lt;$AE$1),($AE$1-K910)*Inputs!$B$10,0)</f>
        <v>0</v>
      </c>
      <c r="AF910">
        <f>IF(AND('Loan amortization schedule-old'!K910&lt;$AE$1,K910&lt;$AE$1),('Loan amortization schedule-old'!K910-'Loan amortization schedule-new'!K910)*Inputs!$B$10,0)</f>
        <v>0</v>
      </c>
      <c r="AG910" s="7"/>
      <c r="AH910" s="61" t="e">
        <f>IF(ISERROR(E910),NA(),'Loan amortization schedule-old'!K910-'Loan amortization schedule-new'!K910)+IF(ISERROR(E910),NA(),'Loan amortization schedule-old'!L910-'Loan amortization schedule-new'!L910)-IF(ISERROR(E910),NA(),IF(AD910=1,0,SUM(AE910:AF910)))</f>
        <v>#VALUE!</v>
      </c>
    </row>
    <row r="911" spans="4:34">
      <c r="D911" s="26">
        <f>IF(SUM($D$2:D910)&lt;&gt;0,0,IF(OR(ROUND(U910-L911,2)=0,ROUND(U911,2)=0),E911,0))</f>
        <v>0</v>
      </c>
      <c r="E911" s="3" t="str">
        <f t="shared" si="178"/>
        <v/>
      </c>
      <c r="F911" s="3" t="str">
        <f t="shared" si="170"/>
        <v/>
      </c>
      <c r="G911" s="47">
        <f t="shared" si="180"/>
        <v>8.6499999999999994E-2</v>
      </c>
      <c r="H911" s="37">
        <f t="shared" si="171"/>
        <v>8.6499999999999994E-2</v>
      </c>
      <c r="I911" s="9" t="e">
        <f>IF(Inputs!$B$12="No",IF((K911+L911)&gt;(U910*(1+rate/freq)),IF((U910*(1+rate/freq))&lt;0,0,(U910*(1+rate/freq))),(K911+L911)),IF(E911="",NA(),IF(Inputs!$E$10&gt;(U910*(1+rate/freq)),IF((U910*(1+rate/freq))&lt;0,0,(U910*(1+rate/freq))),PMT(H911/freq,(term),-$B$2))))</f>
        <v>#N/A</v>
      </c>
      <c r="J911" s="8" t="str">
        <f t="shared" si="172"/>
        <v/>
      </c>
      <c r="K911" s="9" t="str">
        <f t="shared" si="173"/>
        <v/>
      </c>
      <c r="L911" s="8" t="str">
        <f>IF(E911="","",IF(Inputs!$B$12="Yes",I911-K911,Inputs!$B$6-K911))</f>
        <v/>
      </c>
      <c r="M911" s="8" t="str">
        <f t="shared" si="179"/>
        <v/>
      </c>
      <c r="N911" s="8"/>
      <c r="O911" s="8"/>
      <c r="P911" s="8"/>
      <c r="Q911" s="8" t="str">
        <f t="shared" si="174"/>
        <v/>
      </c>
      <c r="R911" s="3">
        <f t="shared" si="175"/>
        <v>0</v>
      </c>
      <c r="S911" s="19"/>
      <c r="T911" s="3">
        <f t="shared" si="176"/>
        <v>0</v>
      </c>
      <c r="U911" s="8" t="str">
        <f t="shared" si="177"/>
        <v/>
      </c>
      <c r="W911" s="11"/>
      <c r="X911" s="11"/>
      <c r="Y911" s="11"/>
      <c r="Z911" s="11"/>
      <c r="AA911" s="11"/>
      <c r="AB911" s="11"/>
      <c r="AC911" s="11"/>
      <c r="AD911">
        <f>IF(AND('Loan amortization schedule-old'!K911&gt;$AE$1,K911&gt;$AE$1),1,0)</f>
        <v>1</v>
      </c>
      <c r="AE911" s="2">
        <f>IF(AND('Loan amortization schedule-old'!K911&gt;$AE$1,K911&lt;$AE$1),($AE$1-K911)*Inputs!$B$10,0)</f>
        <v>0</v>
      </c>
      <c r="AF911">
        <f>IF(AND('Loan amortization schedule-old'!K911&lt;$AE$1,K911&lt;$AE$1),('Loan amortization schedule-old'!K911-'Loan amortization schedule-new'!K911)*Inputs!$B$10,0)</f>
        <v>0</v>
      </c>
      <c r="AG911" s="7"/>
      <c r="AH911" s="61" t="e">
        <f>IF(ISERROR(E911),NA(),'Loan amortization schedule-old'!K911-'Loan amortization schedule-new'!K911)+IF(ISERROR(E911),NA(),'Loan amortization schedule-old'!L911-'Loan amortization schedule-new'!L911)-IF(ISERROR(E911),NA(),IF(AD911=1,0,SUM(AE911:AF911)))</f>
        <v>#VALUE!</v>
      </c>
    </row>
    <row r="912" spans="4:34">
      <c r="D912" s="26">
        <f>IF(SUM($D$2:D911)&lt;&gt;0,0,IF(OR(ROUND(U911-L912,2)=0,ROUND(U912,2)=0),E912,0))</f>
        <v>0</v>
      </c>
      <c r="E912" s="3" t="str">
        <f t="shared" si="178"/>
        <v/>
      </c>
      <c r="F912" s="3" t="str">
        <f t="shared" si="170"/>
        <v/>
      </c>
      <c r="G912" s="47">
        <f t="shared" si="180"/>
        <v>8.6499999999999994E-2</v>
      </c>
      <c r="H912" s="37">
        <f t="shared" si="171"/>
        <v>8.6499999999999994E-2</v>
      </c>
      <c r="I912" s="9" t="e">
        <f>IF(Inputs!$B$12="No",IF((K912+L912)&gt;(U911*(1+rate/freq)),IF((U911*(1+rate/freq))&lt;0,0,(U911*(1+rate/freq))),(K912+L912)),IF(E912="",NA(),IF(Inputs!$E$10&gt;(U911*(1+rate/freq)),IF((U911*(1+rate/freq))&lt;0,0,(U911*(1+rate/freq))),PMT(H912/freq,(term),-$B$2))))</f>
        <v>#N/A</v>
      </c>
      <c r="J912" s="8" t="str">
        <f t="shared" si="172"/>
        <v/>
      </c>
      <c r="K912" s="9" t="str">
        <f t="shared" si="173"/>
        <v/>
      </c>
      <c r="L912" s="8" t="str">
        <f>IF(E912="","",IF(Inputs!$B$12="Yes",I912-K912,Inputs!$B$6-K912))</f>
        <v/>
      </c>
      <c r="M912" s="8" t="str">
        <f t="shared" si="179"/>
        <v/>
      </c>
      <c r="N912" s="8"/>
      <c r="O912" s="8"/>
      <c r="P912" s="8"/>
      <c r="Q912" s="8" t="str">
        <f t="shared" si="174"/>
        <v/>
      </c>
      <c r="R912" s="3">
        <f t="shared" si="175"/>
        <v>0</v>
      </c>
      <c r="S912" s="19"/>
      <c r="T912" s="3">
        <f t="shared" si="176"/>
        <v>0</v>
      </c>
      <c r="U912" s="8" t="str">
        <f t="shared" si="177"/>
        <v/>
      </c>
      <c r="W912" s="11"/>
      <c r="X912" s="11"/>
      <c r="Y912" s="11"/>
      <c r="Z912" s="11"/>
      <c r="AA912" s="11"/>
      <c r="AB912" s="11"/>
      <c r="AC912" s="11"/>
      <c r="AD912">
        <f>IF(AND('Loan amortization schedule-old'!K912&gt;$AE$1,K912&gt;$AE$1),1,0)</f>
        <v>1</v>
      </c>
      <c r="AE912" s="2">
        <f>IF(AND('Loan amortization schedule-old'!K912&gt;$AE$1,K912&lt;$AE$1),($AE$1-K912)*Inputs!$B$10,0)</f>
        <v>0</v>
      </c>
      <c r="AF912">
        <f>IF(AND('Loan amortization schedule-old'!K912&lt;$AE$1,K912&lt;$AE$1),('Loan amortization schedule-old'!K912-'Loan amortization schedule-new'!K912)*Inputs!$B$10,0)</f>
        <v>0</v>
      </c>
      <c r="AG912" s="7"/>
      <c r="AH912" s="61" t="e">
        <f>IF(ISERROR(E912),NA(),'Loan amortization schedule-old'!K912-'Loan amortization schedule-new'!K912)+IF(ISERROR(E912),NA(),'Loan amortization schedule-old'!L912-'Loan amortization schedule-new'!L912)-IF(ISERROR(E912),NA(),IF(AD912=1,0,SUM(AE912:AF912)))</f>
        <v>#VALUE!</v>
      </c>
    </row>
    <row r="913" spans="4:34">
      <c r="D913" s="26">
        <f>IF(SUM($D$2:D912)&lt;&gt;0,0,IF(OR(ROUND(U912-L913,2)=0,ROUND(U913,2)=0),E913,0))</f>
        <v>0</v>
      </c>
      <c r="E913" s="3" t="str">
        <f t="shared" si="178"/>
        <v/>
      </c>
      <c r="F913" s="3" t="str">
        <f t="shared" si="170"/>
        <v/>
      </c>
      <c r="G913" s="47">
        <f t="shared" si="180"/>
        <v>8.6499999999999994E-2</v>
      </c>
      <c r="H913" s="37">
        <f t="shared" si="171"/>
        <v>8.6499999999999994E-2</v>
      </c>
      <c r="I913" s="9" t="e">
        <f>IF(Inputs!$B$12="No",IF((K913+L913)&gt;(U912*(1+rate/freq)),IF((U912*(1+rate/freq))&lt;0,0,(U912*(1+rate/freq))),(K913+L913)),IF(E913="",NA(),IF(Inputs!$E$10&gt;(U912*(1+rate/freq)),IF((U912*(1+rate/freq))&lt;0,0,(U912*(1+rate/freq))),PMT(H913/freq,(term),-$B$2))))</f>
        <v>#N/A</v>
      </c>
      <c r="J913" s="8" t="str">
        <f t="shared" si="172"/>
        <v/>
      </c>
      <c r="K913" s="9" t="str">
        <f t="shared" si="173"/>
        <v/>
      </c>
      <c r="L913" s="8" t="str">
        <f>IF(E913="","",IF(Inputs!$B$12="Yes",I913-K913,Inputs!$B$6-K913))</f>
        <v/>
      </c>
      <c r="M913" s="8" t="str">
        <f t="shared" si="179"/>
        <v/>
      </c>
      <c r="N913" s="8">
        <f>N910+3</f>
        <v>910</v>
      </c>
      <c r="O913" s="8"/>
      <c r="P913" s="8"/>
      <c r="Q913" s="8" t="str">
        <f t="shared" si="174"/>
        <v/>
      </c>
      <c r="R913" s="3">
        <f t="shared" si="175"/>
        <v>0</v>
      </c>
      <c r="S913" s="19"/>
      <c r="T913" s="3">
        <f t="shared" si="176"/>
        <v>0</v>
      </c>
      <c r="U913" s="8" t="str">
        <f t="shared" si="177"/>
        <v/>
      </c>
      <c r="W913" s="11"/>
      <c r="X913" s="11"/>
      <c r="Y913" s="11"/>
      <c r="Z913" s="11"/>
      <c r="AA913" s="11"/>
      <c r="AB913" s="11"/>
      <c r="AC913" s="11"/>
      <c r="AD913">
        <f>IF(AND('Loan amortization schedule-old'!K913&gt;$AE$1,K913&gt;$AE$1),1,0)</f>
        <v>1</v>
      </c>
      <c r="AE913" s="2">
        <f>IF(AND('Loan amortization schedule-old'!K913&gt;$AE$1,K913&lt;$AE$1),($AE$1-K913)*Inputs!$B$10,0)</f>
        <v>0</v>
      </c>
      <c r="AF913">
        <f>IF(AND('Loan amortization schedule-old'!K913&lt;$AE$1,K913&lt;$AE$1),('Loan amortization schedule-old'!K913-'Loan amortization schedule-new'!K913)*Inputs!$B$10,0)</f>
        <v>0</v>
      </c>
      <c r="AG913" s="7"/>
      <c r="AH913" s="61" t="e">
        <f>IF(ISERROR(E913),NA(),'Loan amortization schedule-old'!K913-'Loan amortization schedule-new'!K913)+IF(ISERROR(E913),NA(),'Loan amortization schedule-old'!L913-'Loan amortization schedule-new'!L913)-IF(ISERROR(E913),NA(),IF(AD913=1,0,SUM(AE913:AF913)))</f>
        <v>#VALUE!</v>
      </c>
    </row>
    <row r="914" spans="4:34">
      <c r="D914" s="26">
        <f>IF(SUM($D$2:D913)&lt;&gt;0,0,IF(OR(ROUND(U913-L914,2)=0,ROUND(U914,2)=0),E914,0))</f>
        <v>0</v>
      </c>
      <c r="E914" s="3" t="str">
        <f t="shared" si="178"/>
        <v/>
      </c>
      <c r="F914" s="3" t="str">
        <f t="shared" si="170"/>
        <v/>
      </c>
      <c r="G914" s="47">
        <f t="shared" si="180"/>
        <v>8.6499999999999994E-2</v>
      </c>
      <c r="H914" s="37">
        <f t="shared" si="171"/>
        <v>8.6499999999999994E-2</v>
      </c>
      <c r="I914" s="9" t="e">
        <f>IF(Inputs!$B$12="No",IF((K914+L914)&gt;(U913*(1+rate/freq)),IF((U913*(1+rate/freq))&lt;0,0,(U913*(1+rate/freq))),(K914+L914)),IF(E914="",NA(),IF(Inputs!$E$10&gt;(U913*(1+rate/freq)),IF((U913*(1+rate/freq))&lt;0,0,(U913*(1+rate/freq))),PMT(H914/freq,(term),-$B$2))))</f>
        <v>#N/A</v>
      </c>
      <c r="J914" s="8" t="str">
        <f t="shared" si="172"/>
        <v/>
      </c>
      <c r="K914" s="9" t="str">
        <f t="shared" si="173"/>
        <v/>
      </c>
      <c r="L914" s="8" t="str">
        <f>IF(E914="","",IF(Inputs!$B$12="Yes",I914-K914,Inputs!$B$6-K914))</f>
        <v/>
      </c>
      <c r="M914" s="8" t="str">
        <f t="shared" si="179"/>
        <v/>
      </c>
      <c r="N914" s="8"/>
      <c r="O914" s="8"/>
      <c r="P914" s="8"/>
      <c r="Q914" s="8" t="str">
        <f t="shared" si="174"/>
        <v/>
      </c>
      <c r="R914" s="3">
        <f t="shared" si="175"/>
        <v>0</v>
      </c>
      <c r="S914" s="19"/>
      <c r="T914" s="3">
        <f t="shared" si="176"/>
        <v>0</v>
      </c>
      <c r="U914" s="8" t="str">
        <f t="shared" si="177"/>
        <v/>
      </c>
      <c r="W914" s="11"/>
      <c r="X914" s="11"/>
      <c r="Y914" s="11"/>
      <c r="Z914" s="11"/>
      <c r="AA914" s="11"/>
      <c r="AB914" s="11"/>
      <c r="AC914" s="11"/>
      <c r="AD914">
        <f>IF(AND('Loan amortization schedule-old'!K914&gt;$AE$1,K914&gt;$AE$1),1,0)</f>
        <v>1</v>
      </c>
      <c r="AE914" s="2">
        <f>IF(AND('Loan amortization schedule-old'!K914&gt;$AE$1,K914&lt;$AE$1),($AE$1-K914)*Inputs!$B$10,0)</f>
        <v>0</v>
      </c>
      <c r="AF914">
        <f>IF(AND('Loan amortization schedule-old'!K914&lt;$AE$1,K914&lt;$AE$1),('Loan amortization schedule-old'!K914-'Loan amortization schedule-new'!K914)*Inputs!$B$10,0)</f>
        <v>0</v>
      </c>
      <c r="AG914" s="7"/>
      <c r="AH914" s="61" t="e">
        <f>IF(ISERROR(E914),NA(),'Loan amortization schedule-old'!K914-'Loan amortization schedule-new'!K914)+IF(ISERROR(E914),NA(),'Loan amortization schedule-old'!L914-'Loan amortization schedule-new'!L914)-IF(ISERROR(E914),NA(),IF(AD914=1,0,SUM(AE914:AF914)))</f>
        <v>#VALUE!</v>
      </c>
    </row>
    <row r="915" spans="4:34">
      <c r="D915" s="26">
        <f>IF(SUM($D$2:D914)&lt;&gt;0,0,IF(OR(ROUND(U914-L915,2)=0,ROUND(U915,2)=0),E915,0))</f>
        <v>0</v>
      </c>
      <c r="E915" s="3" t="str">
        <f t="shared" si="178"/>
        <v/>
      </c>
      <c r="F915" s="3" t="str">
        <f t="shared" si="170"/>
        <v/>
      </c>
      <c r="G915" s="47">
        <f t="shared" si="180"/>
        <v>8.6499999999999994E-2</v>
      </c>
      <c r="H915" s="37">
        <f t="shared" si="171"/>
        <v>8.6499999999999994E-2</v>
      </c>
      <c r="I915" s="9" t="e">
        <f>IF(Inputs!$B$12="No",IF((K915+L915)&gt;(U914*(1+rate/freq)),IF((U914*(1+rate/freq))&lt;0,0,(U914*(1+rate/freq))),(K915+L915)),IF(E915="",NA(),IF(Inputs!$E$10&gt;(U914*(1+rate/freq)),IF((U914*(1+rate/freq))&lt;0,0,(U914*(1+rate/freq))),PMT(H915/freq,(term),-$B$2))))</f>
        <v>#N/A</v>
      </c>
      <c r="J915" s="8" t="str">
        <f t="shared" si="172"/>
        <v/>
      </c>
      <c r="K915" s="9" t="str">
        <f t="shared" si="173"/>
        <v/>
      </c>
      <c r="L915" s="8" t="str">
        <f>IF(E915="","",IF(Inputs!$B$12="Yes",I915-K915,Inputs!$B$6-K915))</f>
        <v/>
      </c>
      <c r="M915" s="8" t="str">
        <f t="shared" si="179"/>
        <v/>
      </c>
      <c r="N915" s="8"/>
      <c r="O915" s="8"/>
      <c r="P915" s="8"/>
      <c r="Q915" s="8" t="str">
        <f t="shared" si="174"/>
        <v/>
      </c>
      <c r="R915" s="3">
        <f t="shared" si="175"/>
        <v>0</v>
      </c>
      <c r="S915" s="19"/>
      <c r="T915" s="3">
        <f t="shared" si="176"/>
        <v>0</v>
      </c>
      <c r="U915" s="8" t="str">
        <f t="shared" si="177"/>
        <v/>
      </c>
      <c r="W915" s="11"/>
      <c r="X915" s="11"/>
      <c r="Y915" s="11"/>
      <c r="Z915" s="11"/>
      <c r="AA915" s="11"/>
      <c r="AB915" s="11"/>
      <c r="AC915" s="11"/>
      <c r="AD915">
        <f>IF(AND('Loan amortization schedule-old'!K915&gt;$AE$1,K915&gt;$AE$1),1,0)</f>
        <v>1</v>
      </c>
      <c r="AE915" s="2">
        <f>IF(AND('Loan amortization schedule-old'!K915&gt;$AE$1,K915&lt;$AE$1),($AE$1-K915)*Inputs!$B$10,0)</f>
        <v>0</v>
      </c>
      <c r="AF915">
        <f>IF(AND('Loan amortization schedule-old'!K915&lt;$AE$1,K915&lt;$AE$1),('Loan amortization schedule-old'!K915-'Loan amortization schedule-new'!K915)*Inputs!$B$10,0)</f>
        <v>0</v>
      </c>
      <c r="AG915" s="7"/>
      <c r="AH915" s="61" t="e">
        <f>IF(ISERROR(E915),NA(),'Loan amortization schedule-old'!K915-'Loan amortization schedule-new'!K915)+IF(ISERROR(E915),NA(),'Loan amortization schedule-old'!L915-'Loan amortization schedule-new'!L915)-IF(ISERROR(E915),NA(),IF(AD915=1,0,SUM(AE915:AF915)))</f>
        <v>#VALUE!</v>
      </c>
    </row>
    <row r="916" spans="4:34">
      <c r="D916" s="26">
        <f>IF(SUM($D$2:D915)&lt;&gt;0,0,IF(OR(ROUND(U915-L916,2)=0,ROUND(U916,2)=0),E916,0))</f>
        <v>0</v>
      </c>
      <c r="E916" s="3" t="str">
        <f t="shared" si="178"/>
        <v/>
      </c>
      <c r="F916" s="3" t="str">
        <f t="shared" si="170"/>
        <v/>
      </c>
      <c r="G916" s="47">
        <f t="shared" si="180"/>
        <v>8.6499999999999994E-2</v>
      </c>
      <c r="H916" s="37">
        <f t="shared" si="171"/>
        <v>8.6499999999999994E-2</v>
      </c>
      <c r="I916" s="9" t="e">
        <f>IF(Inputs!$B$12="No",IF((K916+L916)&gt;(U915*(1+rate/freq)),IF((U915*(1+rate/freq))&lt;0,0,(U915*(1+rate/freq))),(K916+L916)),IF(E916="",NA(),IF(Inputs!$E$10&gt;(U915*(1+rate/freq)),IF((U915*(1+rate/freq))&lt;0,0,(U915*(1+rate/freq))),PMT(H916/freq,(term),-$B$2))))</f>
        <v>#N/A</v>
      </c>
      <c r="J916" s="8" t="str">
        <f t="shared" si="172"/>
        <v/>
      </c>
      <c r="K916" s="9" t="str">
        <f t="shared" si="173"/>
        <v/>
      </c>
      <c r="L916" s="8" t="str">
        <f>IF(E916="","",IF(Inputs!$B$12="Yes",I916-K916,Inputs!$B$6-K916))</f>
        <v/>
      </c>
      <c r="M916" s="8" t="str">
        <f t="shared" si="179"/>
        <v/>
      </c>
      <c r="N916" s="8">
        <f>N913+3</f>
        <v>913</v>
      </c>
      <c r="O916" s="8">
        <f>O910+6</f>
        <v>913</v>
      </c>
      <c r="P916" s="8">
        <f>P904+12</f>
        <v>913</v>
      </c>
      <c r="Q916" s="8" t="str">
        <f t="shared" si="174"/>
        <v/>
      </c>
      <c r="R916" s="3">
        <f t="shared" si="175"/>
        <v>0</v>
      </c>
      <c r="S916" s="19"/>
      <c r="T916" s="3">
        <f t="shared" si="176"/>
        <v>0</v>
      </c>
      <c r="U916" s="8" t="str">
        <f t="shared" si="177"/>
        <v/>
      </c>
      <c r="W916" s="11"/>
      <c r="X916" s="11"/>
      <c r="Y916" s="11"/>
      <c r="Z916" s="11"/>
      <c r="AA916" s="11"/>
      <c r="AB916" s="11"/>
      <c r="AC916" s="11"/>
      <c r="AD916">
        <f>IF(AND('Loan amortization schedule-old'!K916&gt;$AE$1,K916&gt;$AE$1),1,0)</f>
        <v>1</v>
      </c>
      <c r="AE916" s="2">
        <f>IF(AND('Loan amortization schedule-old'!K916&gt;$AE$1,K916&lt;$AE$1),($AE$1-K916)*Inputs!$B$10,0)</f>
        <v>0</v>
      </c>
      <c r="AF916">
        <f>IF(AND('Loan amortization schedule-old'!K916&lt;$AE$1,K916&lt;$AE$1),('Loan amortization schedule-old'!K916-'Loan amortization schedule-new'!K916)*Inputs!$B$10,0)</f>
        <v>0</v>
      </c>
      <c r="AG916" s="7"/>
      <c r="AH916" s="61" t="e">
        <f>IF(ISERROR(E916),NA(),'Loan amortization schedule-old'!K916-'Loan amortization schedule-new'!K916)+IF(ISERROR(E916),NA(),'Loan amortization schedule-old'!L916-'Loan amortization schedule-new'!L916)-IF(ISERROR(E916),NA(),IF(AD916=1,0,SUM(AE916:AF916)))</f>
        <v>#VALUE!</v>
      </c>
    </row>
    <row r="917" spans="4:34">
      <c r="D917" s="26">
        <f>IF(SUM($D$2:D916)&lt;&gt;0,0,IF(OR(ROUND(U916-L917,2)=0,ROUND(U917,2)=0),E917,0))</f>
        <v>0</v>
      </c>
      <c r="E917" s="3" t="str">
        <f t="shared" si="178"/>
        <v/>
      </c>
      <c r="F917" s="3" t="str">
        <f t="shared" si="170"/>
        <v/>
      </c>
      <c r="G917" s="47">
        <f t="shared" si="180"/>
        <v>8.6499999999999994E-2</v>
      </c>
      <c r="H917" s="37">
        <f t="shared" si="171"/>
        <v>8.6499999999999994E-2</v>
      </c>
      <c r="I917" s="9" t="e">
        <f>IF(Inputs!$B$12="No",IF((K917+L917)&gt;(U916*(1+rate/freq)),IF((U916*(1+rate/freq))&lt;0,0,(U916*(1+rate/freq))),(K917+L917)),IF(E917="",NA(),IF(Inputs!$E$10&gt;(U916*(1+rate/freq)),IF((U916*(1+rate/freq))&lt;0,0,(U916*(1+rate/freq))),PMT(H917/freq,(term),-$B$2))))</f>
        <v>#N/A</v>
      </c>
      <c r="J917" s="8" t="str">
        <f t="shared" si="172"/>
        <v/>
      </c>
      <c r="K917" s="9" t="str">
        <f t="shared" si="173"/>
        <v/>
      </c>
      <c r="L917" s="8" t="str">
        <f>IF(E917="","",IF(Inputs!$B$12="Yes",I917-K917,Inputs!$B$6-K917))</f>
        <v/>
      </c>
      <c r="M917" s="8" t="str">
        <f t="shared" si="179"/>
        <v/>
      </c>
      <c r="N917" s="8"/>
      <c r="O917" s="8"/>
      <c r="P917" s="8"/>
      <c r="Q917" s="8" t="str">
        <f t="shared" si="174"/>
        <v/>
      </c>
      <c r="R917" s="3">
        <f t="shared" si="175"/>
        <v>0</v>
      </c>
      <c r="S917" s="19"/>
      <c r="T917" s="3">
        <f t="shared" si="176"/>
        <v>0</v>
      </c>
      <c r="U917" s="8" t="str">
        <f t="shared" si="177"/>
        <v/>
      </c>
      <c r="W917" s="11"/>
      <c r="X917" s="11"/>
      <c r="Y917" s="11"/>
      <c r="Z917" s="11"/>
      <c r="AA917" s="11"/>
      <c r="AB917" s="11"/>
      <c r="AC917" s="11"/>
      <c r="AD917">
        <f>IF(AND('Loan amortization schedule-old'!K917&gt;$AE$1,K917&gt;$AE$1),1,0)</f>
        <v>1</v>
      </c>
      <c r="AE917" s="2">
        <f>IF(AND('Loan amortization schedule-old'!K917&gt;$AE$1,K917&lt;$AE$1),($AE$1-K917)*Inputs!$B$10,0)</f>
        <v>0</v>
      </c>
      <c r="AF917">
        <f>IF(AND('Loan amortization schedule-old'!K917&lt;$AE$1,K917&lt;$AE$1),('Loan amortization schedule-old'!K917-'Loan amortization schedule-new'!K917)*Inputs!$B$10,0)</f>
        <v>0</v>
      </c>
      <c r="AG917" s="7"/>
      <c r="AH917" s="61" t="e">
        <f>IF(ISERROR(E917),NA(),'Loan amortization schedule-old'!K917-'Loan amortization schedule-new'!K917)+IF(ISERROR(E917),NA(),'Loan amortization schedule-old'!L917-'Loan amortization schedule-new'!L917)-IF(ISERROR(E917),NA(),IF(AD917=1,0,SUM(AE917:AF917)))</f>
        <v>#VALUE!</v>
      </c>
    </row>
    <row r="918" spans="4:34">
      <c r="D918" s="26">
        <f>IF(SUM($D$2:D917)&lt;&gt;0,0,IF(OR(ROUND(U917-L918,2)=0,ROUND(U918,2)=0),E918,0))</f>
        <v>0</v>
      </c>
      <c r="E918" s="3" t="str">
        <f t="shared" si="178"/>
        <v/>
      </c>
      <c r="F918" s="3" t="str">
        <f t="shared" si="170"/>
        <v/>
      </c>
      <c r="G918" s="47">
        <f t="shared" si="180"/>
        <v>8.6499999999999994E-2</v>
      </c>
      <c r="H918" s="37">
        <f t="shared" si="171"/>
        <v>8.6499999999999994E-2</v>
      </c>
      <c r="I918" s="9" t="e">
        <f>IF(Inputs!$B$12="No",IF((K918+L918)&gt;(U917*(1+rate/freq)),IF((U917*(1+rate/freq))&lt;0,0,(U917*(1+rate/freq))),(K918+L918)),IF(E918="",NA(),IF(Inputs!$E$10&gt;(U917*(1+rate/freq)),IF((U917*(1+rate/freq))&lt;0,0,(U917*(1+rate/freq))),PMT(H918/freq,(term),-$B$2))))</f>
        <v>#N/A</v>
      </c>
      <c r="J918" s="8" t="str">
        <f t="shared" si="172"/>
        <v/>
      </c>
      <c r="K918" s="9" t="str">
        <f t="shared" si="173"/>
        <v/>
      </c>
      <c r="L918" s="8" t="str">
        <f>IF(E918="","",IF(Inputs!$B$12="Yes",I918-K918,Inputs!$B$6-K918))</f>
        <v/>
      </c>
      <c r="M918" s="8" t="str">
        <f t="shared" si="179"/>
        <v/>
      </c>
      <c r="N918" s="8"/>
      <c r="O918" s="8"/>
      <c r="P918" s="8"/>
      <c r="Q918" s="8" t="str">
        <f t="shared" si="174"/>
        <v/>
      </c>
      <c r="R918" s="3">
        <f t="shared" si="175"/>
        <v>0</v>
      </c>
      <c r="S918" s="19"/>
      <c r="T918" s="3">
        <f t="shared" si="176"/>
        <v>0</v>
      </c>
      <c r="U918" s="8" t="str">
        <f t="shared" si="177"/>
        <v/>
      </c>
      <c r="W918" s="11"/>
      <c r="X918" s="11"/>
      <c r="Y918" s="11"/>
      <c r="Z918" s="11"/>
      <c r="AA918" s="11"/>
      <c r="AB918" s="11"/>
      <c r="AC918" s="11"/>
      <c r="AD918">
        <f>IF(AND('Loan amortization schedule-old'!K918&gt;$AE$1,K918&gt;$AE$1),1,0)</f>
        <v>1</v>
      </c>
      <c r="AE918" s="2">
        <f>IF(AND('Loan amortization schedule-old'!K918&gt;$AE$1,K918&lt;$AE$1),($AE$1-K918)*Inputs!$B$10,0)</f>
        <v>0</v>
      </c>
      <c r="AF918">
        <f>IF(AND('Loan amortization schedule-old'!K918&lt;$AE$1,K918&lt;$AE$1),('Loan amortization schedule-old'!K918-'Loan amortization schedule-new'!K918)*Inputs!$B$10,0)</f>
        <v>0</v>
      </c>
      <c r="AG918" s="7"/>
      <c r="AH918" s="61" t="e">
        <f>IF(ISERROR(E918),NA(),'Loan amortization schedule-old'!K918-'Loan amortization schedule-new'!K918)+IF(ISERROR(E918),NA(),'Loan amortization schedule-old'!L918-'Loan amortization schedule-new'!L918)-IF(ISERROR(E918),NA(),IF(AD918=1,0,SUM(AE918:AF918)))</f>
        <v>#VALUE!</v>
      </c>
    </row>
    <row r="919" spans="4:34">
      <c r="D919" s="26">
        <f>IF(SUM($D$2:D918)&lt;&gt;0,0,IF(OR(ROUND(U918-L919,2)=0,ROUND(U919,2)=0),E919,0))</f>
        <v>0</v>
      </c>
      <c r="E919" s="3" t="str">
        <f t="shared" si="178"/>
        <v/>
      </c>
      <c r="F919" s="3" t="str">
        <f t="shared" si="170"/>
        <v/>
      </c>
      <c r="G919" s="47">
        <f t="shared" si="180"/>
        <v>8.6499999999999994E-2</v>
      </c>
      <c r="H919" s="37">
        <f t="shared" si="171"/>
        <v>8.6499999999999994E-2</v>
      </c>
      <c r="I919" s="9" t="e">
        <f>IF(Inputs!$B$12="No",IF((K919+L919)&gt;(U918*(1+rate/freq)),IF((U918*(1+rate/freq))&lt;0,0,(U918*(1+rate/freq))),(K919+L919)),IF(E919="",NA(),IF(Inputs!$E$10&gt;(U918*(1+rate/freq)),IF((U918*(1+rate/freq))&lt;0,0,(U918*(1+rate/freq))),PMT(H919/freq,(term),-$B$2))))</f>
        <v>#N/A</v>
      </c>
      <c r="J919" s="8" t="str">
        <f t="shared" si="172"/>
        <v/>
      </c>
      <c r="K919" s="9" t="str">
        <f t="shared" si="173"/>
        <v/>
      </c>
      <c r="L919" s="8" t="str">
        <f>IF(E919="","",IF(Inputs!$B$12="Yes",I919-K919,Inputs!$B$6-K919))</f>
        <v/>
      </c>
      <c r="M919" s="8" t="str">
        <f t="shared" si="179"/>
        <v/>
      </c>
      <c r="N919" s="8">
        <f>N916+3</f>
        <v>916</v>
      </c>
      <c r="O919" s="8"/>
      <c r="P919" s="8"/>
      <c r="Q919" s="8" t="str">
        <f t="shared" si="174"/>
        <v/>
      </c>
      <c r="R919" s="3">
        <f t="shared" si="175"/>
        <v>0</v>
      </c>
      <c r="S919" s="19"/>
      <c r="T919" s="3">
        <f t="shared" si="176"/>
        <v>0</v>
      </c>
      <c r="U919" s="8" t="str">
        <f t="shared" si="177"/>
        <v/>
      </c>
      <c r="W919" s="11"/>
      <c r="X919" s="11"/>
      <c r="Y919" s="11"/>
      <c r="Z919" s="11"/>
      <c r="AA919" s="11"/>
      <c r="AB919" s="11"/>
      <c r="AC919" s="11"/>
      <c r="AD919">
        <f>IF(AND('Loan amortization schedule-old'!K919&gt;$AE$1,K919&gt;$AE$1),1,0)</f>
        <v>1</v>
      </c>
      <c r="AE919" s="2">
        <f>IF(AND('Loan amortization schedule-old'!K919&gt;$AE$1,K919&lt;$AE$1),($AE$1-K919)*Inputs!$B$10,0)</f>
        <v>0</v>
      </c>
      <c r="AF919">
        <f>IF(AND('Loan amortization schedule-old'!K919&lt;$AE$1,K919&lt;$AE$1),('Loan amortization schedule-old'!K919-'Loan amortization schedule-new'!K919)*Inputs!$B$10,0)</f>
        <v>0</v>
      </c>
      <c r="AG919" s="7"/>
      <c r="AH919" s="61" t="e">
        <f>IF(ISERROR(E919),NA(),'Loan amortization schedule-old'!K919-'Loan amortization schedule-new'!K919)+IF(ISERROR(E919),NA(),'Loan amortization schedule-old'!L919-'Loan amortization schedule-new'!L919)-IF(ISERROR(E919),NA(),IF(AD919=1,0,SUM(AE919:AF919)))</f>
        <v>#VALUE!</v>
      </c>
    </row>
    <row r="920" spans="4:34">
      <c r="D920" s="26">
        <f>IF(SUM($D$2:D919)&lt;&gt;0,0,IF(OR(ROUND(U919-L920,2)=0,ROUND(U920,2)=0),E920,0))</f>
        <v>0</v>
      </c>
      <c r="E920" s="3" t="str">
        <f t="shared" si="178"/>
        <v/>
      </c>
      <c r="F920" s="3" t="str">
        <f t="shared" si="170"/>
        <v/>
      </c>
      <c r="G920" s="47">
        <f t="shared" si="180"/>
        <v>8.6499999999999994E-2</v>
      </c>
      <c r="H920" s="37">
        <f t="shared" si="171"/>
        <v>8.6499999999999994E-2</v>
      </c>
      <c r="I920" s="9" t="e">
        <f>IF(Inputs!$B$12="No",IF((K920+L920)&gt;(U919*(1+rate/freq)),IF((U919*(1+rate/freq))&lt;0,0,(U919*(1+rate/freq))),(K920+L920)),IF(E920="",NA(),IF(Inputs!$E$10&gt;(U919*(1+rate/freq)),IF((U919*(1+rate/freq))&lt;0,0,(U919*(1+rate/freq))),PMT(H920/freq,(term),-$B$2))))</f>
        <v>#N/A</v>
      </c>
      <c r="J920" s="8" t="str">
        <f t="shared" si="172"/>
        <v/>
      </c>
      <c r="K920" s="9" t="str">
        <f t="shared" si="173"/>
        <v/>
      </c>
      <c r="L920" s="8" t="str">
        <f>IF(E920="","",IF(Inputs!$B$12="Yes",I920-K920,Inputs!$B$6-K920))</f>
        <v/>
      </c>
      <c r="M920" s="8" t="str">
        <f t="shared" si="179"/>
        <v/>
      </c>
      <c r="N920" s="8"/>
      <c r="O920" s="8"/>
      <c r="P920" s="8"/>
      <c r="Q920" s="8" t="str">
        <f t="shared" si="174"/>
        <v/>
      </c>
      <c r="R920" s="3">
        <f t="shared" si="175"/>
        <v>0</v>
      </c>
      <c r="S920" s="19"/>
      <c r="T920" s="3">
        <f t="shared" si="176"/>
        <v>0</v>
      </c>
      <c r="U920" s="8" t="str">
        <f t="shared" si="177"/>
        <v/>
      </c>
      <c r="W920" s="11"/>
      <c r="X920" s="11"/>
      <c r="Y920" s="11"/>
      <c r="Z920" s="11"/>
      <c r="AA920" s="11"/>
      <c r="AB920" s="11"/>
      <c r="AC920" s="11"/>
      <c r="AD920">
        <f>IF(AND('Loan amortization schedule-old'!K920&gt;$AE$1,K920&gt;$AE$1),1,0)</f>
        <v>1</v>
      </c>
      <c r="AE920" s="2">
        <f>IF(AND('Loan amortization schedule-old'!K920&gt;$AE$1,K920&lt;$AE$1),($AE$1-K920)*Inputs!$B$10,0)</f>
        <v>0</v>
      </c>
      <c r="AF920">
        <f>IF(AND('Loan amortization schedule-old'!K920&lt;$AE$1,K920&lt;$AE$1),('Loan amortization schedule-old'!K920-'Loan amortization schedule-new'!K920)*Inputs!$B$10,0)</f>
        <v>0</v>
      </c>
      <c r="AG920" s="7"/>
      <c r="AH920" s="61" t="e">
        <f>IF(ISERROR(E920),NA(),'Loan amortization schedule-old'!K920-'Loan amortization schedule-new'!K920)+IF(ISERROR(E920),NA(),'Loan amortization schedule-old'!L920-'Loan amortization schedule-new'!L920)-IF(ISERROR(E920),NA(),IF(AD920=1,0,SUM(AE920:AF920)))</f>
        <v>#VALUE!</v>
      </c>
    </row>
    <row r="921" spans="4:34">
      <c r="D921" s="26">
        <f>IF(SUM($D$2:D920)&lt;&gt;0,0,IF(OR(ROUND(U920-L921,2)=0,ROUND(U921,2)=0),E921,0))</f>
        <v>0</v>
      </c>
      <c r="E921" s="3" t="str">
        <f t="shared" si="178"/>
        <v/>
      </c>
      <c r="F921" s="3" t="str">
        <f t="shared" si="170"/>
        <v/>
      </c>
      <c r="G921" s="47">
        <f t="shared" si="180"/>
        <v>8.6499999999999994E-2</v>
      </c>
      <c r="H921" s="37">
        <f t="shared" si="171"/>
        <v>8.6499999999999994E-2</v>
      </c>
      <c r="I921" s="9" t="e">
        <f>IF(Inputs!$B$12="No",IF((K921+L921)&gt;(U920*(1+rate/freq)),IF((U920*(1+rate/freq))&lt;0,0,(U920*(1+rate/freq))),(K921+L921)),IF(E921="",NA(),IF(Inputs!$E$10&gt;(U920*(1+rate/freq)),IF((U920*(1+rate/freq))&lt;0,0,(U920*(1+rate/freq))),PMT(H921/freq,(term),-$B$2))))</f>
        <v>#N/A</v>
      </c>
      <c r="J921" s="8" t="str">
        <f t="shared" si="172"/>
        <v/>
      </c>
      <c r="K921" s="9" t="str">
        <f t="shared" si="173"/>
        <v/>
      </c>
      <c r="L921" s="8" t="str">
        <f>IF(E921="","",IF(Inputs!$B$12="Yes",I921-K921,Inputs!$B$6-K921))</f>
        <v/>
      </c>
      <c r="M921" s="8" t="str">
        <f t="shared" si="179"/>
        <v/>
      </c>
      <c r="N921" s="8"/>
      <c r="O921" s="8"/>
      <c r="P921" s="8"/>
      <c r="Q921" s="8" t="str">
        <f t="shared" si="174"/>
        <v/>
      </c>
      <c r="R921" s="3">
        <f t="shared" si="175"/>
        <v>0</v>
      </c>
      <c r="S921" s="19"/>
      <c r="T921" s="3">
        <f t="shared" si="176"/>
        <v>0</v>
      </c>
      <c r="U921" s="8" t="str">
        <f t="shared" si="177"/>
        <v/>
      </c>
      <c r="W921" s="11"/>
      <c r="X921" s="11"/>
      <c r="Y921" s="11"/>
      <c r="Z921" s="11"/>
      <c r="AA921" s="11"/>
      <c r="AB921" s="11"/>
      <c r="AC921" s="11"/>
      <c r="AD921">
        <f>IF(AND('Loan amortization schedule-old'!K921&gt;$AE$1,K921&gt;$AE$1),1,0)</f>
        <v>1</v>
      </c>
      <c r="AE921" s="2">
        <f>IF(AND('Loan amortization schedule-old'!K921&gt;$AE$1,K921&lt;$AE$1),($AE$1-K921)*Inputs!$B$10,0)</f>
        <v>0</v>
      </c>
      <c r="AF921">
        <f>IF(AND('Loan amortization schedule-old'!K921&lt;$AE$1,K921&lt;$AE$1),('Loan amortization schedule-old'!K921-'Loan amortization schedule-new'!K921)*Inputs!$B$10,0)</f>
        <v>0</v>
      </c>
      <c r="AG921" s="7"/>
      <c r="AH921" s="61" t="e">
        <f>IF(ISERROR(E921),NA(),'Loan amortization schedule-old'!K921-'Loan amortization schedule-new'!K921)+IF(ISERROR(E921),NA(),'Loan amortization schedule-old'!L921-'Loan amortization schedule-new'!L921)-IF(ISERROR(E921),NA(),IF(AD921=1,0,SUM(AE921:AF921)))</f>
        <v>#VALUE!</v>
      </c>
    </row>
    <row r="922" spans="4:34">
      <c r="D922" s="26">
        <f>IF(SUM($D$2:D921)&lt;&gt;0,0,IF(OR(ROUND(U921-L922,2)=0,ROUND(U922,2)=0),E922,0))</f>
        <v>0</v>
      </c>
      <c r="E922" s="3" t="str">
        <f t="shared" si="178"/>
        <v/>
      </c>
      <c r="F922" s="3" t="str">
        <f t="shared" si="170"/>
        <v/>
      </c>
      <c r="G922" s="47">
        <f t="shared" si="180"/>
        <v>8.6499999999999994E-2</v>
      </c>
      <c r="H922" s="37">
        <f t="shared" si="171"/>
        <v>8.6499999999999994E-2</v>
      </c>
      <c r="I922" s="9" t="e">
        <f>IF(Inputs!$B$12="No",IF((K922+L922)&gt;(U921*(1+rate/freq)),IF((U921*(1+rate/freq))&lt;0,0,(U921*(1+rate/freq))),(K922+L922)),IF(E922="",NA(),IF(Inputs!$E$10&gt;(U921*(1+rate/freq)),IF((U921*(1+rate/freq))&lt;0,0,(U921*(1+rate/freq))),PMT(H922/freq,(term),-$B$2))))</f>
        <v>#N/A</v>
      </c>
      <c r="J922" s="8" t="str">
        <f t="shared" si="172"/>
        <v/>
      </c>
      <c r="K922" s="9" t="str">
        <f t="shared" si="173"/>
        <v/>
      </c>
      <c r="L922" s="8" t="str">
        <f>IF(E922="","",IF(Inputs!$B$12="Yes",I922-K922,Inputs!$B$6-K922))</f>
        <v/>
      </c>
      <c r="M922" s="8" t="str">
        <f t="shared" si="179"/>
        <v/>
      </c>
      <c r="N922" s="8">
        <f>N919+3</f>
        <v>919</v>
      </c>
      <c r="O922" s="8">
        <f>O916+6</f>
        <v>919</v>
      </c>
      <c r="P922" s="8"/>
      <c r="Q922" s="8" t="str">
        <f t="shared" si="174"/>
        <v/>
      </c>
      <c r="R922" s="3">
        <f t="shared" si="175"/>
        <v>0</v>
      </c>
      <c r="S922" s="19"/>
      <c r="T922" s="3">
        <f t="shared" si="176"/>
        <v>0</v>
      </c>
      <c r="U922" s="8" t="str">
        <f t="shared" si="177"/>
        <v/>
      </c>
      <c r="W922" s="11"/>
      <c r="X922" s="11"/>
      <c r="Y922" s="11"/>
      <c r="Z922" s="11"/>
      <c r="AA922" s="11"/>
      <c r="AB922" s="11"/>
      <c r="AC922" s="11"/>
      <c r="AD922">
        <f>IF(AND('Loan amortization schedule-old'!K922&gt;$AE$1,K922&gt;$AE$1),1,0)</f>
        <v>1</v>
      </c>
      <c r="AE922" s="2">
        <f>IF(AND('Loan amortization schedule-old'!K922&gt;$AE$1,K922&lt;$AE$1),($AE$1-K922)*Inputs!$B$10,0)</f>
        <v>0</v>
      </c>
      <c r="AF922">
        <f>IF(AND('Loan amortization schedule-old'!K922&lt;$AE$1,K922&lt;$AE$1),('Loan amortization schedule-old'!K922-'Loan amortization schedule-new'!K922)*Inputs!$B$10,0)</f>
        <v>0</v>
      </c>
      <c r="AG922" s="7"/>
      <c r="AH922" s="61" t="e">
        <f>IF(ISERROR(E922),NA(),'Loan amortization schedule-old'!K922-'Loan amortization schedule-new'!K922)+IF(ISERROR(E922),NA(),'Loan amortization schedule-old'!L922-'Loan amortization schedule-new'!L922)-IF(ISERROR(E922),NA(),IF(AD922=1,0,SUM(AE922:AF922)))</f>
        <v>#VALUE!</v>
      </c>
    </row>
    <row r="923" spans="4:34">
      <c r="D923" s="26">
        <f>IF(SUM($D$2:D922)&lt;&gt;0,0,IF(OR(ROUND(U922-L923,2)=0,ROUND(U923,2)=0),E923,0))</f>
        <v>0</v>
      </c>
      <c r="E923" s="3" t="str">
        <f t="shared" si="178"/>
        <v/>
      </c>
      <c r="F923" s="3" t="str">
        <f t="shared" si="170"/>
        <v/>
      </c>
      <c r="G923" s="47">
        <f t="shared" si="180"/>
        <v>8.6499999999999994E-2</v>
      </c>
      <c r="H923" s="37">
        <f t="shared" si="171"/>
        <v>8.6499999999999994E-2</v>
      </c>
      <c r="I923" s="9" t="e">
        <f>IF(Inputs!$B$12="No",IF((K923+L923)&gt;(U922*(1+rate/freq)),IF((U922*(1+rate/freq))&lt;0,0,(U922*(1+rate/freq))),(K923+L923)),IF(E923="",NA(),IF(Inputs!$E$10&gt;(U922*(1+rate/freq)),IF((U922*(1+rate/freq))&lt;0,0,(U922*(1+rate/freq))),PMT(H923/freq,(term),-$B$2))))</f>
        <v>#N/A</v>
      </c>
      <c r="J923" s="8" t="str">
        <f t="shared" si="172"/>
        <v/>
      </c>
      <c r="K923" s="9" t="str">
        <f t="shared" si="173"/>
        <v/>
      </c>
      <c r="L923" s="8" t="str">
        <f>IF(E923="","",IF(Inputs!$B$12="Yes",I923-K923,Inputs!$B$6-K923))</f>
        <v/>
      </c>
      <c r="M923" s="8" t="str">
        <f t="shared" si="179"/>
        <v/>
      </c>
      <c r="N923" s="8"/>
      <c r="O923" s="8"/>
      <c r="P923" s="8"/>
      <c r="Q923" s="8" t="str">
        <f t="shared" si="174"/>
        <v/>
      </c>
      <c r="R923" s="3">
        <f t="shared" si="175"/>
        <v>0</v>
      </c>
      <c r="S923" s="19"/>
      <c r="T923" s="3">
        <f t="shared" si="176"/>
        <v>0</v>
      </c>
      <c r="U923" s="8" t="str">
        <f t="shared" si="177"/>
        <v/>
      </c>
      <c r="W923" s="11"/>
      <c r="X923" s="11"/>
      <c r="Y923" s="11"/>
      <c r="Z923" s="11"/>
      <c r="AA923" s="11"/>
      <c r="AB923" s="11"/>
      <c r="AC923" s="11"/>
      <c r="AD923">
        <f>IF(AND('Loan amortization schedule-old'!K923&gt;$AE$1,K923&gt;$AE$1),1,0)</f>
        <v>1</v>
      </c>
      <c r="AE923" s="2">
        <f>IF(AND('Loan amortization schedule-old'!K923&gt;$AE$1,K923&lt;$AE$1),($AE$1-K923)*Inputs!$B$10,0)</f>
        <v>0</v>
      </c>
      <c r="AF923">
        <f>IF(AND('Loan amortization schedule-old'!K923&lt;$AE$1,K923&lt;$AE$1),('Loan amortization schedule-old'!K923-'Loan amortization schedule-new'!K923)*Inputs!$B$10,0)</f>
        <v>0</v>
      </c>
      <c r="AG923" s="7"/>
      <c r="AH923" s="61" t="e">
        <f>IF(ISERROR(E923),NA(),'Loan amortization schedule-old'!K923-'Loan amortization schedule-new'!K923)+IF(ISERROR(E923),NA(),'Loan amortization schedule-old'!L923-'Loan amortization schedule-new'!L923)-IF(ISERROR(E923),NA(),IF(AD923=1,0,SUM(AE923:AF923)))</f>
        <v>#VALUE!</v>
      </c>
    </row>
    <row r="924" spans="4:34">
      <c r="D924" s="26">
        <f>IF(SUM($D$2:D923)&lt;&gt;0,0,IF(OR(ROUND(U923-L924,2)=0,ROUND(U924,2)=0),E924,0))</f>
        <v>0</v>
      </c>
      <c r="E924" s="3" t="str">
        <f t="shared" si="178"/>
        <v/>
      </c>
      <c r="F924" s="3" t="str">
        <f t="shared" si="170"/>
        <v/>
      </c>
      <c r="G924" s="47">
        <f t="shared" si="180"/>
        <v>8.6499999999999994E-2</v>
      </c>
      <c r="H924" s="37">
        <f t="shared" si="171"/>
        <v>8.6499999999999994E-2</v>
      </c>
      <c r="I924" s="9" t="e">
        <f>IF(Inputs!$B$12="No",IF((K924+L924)&gt;(U923*(1+rate/freq)),IF((U923*(1+rate/freq))&lt;0,0,(U923*(1+rate/freq))),(K924+L924)),IF(E924="",NA(),IF(Inputs!$E$10&gt;(U923*(1+rate/freq)),IF((U923*(1+rate/freq))&lt;0,0,(U923*(1+rate/freq))),PMT(H924/freq,(term),-$B$2))))</f>
        <v>#N/A</v>
      </c>
      <c r="J924" s="8" t="str">
        <f t="shared" si="172"/>
        <v/>
      </c>
      <c r="K924" s="9" t="str">
        <f t="shared" si="173"/>
        <v/>
      </c>
      <c r="L924" s="8" t="str">
        <f>IF(E924="","",IF(Inputs!$B$12="Yes",I924-K924,Inputs!$B$6-K924))</f>
        <v/>
      </c>
      <c r="M924" s="8" t="str">
        <f t="shared" si="179"/>
        <v/>
      </c>
      <c r="N924" s="8"/>
      <c r="O924" s="8"/>
      <c r="P924" s="8"/>
      <c r="Q924" s="8" t="str">
        <f t="shared" si="174"/>
        <v/>
      </c>
      <c r="R924" s="3">
        <f t="shared" si="175"/>
        <v>0</v>
      </c>
      <c r="S924" s="19"/>
      <c r="T924" s="3">
        <f t="shared" si="176"/>
        <v>0</v>
      </c>
      <c r="U924" s="8" t="str">
        <f t="shared" si="177"/>
        <v/>
      </c>
      <c r="W924" s="11"/>
      <c r="X924" s="11"/>
      <c r="Y924" s="11"/>
      <c r="Z924" s="11"/>
      <c r="AA924" s="11"/>
      <c r="AB924" s="11"/>
      <c r="AC924" s="11"/>
      <c r="AD924">
        <f>IF(AND('Loan amortization schedule-old'!K924&gt;$AE$1,K924&gt;$AE$1),1,0)</f>
        <v>1</v>
      </c>
      <c r="AE924" s="2">
        <f>IF(AND('Loan amortization schedule-old'!K924&gt;$AE$1,K924&lt;$AE$1),($AE$1-K924)*Inputs!$B$10,0)</f>
        <v>0</v>
      </c>
      <c r="AF924">
        <f>IF(AND('Loan amortization schedule-old'!K924&lt;$AE$1,K924&lt;$AE$1),('Loan amortization schedule-old'!K924-'Loan amortization schedule-new'!K924)*Inputs!$B$10,0)</f>
        <v>0</v>
      </c>
      <c r="AG924" s="7"/>
      <c r="AH924" s="61" t="e">
        <f>IF(ISERROR(E924),NA(),'Loan amortization schedule-old'!K924-'Loan amortization schedule-new'!K924)+IF(ISERROR(E924),NA(),'Loan amortization schedule-old'!L924-'Loan amortization schedule-new'!L924)-IF(ISERROR(E924),NA(),IF(AD924=1,0,SUM(AE924:AF924)))</f>
        <v>#VALUE!</v>
      </c>
    </row>
    <row r="925" spans="4:34">
      <c r="D925" s="26">
        <f>IF(SUM($D$2:D924)&lt;&gt;0,0,IF(OR(ROUND(U924-L925,2)=0,ROUND(U925,2)=0),E925,0))</f>
        <v>0</v>
      </c>
      <c r="E925" s="3" t="str">
        <f t="shared" si="178"/>
        <v/>
      </c>
      <c r="F925" s="3" t="str">
        <f t="shared" si="170"/>
        <v/>
      </c>
      <c r="G925" s="47">
        <f t="shared" si="180"/>
        <v>8.6499999999999994E-2</v>
      </c>
      <c r="H925" s="37">
        <f t="shared" si="171"/>
        <v>8.6499999999999994E-2</v>
      </c>
      <c r="I925" s="9" t="e">
        <f>IF(Inputs!$B$12="No",IF((K925+L925)&gt;(U924*(1+rate/freq)),IF((U924*(1+rate/freq))&lt;0,0,(U924*(1+rate/freq))),(K925+L925)),IF(E925="",NA(),IF(Inputs!$E$10&gt;(U924*(1+rate/freq)),IF((U924*(1+rate/freq))&lt;0,0,(U924*(1+rate/freq))),PMT(H925/freq,(term),-$B$2))))</f>
        <v>#N/A</v>
      </c>
      <c r="J925" s="8" t="str">
        <f t="shared" si="172"/>
        <v/>
      </c>
      <c r="K925" s="9" t="str">
        <f t="shared" si="173"/>
        <v/>
      </c>
      <c r="L925" s="8" t="str">
        <f>IF(E925="","",IF(Inputs!$B$12="Yes",I925-K925,Inputs!$B$6-K925))</f>
        <v/>
      </c>
      <c r="M925" s="8" t="str">
        <f t="shared" si="179"/>
        <v/>
      </c>
      <c r="N925" s="8">
        <f>N922+3</f>
        <v>922</v>
      </c>
      <c r="O925" s="8"/>
      <c r="P925" s="8"/>
      <c r="Q925" s="8" t="str">
        <f t="shared" si="174"/>
        <v/>
      </c>
      <c r="R925" s="3">
        <f t="shared" si="175"/>
        <v>0</v>
      </c>
      <c r="S925" s="19"/>
      <c r="T925" s="3">
        <f t="shared" si="176"/>
        <v>0</v>
      </c>
      <c r="U925" s="8" t="str">
        <f t="shared" si="177"/>
        <v/>
      </c>
      <c r="W925" s="11"/>
      <c r="X925" s="11"/>
      <c r="Y925" s="11"/>
      <c r="Z925" s="11"/>
      <c r="AA925" s="11"/>
      <c r="AB925" s="11"/>
      <c r="AC925" s="11"/>
      <c r="AD925">
        <f>IF(AND('Loan amortization schedule-old'!K925&gt;$AE$1,K925&gt;$AE$1),1,0)</f>
        <v>1</v>
      </c>
      <c r="AE925" s="2">
        <f>IF(AND('Loan amortization schedule-old'!K925&gt;$AE$1,K925&lt;$AE$1),($AE$1-K925)*Inputs!$B$10,0)</f>
        <v>0</v>
      </c>
      <c r="AF925">
        <f>IF(AND('Loan amortization schedule-old'!K925&lt;$AE$1,K925&lt;$AE$1),('Loan amortization schedule-old'!K925-'Loan amortization schedule-new'!K925)*Inputs!$B$10,0)</f>
        <v>0</v>
      </c>
      <c r="AG925" s="7"/>
      <c r="AH925" s="61" t="e">
        <f>IF(ISERROR(E925),NA(),'Loan amortization schedule-old'!K925-'Loan amortization schedule-new'!K925)+IF(ISERROR(E925),NA(),'Loan amortization schedule-old'!L925-'Loan amortization schedule-new'!L925)-IF(ISERROR(E925),NA(),IF(AD925=1,0,SUM(AE925:AF925)))</f>
        <v>#VALUE!</v>
      </c>
    </row>
    <row r="926" spans="4:34">
      <c r="D926" s="26">
        <f>IF(SUM($D$2:D925)&lt;&gt;0,0,IF(OR(ROUND(U925-L926,2)=0,ROUND(U926,2)=0),E926,0))</f>
        <v>0</v>
      </c>
      <c r="E926" s="3" t="str">
        <f t="shared" si="178"/>
        <v/>
      </c>
      <c r="F926" s="3" t="str">
        <f t="shared" si="170"/>
        <v/>
      </c>
      <c r="G926" s="47">
        <f t="shared" si="180"/>
        <v>8.6499999999999994E-2</v>
      </c>
      <c r="H926" s="37">
        <f t="shared" si="171"/>
        <v>8.6499999999999994E-2</v>
      </c>
      <c r="I926" s="9" t="e">
        <f>IF(Inputs!$B$12="No",IF((K926+L926)&gt;(U925*(1+rate/freq)),IF((U925*(1+rate/freq))&lt;0,0,(U925*(1+rate/freq))),(K926+L926)),IF(E926="",NA(),IF(Inputs!$E$10&gt;(U925*(1+rate/freq)),IF((U925*(1+rate/freq))&lt;0,0,(U925*(1+rate/freq))),PMT(H926/freq,(term),-$B$2))))</f>
        <v>#N/A</v>
      </c>
      <c r="J926" s="8" t="str">
        <f t="shared" si="172"/>
        <v/>
      </c>
      <c r="K926" s="9" t="str">
        <f t="shared" si="173"/>
        <v/>
      </c>
      <c r="L926" s="8" t="str">
        <f>IF(E926="","",IF(Inputs!$B$12="Yes",I926-K926,Inputs!$B$6-K926))</f>
        <v/>
      </c>
      <c r="M926" s="8" t="str">
        <f t="shared" si="179"/>
        <v/>
      </c>
      <c r="N926" s="8"/>
      <c r="O926" s="8"/>
      <c r="P926" s="8"/>
      <c r="Q926" s="8" t="str">
        <f t="shared" si="174"/>
        <v/>
      </c>
      <c r="R926" s="3">
        <f t="shared" si="175"/>
        <v>0</v>
      </c>
      <c r="S926" s="19"/>
      <c r="T926" s="3">
        <f t="shared" si="176"/>
        <v>0</v>
      </c>
      <c r="U926" s="8" t="str">
        <f t="shared" si="177"/>
        <v/>
      </c>
      <c r="W926" s="11"/>
      <c r="X926" s="11"/>
      <c r="Y926" s="11"/>
      <c r="Z926" s="11"/>
      <c r="AA926" s="11"/>
      <c r="AB926" s="11"/>
      <c r="AC926" s="11"/>
      <c r="AD926">
        <f>IF(AND('Loan amortization schedule-old'!K926&gt;$AE$1,K926&gt;$AE$1),1,0)</f>
        <v>1</v>
      </c>
      <c r="AE926" s="2">
        <f>IF(AND('Loan amortization schedule-old'!K926&gt;$AE$1,K926&lt;$AE$1),($AE$1-K926)*Inputs!$B$10,0)</f>
        <v>0</v>
      </c>
      <c r="AF926">
        <f>IF(AND('Loan amortization schedule-old'!K926&lt;$AE$1,K926&lt;$AE$1),('Loan amortization schedule-old'!K926-'Loan amortization schedule-new'!K926)*Inputs!$B$10,0)</f>
        <v>0</v>
      </c>
      <c r="AG926" s="7"/>
      <c r="AH926" s="61" t="e">
        <f>IF(ISERROR(E926),NA(),'Loan amortization schedule-old'!K926-'Loan amortization schedule-new'!K926)+IF(ISERROR(E926),NA(),'Loan amortization schedule-old'!L926-'Loan amortization schedule-new'!L926)-IF(ISERROR(E926),NA(),IF(AD926=1,0,SUM(AE926:AF926)))</f>
        <v>#VALUE!</v>
      </c>
    </row>
    <row r="927" spans="4:34">
      <c r="D927" s="26">
        <f>IF(SUM($D$2:D926)&lt;&gt;0,0,IF(OR(ROUND(U926-L927,2)=0,ROUND(U927,2)=0),E927,0))</f>
        <v>0</v>
      </c>
      <c r="E927" s="3" t="str">
        <f t="shared" si="178"/>
        <v/>
      </c>
      <c r="F927" s="3" t="str">
        <f t="shared" si="170"/>
        <v/>
      </c>
      <c r="G927" s="47">
        <f t="shared" si="180"/>
        <v>8.6499999999999994E-2</v>
      </c>
      <c r="H927" s="37">
        <f t="shared" si="171"/>
        <v>8.6499999999999994E-2</v>
      </c>
      <c r="I927" s="9" t="e">
        <f>IF(Inputs!$B$12="No",IF((K927+L927)&gt;(U926*(1+rate/freq)),IF((U926*(1+rate/freq))&lt;0,0,(U926*(1+rate/freq))),(K927+L927)),IF(E927="",NA(),IF(Inputs!$E$10&gt;(U926*(1+rate/freq)),IF((U926*(1+rate/freq))&lt;0,0,(U926*(1+rate/freq))),PMT(H927/freq,(term),-$B$2))))</f>
        <v>#N/A</v>
      </c>
      <c r="J927" s="8" t="str">
        <f t="shared" si="172"/>
        <v/>
      </c>
      <c r="K927" s="9" t="str">
        <f t="shared" si="173"/>
        <v/>
      </c>
      <c r="L927" s="8" t="str">
        <f>IF(E927="","",IF(Inputs!$B$12="Yes",I927-K927,Inputs!$B$6-K927))</f>
        <v/>
      </c>
      <c r="M927" s="8" t="str">
        <f t="shared" si="179"/>
        <v/>
      </c>
      <c r="N927" s="8"/>
      <c r="O927" s="8"/>
      <c r="P927" s="8"/>
      <c r="Q927" s="8" t="str">
        <f t="shared" si="174"/>
        <v/>
      </c>
      <c r="R927" s="3">
        <f t="shared" si="175"/>
        <v>0</v>
      </c>
      <c r="S927" s="19"/>
      <c r="T927" s="3">
        <f t="shared" si="176"/>
        <v>0</v>
      </c>
      <c r="U927" s="8" t="str">
        <f t="shared" si="177"/>
        <v/>
      </c>
      <c r="W927" s="11"/>
      <c r="X927" s="11"/>
      <c r="Y927" s="11"/>
      <c r="Z927" s="11"/>
      <c r="AA927" s="11"/>
      <c r="AB927" s="11"/>
      <c r="AC927" s="11"/>
      <c r="AD927">
        <f>IF(AND('Loan amortization schedule-old'!K927&gt;$AE$1,K927&gt;$AE$1),1,0)</f>
        <v>1</v>
      </c>
      <c r="AE927" s="2">
        <f>IF(AND('Loan amortization schedule-old'!K927&gt;$AE$1,K927&lt;$AE$1),($AE$1-K927)*Inputs!$B$10,0)</f>
        <v>0</v>
      </c>
      <c r="AF927">
        <f>IF(AND('Loan amortization schedule-old'!K927&lt;$AE$1,K927&lt;$AE$1),('Loan amortization schedule-old'!K927-'Loan amortization schedule-new'!K927)*Inputs!$B$10,0)</f>
        <v>0</v>
      </c>
      <c r="AG927" s="7"/>
      <c r="AH927" s="61" t="e">
        <f>IF(ISERROR(E927),NA(),'Loan amortization schedule-old'!K927-'Loan amortization schedule-new'!K927)+IF(ISERROR(E927),NA(),'Loan amortization schedule-old'!L927-'Loan amortization schedule-new'!L927)-IF(ISERROR(E927),NA(),IF(AD927=1,0,SUM(AE927:AF927)))</f>
        <v>#VALUE!</v>
      </c>
    </row>
    <row r="928" spans="4:34">
      <c r="D928" s="26">
        <f>IF(SUM($D$2:D927)&lt;&gt;0,0,IF(OR(ROUND(U927-L928,2)=0,ROUND(U928,2)=0),E928,0))</f>
        <v>0</v>
      </c>
      <c r="E928" s="3" t="str">
        <f t="shared" si="178"/>
        <v/>
      </c>
      <c r="F928" s="3" t="str">
        <f t="shared" si="170"/>
        <v/>
      </c>
      <c r="G928" s="47">
        <f t="shared" si="180"/>
        <v>8.6499999999999994E-2</v>
      </c>
      <c r="H928" s="37">
        <f t="shared" si="171"/>
        <v>8.6499999999999994E-2</v>
      </c>
      <c r="I928" s="9" t="e">
        <f>IF(Inputs!$B$12="No",IF((K928+L928)&gt;(U927*(1+rate/freq)),IF((U927*(1+rate/freq))&lt;0,0,(U927*(1+rate/freq))),(K928+L928)),IF(E928="",NA(),IF(Inputs!$E$10&gt;(U927*(1+rate/freq)),IF((U927*(1+rate/freq))&lt;0,0,(U927*(1+rate/freq))),PMT(H928/freq,(term),-$B$2))))</f>
        <v>#N/A</v>
      </c>
      <c r="J928" s="8" t="str">
        <f t="shared" si="172"/>
        <v/>
      </c>
      <c r="K928" s="9" t="str">
        <f t="shared" si="173"/>
        <v/>
      </c>
      <c r="L928" s="8" t="str">
        <f>IF(E928="","",IF(Inputs!$B$12="Yes",I928-K928,Inputs!$B$6-K928))</f>
        <v/>
      </c>
      <c r="M928" s="8" t="str">
        <f t="shared" si="179"/>
        <v/>
      </c>
      <c r="N928" s="8">
        <f>N925+3</f>
        <v>925</v>
      </c>
      <c r="O928" s="8">
        <f>O922+6</f>
        <v>925</v>
      </c>
      <c r="P928" s="8">
        <f>P916+12</f>
        <v>925</v>
      </c>
      <c r="Q928" s="8" t="str">
        <f t="shared" si="174"/>
        <v/>
      </c>
      <c r="R928" s="3">
        <f t="shared" si="175"/>
        <v>0</v>
      </c>
      <c r="S928" s="19"/>
      <c r="T928" s="3">
        <f t="shared" si="176"/>
        <v>0</v>
      </c>
      <c r="U928" s="8" t="str">
        <f t="shared" si="177"/>
        <v/>
      </c>
      <c r="W928" s="11"/>
      <c r="X928" s="11"/>
      <c r="Y928" s="11"/>
      <c r="Z928" s="11"/>
      <c r="AA928" s="11"/>
      <c r="AB928" s="11"/>
      <c r="AC928" s="11"/>
      <c r="AD928">
        <f>IF(AND('Loan amortization schedule-old'!K928&gt;$AE$1,K928&gt;$AE$1),1,0)</f>
        <v>1</v>
      </c>
      <c r="AE928" s="2">
        <f>IF(AND('Loan amortization schedule-old'!K928&gt;$AE$1,K928&lt;$AE$1),($AE$1-K928)*Inputs!$B$10,0)</f>
        <v>0</v>
      </c>
      <c r="AF928">
        <f>IF(AND('Loan amortization schedule-old'!K928&lt;$AE$1,K928&lt;$AE$1),('Loan amortization schedule-old'!K928-'Loan amortization schedule-new'!K928)*Inputs!$B$10,0)</f>
        <v>0</v>
      </c>
      <c r="AG928" s="7"/>
      <c r="AH928" s="61" t="e">
        <f>IF(ISERROR(E928),NA(),'Loan amortization schedule-old'!K928-'Loan amortization schedule-new'!K928)+IF(ISERROR(E928),NA(),'Loan amortization schedule-old'!L928-'Loan amortization schedule-new'!L928)-IF(ISERROR(E928),NA(),IF(AD928=1,0,SUM(AE928:AF928)))</f>
        <v>#VALUE!</v>
      </c>
    </row>
    <row r="929" spans="4:34">
      <c r="D929" s="26">
        <f>IF(SUM($D$2:D928)&lt;&gt;0,0,IF(OR(ROUND(U928-L929,2)=0,ROUND(U929,2)=0),E929,0))</f>
        <v>0</v>
      </c>
      <c r="E929" s="3" t="str">
        <f t="shared" si="178"/>
        <v/>
      </c>
      <c r="F929" s="3" t="str">
        <f t="shared" si="170"/>
        <v/>
      </c>
      <c r="G929" s="47">
        <f t="shared" si="180"/>
        <v>8.6499999999999994E-2</v>
      </c>
      <c r="H929" s="37">
        <f t="shared" si="171"/>
        <v>8.6499999999999994E-2</v>
      </c>
      <c r="I929" s="9" t="e">
        <f>IF(Inputs!$B$12="No",IF((K929+L929)&gt;(U928*(1+rate/freq)),IF((U928*(1+rate/freq))&lt;0,0,(U928*(1+rate/freq))),(K929+L929)),IF(E929="",NA(),IF(Inputs!$E$10&gt;(U928*(1+rate/freq)),IF((U928*(1+rate/freq))&lt;0,0,(U928*(1+rate/freq))),PMT(H929/freq,(term),-$B$2))))</f>
        <v>#N/A</v>
      </c>
      <c r="J929" s="8" t="str">
        <f t="shared" si="172"/>
        <v/>
      </c>
      <c r="K929" s="9" t="str">
        <f t="shared" si="173"/>
        <v/>
      </c>
      <c r="L929" s="8" t="str">
        <f>IF(E929="","",IF(Inputs!$B$12="Yes",I929-K929,Inputs!$B$6-K929))</f>
        <v/>
      </c>
      <c r="M929" s="8" t="str">
        <f t="shared" si="179"/>
        <v/>
      </c>
      <c r="N929" s="8"/>
      <c r="O929" s="8"/>
      <c r="P929" s="8"/>
      <c r="Q929" s="8" t="str">
        <f t="shared" si="174"/>
        <v/>
      </c>
      <c r="R929" s="3">
        <f t="shared" si="175"/>
        <v>0</v>
      </c>
      <c r="S929" s="19"/>
      <c r="T929" s="3">
        <f t="shared" si="176"/>
        <v>0</v>
      </c>
      <c r="U929" s="8" t="str">
        <f t="shared" si="177"/>
        <v/>
      </c>
      <c r="W929" s="11"/>
      <c r="X929" s="11"/>
      <c r="Y929" s="11"/>
      <c r="Z929" s="11"/>
      <c r="AA929" s="11"/>
      <c r="AB929" s="11"/>
      <c r="AC929" s="11"/>
      <c r="AD929">
        <f>IF(AND('Loan amortization schedule-old'!K929&gt;$AE$1,K929&gt;$AE$1),1,0)</f>
        <v>1</v>
      </c>
      <c r="AE929" s="2">
        <f>IF(AND('Loan amortization schedule-old'!K929&gt;$AE$1,K929&lt;$AE$1),($AE$1-K929)*Inputs!$B$10,0)</f>
        <v>0</v>
      </c>
      <c r="AF929">
        <f>IF(AND('Loan amortization schedule-old'!K929&lt;$AE$1,K929&lt;$AE$1),('Loan amortization schedule-old'!K929-'Loan amortization schedule-new'!K929)*Inputs!$B$10,0)</f>
        <v>0</v>
      </c>
      <c r="AG929" s="7"/>
      <c r="AH929" s="61" t="e">
        <f>IF(ISERROR(E929),NA(),'Loan amortization schedule-old'!K929-'Loan amortization schedule-new'!K929)+IF(ISERROR(E929),NA(),'Loan amortization schedule-old'!L929-'Loan amortization schedule-new'!L929)-IF(ISERROR(E929),NA(),IF(AD929=1,0,SUM(AE929:AF929)))</f>
        <v>#VALUE!</v>
      </c>
    </row>
    <row r="930" spans="4:34">
      <c r="D930" s="26">
        <f>IF(SUM($D$2:D929)&lt;&gt;0,0,IF(OR(ROUND(U929-L930,2)=0,ROUND(U930,2)=0),E930,0))</f>
        <v>0</v>
      </c>
      <c r="E930" s="3" t="str">
        <f t="shared" si="178"/>
        <v/>
      </c>
      <c r="F930" s="3" t="str">
        <f t="shared" si="170"/>
        <v/>
      </c>
      <c r="G930" s="47">
        <f t="shared" si="180"/>
        <v>8.6499999999999994E-2</v>
      </c>
      <c r="H930" s="37">
        <f t="shared" si="171"/>
        <v>8.6499999999999994E-2</v>
      </c>
      <c r="I930" s="9" t="e">
        <f>IF(Inputs!$B$12="No",IF((K930+L930)&gt;(U929*(1+rate/freq)),IF((U929*(1+rate/freq))&lt;0,0,(U929*(1+rate/freq))),(K930+L930)),IF(E930="",NA(),IF(Inputs!$E$10&gt;(U929*(1+rate/freq)),IF((U929*(1+rate/freq))&lt;0,0,(U929*(1+rate/freq))),PMT(H930/freq,(term),-$B$2))))</f>
        <v>#N/A</v>
      </c>
      <c r="J930" s="8" t="str">
        <f t="shared" si="172"/>
        <v/>
      </c>
      <c r="K930" s="9" t="str">
        <f t="shared" si="173"/>
        <v/>
      </c>
      <c r="L930" s="8" t="str">
        <f>IF(E930="","",IF(Inputs!$B$12="Yes",I930-K930,Inputs!$B$6-K930))</f>
        <v/>
      </c>
      <c r="M930" s="8" t="str">
        <f t="shared" si="179"/>
        <v/>
      </c>
      <c r="N930" s="8"/>
      <c r="O930" s="8"/>
      <c r="P930" s="8"/>
      <c r="Q930" s="8" t="str">
        <f t="shared" si="174"/>
        <v/>
      </c>
      <c r="R930" s="3">
        <f t="shared" si="175"/>
        <v>0</v>
      </c>
      <c r="S930" s="19"/>
      <c r="T930" s="3">
        <f t="shared" si="176"/>
        <v>0</v>
      </c>
      <c r="U930" s="8" t="str">
        <f t="shared" si="177"/>
        <v/>
      </c>
      <c r="W930" s="11"/>
      <c r="X930" s="11"/>
      <c r="Y930" s="11"/>
      <c r="Z930" s="11"/>
      <c r="AA930" s="11"/>
      <c r="AB930" s="11"/>
      <c r="AC930" s="11"/>
      <c r="AD930">
        <f>IF(AND('Loan amortization schedule-old'!K930&gt;$AE$1,K930&gt;$AE$1),1,0)</f>
        <v>1</v>
      </c>
      <c r="AE930" s="2">
        <f>IF(AND('Loan amortization schedule-old'!K930&gt;$AE$1,K930&lt;$AE$1),($AE$1-K930)*Inputs!$B$10,0)</f>
        <v>0</v>
      </c>
      <c r="AF930">
        <f>IF(AND('Loan amortization schedule-old'!K930&lt;$AE$1,K930&lt;$AE$1),('Loan amortization schedule-old'!K930-'Loan amortization schedule-new'!K930)*Inputs!$B$10,0)</f>
        <v>0</v>
      </c>
      <c r="AG930" s="7"/>
      <c r="AH930" s="61" t="e">
        <f>IF(ISERROR(E930),NA(),'Loan amortization schedule-old'!K930-'Loan amortization schedule-new'!K930)+IF(ISERROR(E930),NA(),'Loan amortization schedule-old'!L930-'Loan amortization schedule-new'!L930)-IF(ISERROR(E930),NA(),IF(AD930=1,0,SUM(AE930:AF930)))</f>
        <v>#VALUE!</v>
      </c>
    </row>
    <row r="931" spans="4:34">
      <c r="D931" s="26">
        <f>IF(SUM($D$2:D930)&lt;&gt;0,0,IF(OR(ROUND(U930-L931,2)=0,ROUND(U931,2)=0),E931,0))</f>
        <v>0</v>
      </c>
      <c r="E931" s="3" t="str">
        <f t="shared" si="178"/>
        <v/>
      </c>
      <c r="F931" s="3" t="str">
        <f t="shared" si="170"/>
        <v/>
      </c>
      <c r="G931" s="47">
        <f t="shared" si="180"/>
        <v>8.6499999999999994E-2</v>
      </c>
      <c r="H931" s="37">
        <f t="shared" si="171"/>
        <v>8.6499999999999994E-2</v>
      </c>
      <c r="I931" s="9" t="e">
        <f>IF(Inputs!$B$12="No",IF((K931+L931)&gt;(U930*(1+rate/freq)),IF((U930*(1+rate/freq))&lt;0,0,(U930*(1+rate/freq))),(K931+L931)),IF(E931="",NA(),IF(Inputs!$E$10&gt;(U930*(1+rate/freq)),IF((U930*(1+rate/freq))&lt;0,0,(U930*(1+rate/freq))),PMT(H931/freq,(term),-$B$2))))</f>
        <v>#N/A</v>
      </c>
      <c r="J931" s="8" t="str">
        <f t="shared" si="172"/>
        <v/>
      </c>
      <c r="K931" s="9" t="str">
        <f t="shared" si="173"/>
        <v/>
      </c>
      <c r="L931" s="8" t="str">
        <f>IF(E931="","",IF(Inputs!$B$12="Yes",I931-K931,Inputs!$B$6-K931))</f>
        <v/>
      </c>
      <c r="M931" s="8" t="str">
        <f t="shared" si="179"/>
        <v/>
      </c>
      <c r="N931" s="8">
        <f>N928+3</f>
        <v>928</v>
      </c>
      <c r="O931" s="8"/>
      <c r="P931" s="8"/>
      <c r="Q931" s="8" t="str">
        <f t="shared" si="174"/>
        <v/>
      </c>
      <c r="R931" s="3">
        <f t="shared" si="175"/>
        <v>0</v>
      </c>
      <c r="S931" s="19"/>
      <c r="T931" s="3">
        <f t="shared" si="176"/>
        <v>0</v>
      </c>
      <c r="U931" s="8" t="str">
        <f t="shared" si="177"/>
        <v/>
      </c>
      <c r="W931" s="11"/>
      <c r="X931" s="11"/>
      <c r="Y931" s="11"/>
      <c r="Z931" s="11"/>
      <c r="AA931" s="11"/>
      <c r="AB931" s="11"/>
      <c r="AC931" s="11"/>
      <c r="AD931">
        <f>IF(AND('Loan amortization schedule-old'!K931&gt;$AE$1,K931&gt;$AE$1),1,0)</f>
        <v>1</v>
      </c>
      <c r="AE931" s="2">
        <f>IF(AND('Loan amortization schedule-old'!K931&gt;$AE$1,K931&lt;$AE$1),($AE$1-K931)*Inputs!$B$10,0)</f>
        <v>0</v>
      </c>
      <c r="AF931">
        <f>IF(AND('Loan amortization schedule-old'!K931&lt;$AE$1,K931&lt;$AE$1),('Loan amortization schedule-old'!K931-'Loan amortization schedule-new'!K931)*Inputs!$B$10,0)</f>
        <v>0</v>
      </c>
      <c r="AG931" s="7"/>
      <c r="AH931" s="61" t="e">
        <f>IF(ISERROR(E931),NA(),'Loan amortization schedule-old'!K931-'Loan amortization schedule-new'!K931)+IF(ISERROR(E931),NA(),'Loan amortization schedule-old'!L931-'Loan amortization schedule-new'!L931)-IF(ISERROR(E931),NA(),IF(AD931=1,0,SUM(AE931:AF931)))</f>
        <v>#VALUE!</v>
      </c>
    </row>
    <row r="932" spans="4:34">
      <c r="D932" s="26">
        <f>IF(SUM($D$2:D931)&lt;&gt;0,0,IF(OR(ROUND(U931-L932,2)=0,ROUND(U932,2)=0),E932,0))</f>
        <v>0</v>
      </c>
      <c r="E932" s="3" t="str">
        <f t="shared" si="178"/>
        <v/>
      </c>
      <c r="F932" s="3" t="str">
        <f t="shared" si="170"/>
        <v/>
      </c>
      <c r="G932" s="47">
        <f t="shared" si="180"/>
        <v>8.6499999999999994E-2</v>
      </c>
      <c r="H932" s="37">
        <f t="shared" si="171"/>
        <v>8.6499999999999994E-2</v>
      </c>
      <c r="I932" s="9" t="e">
        <f>IF(Inputs!$B$12="No",IF((K932+L932)&gt;(U931*(1+rate/freq)),IF((U931*(1+rate/freq))&lt;0,0,(U931*(1+rate/freq))),(K932+L932)),IF(E932="",NA(),IF(Inputs!$E$10&gt;(U931*(1+rate/freq)),IF((U931*(1+rate/freq))&lt;0,0,(U931*(1+rate/freq))),PMT(H932/freq,(term),-$B$2))))</f>
        <v>#N/A</v>
      </c>
      <c r="J932" s="8" t="str">
        <f t="shared" si="172"/>
        <v/>
      </c>
      <c r="K932" s="9" t="str">
        <f t="shared" si="173"/>
        <v/>
      </c>
      <c r="L932" s="8" t="str">
        <f>IF(E932="","",IF(Inputs!$B$12="Yes",I932-K932,Inputs!$B$6-K932))</f>
        <v/>
      </c>
      <c r="M932" s="8" t="str">
        <f t="shared" si="179"/>
        <v/>
      </c>
      <c r="N932" s="8"/>
      <c r="O932" s="8"/>
      <c r="P932" s="8"/>
      <c r="Q932" s="8" t="str">
        <f t="shared" si="174"/>
        <v/>
      </c>
      <c r="R932" s="3">
        <f t="shared" si="175"/>
        <v>0</v>
      </c>
      <c r="S932" s="19"/>
      <c r="T932" s="3">
        <f t="shared" si="176"/>
        <v>0</v>
      </c>
      <c r="U932" s="8" t="str">
        <f t="shared" si="177"/>
        <v/>
      </c>
      <c r="W932" s="11"/>
      <c r="X932" s="11"/>
      <c r="Y932" s="11"/>
      <c r="Z932" s="11"/>
      <c r="AA932" s="11"/>
      <c r="AB932" s="11"/>
      <c r="AC932" s="11"/>
      <c r="AD932">
        <f>IF(AND('Loan amortization schedule-old'!K932&gt;$AE$1,K932&gt;$AE$1),1,0)</f>
        <v>1</v>
      </c>
      <c r="AE932" s="2">
        <f>IF(AND('Loan amortization schedule-old'!K932&gt;$AE$1,K932&lt;$AE$1),($AE$1-K932)*Inputs!$B$10,0)</f>
        <v>0</v>
      </c>
      <c r="AF932">
        <f>IF(AND('Loan amortization schedule-old'!K932&lt;$AE$1,K932&lt;$AE$1),('Loan amortization schedule-old'!K932-'Loan amortization schedule-new'!K932)*Inputs!$B$10,0)</f>
        <v>0</v>
      </c>
      <c r="AG932" s="7"/>
      <c r="AH932" s="61" t="e">
        <f>IF(ISERROR(E932),NA(),'Loan amortization schedule-old'!K932-'Loan amortization schedule-new'!K932)+IF(ISERROR(E932),NA(),'Loan amortization schedule-old'!L932-'Loan amortization schedule-new'!L932)-IF(ISERROR(E932),NA(),IF(AD932=1,0,SUM(AE932:AF932)))</f>
        <v>#VALUE!</v>
      </c>
    </row>
    <row r="933" spans="4:34">
      <c r="D933" s="26">
        <f>IF(SUM($D$2:D932)&lt;&gt;0,0,IF(OR(ROUND(U932-L933,2)=0,ROUND(U933,2)=0),E933,0))</f>
        <v>0</v>
      </c>
      <c r="E933" s="3" t="str">
        <f t="shared" si="178"/>
        <v/>
      </c>
      <c r="F933" s="3" t="str">
        <f t="shared" si="170"/>
        <v/>
      </c>
      <c r="G933" s="47">
        <f t="shared" si="180"/>
        <v>8.6499999999999994E-2</v>
      </c>
      <c r="H933" s="37">
        <f t="shared" si="171"/>
        <v>8.6499999999999994E-2</v>
      </c>
      <c r="I933" s="9" t="e">
        <f>IF(Inputs!$B$12="No",IF((K933+L933)&gt;(U932*(1+rate/freq)),IF((U932*(1+rate/freq))&lt;0,0,(U932*(1+rate/freq))),(K933+L933)),IF(E933="",NA(),IF(Inputs!$E$10&gt;(U932*(1+rate/freq)),IF((U932*(1+rate/freq))&lt;0,0,(U932*(1+rate/freq))),PMT(H933/freq,(term),-$B$2))))</f>
        <v>#N/A</v>
      </c>
      <c r="J933" s="8" t="str">
        <f t="shared" si="172"/>
        <v/>
      </c>
      <c r="K933" s="9" t="str">
        <f t="shared" si="173"/>
        <v/>
      </c>
      <c r="L933" s="8" t="str">
        <f>IF(E933="","",IF(Inputs!$B$12="Yes",I933-K933,Inputs!$B$6-K933))</f>
        <v/>
      </c>
      <c r="M933" s="8" t="str">
        <f t="shared" si="179"/>
        <v/>
      </c>
      <c r="N933" s="8"/>
      <c r="O933" s="8"/>
      <c r="P933" s="8"/>
      <c r="Q933" s="8" t="str">
        <f t="shared" si="174"/>
        <v/>
      </c>
      <c r="R933" s="3">
        <f t="shared" si="175"/>
        <v>0</v>
      </c>
      <c r="S933" s="19"/>
      <c r="T933" s="3">
        <f t="shared" si="176"/>
        <v>0</v>
      </c>
      <c r="U933" s="8" t="str">
        <f t="shared" si="177"/>
        <v/>
      </c>
      <c r="W933" s="11"/>
      <c r="X933" s="11"/>
      <c r="Y933" s="11"/>
      <c r="Z933" s="11"/>
      <c r="AA933" s="11"/>
      <c r="AB933" s="11"/>
      <c r="AC933" s="11"/>
      <c r="AD933">
        <f>IF(AND('Loan amortization schedule-old'!K933&gt;$AE$1,K933&gt;$AE$1),1,0)</f>
        <v>1</v>
      </c>
      <c r="AE933" s="2">
        <f>IF(AND('Loan amortization schedule-old'!K933&gt;$AE$1,K933&lt;$AE$1),($AE$1-K933)*Inputs!$B$10,0)</f>
        <v>0</v>
      </c>
      <c r="AF933">
        <f>IF(AND('Loan amortization schedule-old'!K933&lt;$AE$1,K933&lt;$AE$1),('Loan amortization schedule-old'!K933-'Loan amortization schedule-new'!K933)*Inputs!$B$10,0)</f>
        <v>0</v>
      </c>
      <c r="AG933" s="7"/>
      <c r="AH933" s="61" t="e">
        <f>IF(ISERROR(E933),NA(),'Loan amortization schedule-old'!K933-'Loan amortization schedule-new'!K933)+IF(ISERROR(E933),NA(),'Loan amortization schedule-old'!L933-'Loan amortization schedule-new'!L933)-IF(ISERROR(E933),NA(),IF(AD933=1,0,SUM(AE933:AF933)))</f>
        <v>#VALUE!</v>
      </c>
    </row>
    <row r="934" spans="4:34">
      <c r="D934" s="26">
        <f>IF(SUM($D$2:D933)&lt;&gt;0,0,IF(OR(ROUND(U933-L934,2)=0,ROUND(U934,2)=0),E934,0))</f>
        <v>0</v>
      </c>
      <c r="E934" s="3" t="str">
        <f t="shared" si="178"/>
        <v/>
      </c>
      <c r="F934" s="3" t="str">
        <f t="shared" si="170"/>
        <v/>
      </c>
      <c r="G934" s="47">
        <f t="shared" si="180"/>
        <v>8.6499999999999994E-2</v>
      </c>
      <c r="H934" s="37">
        <f t="shared" si="171"/>
        <v>8.6499999999999994E-2</v>
      </c>
      <c r="I934" s="9" t="e">
        <f>IF(Inputs!$B$12="No",IF((K934+L934)&gt;(U933*(1+rate/freq)),IF((U933*(1+rate/freq))&lt;0,0,(U933*(1+rate/freq))),(K934+L934)),IF(E934="",NA(),IF(Inputs!$E$10&gt;(U933*(1+rate/freq)),IF((U933*(1+rate/freq))&lt;0,0,(U933*(1+rate/freq))),PMT(H934/freq,(term),-$B$2))))</f>
        <v>#N/A</v>
      </c>
      <c r="J934" s="8" t="str">
        <f t="shared" si="172"/>
        <v/>
      </c>
      <c r="K934" s="9" t="str">
        <f t="shared" si="173"/>
        <v/>
      </c>
      <c r="L934" s="8" t="str">
        <f>IF(E934="","",IF(Inputs!$B$12="Yes",I934-K934,Inputs!$B$6-K934))</f>
        <v/>
      </c>
      <c r="M934" s="8" t="str">
        <f t="shared" si="179"/>
        <v/>
      </c>
      <c r="N934" s="8">
        <f>N931+3</f>
        <v>931</v>
      </c>
      <c r="O934" s="8">
        <f>O928+6</f>
        <v>931</v>
      </c>
      <c r="P934" s="8"/>
      <c r="Q934" s="8" t="str">
        <f t="shared" si="174"/>
        <v/>
      </c>
      <c r="R934" s="3">
        <f t="shared" si="175"/>
        <v>0</v>
      </c>
      <c r="S934" s="19"/>
      <c r="T934" s="3">
        <f t="shared" si="176"/>
        <v>0</v>
      </c>
      <c r="U934" s="8" t="str">
        <f t="shared" si="177"/>
        <v/>
      </c>
      <c r="W934" s="11"/>
      <c r="X934" s="11"/>
      <c r="Y934" s="11"/>
      <c r="Z934" s="11"/>
      <c r="AA934" s="11"/>
      <c r="AB934" s="11"/>
      <c r="AC934" s="11"/>
      <c r="AD934">
        <f>IF(AND('Loan amortization schedule-old'!K934&gt;$AE$1,K934&gt;$AE$1),1,0)</f>
        <v>1</v>
      </c>
      <c r="AE934" s="2">
        <f>IF(AND('Loan amortization schedule-old'!K934&gt;$AE$1,K934&lt;$AE$1),($AE$1-K934)*Inputs!$B$10,0)</f>
        <v>0</v>
      </c>
      <c r="AF934">
        <f>IF(AND('Loan amortization schedule-old'!K934&lt;$AE$1,K934&lt;$AE$1),('Loan amortization schedule-old'!K934-'Loan amortization schedule-new'!K934)*Inputs!$B$10,0)</f>
        <v>0</v>
      </c>
      <c r="AG934" s="7"/>
      <c r="AH934" s="61" t="e">
        <f>IF(ISERROR(E934),NA(),'Loan amortization schedule-old'!K934-'Loan amortization schedule-new'!K934)+IF(ISERROR(E934),NA(),'Loan amortization schedule-old'!L934-'Loan amortization schedule-new'!L934)-IF(ISERROR(E934),NA(),IF(AD934=1,0,SUM(AE934:AF934)))</f>
        <v>#VALUE!</v>
      </c>
    </row>
    <row r="935" spans="4:34">
      <c r="D935" s="26">
        <f>IF(SUM($D$2:D934)&lt;&gt;0,0,IF(OR(ROUND(U934-L935,2)=0,ROUND(U935,2)=0),E935,0))</f>
        <v>0</v>
      </c>
      <c r="E935" s="3" t="str">
        <f t="shared" si="178"/>
        <v/>
      </c>
      <c r="F935" s="3" t="str">
        <f t="shared" si="170"/>
        <v/>
      </c>
      <c r="G935" s="47">
        <f t="shared" si="180"/>
        <v>8.6499999999999994E-2</v>
      </c>
      <c r="H935" s="37">
        <f t="shared" si="171"/>
        <v>8.6499999999999994E-2</v>
      </c>
      <c r="I935" s="9" t="e">
        <f>IF(Inputs!$B$12="No",IF((K935+L935)&gt;(U934*(1+rate/freq)),IF((U934*(1+rate/freq))&lt;0,0,(U934*(1+rate/freq))),(K935+L935)),IF(E935="",NA(),IF(Inputs!$E$10&gt;(U934*(1+rate/freq)),IF((U934*(1+rate/freq))&lt;0,0,(U934*(1+rate/freq))),PMT(H935/freq,(term),-$B$2))))</f>
        <v>#N/A</v>
      </c>
      <c r="J935" s="8" t="str">
        <f t="shared" si="172"/>
        <v/>
      </c>
      <c r="K935" s="9" t="str">
        <f t="shared" si="173"/>
        <v/>
      </c>
      <c r="L935" s="8" t="str">
        <f>IF(E935="","",IF(Inputs!$B$12="Yes",I935-K935,Inputs!$B$6-K935))</f>
        <v/>
      </c>
      <c r="M935" s="8" t="str">
        <f t="shared" si="179"/>
        <v/>
      </c>
      <c r="N935" s="8"/>
      <c r="O935" s="8"/>
      <c r="P935" s="8"/>
      <c r="Q935" s="8" t="str">
        <f t="shared" si="174"/>
        <v/>
      </c>
      <c r="R935" s="3">
        <f t="shared" si="175"/>
        <v>0</v>
      </c>
      <c r="S935" s="19"/>
      <c r="T935" s="3">
        <f t="shared" si="176"/>
        <v>0</v>
      </c>
      <c r="U935" s="8" t="str">
        <f t="shared" si="177"/>
        <v/>
      </c>
      <c r="W935" s="11"/>
      <c r="X935" s="11"/>
      <c r="Y935" s="11"/>
      <c r="Z935" s="11"/>
      <c r="AA935" s="11"/>
      <c r="AB935" s="11"/>
      <c r="AC935" s="11"/>
      <c r="AD935">
        <f>IF(AND('Loan amortization schedule-old'!K935&gt;$AE$1,K935&gt;$AE$1),1,0)</f>
        <v>1</v>
      </c>
      <c r="AE935" s="2">
        <f>IF(AND('Loan amortization schedule-old'!K935&gt;$AE$1,K935&lt;$AE$1),($AE$1-K935)*Inputs!$B$10,0)</f>
        <v>0</v>
      </c>
      <c r="AF935">
        <f>IF(AND('Loan amortization schedule-old'!K935&lt;$AE$1,K935&lt;$AE$1),('Loan amortization schedule-old'!K935-'Loan amortization schedule-new'!K935)*Inputs!$B$10,0)</f>
        <v>0</v>
      </c>
      <c r="AG935" s="7"/>
      <c r="AH935" s="61" t="e">
        <f>IF(ISERROR(E935),NA(),'Loan amortization schedule-old'!K935-'Loan amortization schedule-new'!K935)+IF(ISERROR(E935),NA(),'Loan amortization schedule-old'!L935-'Loan amortization schedule-new'!L935)-IF(ISERROR(E935),NA(),IF(AD935=1,0,SUM(AE935:AF935)))</f>
        <v>#VALUE!</v>
      </c>
    </row>
    <row r="936" spans="4:34">
      <c r="D936" s="26">
        <f>IF(SUM($D$2:D935)&lt;&gt;0,0,IF(OR(ROUND(U935-L936,2)=0,ROUND(U936,2)=0),E936,0))</f>
        <v>0</v>
      </c>
      <c r="E936" s="3" t="str">
        <f t="shared" si="178"/>
        <v/>
      </c>
      <c r="F936" s="3" t="str">
        <f t="shared" si="170"/>
        <v/>
      </c>
      <c r="G936" s="47">
        <f t="shared" si="180"/>
        <v>8.6499999999999994E-2</v>
      </c>
      <c r="H936" s="37">
        <f t="shared" si="171"/>
        <v>8.6499999999999994E-2</v>
      </c>
      <c r="I936" s="9" t="e">
        <f>IF(Inputs!$B$12="No",IF((K936+L936)&gt;(U935*(1+rate/freq)),IF((U935*(1+rate/freq))&lt;0,0,(U935*(1+rate/freq))),(K936+L936)),IF(E936="",NA(),IF(Inputs!$E$10&gt;(U935*(1+rate/freq)),IF((U935*(1+rate/freq))&lt;0,0,(U935*(1+rate/freq))),PMT(H936/freq,(term),-$B$2))))</f>
        <v>#N/A</v>
      </c>
      <c r="J936" s="8" t="str">
        <f t="shared" si="172"/>
        <v/>
      </c>
      <c r="K936" s="9" t="str">
        <f t="shared" si="173"/>
        <v/>
      </c>
      <c r="L936" s="8" t="str">
        <f>IF(E936="","",IF(Inputs!$B$12="Yes",I936-K936,Inputs!$B$6-K936))</f>
        <v/>
      </c>
      <c r="M936" s="8" t="str">
        <f t="shared" si="179"/>
        <v/>
      </c>
      <c r="N936" s="8"/>
      <c r="O936" s="8"/>
      <c r="P936" s="8"/>
      <c r="Q936" s="8" t="str">
        <f t="shared" si="174"/>
        <v/>
      </c>
      <c r="R936" s="3">
        <f t="shared" si="175"/>
        <v>0</v>
      </c>
      <c r="S936" s="19"/>
      <c r="T936" s="3">
        <f t="shared" si="176"/>
        <v>0</v>
      </c>
      <c r="U936" s="8" t="str">
        <f t="shared" si="177"/>
        <v/>
      </c>
      <c r="W936" s="11"/>
      <c r="X936" s="11"/>
      <c r="Y936" s="11"/>
      <c r="Z936" s="11"/>
      <c r="AA936" s="11"/>
      <c r="AB936" s="11"/>
      <c r="AC936" s="11"/>
      <c r="AD936">
        <f>IF(AND('Loan amortization schedule-old'!K936&gt;$AE$1,K936&gt;$AE$1),1,0)</f>
        <v>1</v>
      </c>
      <c r="AE936" s="2">
        <f>IF(AND('Loan amortization schedule-old'!K936&gt;$AE$1,K936&lt;$AE$1),($AE$1-K936)*Inputs!$B$10,0)</f>
        <v>0</v>
      </c>
      <c r="AF936">
        <f>IF(AND('Loan amortization schedule-old'!K936&lt;$AE$1,K936&lt;$AE$1),('Loan amortization schedule-old'!K936-'Loan amortization schedule-new'!K936)*Inputs!$B$10,0)</f>
        <v>0</v>
      </c>
      <c r="AG936" s="7"/>
      <c r="AH936" s="61" t="e">
        <f>IF(ISERROR(E936),NA(),'Loan amortization schedule-old'!K936-'Loan amortization schedule-new'!K936)+IF(ISERROR(E936),NA(),'Loan amortization schedule-old'!L936-'Loan amortization schedule-new'!L936)-IF(ISERROR(E936),NA(),IF(AD936=1,0,SUM(AE936:AF936)))</f>
        <v>#VALUE!</v>
      </c>
    </row>
    <row r="937" spans="4:34">
      <c r="D937" s="26">
        <f>IF(SUM($D$2:D936)&lt;&gt;0,0,IF(OR(ROUND(U936-L937,2)=0,ROUND(U937,2)=0),E937,0))</f>
        <v>0</v>
      </c>
      <c r="E937" s="3" t="str">
        <f t="shared" si="178"/>
        <v/>
      </c>
      <c r="F937" s="3" t="str">
        <f t="shared" si="170"/>
        <v/>
      </c>
      <c r="G937" s="47">
        <f t="shared" si="180"/>
        <v>8.6499999999999994E-2</v>
      </c>
      <c r="H937" s="37">
        <f t="shared" si="171"/>
        <v>8.6499999999999994E-2</v>
      </c>
      <c r="I937" s="9" t="e">
        <f>IF(Inputs!$B$12="No",IF((K937+L937)&gt;(U936*(1+rate/freq)),IF((U936*(1+rate/freq))&lt;0,0,(U936*(1+rate/freq))),(K937+L937)),IF(E937="",NA(),IF(Inputs!$E$10&gt;(U936*(1+rate/freq)),IF((U936*(1+rate/freq))&lt;0,0,(U936*(1+rate/freq))),PMT(H937/freq,(term),-$B$2))))</f>
        <v>#N/A</v>
      </c>
      <c r="J937" s="8" t="str">
        <f t="shared" si="172"/>
        <v/>
      </c>
      <c r="K937" s="9" t="str">
        <f t="shared" si="173"/>
        <v/>
      </c>
      <c r="L937" s="8" t="str">
        <f>IF(E937="","",IF(Inputs!$B$12="Yes",I937-K937,Inputs!$B$6-K937))</f>
        <v/>
      </c>
      <c r="M937" s="8" t="str">
        <f t="shared" si="179"/>
        <v/>
      </c>
      <c r="N937" s="8">
        <f>N934+3</f>
        <v>934</v>
      </c>
      <c r="O937" s="8"/>
      <c r="P937" s="8"/>
      <c r="Q937" s="8" t="str">
        <f t="shared" si="174"/>
        <v/>
      </c>
      <c r="R937" s="3">
        <f t="shared" si="175"/>
        <v>0</v>
      </c>
      <c r="S937" s="19"/>
      <c r="T937" s="3">
        <f t="shared" si="176"/>
        <v>0</v>
      </c>
      <c r="U937" s="8" t="str">
        <f t="shared" si="177"/>
        <v/>
      </c>
      <c r="W937" s="11"/>
      <c r="X937" s="11"/>
      <c r="Y937" s="11"/>
      <c r="Z937" s="11"/>
      <c r="AA937" s="11"/>
      <c r="AB937" s="11"/>
      <c r="AC937" s="11"/>
      <c r="AD937">
        <f>IF(AND('Loan amortization schedule-old'!K937&gt;$AE$1,K937&gt;$AE$1),1,0)</f>
        <v>1</v>
      </c>
      <c r="AE937" s="2">
        <f>IF(AND('Loan amortization schedule-old'!K937&gt;$AE$1,K937&lt;$AE$1),($AE$1-K937)*Inputs!$B$10,0)</f>
        <v>0</v>
      </c>
      <c r="AF937">
        <f>IF(AND('Loan amortization schedule-old'!K937&lt;$AE$1,K937&lt;$AE$1),('Loan amortization schedule-old'!K937-'Loan amortization schedule-new'!K937)*Inputs!$B$10,0)</f>
        <v>0</v>
      </c>
      <c r="AG937" s="7"/>
      <c r="AH937" s="61" t="e">
        <f>IF(ISERROR(E937),NA(),'Loan amortization schedule-old'!K937-'Loan amortization schedule-new'!K937)+IF(ISERROR(E937),NA(),'Loan amortization schedule-old'!L937-'Loan amortization schedule-new'!L937)-IF(ISERROR(E937),NA(),IF(AD937=1,0,SUM(AE937:AF937)))</f>
        <v>#VALUE!</v>
      </c>
    </row>
    <row r="938" spans="4:34">
      <c r="D938" s="26">
        <f>IF(SUM($D$2:D937)&lt;&gt;0,0,IF(OR(ROUND(U937-L938,2)=0,ROUND(U938,2)=0),E938,0))</f>
        <v>0</v>
      </c>
      <c r="E938" s="3" t="str">
        <f t="shared" si="178"/>
        <v/>
      </c>
      <c r="F938" s="3" t="str">
        <f t="shared" si="170"/>
        <v/>
      </c>
      <c r="G938" s="47">
        <f t="shared" si="180"/>
        <v>8.6499999999999994E-2</v>
      </c>
      <c r="H938" s="37">
        <f t="shared" si="171"/>
        <v>8.6499999999999994E-2</v>
      </c>
      <c r="I938" s="9" t="e">
        <f>IF(Inputs!$B$12="No",IF((K938+L938)&gt;(U937*(1+rate/freq)),IF((U937*(1+rate/freq))&lt;0,0,(U937*(1+rate/freq))),(K938+L938)),IF(E938="",NA(),IF(Inputs!$E$10&gt;(U937*(1+rate/freq)),IF((U937*(1+rate/freq))&lt;0,0,(U937*(1+rate/freq))),PMT(H938/freq,(term),-$B$2))))</f>
        <v>#N/A</v>
      </c>
      <c r="J938" s="8" t="str">
        <f t="shared" si="172"/>
        <v/>
      </c>
      <c r="K938" s="9" t="str">
        <f t="shared" si="173"/>
        <v/>
      </c>
      <c r="L938" s="8" t="str">
        <f>IF(E938="","",IF(Inputs!$B$12="Yes",I938-K938,Inputs!$B$6-K938))</f>
        <v/>
      </c>
      <c r="M938" s="8" t="str">
        <f t="shared" si="179"/>
        <v/>
      </c>
      <c r="N938" s="8"/>
      <c r="O938" s="8"/>
      <c r="P938" s="8"/>
      <c r="Q938" s="8" t="str">
        <f t="shared" si="174"/>
        <v/>
      </c>
      <c r="R938" s="3">
        <f t="shared" si="175"/>
        <v>0</v>
      </c>
      <c r="S938" s="19"/>
      <c r="T938" s="3">
        <f t="shared" si="176"/>
        <v>0</v>
      </c>
      <c r="U938" s="8" t="str">
        <f t="shared" si="177"/>
        <v/>
      </c>
      <c r="W938" s="11"/>
      <c r="X938" s="11"/>
      <c r="Y938" s="11"/>
      <c r="Z938" s="11"/>
      <c r="AA938" s="11"/>
      <c r="AB938" s="11"/>
      <c r="AC938" s="11"/>
      <c r="AD938">
        <f>IF(AND('Loan amortization schedule-old'!K938&gt;$AE$1,K938&gt;$AE$1),1,0)</f>
        <v>1</v>
      </c>
      <c r="AE938" s="2">
        <f>IF(AND('Loan amortization schedule-old'!K938&gt;$AE$1,K938&lt;$AE$1),($AE$1-K938)*Inputs!$B$10,0)</f>
        <v>0</v>
      </c>
      <c r="AF938">
        <f>IF(AND('Loan amortization schedule-old'!K938&lt;$AE$1,K938&lt;$AE$1),('Loan amortization schedule-old'!K938-'Loan amortization schedule-new'!K938)*Inputs!$B$10,0)</f>
        <v>0</v>
      </c>
      <c r="AG938" s="7"/>
      <c r="AH938" s="61" t="e">
        <f>IF(ISERROR(E938),NA(),'Loan amortization schedule-old'!K938-'Loan amortization schedule-new'!K938)+IF(ISERROR(E938),NA(),'Loan amortization schedule-old'!L938-'Loan amortization schedule-new'!L938)-IF(ISERROR(E938),NA(),IF(AD938=1,0,SUM(AE938:AF938)))</f>
        <v>#VALUE!</v>
      </c>
    </row>
    <row r="939" spans="4:34">
      <c r="D939" s="26">
        <f>IF(SUM($D$2:D938)&lt;&gt;0,0,IF(OR(ROUND(U938-L939,2)=0,ROUND(U939,2)=0),E939,0))</f>
        <v>0</v>
      </c>
      <c r="E939" s="3" t="str">
        <f t="shared" si="178"/>
        <v/>
      </c>
      <c r="F939" s="3" t="str">
        <f t="shared" si="170"/>
        <v/>
      </c>
      <c r="G939" s="47">
        <f t="shared" si="180"/>
        <v>8.6499999999999994E-2</v>
      </c>
      <c r="H939" s="37">
        <f t="shared" si="171"/>
        <v>8.6499999999999994E-2</v>
      </c>
      <c r="I939" s="9" t="e">
        <f>IF(Inputs!$B$12="No",IF((K939+L939)&gt;(U938*(1+rate/freq)),IF((U938*(1+rate/freq))&lt;0,0,(U938*(1+rate/freq))),(K939+L939)),IF(E939="",NA(),IF(Inputs!$E$10&gt;(U938*(1+rate/freq)),IF((U938*(1+rate/freq))&lt;0,0,(U938*(1+rate/freq))),PMT(H939/freq,(term),-$B$2))))</f>
        <v>#N/A</v>
      </c>
      <c r="J939" s="8" t="str">
        <f t="shared" si="172"/>
        <v/>
      </c>
      <c r="K939" s="9" t="str">
        <f t="shared" si="173"/>
        <v/>
      </c>
      <c r="L939" s="8" t="str">
        <f>IF(E939="","",IF(Inputs!$B$12="Yes",I939-K939,Inputs!$B$6-K939))</f>
        <v/>
      </c>
      <c r="M939" s="8" t="str">
        <f t="shared" si="179"/>
        <v/>
      </c>
      <c r="N939" s="8"/>
      <c r="O939" s="8"/>
      <c r="P939" s="8"/>
      <c r="Q939" s="8" t="str">
        <f t="shared" si="174"/>
        <v/>
      </c>
      <c r="R939" s="3">
        <f t="shared" si="175"/>
        <v>0</v>
      </c>
      <c r="S939" s="19"/>
      <c r="T939" s="3">
        <f t="shared" si="176"/>
        <v>0</v>
      </c>
      <c r="U939" s="8" t="str">
        <f t="shared" si="177"/>
        <v/>
      </c>
      <c r="W939" s="11"/>
      <c r="X939" s="11"/>
      <c r="Y939" s="11"/>
      <c r="Z939" s="11"/>
      <c r="AA939" s="11"/>
      <c r="AB939" s="11"/>
      <c r="AC939" s="11"/>
      <c r="AD939">
        <f>IF(AND('Loan amortization schedule-old'!K939&gt;$AE$1,K939&gt;$AE$1),1,0)</f>
        <v>1</v>
      </c>
      <c r="AE939" s="2">
        <f>IF(AND('Loan amortization schedule-old'!K939&gt;$AE$1,K939&lt;$AE$1),($AE$1-K939)*Inputs!$B$10,0)</f>
        <v>0</v>
      </c>
      <c r="AF939">
        <f>IF(AND('Loan amortization schedule-old'!K939&lt;$AE$1,K939&lt;$AE$1),('Loan amortization schedule-old'!K939-'Loan amortization schedule-new'!K939)*Inputs!$B$10,0)</f>
        <v>0</v>
      </c>
      <c r="AG939" s="7"/>
      <c r="AH939" s="61" t="e">
        <f>IF(ISERROR(E939),NA(),'Loan amortization schedule-old'!K939-'Loan amortization schedule-new'!K939)+IF(ISERROR(E939),NA(),'Loan amortization schedule-old'!L939-'Loan amortization schedule-new'!L939)-IF(ISERROR(E939),NA(),IF(AD939=1,0,SUM(AE939:AF939)))</f>
        <v>#VALUE!</v>
      </c>
    </row>
    <row r="940" spans="4:34">
      <c r="D940" s="26">
        <f>IF(SUM($D$2:D939)&lt;&gt;0,0,IF(OR(ROUND(U939-L940,2)=0,ROUND(U940,2)=0),E940,0))</f>
        <v>0</v>
      </c>
      <c r="E940" s="3" t="str">
        <f t="shared" si="178"/>
        <v/>
      </c>
      <c r="F940" s="3" t="str">
        <f t="shared" si="170"/>
        <v/>
      </c>
      <c r="G940" s="47">
        <f t="shared" si="180"/>
        <v>8.6499999999999994E-2</v>
      </c>
      <c r="H940" s="37">
        <f t="shared" si="171"/>
        <v>8.6499999999999994E-2</v>
      </c>
      <c r="I940" s="9" t="e">
        <f>IF(Inputs!$B$12="No",IF((K940+L940)&gt;(U939*(1+rate/freq)),IF((U939*(1+rate/freq))&lt;0,0,(U939*(1+rate/freq))),(K940+L940)),IF(E940="",NA(),IF(Inputs!$E$10&gt;(U939*(1+rate/freq)),IF((U939*(1+rate/freq))&lt;0,0,(U939*(1+rate/freq))),PMT(H940/freq,(term),-$B$2))))</f>
        <v>#N/A</v>
      </c>
      <c r="J940" s="8" t="str">
        <f t="shared" si="172"/>
        <v/>
      </c>
      <c r="K940" s="9" t="str">
        <f t="shared" si="173"/>
        <v/>
      </c>
      <c r="L940" s="8" t="str">
        <f>IF(E940="","",IF(Inputs!$B$12="Yes",I940-K940,Inputs!$B$6-K940))</f>
        <v/>
      </c>
      <c r="M940" s="8" t="str">
        <f t="shared" si="179"/>
        <v/>
      </c>
      <c r="N940" s="8">
        <f>N937+3</f>
        <v>937</v>
      </c>
      <c r="O940" s="8">
        <f>O934+6</f>
        <v>937</v>
      </c>
      <c r="P940" s="8">
        <f>P928+12</f>
        <v>937</v>
      </c>
      <c r="Q940" s="8" t="str">
        <f t="shared" si="174"/>
        <v/>
      </c>
      <c r="R940" s="3">
        <f t="shared" si="175"/>
        <v>0</v>
      </c>
      <c r="S940" s="19"/>
      <c r="T940" s="3">
        <f t="shared" si="176"/>
        <v>0</v>
      </c>
      <c r="U940" s="8" t="str">
        <f t="shared" si="177"/>
        <v/>
      </c>
      <c r="W940" s="11"/>
      <c r="X940" s="11"/>
      <c r="Y940" s="11"/>
      <c r="Z940" s="11"/>
      <c r="AA940" s="11"/>
      <c r="AB940" s="11"/>
      <c r="AC940" s="11"/>
      <c r="AD940">
        <f>IF(AND('Loan amortization schedule-old'!K940&gt;$AE$1,K940&gt;$AE$1),1,0)</f>
        <v>1</v>
      </c>
      <c r="AE940" s="2">
        <f>IF(AND('Loan amortization schedule-old'!K940&gt;$AE$1,K940&lt;$AE$1),($AE$1-K940)*Inputs!$B$10,0)</f>
        <v>0</v>
      </c>
      <c r="AF940">
        <f>IF(AND('Loan amortization schedule-old'!K940&lt;$AE$1,K940&lt;$AE$1),('Loan amortization schedule-old'!K940-'Loan amortization schedule-new'!K940)*Inputs!$B$10,0)</f>
        <v>0</v>
      </c>
      <c r="AG940" s="7"/>
      <c r="AH940" s="61" t="e">
        <f>IF(ISERROR(E940),NA(),'Loan amortization schedule-old'!K940-'Loan amortization schedule-new'!K940)+IF(ISERROR(E940),NA(),'Loan amortization schedule-old'!L940-'Loan amortization schedule-new'!L940)-IF(ISERROR(E940),NA(),IF(AD940=1,0,SUM(AE940:AF940)))</f>
        <v>#VALUE!</v>
      </c>
    </row>
    <row r="941" spans="4:34">
      <c r="D941" s="26">
        <f>IF(SUM($D$2:D940)&lt;&gt;0,0,IF(OR(ROUND(U940-L941,2)=0,ROUND(U941,2)=0),E941,0))</f>
        <v>0</v>
      </c>
      <c r="E941" s="3" t="str">
        <f t="shared" si="178"/>
        <v/>
      </c>
      <c r="F941" s="3" t="str">
        <f t="shared" si="170"/>
        <v/>
      </c>
      <c r="G941" s="47">
        <f t="shared" si="180"/>
        <v>8.6499999999999994E-2</v>
      </c>
      <c r="H941" s="37">
        <f t="shared" si="171"/>
        <v>8.6499999999999994E-2</v>
      </c>
      <c r="I941" s="9" t="e">
        <f>IF(Inputs!$B$12="No",IF((K941+L941)&gt;(U940*(1+rate/freq)),IF((U940*(1+rate/freq))&lt;0,0,(U940*(1+rate/freq))),(K941+L941)),IF(E941="",NA(),IF(Inputs!$E$10&gt;(U940*(1+rate/freq)),IF((U940*(1+rate/freq))&lt;0,0,(U940*(1+rate/freq))),PMT(H941/freq,(term),-$B$2))))</f>
        <v>#N/A</v>
      </c>
      <c r="J941" s="8" t="str">
        <f t="shared" si="172"/>
        <v/>
      </c>
      <c r="K941" s="9" t="str">
        <f t="shared" si="173"/>
        <v/>
      </c>
      <c r="L941" s="8" t="str">
        <f>IF(E941="","",IF(Inputs!$B$12="Yes",I941-K941,Inputs!$B$6-K941))</f>
        <v/>
      </c>
      <c r="M941" s="8" t="str">
        <f t="shared" si="179"/>
        <v/>
      </c>
      <c r="N941" s="8"/>
      <c r="O941" s="8"/>
      <c r="P941" s="8"/>
      <c r="Q941" s="8" t="str">
        <f t="shared" si="174"/>
        <v/>
      </c>
      <c r="R941" s="3">
        <f t="shared" si="175"/>
        <v>0</v>
      </c>
      <c r="S941" s="19"/>
      <c r="T941" s="3">
        <f t="shared" si="176"/>
        <v>0</v>
      </c>
      <c r="U941" s="8" t="str">
        <f t="shared" si="177"/>
        <v/>
      </c>
      <c r="W941" s="11"/>
      <c r="X941" s="11"/>
      <c r="Y941" s="11"/>
      <c r="Z941" s="11"/>
      <c r="AA941" s="11"/>
      <c r="AB941" s="11"/>
      <c r="AC941" s="11"/>
      <c r="AD941">
        <f>IF(AND('Loan amortization schedule-old'!K941&gt;$AE$1,K941&gt;$AE$1),1,0)</f>
        <v>1</v>
      </c>
      <c r="AE941" s="2">
        <f>IF(AND('Loan amortization schedule-old'!K941&gt;$AE$1,K941&lt;$AE$1),($AE$1-K941)*Inputs!$B$10,0)</f>
        <v>0</v>
      </c>
      <c r="AF941">
        <f>IF(AND('Loan amortization schedule-old'!K941&lt;$AE$1,K941&lt;$AE$1),('Loan amortization schedule-old'!K941-'Loan amortization schedule-new'!K941)*Inputs!$B$10,0)</f>
        <v>0</v>
      </c>
      <c r="AG941" s="7"/>
      <c r="AH941" s="61" t="e">
        <f>IF(ISERROR(E941),NA(),'Loan amortization schedule-old'!K941-'Loan amortization schedule-new'!K941)+IF(ISERROR(E941),NA(),'Loan amortization schedule-old'!L941-'Loan amortization schedule-new'!L941)-IF(ISERROR(E941),NA(),IF(AD941=1,0,SUM(AE941:AF941)))</f>
        <v>#VALUE!</v>
      </c>
    </row>
    <row r="942" spans="4:34">
      <c r="D942" s="26">
        <f>IF(SUM($D$2:D941)&lt;&gt;0,0,IF(OR(ROUND(U941-L942,2)=0,ROUND(U942,2)=0),E942,0))</f>
        <v>0</v>
      </c>
      <c r="E942" s="3" t="str">
        <f t="shared" si="178"/>
        <v/>
      </c>
      <c r="F942" s="3" t="str">
        <f t="shared" si="170"/>
        <v/>
      </c>
      <c r="G942" s="47">
        <f t="shared" si="180"/>
        <v>8.6499999999999994E-2</v>
      </c>
      <c r="H942" s="37">
        <f t="shared" si="171"/>
        <v>8.6499999999999994E-2</v>
      </c>
      <c r="I942" s="9" t="e">
        <f>IF(Inputs!$B$12="No",IF((K942+L942)&gt;(U941*(1+rate/freq)),IF((U941*(1+rate/freq))&lt;0,0,(U941*(1+rate/freq))),(K942+L942)),IF(E942="",NA(),IF(Inputs!$E$10&gt;(U941*(1+rate/freq)),IF((U941*(1+rate/freq))&lt;0,0,(U941*(1+rate/freq))),PMT(H942/freq,(term),-$B$2))))</f>
        <v>#N/A</v>
      </c>
      <c r="J942" s="8" t="str">
        <f t="shared" si="172"/>
        <v/>
      </c>
      <c r="K942" s="9" t="str">
        <f t="shared" si="173"/>
        <v/>
      </c>
      <c r="L942" s="8" t="str">
        <f>IF(E942="","",IF(Inputs!$B$12="Yes",I942-K942,Inputs!$B$6-K942))</f>
        <v/>
      </c>
      <c r="M942" s="8" t="str">
        <f t="shared" si="179"/>
        <v/>
      </c>
      <c r="N942" s="8"/>
      <c r="O942" s="8"/>
      <c r="P942" s="8"/>
      <c r="Q942" s="8" t="str">
        <f t="shared" si="174"/>
        <v/>
      </c>
      <c r="R942" s="3">
        <f t="shared" si="175"/>
        <v>0</v>
      </c>
      <c r="S942" s="19"/>
      <c r="T942" s="3">
        <f t="shared" si="176"/>
        <v>0</v>
      </c>
      <c r="U942" s="8" t="str">
        <f t="shared" si="177"/>
        <v/>
      </c>
      <c r="W942" s="11"/>
      <c r="X942" s="11"/>
      <c r="Y942" s="11"/>
      <c r="Z942" s="11"/>
      <c r="AA942" s="11"/>
      <c r="AB942" s="11"/>
      <c r="AC942" s="11"/>
      <c r="AD942">
        <f>IF(AND('Loan amortization schedule-old'!K942&gt;$AE$1,K942&gt;$AE$1),1,0)</f>
        <v>1</v>
      </c>
      <c r="AE942" s="2">
        <f>IF(AND('Loan amortization schedule-old'!K942&gt;$AE$1,K942&lt;$AE$1),($AE$1-K942)*Inputs!$B$10,0)</f>
        <v>0</v>
      </c>
      <c r="AF942">
        <f>IF(AND('Loan amortization schedule-old'!K942&lt;$AE$1,K942&lt;$AE$1),('Loan amortization schedule-old'!K942-'Loan amortization schedule-new'!K942)*Inputs!$B$10,0)</f>
        <v>0</v>
      </c>
      <c r="AG942" s="7"/>
      <c r="AH942" s="61" t="e">
        <f>IF(ISERROR(E942),NA(),'Loan amortization schedule-old'!K942-'Loan amortization schedule-new'!K942)+IF(ISERROR(E942),NA(),'Loan amortization schedule-old'!L942-'Loan amortization schedule-new'!L942)-IF(ISERROR(E942),NA(),IF(AD942=1,0,SUM(AE942:AF942)))</f>
        <v>#VALUE!</v>
      </c>
    </row>
    <row r="943" spans="4:34">
      <c r="D943" s="26">
        <f>IF(SUM($D$2:D942)&lt;&gt;0,0,IF(OR(ROUND(U942-L943,2)=0,ROUND(U943,2)=0),E943,0))</f>
        <v>0</v>
      </c>
      <c r="E943" s="3" t="str">
        <f t="shared" si="178"/>
        <v/>
      </c>
      <c r="F943" s="3" t="str">
        <f t="shared" si="170"/>
        <v/>
      </c>
      <c r="G943" s="47">
        <f t="shared" si="180"/>
        <v>8.6499999999999994E-2</v>
      </c>
      <c r="H943" s="37">
        <f t="shared" si="171"/>
        <v>8.6499999999999994E-2</v>
      </c>
      <c r="I943" s="9" t="e">
        <f>IF(Inputs!$B$12="No",IF((K943+L943)&gt;(U942*(1+rate/freq)),IF((U942*(1+rate/freq))&lt;0,0,(U942*(1+rate/freq))),(K943+L943)),IF(E943="",NA(),IF(Inputs!$E$10&gt;(U942*(1+rate/freq)),IF((U942*(1+rate/freq))&lt;0,0,(U942*(1+rate/freq))),PMT(H943/freq,(term),-$B$2))))</f>
        <v>#N/A</v>
      </c>
      <c r="J943" s="8" t="str">
        <f t="shared" si="172"/>
        <v/>
      </c>
      <c r="K943" s="9" t="str">
        <f t="shared" si="173"/>
        <v/>
      </c>
      <c r="L943" s="8" t="str">
        <f>IF(E943="","",IF(Inputs!$B$12="Yes",I943-K943,Inputs!$B$6-K943))</f>
        <v/>
      </c>
      <c r="M943" s="8" t="str">
        <f t="shared" si="179"/>
        <v/>
      </c>
      <c r="N943" s="8">
        <f>N940+3</f>
        <v>940</v>
      </c>
      <c r="O943" s="8"/>
      <c r="P943" s="8"/>
      <c r="Q943" s="8" t="str">
        <f t="shared" si="174"/>
        <v/>
      </c>
      <c r="R943" s="3">
        <f t="shared" si="175"/>
        <v>0</v>
      </c>
      <c r="S943" s="19"/>
      <c r="T943" s="3">
        <f t="shared" si="176"/>
        <v>0</v>
      </c>
      <c r="U943" s="8" t="str">
        <f t="shared" si="177"/>
        <v/>
      </c>
      <c r="W943" s="11"/>
      <c r="X943" s="11"/>
      <c r="Y943" s="11"/>
      <c r="Z943" s="11"/>
      <c r="AA943" s="11"/>
      <c r="AB943" s="11"/>
      <c r="AC943" s="11"/>
      <c r="AD943">
        <f>IF(AND('Loan amortization schedule-old'!K943&gt;$AE$1,K943&gt;$AE$1),1,0)</f>
        <v>1</v>
      </c>
      <c r="AE943" s="2">
        <f>IF(AND('Loan amortization schedule-old'!K943&gt;$AE$1,K943&lt;$AE$1),($AE$1-K943)*Inputs!$B$10,0)</f>
        <v>0</v>
      </c>
      <c r="AF943">
        <f>IF(AND('Loan amortization schedule-old'!K943&lt;$AE$1,K943&lt;$AE$1),('Loan amortization schedule-old'!K943-'Loan amortization schedule-new'!K943)*Inputs!$B$10,0)</f>
        <v>0</v>
      </c>
      <c r="AG943" s="7"/>
      <c r="AH943" s="61" t="e">
        <f>IF(ISERROR(E943),NA(),'Loan amortization schedule-old'!K943-'Loan amortization schedule-new'!K943)+IF(ISERROR(E943),NA(),'Loan amortization schedule-old'!L943-'Loan amortization schedule-new'!L943)-IF(ISERROR(E943),NA(),IF(AD943=1,0,SUM(AE943:AF943)))</f>
        <v>#VALUE!</v>
      </c>
    </row>
    <row r="944" spans="4:34">
      <c r="D944" s="26">
        <f>IF(SUM($D$2:D943)&lt;&gt;0,0,IF(OR(ROUND(U943-L944,2)=0,ROUND(U944,2)=0),E944,0))</f>
        <v>0</v>
      </c>
      <c r="E944" s="3" t="str">
        <f t="shared" si="178"/>
        <v/>
      </c>
      <c r="F944" s="3" t="str">
        <f t="shared" si="170"/>
        <v/>
      </c>
      <c r="G944" s="47">
        <f t="shared" si="180"/>
        <v>8.6499999999999994E-2</v>
      </c>
      <c r="H944" s="37">
        <f t="shared" si="171"/>
        <v>8.6499999999999994E-2</v>
      </c>
      <c r="I944" s="9" t="e">
        <f>IF(Inputs!$B$12="No",IF((K944+L944)&gt;(U943*(1+rate/freq)),IF((U943*(1+rate/freq))&lt;0,0,(U943*(1+rate/freq))),(K944+L944)),IF(E944="",NA(),IF(Inputs!$E$10&gt;(U943*(1+rate/freq)),IF((U943*(1+rate/freq))&lt;0,0,(U943*(1+rate/freq))),PMT(H944/freq,(term),-$B$2))))</f>
        <v>#N/A</v>
      </c>
      <c r="J944" s="8" t="str">
        <f t="shared" si="172"/>
        <v/>
      </c>
      <c r="K944" s="9" t="str">
        <f t="shared" si="173"/>
        <v/>
      </c>
      <c r="L944" s="8" t="str">
        <f>IF(E944="","",IF(Inputs!$B$12="Yes",I944-K944,Inputs!$B$6-K944))</f>
        <v/>
      </c>
      <c r="M944" s="8" t="str">
        <f t="shared" si="179"/>
        <v/>
      </c>
      <c r="N944" s="8"/>
      <c r="O944" s="8"/>
      <c r="P944" s="8"/>
      <c r="Q944" s="8" t="str">
        <f t="shared" si="174"/>
        <v/>
      </c>
      <c r="R944" s="3">
        <f t="shared" si="175"/>
        <v>0</v>
      </c>
      <c r="S944" s="19"/>
      <c r="T944" s="3">
        <f t="shared" si="176"/>
        <v>0</v>
      </c>
      <c r="U944" s="8" t="str">
        <f t="shared" si="177"/>
        <v/>
      </c>
      <c r="W944" s="11"/>
      <c r="X944" s="11"/>
      <c r="Y944" s="11"/>
      <c r="Z944" s="11"/>
      <c r="AA944" s="11"/>
      <c r="AB944" s="11"/>
      <c r="AC944" s="11"/>
      <c r="AD944">
        <f>IF(AND('Loan amortization schedule-old'!K944&gt;$AE$1,K944&gt;$AE$1),1,0)</f>
        <v>1</v>
      </c>
      <c r="AE944" s="2">
        <f>IF(AND('Loan amortization schedule-old'!K944&gt;$AE$1,K944&lt;$AE$1),($AE$1-K944)*Inputs!$B$10,0)</f>
        <v>0</v>
      </c>
      <c r="AF944">
        <f>IF(AND('Loan amortization schedule-old'!K944&lt;$AE$1,K944&lt;$AE$1),('Loan amortization schedule-old'!K944-'Loan amortization schedule-new'!K944)*Inputs!$B$10,0)</f>
        <v>0</v>
      </c>
      <c r="AG944" s="7"/>
      <c r="AH944" s="61" t="e">
        <f>IF(ISERROR(E944),NA(),'Loan amortization schedule-old'!K944-'Loan amortization schedule-new'!K944)+IF(ISERROR(E944),NA(),'Loan amortization schedule-old'!L944-'Loan amortization schedule-new'!L944)-IF(ISERROR(E944),NA(),IF(AD944=1,0,SUM(AE944:AF944)))</f>
        <v>#VALUE!</v>
      </c>
    </row>
    <row r="945" spans="4:34">
      <c r="D945" s="26">
        <f>IF(SUM($D$2:D944)&lt;&gt;0,0,IF(OR(ROUND(U944-L945,2)=0,ROUND(U945,2)=0),E945,0))</f>
        <v>0</v>
      </c>
      <c r="E945" s="3" t="str">
        <f t="shared" si="178"/>
        <v/>
      </c>
      <c r="F945" s="3" t="str">
        <f t="shared" si="170"/>
        <v/>
      </c>
      <c r="G945" s="47">
        <f t="shared" si="180"/>
        <v>8.6499999999999994E-2</v>
      </c>
      <c r="H945" s="37">
        <f t="shared" si="171"/>
        <v>8.6499999999999994E-2</v>
      </c>
      <c r="I945" s="9" t="e">
        <f>IF(Inputs!$B$12="No",IF((K945+L945)&gt;(U944*(1+rate/freq)),IF((U944*(1+rate/freq))&lt;0,0,(U944*(1+rate/freq))),(K945+L945)),IF(E945="",NA(),IF(Inputs!$E$10&gt;(U944*(1+rate/freq)),IF((U944*(1+rate/freq))&lt;0,0,(U944*(1+rate/freq))),PMT(H945/freq,(term),-$B$2))))</f>
        <v>#N/A</v>
      </c>
      <c r="J945" s="8" t="str">
        <f t="shared" si="172"/>
        <v/>
      </c>
      <c r="K945" s="9" t="str">
        <f t="shared" si="173"/>
        <v/>
      </c>
      <c r="L945" s="8" t="str">
        <f>IF(E945="","",IF(Inputs!$B$12="Yes",I945-K945,Inputs!$B$6-K945))</f>
        <v/>
      </c>
      <c r="M945" s="8" t="str">
        <f t="shared" si="179"/>
        <v/>
      </c>
      <c r="N945" s="8"/>
      <c r="O945" s="8"/>
      <c r="P945" s="8"/>
      <c r="Q945" s="8" t="str">
        <f t="shared" si="174"/>
        <v/>
      </c>
      <c r="R945" s="3">
        <f t="shared" si="175"/>
        <v>0</v>
      </c>
      <c r="S945" s="19"/>
      <c r="T945" s="3">
        <f t="shared" si="176"/>
        <v>0</v>
      </c>
      <c r="U945" s="8" t="str">
        <f t="shared" si="177"/>
        <v/>
      </c>
      <c r="W945" s="11"/>
      <c r="X945" s="11"/>
      <c r="Y945" s="11"/>
      <c r="Z945" s="11"/>
      <c r="AA945" s="11"/>
      <c r="AB945" s="11"/>
      <c r="AC945" s="11"/>
      <c r="AD945">
        <f>IF(AND('Loan amortization schedule-old'!K945&gt;$AE$1,K945&gt;$AE$1),1,0)</f>
        <v>1</v>
      </c>
      <c r="AE945" s="2">
        <f>IF(AND('Loan amortization schedule-old'!K945&gt;$AE$1,K945&lt;$AE$1),($AE$1-K945)*Inputs!$B$10,0)</f>
        <v>0</v>
      </c>
      <c r="AF945">
        <f>IF(AND('Loan amortization schedule-old'!K945&lt;$AE$1,K945&lt;$AE$1),('Loan amortization schedule-old'!K945-'Loan amortization schedule-new'!K945)*Inputs!$B$10,0)</f>
        <v>0</v>
      </c>
      <c r="AG945" s="7"/>
      <c r="AH945" s="61" t="e">
        <f>IF(ISERROR(E945),NA(),'Loan amortization schedule-old'!K945-'Loan amortization schedule-new'!K945)+IF(ISERROR(E945),NA(),'Loan amortization schedule-old'!L945-'Loan amortization schedule-new'!L945)-IF(ISERROR(E945),NA(),IF(AD945=1,0,SUM(AE945:AF945)))</f>
        <v>#VALUE!</v>
      </c>
    </row>
    <row r="946" spans="4:34">
      <c r="D946" s="26">
        <f>IF(SUM($D$2:D945)&lt;&gt;0,0,IF(OR(ROUND(U945-L946,2)=0,ROUND(U946,2)=0),E946,0))</f>
        <v>0</v>
      </c>
      <c r="E946" s="3" t="str">
        <f t="shared" si="178"/>
        <v/>
      </c>
      <c r="F946" s="3" t="str">
        <f t="shared" si="170"/>
        <v/>
      </c>
      <c r="G946" s="47">
        <f t="shared" si="180"/>
        <v>8.6499999999999994E-2</v>
      </c>
      <c r="H946" s="37">
        <f t="shared" si="171"/>
        <v>8.6499999999999994E-2</v>
      </c>
      <c r="I946" s="9" t="e">
        <f>IF(Inputs!$B$12="No",IF((K946+L946)&gt;(U945*(1+rate/freq)),IF((U945*(1+rate/freq))&lt;0,0,(U945*(1+rate/freq))),(K946+L946)),IF(E946="",NA(),IF(Inputs!$E$10&gt;(U945*(1+rate/freq)),IF((U945*(1+rate/freq))&lt;0,0,(U945*(1+rate/freq))),PMT(H946/freq,(term),-$B$2))))</f>
        <v>#N/A</v>
      </c>
      <c r="J946" s="8" t="str">
        <f t="shared" si="172"/>
        <v/>
      </c>
      <c r="K946" s="9" t="str">
        <f t="shared" si="173"/>
        <v/>
      </c>
      <c r="L946" s="8" t="str">
        <f>IF(E946="","",IF(Inputs!$B$12="Yes",I946-K946,Inputs!$B$6-K946))</f>
        <v/>
      </c>
      <c r="M946" s="8" t="str">
        <f t="shared" si="179"/>
        <v/>
      </c>
      <c r="N946" s="8">
        <f>N943+3</f>
        <v>943</v>
      </c>
      <c r="O946" s="8">
        <f>O940+6</f>
        <v>943</v>
      </c>
      <c r="P946" s="8"/>
      <c r="Q946" s="8" t="str">
        <f t="shared" si="174"/>
        <v/>
      </c>
      <c r="R946" s="3">
        <f t="shared" si="175"/>
        <v>0</v>
      </c>
      <c r="S946" s="19"/>
      <c r="T946" s="3">
        <f t="shared" si="176"/>
        <v>0</v>
      </c>
      <c r="U946" s="8" t="str">
        <f t="shared" si="177"/>
        <v/>
      </c>
      <c r="W946" s="11"/>
      <c r="X946" s="11"/>
      <c r="Y946" s="11"/>
      <c r="Z946" s="11"/>
      <c r="AA946" s="11"/>
      <c r="AB946" s="11"/>
      <c r="AC946" s="11"/>
      <c r="AD946">
        <f>IF(AND('Loan amortization schedule-old'!K946&gt;$AE$1,K946&gt;$AE$1),1,0)</f>
        <v>1</v>
      </c>
      <c r="AE946" s="2">
        <f>IF(AND('Loan amortization schedule-old'!K946&gt;$AE$1,K946&lt;$AE$1),($AE$1-K946)*Inputs!$B$10,0)</f>
        <v>0</v>
      </c>
      <c r="AF946">
        <f>IF(AND('Loan amortization schedule-old'!K946&lt;$AE$1,K946&lt;$AE$1),('Loan amortization schedule-old'!K946-'Loan amortization schedule-new'!K946)*Inputs!$B$10,0)</f>
        <v>0</v>
      </c>
      <c r="AG946" s="7"/>
      <c r="AH946" s="61" t="e">
        <f>IF(ISERROR(E946),NA(),'Loan amortization schedule-old'!K946-'Loan amortization schedule-new'!K946)+IF(ISERROR(E946),NA(),'Loan amortization schedule-old'!L946-'Loan amortization schedule-new'!L946)-IF(ISERROR(E946),NA(),IF(AD946=1,0,SUM(AE946:AF946)))</f>
        <v>#VALUE!</v>
      </c>
    </row>
    <row r="947" spans="4:34">
      <c r="D947" s="26">
        <f>IF(SUM($D$2:D946)&lt;&gt;0,0,IF(OR(ROUND(U946-L947,2)=0,ROUND(U947,2)=0),E947,0))</f>
        <v>0</v>
      </c>
      <c r="E947" s="3" t="str">
        <f t="shared" si="178"/>
        <v/>
      </c>
      <c r="F947" s="3" t="str">
        <f t="shared" si="170"/>
        <v/>
      </c>
      <c r="G947" s="47">
        <f t="shared" si="180"/>
        <v>8.6499999999999994E-2</v>
      </c>
      <c r="H947" s="37">
        <f t="shared" si="171"/>
        <v>8.6499999999999994E-2</v>
      </c>
      <c r="I947" s="9" t="e">
        <f>IF(Inputs!$B$12="No",IF((K947+L947)&gt;(U946*(1+rate/freq)),IF((U946*(1+rate/freq))&lt;0,0,(U946*(1+rate/freq))),(K947+L947)),IF(E947="",NA(),IF(Inputs!$E$10&gt;(U946*(1+rate/freq)),IF((U946*(1+rate/freq))&lt;0,0,(U946*(1+rate/freq))),PMT(H947/freq,(term),-$B$2))))</f>
        <v>#N/A</v>
      </c>
      <c r="J947" s="8" t="str">
        <f t="shared" si="172"/>
        <v/>
      </c>
      <c r="K947" s="9" t="str">
        <f t="shared" si="173"/>
        <v/>
      </c>
      <c r="L947" s="8" t="str">
        <f>IF(E947="","",IF(Inputs!$B$12="Yes",I947-K947,Inputs!$B$6-K947))</f>
        <v/>
      </c>
      <c r="M947" s="8" t="str">
        <f t="shared" si="179"/>
        <v/>
      </c>
      <c r="N947" s="8"/>
      <c r="O947" s="8"/>
      <c r="P947" s="8"/>
      <c r="Q947" s="8" t="str">
        <f t="shared" si="174"/>
        <v/>
      </c>
      <c r="R947" s="3">
        <f t="shared" si="175"/>
        <v>0</v>
      </c>
      <c r="S947" s="19"/>
      <c r="T947" s="3">
        <f t="shared" si="176"/>
        <v>0</v>
      </c>
      <c r="U947" s="8" t="str">
        <f t="shared" si="177"/>
        <v/>
      </c>
      <c r="W947" s="11"/>
      <c r="X947" s="11"/>
      <c r="Y947" s="11"/>
      <c r="Z947" s="11"/>
      <c r="AA947" s="11"/>
      <c r="AB947" s="11"/>
      <c r="AC947" s="11"/>
      <c r="AD947">
        <f>IF(AND('Loan amortization schedule-old'!K947&gt;$AE$1,K947&gt;$AE$1),1,0)</f>
        <v>1</v>
      </c>
      <c r="AE947" s="2">
        <f>IF(AND('Loan amortization schedule-old'!K947&gt;$AE$1,K947&lt;$AE$1),($AE$1-K947)*Inputs!$B$10,0)</f>
        <v>0</v>
      </c>
      <c r="AF947">
        <f>IF(AND('Loan amortization schedule-old'!K947&lt;$AE$1,K947&lt;$AE$1),('Loan amortization schedule-old'!K947-'Loan amortization schedule-new'!K947)*Inputs!$B$10,0)</f>
        <v>0</v>
      </c>
      <c r="AG947" s="7"/>
      <c r="AH947" s="61" t="e">
        <f>IF(ISERROR(E947),NA(),'Loan amortization schedule-old'!K947-'Loan amortization schedule-new'!K947)+IF(ISERROR(E947),NA(),'Loan amortization schedule-old'!L947-'Loan amortization schedule-new'!L947)-IF(ISERROR(E947),NA(),IF(AD947=1,0,SUM(AE947:AF947)))</f>
        <v>#VALUE!</v>
      </c>
    </row>
    <row r="948" spans="4:34">
      <c r="D948" s="26">
        <f>IF(SUM($D$2:D947)&lt;&gt;0,0,IF(OR(ROUND(U947-L948,2)=0,ROUND(U948,2)=0),E948,0))</f>
        <v>0</v>
      </c>
      <c r="E948" s="3" t="str">
        <f t="shared" si="178"/>
        <v/>
      </c>
      <c r="F948" s="3" t="str">
        <f t="shared" si="170"/>
        <v/>
      </c>
      <c r="G948" s="47">
        <f t="shared" si="180"/>
        <v>8.6499999999999994E-2</v>
      </c>
      <c r="H948" s="37">
        <f t="shared" si="171"/>
        <v>8.6499999999999994E-2</v>
      </c>
      <c r="I948" s="9" t="e">
        <f>IF(Inputs!$B$12="No",IF((K948+L948)&gt;(U947*(1+rate/freq)),IF((U947*(1+rate/freq))&lt;0,0,(U947*(1+rate/freq))),(K948+L948)),IF(E948="",NA(),IF(Inputs!$E$10&gt;(U947*(1+rate/freq)),IF((U947*(1+rate/freq))&lt;0,0,(U947*(1+rate/freq))),PMT(H948/freq,(term),-$B$2))))</f>
        <v>#N/A</v>
      </c>
      <c r="J948" s="8" t="str">
        <f t="shared" si="172"/>
        <v/>
      </c>
      <c r="K948" s="9" t="str">
        <f t="shared" si="173"/>
        <v/>
      </c>
      <c r="L948" s="8" t="str">
        <f>IF(E948="","",IF(Inputs!$B$12="Yes",I948-K948,Inputs!$B$6-K948))</f>
        <v/>
      </c>
      <c r="M948" s="8" t="str">
        <f t="shared" si="179"/>
        <v/>
      </c>
      <c r="N948" s="8"/>
      <c r="O948" s="8"/>
      <c r="P948" s="8"/>
      <c r="Q948" s="8" t="str">
        <f t="shared" si="174"/>
        <v/>
      </c>
      <c r="R948" s="3">
        <f t="shared" si="175"/>
        <v>0</v>
      </c>
      <c r="S948" s="19"/>
      <c r="T948" s="3">
        <f t="shared" si="176"/>
        <v>0</v>
      </c>
      <c r="U948" s="8" t="str">
        <f t="shared" si="177"/>
        <v/>
      </c>
      <c r="W948" s="11"/>
      <c r="X948" s="11"/>
      <c r="Y948" s="11"/>
      <c r="Z948" s="11"/>
      <c r="AA948" s="11"/>
      <c r="AB948" s="11"/>
      <c r="AC948" s="11"/>
      <c r="AD948">
        <f>IF(AND('Loan amortization schedule-old'!K948&gt;$AE$1,K948&gt;$AE$1),1,0)</f>
        <v>1</v>
      </c>
      <c r="AE948" s="2">
        <f>IF(AND('Loan amortization schedule-old'!K948&gt;$AE$1,K948&lt;$AE$1),($AE$1-K948)*Inputs!$B$10,0)</f>
        <v>0</v>
      </c>
      <c r="AF948">
        <f>IF(AND('Loan amortization schedule-old'!K948&lt;$AE$1,K948&lt;$AE$1),('Loan amortization schedule-old'!K948-'Loan amortization schedule-new'!K948)*Inputs!$B$10,0)</f>
        <v>0</v>
      </c>
      <c r="AG948" s="7"/>
      <c r="AH948" s="61" t="e">
        <f>IF(ISERROR(E948),NA(),'Loan amortization schedule-old'!K948-'Loan amortization schedule-new'!K948)+IF(ISERROR(E948),NA(),'Loan amortization schedule-old'!L948-'Loan amortization schedule-new'!L948)-IF(ISERROR(E948),NA(),IF(AD948=1,0,SUM(AE948:AF948)))</f>
        <v>#VALUE!</v>
      </c>
    </row>
    <row r="949" spans="4:34">
      <c r="D949" s="26">
        <f>IF(SUM($D$2:D948)&lt;&gt;0,0,IF(OR(ROUND(U948-L949,2)=0,ROUND(U949,2)=0),E949,0))</f>
        <v>0</v>
      </c>
      <c r="E949" s="3" t="str">
        <f t="shared" si="178"/>
        <v/>
      </c>
      <c r="F949" s="3" t="str">
        <f t="shared" si="170"/>
        <v/>
      </c>
      <c r="G949" s="47">
        <f t="shared" si="180"/>
        <v>8.6499999999999994E-2</v>
      </c>
      <c r="H949" s="37">
        <f t="shared" si="171"/>
        <v>8.6499999999999994E-2</v>
      </c>
      <c r="I949" s="9" t="e">
        <f>IF(Inputs!$B$12="No",IF((K949+L949)&gt;(U948*(1+rate/freq)),IF((U948*(1+rate/freq))&lt;0,0,(U948*(1+rate/freq))),(K949+L949)),IF(E949="",NA(),IF(Inputs!$E$10&gt;(U948*(1+rate/freq)),IF((U948*(1+rate/freq))&lt;0,0,(U948*(1+rate/freq))),PMT(H949/freq,(term),-$B$2))))</f>
        <v>#N/A</v>
      </c>
      <c r="J949" s="8" t="str">
        <f t="shared" si="172"/>
        <v/>
      </c>
      <c r="K949" s="9" t="str">
        <f t="shared" si="173"/>
        <v/>
      </c>
      <c r="L949" s="8" t="str">
        <f>IF(E949="","",IF(Inputs!$B$12="Yes",I949-K949,Inputs!$B$6-K949))</f>
        <v/>
      </c>
      <c r="M949" s="8" t="str">
        <f t="shared" si="179"/>
        <v/>
      </c>
      <c r="N949" s="8">
        <f>N946+3</f>
        <v>946</v>
      </c>
      <c r="O949" s="8"/>
      <c r="P949" s="8"/>
      <c r="Q949" s="8" t="str">
        <f t="shared" si="174"/>
        <v/>
      </c>
      <c r="R949" s="3">
        <f t="shared" si="175"/>
        <v>0</v>
      </c>
      <c r="S949" s="19"/>
      <c r="T949" s="3">
        <f t="shared" si="176"/>
        <v>0</v>
      </c>
      <c r="U949" s="8" t="str">
        <f t="shared" si="177"/>
        <v/>
      </c>
      <c r="W949" s="11"/>
      <c r="X949" s="11"/>
      <c r="Y949" s="11"/>
      <c r="Z949" s="11"/>
      <c r="AA949" s="11"/>
      <c r="AB949" s="11"/>
      <c r="AC949" s="11"/>
      <c r="AD949">
        <f>IF(AND('Loan amortization schedule-old'!K949&gt;$AE$1,K949&gt;$AE$1),1,0)</f>
        <v>1</v>
      </c>
      <c r="AE949" s="2">
        <f>IF(AND('Loan amortization schedule-old'!K949&gt;$AE$1,K949&lt;$AE$1),($AE$1-K949)*Inputs!$B$10,0)</f>
        <v>0</v>
      </c>
      <c r="AF949">
        <f>IF(AND('Loan amortization schedule-old'!K949&lt;$AE$1,K949&lt;$AE$1),('Loan amortization schedule-old'!K949-'Loan amortization schedule-new'!K949)*Inputs!$B$10,0)</f>
        <v>0</v>
      </c>
      <c r="AG949" s="7"/>
      <c r="AH949" s="61" t="e">
        <f>IF(ISERROR(E949),NA(),'Loan amortization schedule-old'!K949-'Loan amortization schedule-new'!K949)+IF(ISERROR(E949),NA(),'Loan amortization schedule-old'!L949-'Loan amortization schedule-new'!L949)-IF(ISERROR(E949),NA(),IF(AD949=1,0,SUM(AE949:AF949)))</f>
        <v>#VALUE!</v>
      </c>
    </row>
    <row r="950" spans="4:34">
      <c r="D950" s="26">
        <f>IF(SUM($D$2:D949)&lt;&gt;0,0,IF(OR(ROUND(U949-L950,2)=0,ROUND(U950,2)=0),E950,0))</f>
        <v>0</v>
      </c>
      <c r="E950" s="3" t="str">
        <f t="shared" si="178"/>
        <v/>
      </c>
      <c r="F950" s="3" t="str">
        <f t="shared" si="170"/>
        <v/>
      </c>
      <c r="G950" s="47">
        <f t="shared" si="180"/>
        <v>8.6499999999999994E-2</v>
      </c>
      <c r="H950" s="37">
        <f t="shared" si="171"/>
        <v>8.6499999999999994E-2</v>
      </c>
      <c r="I950" s="9" t="e">
        <f>IF(Inputs!$B$12="No",IF((K950+L950)&gt;(U949*(1+rate/freq)),IF((U949*(1+rate/freq))&lt;0,0,(U949*(1+rate/freq))),(K950+L950)),IF(E950="",NA(),IF(Inputs!$E$10&gt;(U949*(1+rate/freq)),IF((U949*(1+rate/freq))&lt;0,0,(U949*(1+rate/freq))),PMT(H950/freq,(term),-$B$2))))</f>
        <v>#N/A</v>
      </c>
      <c r="J950" s="8" t="str">
        <f t="shared" si="172"/>
        <v/>
      </c>
      <c r="K950" s="9" t="str">
        <f t="shared" si="173"/>
        <v/>
      </c>
      <c r="L950" s="8" t="str">
        <f>IF(E950="","",IF(Inputs!$B$12="Yes",I950-K950,Inputs!$B$6-K950))</f>
        <v/>
      </c>
      <c r="M950" s="8" t="str">
        <f t="shared" si="179"/>
        <v/>
      </c>
      <c r="N950" s="8"/>
      <c r="O950" s="8"/>
      <c r="P950" s="8"/>
      <c r="Q950" s="8" t="str">
        <f t="shared" si="174"/>
        <v/>
      </c>
      <c r="R950" s="3">
        <f t="shared" si="175"/>
        <v>0</v>
      </c>
      <c r="S950" s="19"/>
      <c r="T950" s="3">
        <f t="shared" si="176"/>
        <v>0</v>
      </c>
      <c r="U950" s="8" t="str">
        <f t="shared" si="177"/>
        <v/>
      </c>
      <c r="W950" s="11"/>
      <c r="X950" s="11"/>
      <c r="Y950" s="11"/>
      <c r="Z950" s="11"/>
      <c r="AA950" s="11"/>
      <c r="AB950" s="11"/>
      <c r="AC950" s="11"/>
      <c r="AD950">
        <f>IF(AND('Loan amortization schedule-old'!K950&gt;$AE$1,K950&gt;$AE$1),1,0)</f>
        <v>1</v>
      </c>
      <c r="AE950" s="2">
        <f>IF(AND('Loan amortization schedule-old'!K950&gt;$AE$1,K950&lt;$AE$1),($AE$1-K950)*Inputs!$B$10,0)</f>
        <v>0</v>
      </c>
      <c r="AF950">
        <f>IF(AND('Loan amortization schedule-old'!K950&lt;$AE$1,K950&lt;$AE$1),('Loan amortization schedule-old'!K950-'Loan amortization schedule-new'!K950)*Inputs!$B$10,0)</f>
        <v>0</v>
      </c>
      <c r="AG950" s="7"/>
      <c r="AH950" s="61" t="e">
        <f>IF(ISERROR(E950),NA(),'Loan amortization schedule-old'!K950-'Loan amortization schedule-new'!K950)+IF(ISERROR(E950),NA(),'Loan amortization schedule-old'!L950-'Loan amortization schedule-new'!L950)-IF(ISERROR(E950),NA(),IF(AD950=1,0,SUM(AE950:AF950)))</f>
        <v>#VALUE!</v>
      </c>
    </row>
    <row r="951" spans="4:34">
      <c r="D951" s="26">
        <f>IF(SUM($D$2:D950)&lt;&gt;0,0,IF(OR(ROUND(U950-L951,2)=0,ROUND(U951,2)=0),E951,0))</f>
        <v>0</v>
      </c>
      <c r="E951" s="3" t="str">
        <f t="shared" si="178"/>
        <v/>
      </c>
      <c r="F951" s="3" t="str">
        <f t="shared" si="170"/>
        <v/>
      </c>
      <c r="G951" s="47">
        <f t="shared" si="180"/>
        <v>8.6499999999999994E-2</v>
      </c>
      <c r="H951" s="37">
        <f t="shared" si="171"/>
        <v>8.6499999999999994E-2</v>
      </c>
      <c r="I951" s="9" t="e">
        <f>IF(Inputs!$B$12="No",IF((K951+L951)&gt;(U950*(1+rate/freq)),IF((U950*(1+rate/freq))&lt;0,0,(U950*(1+rate/freq))),(K951+L951)),IF(E951="",NA(),IF(Inputs!$E$10&gt;(U950*(1+rate/freq)),IF((U950*(1+rate/freq))&lt;0,0,(U950*(1+rate/freq))),PMT(H951/freq,(term),-$B$2))))</f>
        <v>#N/A</v>
      </c>
      <c r="J951" s="8" t="str">
        <f t="shared" si="172"/>
        <v/>
      </c>
      <c r="K951" s="9" t="str">
        <f t="shared" si="173"/>
        <v/>
      </c>
      <c r="L951" s="8" t="str">
        <f>IF(E951="","",IF(Inputs!$B$12="Yes",I951-K951,Inputs!$B$6-K951))</f>
        <v/>
      </c>
      <c r="M951" s="8" t="str">
        <f t="shared" si="179"/>
        <v/>
      </c>
      <c r="N951" s="8"/>
      <c r="O951" s="8"/>
      <c r="P951" s="8"/>
      <c r="Q951" s="8" t="str">
        <f t="shared" si="174"/>
        <v/>
      </c>
      <c r="R951" s="3">
        <f t="shared" si="175"/>
        <v>0</v>
      </c>
      <c r="S951" s="19"/>
      <c r="T951" s="3">
        <f t="shared" si="176"/>
        <v>0</v>
      </c>
      <c r="U951" s="8" t="str">
        <f t="shared" si="177"/>
        <v/>
      </c>
      <c r="W951" s="11"/>
      <c r="X951" s="11"/>
      <c r="Y951" s="11"/>
      <c r="Z951" s="11"/>
      <c r="AA951" s="11"/>
      <c r="AB951" s="11"/>
      <c r="AC951" s="11"/>
      <c r="AD951">
        <f>IF(AND('Loan amortization schedule-old'!K951&gt;$AE$1,K951&gt;$AE$1),1,0)</f>
        <v>1</v>
      </c>
      <c r="AE951" s="2">
        <f>IF(AND('Loan amortization schedule-old'!K951&gt;$AE$1,K951&lt;$AE$1),($AE$1-K951)*Inputs!$B$10,0)</f>
        <v>0</v>
      </c>
      <c r="AF951">
        <f>IF(AND('Loan amortization schedule-old'!K951&lt;$AE$1,K951&lt;$AE$1),('Loan amortization schedule-old'!K951-'Loan amortization schedule-new'!K951)*Inputs!$B$10,0)</f>
        <v>0</v>
      </c>
      <c r="AG951" s="7"/>
      <c r="AH951" s="61" t="e">
        <f>IF(ISERROR(E951),NA(),'Loan amortization schedule-old'!K951-'Loan amortization schedule-new'!K951)+IF(ISERROR(E951),NA(),'Loan amortization schedule-old'!L951-'Loan amortization schedule-new'!L951)-IF(ISERROR(E951),NA(),IF(AD951=1,0,SUM(AE951:AF951)))</f>
        <v>#VALUE!</v>
      </c>
    </row>
    <row r="952" spans="4:34">
      <c r="D952" s="26">
        <f>IF(SUM($D$2:D951)&lt;&gt;0,0,IF(OR(ROUND(U951-L952,2)=0,ROUND(U952,2)=0),E952,0))</f>
        <v>0</v>
      </c>
      <c r="E952" s="3" t="str">
        <f t="shared" si="178"/>
        <v/>
      </c>
      <c r="F952" s="3" t="str">
        <f t="shared" si="170"/>
        <v/>
      </c>
      <c r="G952" s="47">
        <f t="shared" si="180"/>
        <v>8.6499999999999994E-2</v>
      </c>
      <c r="H952" s="37">
        <f t="shared" si="171"/>
        <v>8.6499999999999994E-2</v>
      </c>
      <c r="I952" s="9" t="e">
        <f>IF(Inputs!$B$12="No",IF((K952+L952)&gt;(U951*(1+rate/freq)),IF((U951*(1+rate/freq))&lt;0,0,(U951*(1+rate/freq))),(K952+L952)),IF(E952="",NA(),IF(Inputs!$E$10&gt;(U951*(1+rate/freq)),IF((U951*(1+rate/freq))&lt;0,0,(U951*(1+rate/freq))),PMT(H952/freq,(term),-$B$2))))</f>
        <v>#N/A</v>
      </c>
      <c r="J952" s="8" t="str">
        <f t="shared" si="172"/>
        <v/>
      </c>
      <c r="K952" s="9" t="str">
        <f t="shared" si="173"/>
        <v/>
      </c>
      <c r="L952" s="8" t="str">
        <f>IF(E952="","",IF(Inputs!$B$12="Yes",I952-K952,Inputs!$B$6-K952))</f>
        <v/>
      </c>
      <c r="M952" s="8" t="str">
        <f t="shared" si="179"/>
        <v/>
      </c>
      <c r="N952" s="8">
        <f>N949+3</f>
        <v>949</v>
      </c>
      <c r="O952" s="8">
        <f>O946+6</f>
        <v>949</v>
      </c>
      <c r="P952" s="8">
        <f>P940+12</f>
        <v>949</v>
      </c>
      <c r="Q952" s="8" t="str">
        <f t="shared" si="174"/>
        <v/>
      </c>
      <c r="R952" s="3">
        <f t="shared" si="175"/>
        <v>0</v>
      </c>
      <c r="S952" s="19"/>
      <c r="T952" s="3">
        <f t="shared" si="176"/>
        <v>0</v>
      </c>
      <c r="U952" s="8" t="str">
        <f t="shared" si="177"/>
        <v/>
      </c>
      <c r="W952" s="11"/>
      <c r="X952" s="11"/>
      <c r="Y952" s="11"/>
      <c r="Z952" s="11"/>
      <c r="AA952" s="11"/>
      <c r="AB952" s="11"/>
      <c r="AC952" s="11"/>
      <c r="AD952">
        <f>IF(AND('Loan amortization schedule-old'!K952&gt;$AE$1,K952&gt;$AE$1),1,0)</f>
        <v>1</v>
      </c>
      <c r="AE952" s="2">
        <f>IF(AND('Loan amortization schedule-old'!K952&gt;$AE$1,K952&lt;$AE$1),($AE$1-K952)*Inputs!$B$10,0)</f>
        <v>0</v>
      </c>
      <c r="AF952">
        <f>IF(AND('Loan amortization schedule-old'!K952&lt;$AE$1,K952&lt;$AE$1),('Loan amortization schedule-old'!K952-'Loan amortization schedule-new'!K952)*Inputs!$B$10,0)</f>
        <v>0</v>
      </c>
      <c r="AG952" s="7"/>
      <c r="AH952" s="61" t="e">
        <f>IF(ISERROR(E952),NA(),'Loan amortization schedule-old'!K952-'Loan amortization schedule-new'!K952)+IF(ISERROR(E952),NA(),'Loan amortization schedule-old'!L952-'Loan amortization schedule-new'!L952)-IF(ISERROR(E952),NA(),IF(AD952=1,0,SUM(AE952:AF952)))</f>
        <v>#VALUE!</v>
      </c>
    </row>
    <row r="953" spans="4:34">
      <c r="D953" s="26">
        <f>IF(SUM($D$2:D952)&lt;&gt;0,0,IF(OR(ROUND(U952-L953,2)=0,ROUND(U953,2)=0),E953,0))</f>
        <v>0</v>
      </c>
      <c r="E953" s="3" t="str">
        <f t="shared" si="178"/>
        <v/>
      </c>
      <c r="F953" s="3" t="str">
        <f t="shared" si="170"/>
        <v/>
      </c>
      <c r="G953" s="47">
        <f t="shared" si="180"/>
        <v>8.6499999999999994E-2</v>
      </c>
      <c r="H953" s="37">
        <f t="shared" si="171"/>
        <v>8.6499999999999994E-2</v>
      </c>
      <c r="I953" s="9" t="e">
        <f>IF(Inputs!$B$12="No",IF((K953+L953)&gt;(U952*(1+rate/freq)),IF((U952*(1+rate/freq))&lt;0,0,(U952*(1+rate/freq))),(K953+L953)),IF(E953="",NA(),IF(Inputs!$E$10&gt;(U952*(1+rate/freq)),IF((U952*(1+rate/freq))&lt;0,0,(U952*(1+rate/freq))),PMT(H953/freq,(term),-$B$2))))</f>
        <v>#N/A</v>
      </c>
      <c r="J953" s="8" t="str">
        <f t="shared" si="172"/>
        <v/>
      </c>
      <c r="K953" s="9" t="str">
        <f t="shared" si="173"/>
        <v/>
      </c>
      <c r="L953" s="8" t="str">
        <f>IF(E953="","",IF(Inputs!$B$12="Yes",I953-K953,Inputs!$B$6-K953))</f>
        <v/>
      </c>
      <c r="M953" s="8" t="str">
        <f t="shared" si="179"/>
        <v/>
      </c>
      <c r="N953" s="8"/>
      <c r="O953" s="8"/>
      <c r="P953" s="8"/>
      <c r="Q953" s="8" t="str">
        <f t="shared" si="174"/>
        <v/>
      </c>
      <c r="R953" s="3">
        <f t="shared" si="175"/>
        <v>0</v>
      </c>
      <c r="S953" s="19"/>
      <c r="T953" s="3">
        <f t="shared" si="176"/>
        <v>0</v>
      </c>
      <c r="U953" s="8" t="str">
        <f t="shared" si="177"/>
        <v/>
      </c>
      <c r="W953" s="11"/>
      <c r="X953" s="11"/>
      <c r="Y953" s="11"/>
      <c r="Z953" s="11"/>
      <c r="AA953" s="11"/>
      <c r="AB953" s="11"/>
      <c r="AC953" s="11"/>
      <c r="AD953">
        <f>IF(AND('Loan amortization schedule-old'!K953&gt;$AE$1,K953&gt;$AE$1),1,0)</f>
        <v>1</v>
      </c>
      <c r="AE953" s="2">
        <f>IF(AND('Loan amortization schedule-old'!K953&gt;$AE$1,K953&lt;$AE$1),($AE$1-K953)*Inputs!$B$10,0)</f>
        <v>0</v>
      </c>
      <c r="AF953">
        <f>IF(AND('Loan amortization schedule-old'!K953&lt;$AE$1,K953&lt;$AE$1),('Loan amortization schedule-old'!K953-'Loan amortization schedule-new'!K953)*Inputs!$B$10,0)</f>
        <v>0</v>
      </c>
      <c r="AG953" s="7"/>
      <c r="AH953" s="61" t="e">
        <f>IF(ISERROR(E953),NA(),'Loan amortization schedule-old'!K953-'Loan amortization schedule-new'!K953)+IF(ISERROR(E953),NA(),'Loan amortization schedule-old'!L953-'Loan amortization schedule-new'!L953)-IF(ISERROR(E953),NA(),IF(AD953=1,0,SUM(AE953:AF953)))</f>
        <v>#VALUE!</v>
      </c>
    </row>
    <row r="954" spans="4:34">
      <c r="D954" s="26">
        <f>IF(SUM($D$2:D953)&lt;&gt;0,0,IF(OR(ROUND(U953-L954,2)=0,ROUND(U954,2)=0),E954,0))</f>
        <v>0</v>
      </c>
      <c r="E954" s="3" t="str">
        <f t="shared" si="178"/>
        <v/>
      </c>
      <c r="F954" s="3" t="str">
        <f t="shared" si="170"/>
        <v/>
      </c>
      <c r="G954" s="47">
        <f t="shared" si="180"/>
        <v>8.6499999999999994E-2</v>
      </c>
      <c r="H954" s="37">
        <f t="shared" si="171"/>
        <v>8.6499999999999994E-2</v>
      </c>
      <c r="I954" s="9" t="e">
        <f>IF(Inputs!$B$12="No",IF((K954+L954)&gt;(U953*(1+rate/freq)),IF((U953*(1+rate/freq))&lt;0,0,(U953*(1+rate/freq))),(K954+L954)),IF(E954="",NA(),IF(Inputs!$E$10&gt;(U953*(1+rate/freq)),IF((U953*(1+rate/freq))&lt;0,0,(U953*(1+rate/freq))),PMT(H954/freq,(term),-$B$2))))</f>
        <v>#N/A</v>
      </c>
      <c r="J954" s="8" t="str">
        <f t="shared" si="172"/>
        <v/>
      </c>
      <c r="K954" s="9" t="str">
        <f t="shared" si="173"/>
        <v/>
      </c>
      <c r="L954" s="8" t="str">
        <f>IF(E954="","",IF(Inputs!$B$12="Yes",I954-K954,Inputs!$B$6-K954))</f>
        <v/>
      </c>
      <c r="M954" s="8" t="str">
        <f t="shared" si="179"/>
        <v/>
      </c>
      <c r="N954" s="8"/>
      <c r="O954" s="8"/>
      <c r="P954" s="8"/>
      <c r="Q954" s="8" t="str">
        <f t="shared" si="174"/>
        <v/>
      </c>
      <c r="R954" s="3">
        <f t="shared" si="175"/>
        <v>0</v>
      </c>
      <c r="S954" s="19"/>
      <c r="T954" s="3">
        <f t="shared" si="176"/>
        <v>0</v>
      </c>
      <c r="U954" s="8" t="str">
        <f t="shared" si="177"/>
        <v/>
      </c>
      <c r="W954" s="11"/>
      <c r="X954" s="11"/>
      <c r="Y954" s="11"/>
      <c r="Z954" s="11"/>
      <c r="AA954" s="11"/>
      <c r="AB954" s="11"/>
      <c r="AC954" s="11"/>
      <c r="AD954">
        <f>IF(AND('Loan amortization schedule-old'!K954&gt;$AE$1,K954&gt;$AE$1),1,0)</f>
        <v>1</v>
      </c>
      <c r="AE954" s="2">
        <f>IF(AND('Loan amortization schedule-old'!K954&gt;$AE$1,K954&lt;$AE$1),($AE$1-K954)*Inputs!$B$10,0)</f>
        <v>0</v>
      </c>
      <c r="AF954">
        <f>IF(AND('Loan amortization schedule-old'!K954&lt;$AE$1,K954&lt;$AE$1),('Loan amortization schedule-old'!K954-'Loan amortization schedule-new'!K954)*Inputs!$B$10,0)</f>
        <v>0</v>
      </c>
      <c r="AG954" s="7"/>
      <c r="AH954" s="61" t="e">
        <f>IF(ISERROR(E954),NA(),'Loan amortization schedule-old'!K954-'Loan amortization schedule-new'!K954)+IF(ISERROR(E954),NA(),'Loan amortization schedule-old'!L954-'Loan amortization schedule-new'!L954)-IF(ISERROR(E954),NA(),IF(AD954=1,0,SUM(AE954:AF954)))</f>
        <v>#VALUE!</v>
      </c>
    </row>
    <row r="955" spans="4:34">
      <c r="D955" s="26">
        <f>IF(SUM($D$2:D954)&lt;&gt;0,0,IF(OR(ROUND(U954-L955,2)=0,ROUND(U955,2)=0),E955,0))</f>
        <v>0</v>
      </c>
      <c r="E955" s="3" t="str">
        <f t="shared" si="178"/>
        <v/>
      </c>
      <c r="F955" s="3" t="str">
        <f t="shared" si="170"/>
        <v/>
      </c>
      <c r="G955" s="47">
        <f t="shared" si="180"/>
        <v>8.6499999999999994E-2</v>
      </c>
      <c r="H955" s="37">
        <f t="shared" si="171"/>
        <v>8.6499999999999994E-2</v>
      </c>
      <c r="I955" s="9" t="e">
        <f>IF(Inputs!$B$12="No",IF((K955+L955)&gt;(U954*(1+rate/freq)),IF((U954*(1+rate/freq))&lt;0,0,(U954*(1+rate/freq))),(K955+L955)),IF(E955="",NA(),IF(Inputs!$E$10&gt;(U954*(1+rate/freq)),IF((U954*(1+rate/freq))&lt;0,0,(U954*(1+rate/freq))),PMT(H955/freq,(term),-$B$2))))</f>
        <v>#N/A</v>
      </c>
      <c r="J955" s="8" t="str">
        <f t="shared" si="172"/>
        <v/>
      </c>
      <c r="K955" s="9" t="str">
        <f t="shared" si="173"/>
        <v/>
      </c>
      <c r="L955" s="8" t="str">
        <f>IF(E955="","",IF(Inputs!$B$12="Yes",I955-K955,Inputs!$B$6-K955))</f>
        <v/>
      </c>
      <c r="M955" s="8" t="str">
        <f t="shared" si="179"/>
        <v/>
      </c>
      <c r="N955" s="8">
        <f>N952+3</f>
        <v>952</v>
      </c>
      <c r="O955" s="8"/>
      <c r="P955" s="8"/>
      <c r="Q955" s="8" t="str">
        <f t="shared" si="174"/>
        <v/>
      </c>
      <c r="R955" s="3">
        <f t="shared" si="175"/>
        <v>0</v>
      </c>
      <c r="S955" s="19"/>
      <c r="T955" s="3">
        <f t="shared" si="176"/>
        <v>0</v>
      </c>
      <c r="U955" s="8" t="str">
        <f t="shared" si="177"/>
        <v/>
      </c>
      <c r="W955" s="11"/>
      <c r="X955" s="11"/>
      <c r="Y955" s="11"/>
      <c r="Z955" s="11"/>
      <c r="AA955" s="11"/>
      <c r="AB955" s="11"/>
      <c r="AC955" s="11"/>
      <c r="AD955">
        <f>IF(AND('Loan amortization schedule-old'!K955&gt;$AE$1,K955&gt;$AE$1),1,0)</f>
        <v>1</v>
      </c>
      <c r="AE955" s="2">
        <f>IF(AND('Loan amortization schedule-old'!K955&gt;$AE$1,K955&lt;$AE$1),($AE$1-K955)*Inputs!$B$10,0)</f>
        <v>0</v>
      </c>
      <c r="AF955">
        <f>IF(AND('Loan amortization schedule-old'!K955&lt;$AE$1,K955&lt;$AE$1),('Loan amortization schedule-old'!K955-'Loan amortization schedule-new'!K955)*Inputs!$B$10,0)</f>
        <v>0</v>
      </c>
      <c r="AG955" s="7"/>
      <c r="AH955" s="61" t="e">
        <f>IF(ISERROR(E955),NA(),'Loan amortization schedule-old'!K955-'Loan amortization schedule-new'!K955)+IF(ISERROR(E955),NA(),'Loan amortization schedule-old'!L955-'Loan amortization schedule-new'!L955)-IF(ISERROR(E955),NA(),IF(AD955=1,0,SUM(AE955:AF955)))</f>
        <v>#VALUE!</v>
      </c>
    </row>
    <row r="956" spans="4:34">
      <c r="D956" s="26">
        <f>IF(SUM($D$2:D955)&lt;&gt;0,0,IF(OR(ROUND(U955-L956,2)=0,ROUND(U956,2)=0),E956,0))</f>
        <v>0</v>
      </c>
      <c r="E956" s="3" t="str">
        <f t="shared" si="178"/>
        <v/>
      </c>
      <c r="F956" s="3" t="str">
        <f t="shared" si="170"/>
        <v/>
      </c>
      <c r="G956" s="47">
        <f t="shared" si="180"/>
        <v>8.6499999999999994E-2</v>
      </c>
      <c r="H956" s="37">
        <f t="shared" si="171"/>
        <v>8.6499999999999994E-2</v>
      </c>
      <c r="I956" s="9" t="e">
        <f>IF(Inputs!$B$12="No",IF((K956+L956)&gt;(U955*(1+rate/freq)),IF((U955*(1+rate/freq))&lt;0,0,(U955*(1+rate/freq))),(K956+L956)),IF(E956="",NA(),IF(Inputs!$E$10&gt;(U955*(1+rate/freq)),IF((U955*(1+rate/freq))&lt;0,0,(U955*(1+rate/freq))),PMT(H956/freq,(term),-$B$2))))</f>
        <v>#N/A</v>
      </c>
      <c r="J956" s="8" t="str">
        <f t="shared" si="172"/>
        <v/>
      </c>
      <c r="K956" s="9" t="str">
        <f t="shared" si="173"/>
        <v/>
      </c>
      <c r="L956" s="8" t="str">
        <f>IF(E956="","",IF(Inputs!$B$12="Yes",I956-K956,Inputs!$B$6-K956))</f>
        <v/>
      </c>
      <c r="M956" s="8" t="str">
        <f t="shared" si="179"/>
        <v/>
      </c>
      <c r="N956" s="8"/>
      <c r="O956" s="8"/>
      <c r="P956" s="8"/>
      <c r="Q956" s="8" t="str">
        <f t="shared" si="174"/>
        <v/>
      </c>
      <c r="R956" s="3">
        <f t="shared" si="175"/>
        <v>0</v>
      </c>
      <c r="S956" s="19"/>
      <c r="T956" s="3">
        <f t="shared" si="176"/>
        <v>0</v>
      </c>
      <c r="U956" s="8" t="str">
        <f t="shared" si="177"/>
        <v/>
      </c>
      <c r="W956" s="11"/>
      <c r="X956" s="11"/>
      <c r="Y956" s="11"/>
      <c r="Z956" s="11"/>
      <c r="AA956" s="11"/>
      <c r="AB956" s="11"/>
      <c r="AC956" s="11"/>
      <c r="AD956">
        <f>IF(AND('Loan amortization schedule-old'!K956&gt;$AE$1,K956&gt;$AE$1),1,0)</f>
        <v>1</v>
      </c>
      <c r="AE956" s="2">
        <f>IF(AND('Loan amortization schedule-old'!K956&gt;$AE$1,K956&lt;$AE$1),($AE$1-K956)*Inputs!$B$10,0)</f>
        <v>0</v>
      </c>
      <c r="AF956">
        <f>IF(AND('Loan amortization schedule-old'!K956&lt;$AE$1,K956&lt;$AE$1),('Loan amortization schedule-old'!K956-'Loan amortization schedule-new'!K956)*Inputs!$B$10,0)</f>
        <v>0</v>
      </c>
      <c r="AG956" s="7"/>
      <c r="AH956" s="61" t="e">
        <f>IF(ISERROR(E956),NA(),'Loan amortization schedule-old'!K956-'Loan amortization schedule-new'!K956)+IF(ISERROR(E956),NA(),'Loan amortization schedule-old'!L956-'Loan amortization schedule-new'!L956)-IF(ISERROR(E956),NA(),IF(AD956=1,0,SUM(AE956:AF956)))</f>
        <v>#VALUE!</v>
      </c>
    </row>
    <row r="957" spans="4:34">
      <c r="D957" s="26">
        <f>IF(SUM($D$2:D956)&lt;&gt;0,0,IF(OR(ROUND(U956-L957,2)=0,ROUND(U957,2)=0),E957,0))</f>
        <v>0</v>
      </c>
      <c r="E957" s="3" t="str">
        <f t="shared" si="178"/>
        <v/>
      </c>
      <c r="F957" s="3" t="str">
        <f t="shared" si="170"/>
        <v/>
      </c>
      <c r="G957" s="47">
        <f t="shared" si="180"/>
        <v>8.6499999999999994E-2</v>
      </c>
      <c r="H957" s="37">
        <f t="shared" si="171"/>
        <v>8.6499999999999994E-2</v>
      </c>
      <c r="I957" s="9" t="e">
        <f>IF(Inputs!$B$12="No",IF((K957+L957)&gt;(U956*(1+rate/freq)),IF((U956*(1+rate/freq))&lt;0,0,(U956*(1+rate/freq))),(K957+L957)),IF(E957="",NA(),IF(Inputs!$E$10&gt;(U956*(1+rate/freq)),IF((U956*(1+rate/freq))&lt;0,0,(U956*(1+rate/freq))),PMT(H957/freq,(term),-$B$2))))</f>
        <v>#N/A</v>
      </c>
      <c r="J957" s="8" t="str">
        <f t="shared" si="172"/>
        <v/>
      </c>
      <c r="K957" s="9" t="str">
        <f t="shared" si="173"/>
        <v/>
      </c>
      <c r="L957" s="8" t="str">
        <f>IF(E957="","",IF(Inputs!$B$12="Yes",I957-K957,Inputs!$B$6-K957))</f>
        <v/>
      </c>
      <c r="M957" s="8" t="str">
        <f t="shared" si="179"/>
        <v/>
      </c>
      <c r="N957" s="8"/>
      <c r="O957" s="8"/>
      <c r="P957" s="8"/>
      <c r="Q957" s="8" t="str">
        <f t="shared" si="174"/>
        <v/>
      </c>
      <c r="R957" s="3">
        <f t="shared" si="175"/>
        <v>0</v>
      </c>
      <c r="S957" s="19"/>
      <c r="T957" s="3">
        <f t="shared" si="176"/>
        <v>0</v>
      </c>
      <c r="U957" s="8" t="str">
        <f t="shared" si="177"/>
        <v/>
      </c>
      <c r="W957" s="11"/>
      <c r="X957" s="11"/>
      <c r="Y957" s="11"/>
      <c r="Z957" s="11"/>
      <c r="AA957" s="11"/>
      <c r="AB957" s="11"/>
      <c r="AC957" s="11"/>
      <c r="AD957">
        <f>IF(AND('Loan amortization schedule-old'!K957&gt;$AE$1,K957&gt;$AE$1),1,0)</f>
        <v>1</v>
      </c>
      <c r="AE957" s="2">
        <f>IF(AND('Loan amortization schedule-old'!K957&gt;$AE$1,K957&lt;$AE$1),($AE$1-K957)*Inputs!$B$10,0)</f>
        <v>0</v>
      </c>
      <c r="AF957">
        <f>IF(AND('Loan amortization schedule-old'!K957&lt;$AE$1,K957&lt;$AE$1),('Loan amortization schedule-old'!K957-'Loan amortization schedule-new'!K957)*Inputs!$B$10,0)</f>
        <v>0</v>
      </c>
      <c r="AG957" s="7"/>
      <c r="AH957" s="61" t="e">
        <f>IF(ISERROR(E957),NA(),'Loan amortization schedule-old'!K957-'Loan amortization schedule-new'!K957)+IF(ISERROR(E957),NA(),'Loan amortization schedule-old'!L957-'Loan amortization schedule-new'!L957)-IF(ISERROR(E957),NA(),IF(AD957=1,0,SUM(AE957:AF957)))</f>
        <v>#VALUE!</v>
      </c>
    </row>
    <row r="958" spans="4:34">
      <c r="D958" s="26">
        <f>IF(SUM($D$2:D957)&lt;&gt;0,0,IF(OR(ROUND(U957-L958,2)=0,ROUND(U958,2)=0),E958,0))</f>
        <v>0</v>
      </c>
      <c r="E958" s="3" t="str">
        <f t="shared" si="178"/>
        <v/>
      </c>
      <c r="F958" s="3" t="str">
        <f t="shared" si="170"/>
        <v/>
      </c>
      <c r="G958" s="47">
        <f t="shared" si="180"/>
        <v>8.6499999999999994E-2</v>
      </c>
      <c r="H958" s="37">
        <f t="shared" si="171"/>
        <v>8.6499999999999994E-2</v>
      </c>
      <c r="I958" s="9" t="e">
        <f>IF(Inputs!$B$12="No",IF((K958+L958)&gt;(U957*(1+rate/freq)),IF((U957*(1+rate/freq))&lt;0,0,(U957*(1+rate/freq))),(K958+L958)),IF(E958="",NA(),IF(Inputs!$E$10&gt;(U957*(1+rate/freq)),IF((U957*(1+rate/freq))&lt;0,0,(U957*(1+rate/freq))),PMT(H958/freq,(term),-$B$2))))</f>
        <v>#N/A</v>
      </c>
      <c r="J958" s="8" t="str">
        <f t="shared" si="172"/>
        <v/>
      </c>
      <c r="K958" s="9" t="str">
        <f t="shared" si="173"/>
        <v/>
      </c>
      <c r="L958" s="8" t="str">
        <f>IF(E958="","",IF(Inputs!$B$12="Yes",I958-K958,Inputs!$B$6-K958))</f>
        <v/>
      </c>
      <c r="M958" s="8" t="str">
        <f t="shared" si="179"/>
        <v/>
      </c>
      <c r="N958" s="8">
        <f>N955+3</f>
        <v>955</v>
      </c>
      <c r="O958" s="8">
        <f>O952+6</f>
        <v>955</v>
      </c>
      <c r="P958" s="8"/>
      <c r="Q958" s="8" t="str">
        <f t="shared" si="174"/>
        <v/>
      </c>
      <c r="R958" s="3">
        <f t="shared" si="175"/>
        <v>0</v>
      </c>
      <c r="S958" s="19"/>
      <c r="T958" s="3">
        <f t="shared" si="176"/>
        <v>0</v>
      </c>
      <c r="U958" s="8" t="str">
        <f t="shared" si="177"/>
        <v/>
      </c>
      <c r="W958" s="11"/>
      <c r="X958" s="11"/>
      <c r="Y958" s="11"/>
      <c r="Z958" s="11"/>
      <c r="AA958" s="11"/>
      <c r="AB958" s="11"/>
      <c r="AC958" s="11"/>
      <c r="AD958">
        <f>IF(AND('Loan amortization schedule-old'!K958&gt;$AE$1,K958&gt;$AE$1),1,0)</f>
        <v>1</v>
      </c>
      <c r="AE958" s="2">
        <f>IF(AND('Loan amortization schedule-old'!K958&gt;$AE$1,K958&lt;$AE$1),($AE$1-K958)*Inputs!$B$10,0)</f>
        <v>0</v>
      </c>
      <c r="AF958">
        <f>IF(AND('Loan amortization schedule-old'!K958&lt;$AE$1,K958&lt;$AE$1),('Loan amortization schedule-old'!K958-'Loan amortization schedule-new'!K958)*Inputs!$B$10,0)</f>
        <v>0</v>
      </c>
      <c r="AG958" s="7"/>
      <c r="AH958" s="61" t="e">
        <f>IF(ISERROR(E958),NA(),'Loan amortization schedule-old'!K958-'Loan amortization schedule-new'!K958)+IF(ISERROR(E958),NA(),'Loan amortization schedule-old'!L958-'Loan amortization schedule-new'!L958)-IF(ISERROR(E958),NA(),IF(AD958=1,0,SUM(AE958:AF958)))</f>
        <v>#VALUE!</v>
      </c>
    </row>
    <row r="959" spans="4:34">
      <c r="D959" s="26">
        <f>IF(SUM($D$2:D958)&lt;&gt;0,0,IF(OR(ROUND(U958-L959,2)=0,ROUND(U959,2)=0),E959,0))</f>
        <v>0</v>
      </c>
      <c r="E959" s="3" t="str">
        <f t="shared" si="178"/>
        <v/>
      </c>
      <c r="F959" s="3" t="str">
        <f t="shared" si="170"/>
        <v/>
      </c>
      <c r="G959" s="47">
        <f t="shared" si="180"/>
        <v>8.6499999999999994E-2</v>
      </c>
      <c r="H959" s="37">
        <f t="shared" si="171"/>
        <v>8.6499999999999994E-2</v>
      </c>
      <c r="I959" s="9" t="e">
        <f>IF(Inputs!$B$12="No",IF((K959+L959)&gt;(U958*(1+rate/freq)),IF((U958*(1+rate/freq))&lt;0,0,(U958*(1+rate/freq))),(K959+L959)),IF(E959="",NA(),IF(Inputs!$E$10&gt;(U958*(1+rate/freq)),IF((U958*(1+rate/freq))&lt;0,0,(U958*(1+rate/freq))),PMT(H959/freq,(term),-$B$2))))</f>
        <v>#N/A</v>
      </c>
      <c r="J959" s="8" t="str">
        <f t="shared" si="172"/>
        <v/>
      </c>
      <c r="K959" s="9" t="str">
        <f t="shared" si="173"/>
        <v/>
      </c>
      <c r="L959" s="8" t="str">
        <f>IF(E959="","",IF(Inputs!$B$12="Yes",I959-K959,Inputs!$B$6-K959))</f>
        <v/>
      </c>
      <c r="M959" s="8" t="str">
        <f t="shared" si="179"/>
        <v/>
      </c>
      <c r="N959" s="8"/>
      <c r="O959" s="8"/>
      <c r="P959" s="8"/>
      <c r="Q959" s="8" t="str">
        <f t="shared" si="174"/>
        <v/>
      </c>
      <c r="R959" s="3">
        <f t="shared" si="175"/>
        <v>0</v>
      </c>
      <c r="S959" s="19"/>
      <c r="T959" s="3">
        <f t="shared" si="176"/>
        <v>0</v>
      </c>
      <c r="U959" s="8" t="str">
        <f t="shared" si="177"/>
        <v/>
      </c>
      <c r="W959" s="11"/>
      <c r="X959" s="11"/>
      <c r="Y959" s="11"/>
      <c r="Z959" s="11"/>
      <c r="AA959" s="11"/>
      <c r="AB959" s="11"/>
      <c r="AC959" s="11"/>
      <c r="AD959">
        <f>IF(AND('Loan amortization schedule-old'!K959&gt;$AE$1,K959&gt;$AE$1),1,0)</f>
        <v>1</v>
      </c>
      <c r="AE959" s="2">
        <f>IF(AND('Loan amortization schedule-old'!K959&gt;$AE$1,K959&lt;$AE$1),($AE$1-K959)*Inputs!$B$10,0)</f>
        <v>0</v>
      </c>
      <c r="AF959">
        <f>IF(AND('Loan amortization schedule-old'!K959&lt;$AE$1,K959&lt;$AE$1),('Loan amortization schedule-old'!K959-'Loan amortization schedule-new'!K959)*Inputs!$B$10,0)</f>
        <v>0</v>
      </c>
      <c r="AG959" s="7"/>
      <c r="AH959" s="61" t="e">
        <f>IF(ISERROR(E959),NA(),'Loan amortization schedule-old'!K959-'Loan amortization schedule-new'!K959)+IF(ISERROR(E959),NA(),'Loan amortization schedule-old'!L959-'Loan amortization schedule-new'!L959)-IF(ISERROR(E959),NA(),IF(AD959=1,0,SUM(AE959:AF959)))</f>
        <v>#VALUE!</v>
      </c>
    </row>
    <row r="960" spans="4:34">
      <c r="D960" s="26">
        <f>IF(SUM($D$2:D959)&lt;&gt;0,0,IF(OR(ROUND(U959-L960,2)=0,ROUND(U960,2)=0),E960,0))</f>
        <v>0</v>
      </c>
      <c r="E960" s="3" t="str">
        <f t="shared" si="178"/>
        <v/>
      </c>
      <c r="F960" s="3" t="str">
        <f t="shared" si="170"/>
        <v/>
      </c>
      <c r="G960" s="47">
        <f t="shared" si="180"/>
        <v>8.6499999999999994E-2</v>
      </c>
      <c r="H960" s="37">
        <f t="shared" si="171"/>
        <v>8.6499999999999994E-2</v>
      </c>
      <c r="I960" s="9" t="e">
        <f>IF(Inputs!$B$12="No",IF((K960+L960)&gt;(U959*(1+rate/freq)),IF((U959*(1+rate/freq))&lt;0,0,(U959*(1+rate/freq))),(K960+L960)),IF(E960="",NA(),IF(Inputs!$E$10&gt;(U959*(1+rate/freq)),IF((U959*(1+rate/freq))&lt;0,0,(U959*(1+rate/freq))),PMT(H960/freq,(term),-$B$2))))</f>
        <v>#N/A</v>
      </c>
      <c r="J960" s="8" t="str">
        <f t="shared" si="172"/>
        <v/>
      </c>
      <c r="K960" s="9" t="str">
        <f t="shared" si="173"/>
        <v/>
      </c>
      <c r="L960" s="8" t="str">
        <f>IF(E960="","",IF(Inputs!$B$12="Yes",I960-K960,Inputs!$B$6-K960))</f>
        <v/>
      </c>
      <c r="M960" s="8" t="str">
        <f t="shared" si="179"/>
        <v/>
      </c>
      <c r="N960" s="8"/>
      <c r="O960" s="8"/>
      <c r="P960" s="8"/>
      <c r="Q960" s="8" t="str">
        <f t="shared" si="174"/>
        <v/>
      </c>
      <c r="R960" s="3">
        <f t="shared" si="175"/>
        <v>0</v>
      </c>
      <c r="S960" s="19"/>
      <c r="T960" s="3">
        <f t="shared" si="176"/>
        <v>0</v>
      </c>
      <c r="U960" s="8" t="str">
        <f t="shared" si="177"/>
        <v/>
      </c>
      <c r="W960" s="11"/>
      <c r="X960" s="11"/>
      <c r="Y960" s="11"/>
      <c r="Z960" s="11"/>
      <c r="AA960" s="11"/>
      <c r="AB960" s="11"/>
      <c r="AC960" s="11"/>
      <c r="AD960">
        <f>IF(AND('Loan amortization schedule-old'!K960&gt;$AE$1,K960&gt;$AE$1),1,0)</f>
        <v>1</v>
      </c>
      <c r="AE960" s="2">
        <f>IF(AND('Loan amortization schedule-old'!K960&gt;$AE$1,K960&lt;$AE$1),($AE$1-K960)*Inputs!$B$10,0)</f>
        <v>0</v>
      </c>
      <c r="AF960">
        <f>IF(AND('Loan amortization schedule-old'!K960&lt;$AE$1,K960&lt;$AE$1),('Loan amortization schedule-old'!K960-'Loan amortization schedule-new'!K960)*Inputs!$B$10,0)</f>
        <v>0</v>
      </c>
      <c r="AG960" s="7"/>
      <c r="AH960" s="61" t="e">
        <f>IF(ISERROR(E960),NA(),'Loan amortization schedule-old'!K960-'Loan amortization schedule-new'!K960)+IF(ISERROR(E960),NA(),'Loan amortization schedule-old'!L960-'Loan amortization schedule-new'!L960)-IF(ISERROR(E960),NA(),IF(AD960=1,0,SUM(AE960:AF960)))</f>
        <v>#VALUE!</v>
      </c>
    </row>
    <row r="961" spans="4:34">
      <c r="D961" s="26">
        <f>IF(SUM($D$2:D960)&lt;&gt;0,0,IF(OR(ROUND(U960-L961,2)=0,ROUND(U961,2)=0),E961,0))</f>
        <v>0</v>
      </c>
      <c r="E961" s="3" t="str">
        <f t="shared" si="178"/>
        <v/>
      </c>
      <c r="F961" s="3" t="str">
        <f t="shared" si="170"/>
        <v/>
      </c>
      <c r="G961" s="47">
        <f t="shared" si="180"/>
        <v>8.6499999999999994E-2</v>
      </c>
      <c r="H961" s="37">
        <f t="shared" si="171"/>
        <v>8.6499999999999994E-2</v>
      </c>
      <c r="I961" s="9" t="e">
        <f>IF(Inputs!$B$12="No",IF((K961+L961)&gt;(U960*(1+rate/freq)),IF((U960*(1+rate/freq))&lt;0,0,(U960*(1+rate/freq))),(K961+L961)),IF(E961="",NA(),IF(Inputs!$E$10&gt;(U960*(1+rate/freq)),IF((U960*(1+rate/freq))&lt;0,0,(U960*(1+rate/freq))),PMT(H961/freq,(term),-$B$2))))</f>
        <v>#N/A</v>
      </c>
      <c r="J961" s="8" t="str">
        <f t="shared" si="172"/>
        <v/>
      </c>
      <c r="K961" s="9" t="str">
        <f t="shared" si="173"/>
        <v/>
      </c>
      <c r="L961" s="8" t="str">
        <f>IF(E961="","",IF(Inputs!$B$12="Yes",I961-K961,Inputs!$B$6-K961))</f>
        <v/>
      </c>
      <c r="M961" s="8" t="str">
        <f t="shared" si="179"/>
        <v/>
      </c>
      <c r="N961" s="8">
        <f>N958+3</f>
        <v>958</v>
      </c>
      <c r="O961" s="8"/>
      <c r="P961" s="8"/>
      <c r="Q961" s="8" t="str">
        <f t="shared" si="174"/>
        <v/>
      </c>
      <c r="R961" s="3">
        <f t="shared" si="175"/>
        <v>0</v>
      </c>
      <c r="S961" s="19"/>
      <c r="T961" s="3">
        <f t="shared" si="176"/>
        <v>0</v>
      </c>
      <c r="U961" s="8" t="str">
        <f t="shared" si="177"/>
        <v/>
      </c>
      <c r="W961" s="11"/>
      <c r="X961" s="11"/>
      <c r="Y961" s="11"/>
      <c r="Z961" s="11"/>
      <c r="AA961" s="11"/>
      <c r="AB961" s="11"/>
      <c r="AC961" s="11"/>
      <c r="AD961">
        <f>IF(AND('Loan amortization schedule-old'!K961&gt;$AE$1,K961&gt;$AE$1),1,0)</f>
        <v>1</v>
      </c>
      <c r="AE961" s="2">
        <f>IF(AND('Loan amortization schedule-old'!K961&gt;$AE$1,K961&lt;$AE$1),($AE$1-K961)*Inputs!$B$10,0)</f>
        <v>0</v>
      </c>
      <c r="AF961">
        <f>IF(AND('Loan amortization schedule-old'!K961&lt;$AE$1,K961&lt;$AE$1),('Loan amortization schedule-old'!K961-'Loan amortization schedule-new'!K961)*Inputs!$B$10,0)</f>
        <v>0</v>
      </c>
      <c r="AG961" s="7"/>
      <c r="AH961" s="61" t="e">
        <f>IF(ISERROR(E961),NA(),'Loan amortization schedule-old'!K961-'Loan amortization schedule-new'!K961)+IF(ISERROR(E961),NA(),'Loan amortization schedule-old'!L961-'Loan amortization schedule-new'!L961)-IF(ISERROR(E961),NA(),IF(AD961=1,0,SUM(AE961:AF961)))</f>
        <v>#VALUE!</v>
      </c>
    </row>
    <row r="962" spans="4:34">
      <c r="D962" s="26">
        <f>IF(SUM($D$2:D961)&lt;&gt;0,0,IF(OR(ROUND(U961-L962,2)=0,ROUND(U962,2)=0),E962,0))</f>
        <v>0</v>
      </c>
      <c r="E962" s="3" t="str">
        <f t="shared" si="178"/>
        <v/>
      </c>
      <c r="F962" s="3" t="str">
        <f t="shared" si="170"/>
        <v/>
      </c>
      <c r="G962" s="47">
        <f t="shared" si="180"/>
        <v>8.6499999999999994E-2</v>
      </c>
      <c r="H962" s="37">
        <f t="shared" si="171"/>
        <v>8.6499999999999994E-2</v>
      </c>
      <c r="I962" s="9" t="e">
        <f>IF(Inputs!$B$12="No",IF((K962+L962)&gt;(U961*(1+rate/freq)),IF((U961*(1+rate/freq))&lt;0,0,(U961*(1+rate/freq))),(K962+L962)),IF(E962="",NA(),IF(Inputs!$E$10&gt;(U961*(1+rate/freq)),IF((U961*(1+rate/freq))&lt;0,0,(U961*(1+rate/freq))),PMT(H962/freq,(term),-$B$2))))</f>
        <v>#N/A</v>
      </c>
      <c r="J962" s="8" t="str">
        <f t="shared" si="172"/>
        <v/>
      </c>
      <c r="K962" s="9" t="str">
        <f t="shared" si="173"/>
        <v/>
      </c>
      <c r="L962" s="8" t="str">
        <f>IF(E962="","",IF(Inputs!$B$12="Yes",I962-K962,Inputs!$B$6-K962))</f>
        <v/>
      </c>
      <c r="M962" s="8" t="str">
        <f t="shared" si="179"/>
        <v/>
      </c>
      <c r="N962" s="8"/>
      <c r="O962" s="8"/>
      <c r="P962" s="8"/>
      <c r="Q962" s="8" t="str">
        <f t="shared" si="174"/>
        <v/>
      </c>
      <c r="R962" s="3">
        <f t="shared" si="175"/>
        <v>0</v>
      </c>
      <c r="S962" s="19"/>
      <c r="T962" s="3">
        <f t="shared" si="176"/>
        <v>0</v>
      </c>
      <c r="U962" s="8" t="str">
        <f t="shared" si="177"/>
        <v/>
      </c>
      <c r="W962" s="11"/>
      <c r="X962" s="11"/>
      <c r="Y962" s="11"/>
      <c r="Z962" s="11"/>
      <c r="AA962" s="11"/>
      <c r="AB962" s="11"/>
      <c r="AC962" s="11"/>
      <c r="AD962">
        <f>IF(AND('Loan amortization schedule-old'!K962&gt;$AE$1,K962&gt;$AE$1),1,0)</f>
        <v>1</v>
      </c>
      <c r="AE962" s="2">
        <f>IF(AND('Loan amortization schedule-old'!K962&gt;$AE$1,K962&lt;$AE$1),($AE$1-K962)*Inputs!$B$10,0)</f>
        <v>0</v>
      </c>
      <c r="AF962">
        <f>IF(AND('Loan amortization schedule-old'!K962&lt;$AE$1,K962&lt;$AE$1),('Loan amortization schedule-old'!K962-'Loan amortization schedule-new'!K962)*Inputs!$B$10,0)</f>
        <v>0</v>
      </c>
      <c r="AG962" s="7"/>
      <c r="AH962" s="61" t="e">
        <f>IF(ISERROR(E962),NA(),'Loan amortization schedule-old'!K962-'Loan amortization schedule-new'!K962)+IF(ISERROR(E962),NA(),'Loan amortization schedule-old'!L962-'Loan amortization schedule-new'!L962)-IF(ISERROR(E962),NA(),IF(AD962=1,0,SUM(AE962:AF962)))</f>
        <v>#VALUE!</v>
      </c>
    </row>
    <row r="963" spans="4:34">
      <c r="D963" s="26">
        <f>IF(SUM($D$2:D962)&lt;&gt;0,0,IF(OR(ROUND(U962-L963,2)=0,ROUND(U963,2)=0),E963,0))</f>
        <v>0</v>
      </c>
      <c r="E963" s="3" t="str">
        <f t="shared" si="178"/>
        <v/>
      </c>
      <c r="F963" s="3" t="str">
        <f t="shared" si="170"/>
        <v/>
      </c>
      <c r="G963" s="47">
        <f t="shared" si="180"/>
        <v>8.6499999999999994E-2</v>
      </c>
      <c r="H963" s="37">
        <f t="shared" si="171"/>
        <v>8.6499999999999994E-2</v>
      </c>
      <c r="I963" s="9" t="e">
        <f>IF(Inputs!$B$12="No",IF((K963+L963)&gt;(U962*(1+rate/freq)),IF((U962*(1+rate/freq))&lt;0,0,(U962*(1+rate/freq))),(K963+L963)),IF(E963="",NA(),IF(Inputs!$E$10&gt;(U962*(1+rate/freq)),IF((U962*(1+rate/freq))&lt;0,0,(U962*(1+rate/freq))),PMT(H963/freq,(term),-$B$2))))</f>
        <v>#N/A</v>
      </c>
      <c r="J963" s="8" t="str">
        <f t="shared" si="172"/>
        <v/>
      </c>
      <c r="K963" s="9" t="str">
        <f t="shared" si="173"/>
        <v/>
      </c>
      <c r="L963" s="8" t="str">
        <f>IF(E963="","",IF(Inputs!$B$12="Yes",I963-K963,Inputs!$B$6-K963))</f>
        <v/>
      </c>
      <c r="M963" s="8" t="str">
        <f t="shared" si="179"/>
        <v/>
      </c>
      <c r="N963" s="8"/>
      <c r="O963" s="8"/>
      <c r="P963" s="8"/>
      <c r="Q963" s="8" t="str">
        <f t="shared" si="174"/>
        <v/>
      </c>
      <c r="R963" s="3">
        <f t="shared" si="175"/>
        <v>0</v>
      </c>
      <c r="S963" s="19"/>
      <c r="T963" s="3">
        <f t="shared" si="176"/>
        <v>0</v>
      </c>
      <c r="U963" s="8" t="str">
        <f t="shared" si="177"/>
        <v/>
      </c>
      <c r="W963" s="11"/>
      <c r="X963" s="11"/>
      <c r="Y963" s="11"/>
      <c r="Z963" s="11"/>
      <c r="AA963" s="11"/>
      <c r="AB963" s="11"/>
      <c r="AC963" s="11"/>
      <c r="AD963">
        <f>IF(AND('Loan amortization schedule-old'!K963&gt;$AE$1,K963&gt;$AE$1),1,0)</f>
        <v>1</v>
      </c>
      <c r="AE963" s="2">
        <f>IF(AND('Loan amortization schedule-old'!K963&gt;$AE$1,K963&lt;$AE$1),($AE$1-K963)*Inputs!$B$10,0)</f>
        <v>0</v>
      </c>
      <c r="AF963">
        <f>IF(AND('Loan amortization schedule-old'!K963&lt;$AE$1,K963&lt;$AE$1),('Loan amortization schedule-old'!K963-'Loan amortization schedule-new'!K963)*Inputs!$B$10,0)</f>
        <v>0</v>
      </c>
      <c r="AG963" s="7"/>
      <c r="AH963" s="61" t="e">
        <f>IF(ISERROR(E963),NA(),'Loan amortization schedule-old'!K963-'Loan amortization schedule-new'!K963)+IF(ISERROR(E963),NA(),'Loan amortization schedule-old'!L963-'Loan amortization schedule-new'!L963)-IF(ISERROR(E963),NA(),IF(AD963=1,0,SUM(AE963:AF963)))</f>
        <v>#VALUE!</v>
      </c>
    </row>
    <row r="964" spans="4:34">
      <c r="D964" s="26">
        <f>IF(SUM($D$2:D963)&lt;&gt;0,0,IF(OR(ROUND(U963-L964,2)=0,ROUND(U964,2)=0),E964,0))</f>
        <v>0</v>
      </c>
      <c r="E964" s="3" t="str">
        <f t="shared" si="178"/>
        <v/>
      </c>
      <c r="F964" s="3" t="str">
        <f t="shared" ref="F964:F1027" si="181">IF(E964="","",IF(ISERROR(INDEX($A$11:$B$20,MATCH(E964,$A$11:$A$20,0),2)),0,INDEX($A$11:$B$20,MATCH(E964,$A$11:$A$20,0),2)))</f>
        <v/>
      </c>
      <c r="G964" s="47">
        <f t="shared" si="180"/>
        <v>8.6499999999999994E-2</v>
      </c>
      <c r="H964" s="37">
        <f t="shared" ref="H964:H1027" si="182">IF($BD$2="fixed",rate,G964)</f>
        <v>8.6499999999999994E-2</v>
      </c>
      <c r="I964" s="9" t="e">
        <f>IF(Inputs!$B$12="No",IF((K964+L964)&gt;(U963*(1+rate/freq)),IF((U963*(1+rate/freq))&lt;0,0,(U963*(1+rate/freq))),(K964+L964)),IF(E964="",NA(),IF(Inputs!$E$10&gt;(U963*(1+rate/freq)),IF((U963*(1+rate/freq))&lt;0,0,(U963*(1+rate/freq))),PMT(H964/freq,(term),-$B$2))))</f>
        <v>#N/A</v>
      </c>
      <c r="J964" s="8" t="str">
        <f t="shared" ref="J964:J1027" si="183">IF(E964="","",IF(emi&gt;(U963*(1+rate/freq)),IF((U963*(1+rate/freq))&lt;0,0,(U963*(1+rate/freq))),emi))</f>
        <v/>
      </c>
      <c r="K964" s="9" t="str">
        <f t="shared" ref="K964:K1027" si="184">IF(E964="","",IF(U963&lt;0,0,U963)*H964/freq)</f>
        <v/>
      </c>
      <c r="L964" s="8" t="str">
        <f>IF(E964="","",IF(Inputs!$B$12="Yes",I964-K964,Inputs!$B$6-K964))</f>
        <v/>
      </c>
      <c r="M964" s="8" t="str">
        <f t="shared" si="179"/>
        <v/>
      </c>
      <c r="N964" s="8">
        <f>N961+3</f>
        <v>961</v>
      </c>
      <c r="O964" s="8">
        <f>O958+6</f>
        <v>961</v>
      </c>
      <c r="P964" s="8">
        <f>P952+12</f>
        <v>961</v>
      </c>
      <c r="Q964" s="8" t="str">
        <f t="shared" ref="Q964:Q1027" si="185">IF($B$23=$M$2,M964,IF($B$23=$N$2,N964,IF($B$23=$O$2,O964,IF($B$23=$P$2,P964,""))))</f>
        <v/>
      </c>
      <c r="R964" s="3">
        <f t="shared" ref="R964:R1027" si="186">IF(Q964&lt;&gt;0,regpay,0)</f>
        <v>0</v>
      </c>
      <c r="S964" s="19"/>
      <c r="T964" s="3">
        <f t="shared" ref="T964:T1027" si="187">IF(U963=0,0,S964)</f>
        <v>0</v>
      </c>
      <c r="U964" s="8" t="str">
        <f t="shared" ref="U964:U1027" si="188">IF(E964="","",IF(U963&lt;=0,0,IF(U963+F964-L964-R964-T964&lt;0,0,U963+F964-L964-R964-T964)))</f>
        <v/>
      </c>
      <c r="W964" s="11"/>
      <c r="X964" s="11"/>
      <c r="Y964" s="11"/>
      <c r="Z964" s="11"/>
      <c r="AA964" s="11"/>
      <c r="AB964" s="11"/>
      <c r="AC964" s="11"/>
      <c r="AD964">
        <f>IF(AND('Loan amortization schedule-old'!K964&gt;$AE$1,K964&gt;$AE$1),1,0)</f>
        <v>1</v>
      </c>
      <c r="AE964" s="2">
        <f>IF(AND('Loan amortization schedule-old'!K964&gt;$AE$1,K964&lt;$AE$1),($AE$1-K964)*Inputs!$B$10,0)</f>
        <v>0</v>
      </c>
      <c r="AF964">
        <f>IF(AND('Loan amortization schedule-old'!K964&lt;$AE$1,K964&lt;$AE$1),('Loan amortization schedule-old'!K964-'Loan amortization schedule-new'!K964)*Inputs!$B$10,0)</f>
        <v>0</v>
      </c>
      <c r="AG964" s="7"/>
      <c r="AH964" s="61" t="e">
        <f>IF(ISERROR(E964),NA(),'Loan amortization schedule-old'!K964-'Loan amortization schedule-new'!K964)+IF(ISERROR(E964),NA(),'Loan amortization schedule-old'!L964-'Loan amortization schedule-new'!L964)-IF(ISERROR(E964),NA(),IF(AD964=1,0,SUM(AE964:AF964)))</f>
        <v>#VALUE!</v>
      </c>
    </row>
    <row r="965" spans="4:34">
      <c r="D965" s="26">
        <f>IF(SUM($D$2:D964)&lt;&gt;0,0,IF(OR(ROUND(U964-L965,2)=0,ROUND(U965,2)=0),E965,0))</f>
        <v>0</v>
      </c>
      <c r="E965" s="3" t="str">
        <f t="shared" ref="E965:E1028" si="189">IF(E964&lt;term,E964+1,"")</f>
        <v/>
      </c>
      <c r="F965" s="3" t="str">
        <f t="shared" si="181"/>
        <v/>
      </c>
      <c r="G965" s="47">
        <f t="shared" si="180"/>
        <v>8.6499999999999994E-2</v>
      </c>
      <c r="H965" s="37">
        <f t="shared" si="182"/>
        <v>8.6499999999999994E-2</v>
      </c>
      <c r="I965" s="9" t="e">
        <f>IF(Inputs!$B$12="No",IF((K965+L965)&gt;(U964*(1+rate/freq)),IF((U964*(1+rate/freq))&lt;0,0,(U964*(1+rate/freq))),(K965+L965)),IF(E965="",NA(),IF(Inputs!$E$10&gt;(U964*(1+rate/freq)),IF((U964*(1+rate/freq))&lt;0,0,(U964*(1+rate/freq))),PMT(H965/freq,(term),-$B$2))))</f>
        <v>#N/A</v>
      </c>
      <c r="J965" s="8" t="str">
        <f t="shared" si="183"/>
        <v/>
      </c>
      <c r="K965" s="9" t="str">
        <f t="shared" si="184"/>
        <v/>
      </c>
      <c r="L965" s="8" t="str">
        <f>IF(E965="","",IF(Inputs!$B$12="Yes",I965-K965,Inputs!$B$6-K965))</f>
        <v/>
      </c>
      <c r="M965" s="8" t="str">
        <f t="shared" ref="M965:M1028" si="190">E965</f>
        <v/>
      </c>
      <c r="N965" s="8"/>
      <c r="O965" s="8"/>
      <c r="P965" s="8"/>
      <c r="Q965" s="8" t="str">
        <f t="shared" si="185"/>
        <v/>
      </c>
      <c r="R965" s="3">
        <f t="shared" si="186"/>
        <v>0</v>
      </c>
      <c r="S965" s="19"/>
      <c r="T965" s="3">
        <f t="shared" si="187"/>
        <v>0</v>
      </c>
      <c r="U965" s="8" t="str">
        <f t="shared" si="188"/>
        <v/>
      </c>
      <c r="W965" s="11"/>
      <c r="X965" s="11"/>
      <c r="Y965" s="11"/>
      <c r="Z965" s="11"/>
      <c r="AA965" s="11"/>
      <c r="AB965" s="11"/>
      <c r="AC965" s="11"/>
      <c r="AD965">
        <f>IF(AND('Loan amortization schedule-old'!K965&gt;$AE$1,K965&gt;$AE$1),1,0)</f>
        <v>1</v>
      </c>
      <c r="AE965" s="2">
        <f>IF(AND('Loan amortization schedule-old'!K965&gt;$AE$1,K965&lt;$AE$1),($AE$1-K965)*Inputs!$B$10,0)</f>
        <v>0</v>
      </c>
      <c r="AF965">
        <f>IF(AND('Loan amortization schedule-old'!K965&lt;$AE$1,K965&lt;$AE$1),('Loan amortization schedule-old'!K965-'Loan amortization schedule-new'!K965)*Inputs!$B$10,0)</f>
        <v>0</v>
      </c>
      <c r="AG965" s="7"/>
      <c r="AH965" s="61" t="e">
        <f>IF(ISERROR(E965),NA(),'Loan amortization schedule-old'!K965-'Loan amortization schedule-new'!K965)+IF(ISERROR(E965),NA(),'Loan amortization schedule-old'!L965-'Loan amortization schedule-new'!L965)-IF(ISERROR(E965),NA(),IF(AD965=1,0,SUM(AE965:AF965)))</f>
        <v>#VALUE!</v>
      </c>
    </row>
    <row r="966" spans="4:34">
      <c r="D966" s="26">
        <f>IF(SUM($D$2:D965)&lt;&gt;0,0,IF(OR(ROUND(U965-L966,2)=0,ROUND(U966,2)=0),E966,0))</f>
        <v>0</v>
      </c>
      <c r="E966" s="3" t="str">
        <f t="shared" si="189"/>
        <v/>
      </c>
      <c r="F966" s="3" t="str">
        <f t="shared" si="181"/>
        <v/>
      </c>
      <c r="G966" s="47">
        <f t="shared" ref="G966:G1029" si="191">G965</f>
        <v>8.6499999999999994E-2</v>
      </c>
      <c r="H966" s="37">
        <f t="shared" si="182"/>
        <v>8.6499999999999994E-2</v>
      </c>
      <c r="I966" s="9" t="e">
        <f>IF(Inputs!$B$12="No",IF((K966+L966)&gt;(U965*(1+rate/freq)),IF((U965*(1+rate/freq))&lt;0,0,(U965*(1+rate/freq))),(K966+L966)),IF(E966="",NA(),IF(Inputs!$E$10&gt;(U965*(1+rate/freq)),IF((U965*(1+rate/freq))&lt;0,0,(U965*(1+rate/freq))),PMT(H966/freq,(term),-$B$2))))</f>
        <v>#N/A</v>
      </c>
      <c r="J966" s="8" t="str">
        <f t="shared" si="183"/>
        <v/>
      </c>
      <c r="K966" s="9" t="str">
        <f t="shared" si="184"/>
        <v/>
      </c>
      <c r="L966" s="8" t="str">
        <f>IF(E966="","",IF(Inputs!$B$12="Yes",I966-K966,Inputs!$B$6-K966))</f>
        <v/>
      </c>
      <c r="M966" s="8" t="str">
        <f t="shared" si="190"/>
        <v/>
      </c>
      <c r="N966" s="8"/>
      <c r="O966" s="8"/>
      <c r="P966" s="8"/>
      <c r="Q966" s="8" t="str">
        <f t="shared" si="185"/>
        <v/>
      </c>
      <c r="R966" s="3">
        <f t="shared" si="186"/>
        <v>0</v>
      </c>
      <c r="S966" s="19"/>
      <c r="T966" s="3">
        <f t="shared" si="187"/>
        <v>0</v>
      </c>
      <c r="U966" s="8" t="str">
        <f t="shared" si="188"/>
        <v/>
      </c>
      <c r="W966" s="11"/>
      <c r="X966" s="11"/>
      <c r="Y966" s="11"/>
      <c r="Z966" s="11"/>
      <c r="AA966" s="11"/>
      <c r="AB966" s="11"/>
      <c r="AC966" s="11"/>
      <c r="AD966">
        <f>IF(AND('Loan amortization schedule-old'!K966&gt;$AE$1,K966&gt;$AE$1),1,0)</f>
        <v>1</v>
      </c>
      <c r="AE966" s="2">
        <f>IF(AND('Loan amortization schedule-old'!K966&gt;$AE$1,K966&lt;$AE$1),($AE$1-K966)*Inputs!$B$10,0)</f>
        <v>0</v>
      </c>
      <c r="AF966">
        <f>IF(AND('Loan amortization schedule-old'!K966&lt;$AE$1,K966&lt;$AE$1),('Loan amortization schedule-old'!K966-'Loan amortization schedule-new'!K966)*Inputs!$B$10,0)</f>
        <v>0</v>
      </c>
      <c r="AG966" s="7"/>
      <c r="AH966" s="61" t="e">
        <f>IF(ISERROR(E966),NA(),'Loan amortization schedule-old'!K966-'Loan amortization schedule-new'!K966)+IF(ISERROR(E966),NA(),'Loan amortization schedule-old'!L966-'Loan amortization schedule-new'!L966)-IF(ISERROR(E966),NA(),IF(AD966=1,0,SUM(AE966:AF966)))</f>
        <v>#VALUE!</v>
      </c>
    </row>
    <row r="967" spans="4:34">
      <c r="D967" s="26">
        <f>IF(SUM($D$2:D966)&lt;&gt;0,0,IF(OR(ROUND(U966-L967,2)=0,ROUND(U967,2)=0),E967,0))</f>
        <v>0</v>
      </c>
      <c r="E967" s="3" t="str">
        <f t="shared" si="189"/>
        <v/>
      </c>
      <c r="F967" s="3" t="str">
        <f t="shared" si="181"/>
        <v/>
      </c>
      <c r="G967" s="47">
        <f t="shared" si="191"/>
        <v>8.6499999999999994E-2</v>
      </c>
      <c r="H967" s="37">
        <f t="shared" si="182"/>
        <v>8.6499999999999994E-2</v>
      </c>
      <c r="I967" s="9" t="e">
        <f>IF(Inputs!$B$12="No",IF((K967+L967)&gt;(U966*(1+rate/freq)),IF((U966*(1+rate/freq))&lt;0,0,(U966*(1+rate/freq))),(K967+L967)),IF(E967="",NA(),IF(Inputs!$E$10&gt;(U966*(1+rate/freq)),IF((U966*(1+rate/freq))&lt;0,0,(U966*(1+rate/freq))),PMT(H967/freq,(term),-$B$2))))</f>
        <v>#N/A</v>
      </c>
      <c r="J967" s="8" t="str">
        <f t="shared" si="183"/>
        <v/>
      </c>
      <c r="K967" s="9" t="str">
        <f t="shared" si="184"/>
        <v/>
      </c>
      <c r="L967" s="8" t="str">
        <f>IF(E967="","",IF(Inputs!$B$12="Yes",I967-K967,Inputs!$B$6-K967))</f>
        <v/>
      </c>
      <c r="M967" s="8" t="str">
        <f t="shared" si="190"/>
        <v/>
      </c>
      <c r="N967" s="8">
        <f>N964+3</f>
        <v>964</v>
      </c>
      <c r="O967" s="8"/>
      <c r="P967" s="8"/>
      <c r="Q967" s="8" t="str">
        <f t="shared" si="185"/>
        <v/>
      </c>
      <c r="R967" s="3">
        <f t="shared" si="186"/>
        <v>0</v>
      </c>
      <c r="S967" s="19"/>
      <c r="T967" s="3">
        <f t="shared" si="187"/>
        <v>0</v>
      </c>
      <c r="U967" s="8" t="str">
        <f t="shared" si="188"/>
        <v/>
      </c>
      <c r="W967" s="11"/>
      <c r="X967" s="11"/>
      <c r="Y967" s="11"/>
      <c r="Z967" s="11"/>
      <c r="AA967" s="11"/>
      <c r="AB967" s="11"/>
      <c r="AC967" s="11"/>
      <c r="AD967">
        <f>IF(AND('Loan amortization schedule-old'!K967&gt;$AE$1,K967&gt;$AE$1),1,0)</f>
        <v>1</v>
      </c>
      <c r="AE967" s="2">
        <f>IF(AND('Loan amortization schedule-old'!K967&gt;$AE$1,K967&lt;$AE$1),($AE$1-K967)*Inputs!$B$10,0)</f>
        <v>0</v>
      </c>
      <c r="AF967">
        <f>IF(AND('Loan amortization schedule-old'!K967&lt;$AE$1,K967&lt;$AE$1),('Loan amortization schedule-old'!K967-'Loan amortization schedule-new'!K967)*Inputs!$B$10,0)</f>
        <v>0</v>
      </c>
      <c r="AG967" s="7"/>
      <c r="AH967" s="61" t="e">
        <f>IF(ISERROR(E967),NA(),'Loan amortization schedule-old'!K967-'Loan amortization schedule-new'!K967)+IF(ISERROR(E967),NA(),'Loan amortization schedule-old'!L967-'Loan amortization schedule-new'!L967)-IF(ISERROR(E967),NA(),IF(AD967=1,0,SUM(AE967:AF967)))</f>
        <v>#VALUE!</v>
      </c>
    </row>
    <row r="968" spans="4:34">
      <c r="D968" s="26">
        <f>IF(SUM($D$2:D967)&lt;&gt;0,0,IF(OR(ROUND(U967-L968,2)=0,ROUND(U968,2)=0),E968,0))</f>
        <v>0</v>
      </c>
      <c r="E968" s="3" t="str">
        <f t="shared" si="189"/>
        <v/>
      </c>
      <c r="F968" s="3" t="str">
        <f t="shared" si="181"/>
        <v/>
      </c>
      <c r="G968" s="47">
        <f t="shared" si="191"/>
        <v>8.6499999999999994E-2</v>
      </c>
      <c r="H968" s="37">
        <f t="shared" si="182"/>
        <v>8.6499999999999994E-2</v>
      </c>
      <c r="I968" s="9" t="e">
        <f>IF(Inputs!$B$12="No",IF((K968+L968)&gt;(U967*(1+rate/freq)),IF((U967*(1+rate/freq))&lt;0,0,(U967*(1+rate/freq))),(K968+L968)),IF(E968="",NA(),IF(Inputs!$E$10&gt;(U967*(1+rate/freq)),IF((U967*(1+rate/freq))&lt;0,0,(U967*(1+rate/freq))),PMT(H968/freq,(term),-$B$2))))</f>
        <v>#N/A</v>
      </c>
      <c r="J968" s="8" t="str">
        <f t="shared" si="183"/>
        <v/>
      </c>
      <c r="K968" s="9" t="str">
        <f t="shared" si="184"/>
        <v/>
      </c>
      <c r="L968" s="8" t="str">
        <f>IF(E968="","",IF(Inputs!$B$12="Yes",I968-K968,Inputs!$B$6-K968))</f>
        <v/>
      </c>
      <c r="M968" s="8" t="str">
        <f t="shared" si="190"/>
        <v/>
      </c>
      <c r="N968" s="8"/>
      <c r="O968" s="8"/>
      <c r="P968" s="8"/>
      <c r="Q968" s="8" t="str">
        <f t="shared" si="185"/>
        <v/>
      </c>
      <c r="R968" s="3">
        <f t="shared" si="186"/>
        <v>0</v>
      </c>
      <c r="S968" s="19"/>
      <c r="T968" s="3">
        <f t="shared" si="187"/>
        <v>0</v>
      </c>
      <c r="U968" s="8" t="str">
        <f t="shared" si="188"/>
        <v/>
      </c>
      <c r="W968" s="11"/>
      <c r="X968" s="11"/>
      <c r="Y968" s="11"/>
      <c r="Z968" s="11"/>
      <c r="AA968" s="11"/>
      <c r="AB968" s="11"/>
      <c r="AC968" s="11"/>
      <c r="AD968">
        <f>IF(AND('Loan amortization schedule-old'!K968&gt;$AE$1,K968&gt;$AE$1),1,0)</f>
        <v>1</v>
      </c>
      <c r="AE968" s="2">
        <f>IF(AND('Loan amortization schedule-old'!K968&gt;$AE$1,K968&lt;$AE$1),($AE$1-K968)*Inputs!$B$10,0)</f>
        <v>0</v>
      </c>
      <c r="AF968">
        <f>IF(AND('Loan amortization schedule-old'!K968&lt;$AE$1,K968&lt;$AE$1),('Loan amortization schedule-old'!K968-'Loan amortization schedule-new'!K968)*Inputs!$B$10,0)</f>
        <v>0</v>
      </c>
      <c r="AG968" s="7"/>
      <c r="AH968" s="61" t="e">
        <f>IF(ISERROR(E968),NA(),'Loan amortization schedule-old'!K968-'Loan amortization schedule-new'!K968)+IF(ISERROR(E968),NA(),'Loan amortization schedule-old'!L968-'Loan amortization schedule-new'!L968)-IF(ISERROR(E968),NA(),IF(AD968=1,0,SUM(AE968:AF968)))</f>
        <v>#VALUE!</v>
      </c>
    </row>
    <row r="969" spans="4:34">
      <c r="D969" s="26">
        <f>IF(SUM($D$2:D968)&lt;&gt;0,0,IF(OR(ROUND(U968-L969,2)=0,ROUND(U969,2)=0),E969,0))</f>
        <v>0</v>
      </c>
      <c r="E969" s="3" t="str">
        <f t="shared" si="189"/>
        <v/>
      </c>
      <c r="F969" s="3" t="str">
        <f t="shared" si="181"/>
        <v/>
      </c>
      <c r="G969" s="47">
        <f t="shared" si="191"/>
        <v>8.6499999999999994E-2</v>
      </c>
      <c r="H969" s="37">
        <f t="shared" si="182"/>
        <v>8.6499999999999994E-2</v>
      </c>
      <c r="I969" s="9" t="e">
        <f>IF(Inputs!$B$12="No",IF((K969+L969)&gt;(U968*(1+rate/freq)),IF((U968*(1+rate/freq))&lt;0,0,(U968*(1+rate/freq))),(K969+L969)),IF(E969="",NA(),IF(Inputs!$E$10&gt;(U968*(1+rate/freq)),IF((U968*(1+rate/freq))&lt;0,0,(U968*(1+rate/freq))),PMT(H969/freq,(term),-$B$2))))</f>
        <v>#N/A</v>
      </c>
      <c r="J969" s="8" t="str">
        <f t="shared" si="183"/>
        <v/>
      </c>
      <c r="K969" s="9" t="str">
        <f t="shared" si="184"/>
        <v/>
      </c>
      <c r="L969" s="8" t="str">
        <f>IF(E969="","",IF(Inputs!$B$12="Yes",I969-K969,Inputs!$B$6-K969))</f>
        <v/>
      </c>
      <c r="M969" s="8" t="str">
        <f t="shared" si="190"/>
        <v/>
      </c>
      <c r="N969" s="8"/>
      <c r="O969" s="8"/>
      <c r="P969" s="8"/>
      <c r="Q969" s="8" t="str">
        <f t="shared" si="185"/>
        <v/>
      </c>
      <c r="R969" s="3">
        <f t="shared" si="186"/>
        <v>0</v>
      </c>
      <c r="S969" s="19"/>
      <c r="T969" s="3">
        <f t="shared" si="187"/>
        <v>0</v>
      </c>
      <c r="U969" s="8" t="str">
        <f t="shared" si="188"/>
        <v/>
      </c>
      <c r="W969" s="11"/>
      <c r="X969" s="11"/>
      <c r="Y969" s="11"/>
      <c r="Z969" s="11"/>
      <c r="AA969" s="11"/>
      <c r="AB969" s="11"/>
      <c r="AC969" s="11"/>
      <c r="AD969">
        <f>IF(AND('Loan amortization schedule-old'!K969&gt;$AE$1,K969&gt;$AE$1),1,0)</f>
        <v>1</v>
      </c>
      <c r="AE969" s="2">
        <f>IF(AND('Loan amortization schedule-old'!K969&gt;$AE$1,K969&lt;$AE$1),($AE$1-K969)*Inputs!$B$10,0)</f>
        <v>0</v>
      </c>
      <c r="AF969">
        <f>IF(AND('Loan amortization schedule-old'!K969&lt;$AE$1,K969&lt;$AE$1),('Loan amortization schedule-old'!K969-'Loan amortization schedule-new'!K969)*Inputs!$B$10,0)</f>
        <v>0</v>
      </c>
      <c r="AG969" s="7"/>
      <c r="AH969" s="61" t="e">
        <f>IF(ISERROR(E969),NA(),'Loan amortization schedule-old'!K969-'Loan amortization schedule-new'!K969)+IF(ISERROR(E969),NA(),'Loan amortization schedule-old'!L969-'Loan amortization schedule-new'!L969)-IF(ISERROR(E969),NA(),IF(AD969=1,0,SUM(AE969:AF969)))</f>
        <v>#VALUE!</v>
      </c>
    </row>
    <row r="970" spans="4:34">
      <c r="D970" s="26">
        <f>IF(SUM($D$2:D969)&lt;&gt;0,0,IF(OR(ROUND(U969-L970,2)=0,ROUND(U970,2)=0),E970,0))</f>
        <v>0</v>
      </c>
      <c r="E970" s="3" t="str">
        <f t="shared" si="189"/>
        <v/>
      </c>
      <c r="F970" s="3" t="str">
        <f t="shared" si="181"/>
        <v/>
      </c>
      <c r="G970" s="47">
        <f t="shared" si="191"/>
        <v>8.6499999999999994E-2</v>
      </c>
      <c r="H970" s="37">
        <f t="shared" si="182"/>
        <v>8.6499999999999994E-2</v>
      </c>
      <c r="I970" s="9" t="e">
        <f>IF(Inputs!$B$12="No",IF((K970+L970)&gt;(U969*(1+rate/freq)),IF((U969*(1+rate/freq))&lt;0,0,(U969*(1+rate/freq))),(K970+L970)),IF(E970="",NA(),IF(Inputs!$E$10&gt;(U969*(1+rate/freq)),IF((U969*(1+rate/freq))&lt;0,0,(U969*(1+rate/freq))),PMT(H970/freq,(term),-$B$2))))</f>
        <v>#N/A</v>
      </c>
      <c r="J970" s="8" t="str">
        <f t="shared" si="183"/>
        <v/>
      </c>
      <c r="K970" s="9" t="str">
        <f t="shared" si="184"/>
        <v/>
      </c>
      <c r="L970" s="8" t="str">
        <f>IF(E970="","",IF(Inputs!$B$12="Yes",I970-K970,Inputs!$B$6-K970))</f>
        <v/>
      </c>
      <c r="M970" s="8" t="str">
        <f t="shared" si="190"/>
        <v/>
      </c>
      <c r="N970" s="8">
        <f>N967+3</f>
        <v>967</v>
      </c>
      <c r="O970" s="8">
        <f>O964+6</f>
        <v>967</v>
      </c>
      <c r="P970" s="8"/>
      <c r="Q970" s="8" t="str">
        <f t="shared" si="185"/>
        <v/>
      </c>
      <c r="R970" s="3">
        <f t="shared" si="186"/>
        <v>0</v>
      </c>
      <c r="S970" s="19"/>
      <c r="T970" s="3">
        <f t="shared" si="187"/>
        <v>0</v>
      </c>
      <c r="U970" s="8" t="str">
        <f t="shared" si="188"/>
        <v/>
      </c>
      <c r="W970" s="11"/>
      <c r="X970" s="11"/>
      <c r="Y970" s="11"/>
      <c r="Z970" s="11"/>
      <c r="AA970" s="11"/>
      <c r="AB970" s="11"/>
      <c r="AC970" s="11"/>
      <c r="AD970">
        <f>IF(AND('Loan amortization schedule-old'!K970&gt;$AE$1,K970&gt;$AE$1),1,0)</f>
        <v>1</v>
      </c>
      <c r="AE970" s="2">
        <f>IF(AND('Loan amortization schedule-old'!K970&gt;$AE$1,K970&lt;$AE$1),($AE$1-K970)*Inputs!$B$10,0)</f>
        <v>0</v>
      </c>
      <c r="AF970">
        <f>IF(AND('Loan amortization schedule-old'!K970&lt;$AE$1,K970&lt;$AE$1),('Loan amortization schedule-old'!K970-'Loan amortization schedule-new'!K970)*Inputs!$B$10,0)</f>
        <v>0</v>
      </c>
      <c r="AG970" s="7"/>
      <c r="AH970" s="61" t="e">
        <f>IF(ISERROR(E970),NA(),'Loan amortization schedule-old'!K970-'Loan amortization schedule-new'!K970)+IF(ISERROR(E970),NA(),'Loan amortization schedule-old'!L970-'Loan amortization schedule-new'!L970)-IF(ISERROR(E970),NA(),IF(AD970=1,0,SUM(AE970:AF970)))</f>
        <v>#VALUE!</v>
      </c>
    </row>
    <row r="971" spans="4:34">
      <c r="D971" s="26">
        <f>IF(SUM($D$2:D970)&lt;&gt;0,0,IF(OR(ROUND(U970-L971,2)=0,ROUND(U971,2)=0),E971,0))</f>
        <v>0</v>
      </c>
      <c r="E971" s="3" t="str">
        <f t="shared" si="189"/>
        <v/>
      </c>
      <c r="F971" s="3" t="str">
        <f t="shared" si="181"/>
        <v/>
      </c>
      <c r="G971" s="47">
        <f t="shared" si="191"/>
        <v>8.6499999999999994E-2</v>
      </c>
      <c r="H971" s="37">
        <f t="shared" si="182"/>
        <v>8.6499999999999994E-2</v>
      </c>
      <c r="I971" s="9" t="e">
        <f>IF(Inputs!$B$12="No",IF((K971+L971)&gt;(U970*(1+rate/freq)),IF((U970*(1+rate/freq))&lt;0,0,(U970*(1+rate/freq))),(K971+L971)),IF(E971="",NA(),IF(Inputs!$E$10&gt;(U970*(1+rate/freq)),IF((U970*(1+rate/freq))&lt;0,0,(U970*(1+rate/freq))),PMT(H971/freq,(term),-$B$2))))</f>
        <v>#N/A</v>
      </c>
      <c r="J971" s="8" t="str">
        <f t="shared" si="183"/>
        <v/>
      </c>
      <c r="K971" s="9" t="str">
        <f t="shared" si="184"/>
        <v/>
      </c>
      <c r="L971" s="8" t="str">
        <f>IF(E971="","",IF(Inputs!$B$12="Yes",I971-K971,Inputs!$B$6-K971))</f>
        <v/>
      </c>
      <c r="M971" s="8" t="str">
        <f t="shared" si="190"/>
        <v/>
      </c>
      <c r="N971" s="8"/>
      <c r="O971" s="8"/>
      <c r="P971" s="8"/>
      <c r="Q971" s="8" t="str">
        <f t="shared" si="185"/>
        <v/>
      </c>
      <c r="R971" s="3">
        <f t="shared" si="186"/>
        <v>0</v>
      </c>
      <c r="S971" s="19"/>
      <c r="T971" s="3">
        <f t="shared" si="187"/>
        <v>0</v>
      </c>
      <c r="U971" s="8" t="str">
        <f t="shared" si="188"/>
        <v/>
      </c>
      <c r="W971" s="11"/>
      <c r="X971" s="11"/>
      <c r="Y971" s="11"/>
      <c r="Z971" s="11"/>
      <c r="AA971" s="11"/>
      <c r="AB971" s="11"/>
      <c r="AC971" s="11"/>
      <c r="AD971">
        <f>IF(AND('Loan amortization schedule-old'!K971&gt;$AE$1,K971&gt;$AE$1),1,0)</f>
        <v>1</v>
      </c>
      <c r="AE971" s="2">
        <f>IF(AND('Loan amortization schedule-old'!K971&gt;$AE$1,K971&lt;$AE$1),($AE$1-K971)*Inputs!$B$10,0)</f>
        <v>0</v>
      </c>
      <c r="AF971">
        <f>IF(AND('Loan amortization schedule-old'!K971&lt;$AE$1,K971&lt;$AE$1),('Loan amortization schedule-old'!K971-'Loan amortization schedule-new'!K971)*Inputs!$B$10,0)</f>
        <v>0</v>
      </c>
      <c r="AG971" s="7"/>
      <c r="AH971" s="61" t="e">
        <f>IF(ISERROR(E971),NA(),'Loan amortization schedule-old'!K971-'Loan amortization schedule-new'!K971)+IF(ISERROR(E971),NA(),'Loan amortization schedule-old'!L971-'Loan amortization schedule-new'!L971)-IF(ISERROR(E971),NA(),IF(AD971=1,0,SUM(AE971:AF971)))</f>
        <v>#VALUE!</v>
      </c>
    </row>
    <row r="972" spans="4:34">
      <c r="D972" s="26">
        <f>IF(SUM($D$2:D971)&lt;&gt;0,0,IF(OR(ROUND(U971-L972,2)=0,ROUND(U972,2)=0),E972,0))</f>
        <v>0</v>
      </c>
      <c r="E972" s="3" t="str">
        <f t="shared" si="189"/>
        <v/>
      </c>
      <c r="F972" s="3" t="str">
        <f t="shared" si="181"/>
        <v/>
      </c>
      <c r="G972" s="47">
        <f t="shared" si="191"/>
        <v>8.6499999999999994E-2</v>
      </c>
      <c r="H972" s="37">
        <f t="shared" si="182"/>
        <v>8.6499999999999994E-2</v>
      </c>
      <c r="I972" s="9" t="e">
        <f>IF(Inputs!$B$12="No",IF((K972+L972)&gt;(U971*(1+rate/freq)),IF((U971*(1+rate/freq))&lt;0,0,(U971*(1+rate/freq))),(K972+L972)),IF(E972="",NA(),IF(Inputs!$E$10&gt;(U971*(1+rate/freq)),IF((U971*(1+rate/freq))&lt;0,0,(U971*(1+rate/freq))),PMT(H972/freq,(term),-$B$2))))</f>
        <v>#N/A</v>
      </c>
      <c r="J972" s="8" t="str">
        <f t="shared" si="183"/>
        <v/>
      </c>
      <c r="K972" s="9" t="str">
        <f t="shared" si="184"/>
        <v/>
      </c>
      <c r="L972" s="8" t="str">
        <f>IF(E972="","",IF(Inputs!$B$12="Yes",I972-K972,Inputs!$B$6-K972))</f>
        <v/>
      </c>
      <c r="M972" s="8" t="str">
        <f t="shared" si="190"/>
        <v/>
      </c>
      <c r="N972" s="8"/>
      <c r="O972" s="8"/>
      <c r="P972" s="8"/>
      <c r="Q972" s="8" t="str">
        <f t="shared" si="185"/>
        <v/>
      </c>
      <c r="R972" s="3">
        <f t="shared" si="186"/>
        <v>0</v>
      </c>
      <c r="S972" s="19"/>
      <c r="T972" s="3">
        <f t="shared" si="187"/>
        <v>0</v>
      </c>
      <c r="U972" s="8" t="str">
        <f t="shared" si="188"/>
        <v/>
      </c>
      <c r="W972" s="11"/>
      <c r="X972" s="11"/>
      <c r="Y972" s="11"/>
      <c r="Z972" s="11"/>
      <c r="AA972" s="11"/>
      <c r="AB972" s="11"/>
      <c r="AC972" s="11"/>
      <c r="AD972">
        <f>IF(AND('Loan amortization schedule-old'!K972&gt;$AE$1,K972&gt;$AE$1),1,0)</f>
        <v>1</v>
      </c>
      <c r="AE972" s="2">
        <f>IF(AND('Loan amortization schedule-old'!K972&gt;$AE$1,K972&lt;$AE$1),($AE$1-K972)*Inputs!$B$10,0)</f>
        <v>0</v>
      </c>
      <c r="AF972">
        <f>IF(AND('Loan amortization schedule-old'!K972&lt;$AE$1,K972&lt;$AE$1),('Loan amortization schedule-old'!K972-'Loan amortization schedule-new'!K972)*Inputs!$B$10,0)</f>
        <v>0</v>
      </c>
      <c r="AG972" s="7"/>
      <c r="AH972" s="61" t="e">
        <f>IF(ISERROR(E972),NA(),'Loan amortization schedule-old'!K972-'Loan amortization schedule-new'!K972)+IF(ISERROR(E972),NA(),'Loan amortization schedule-old'!L972-'Loan amortization schedule-new'!L972)-IF(ISERROR(E972),NA(),IF(AD972=1,0,SUM(AE972:AF972)))</f>
        <v>#VALUE!</v>
      </c>
    </row>
    <row r="973" spans="4:34">
      <c r="D973" s="26">
        <f>IF(SUM($D$2:D972)&lt;&gt;0,0,IF(OR(ROUND(U972-L973,2)=0,ROUND(U973,2)=0),E973,0))</f>
        <v>0</v>
      </c>
      <c r="E973" s="3" t="str">
        <f t="shared" si="189"/>
        <v/>
      </c>
      <c r="F973" s="3" t="str">
        <f t="shared" si="181"/>
        <v/>
      </c>
      <c r="G973" s="47">
        <f t="shared" si="191"/>
        <v>8.6499999999999994E-2</v>
      </c>
      <c r="H973" s="37">
        <f t="shared" si="182"/>
        <v>8.6499999999999994E-2</v>
      </c>
      <c r="I973" s="9" t="e">
        <f>IF(Inputs!$B$12="No",IF((K973+L973)&gt;(U972*(1+rate/freq)),IF((U972*(1+rate/freq))&lt;0,0,(U972*(1+rate/freq))),(K973+L973)),IF(E973="",NA(),IF(Inputs!$E$10&gt;(U972*(1+rate/freq)),IF((U972*(1+rate/freq))&lt;0,0,(U972*(1+rate/freq))),PMT(H973/freq,(term),-$B$2))))</f>
        <v>#N/A</v>
      </c>
      <c r="J973" s="8" t="str">
        <f t="shared" si="183"/>
        <v/>
      </c>
      <c r="K973" s="9" t="str">
        <f t="shared" si="184"/>
        <v/>
      </c>
      <c r="L973" s="8" t="str">
        <f>IF(E973="","",IF(Inputs!$B$12="Yes",I973-K973,Inputs!$B$6-K973))</f>
        <v/>
      </c>
      <c r="M973" s="8" t="str">
        <f t="shared" si="190"/>
        <v/>
      </c>
      <c r="N973" s="8">
        <f>N970+3</f>
        <v>970</v>
      </c>
      <c r="O973" s="8"/>
      <c r="P973" s="8"/>
      <c r="Q973" s="8" t="str">
        <f t="shared" si="185"/>
        <v/>
      </c>
      <c r="R973" s="3">
        <f t="shared" si="186"/>
        <v>0</v>
      </c>
      <c r="S973" s="19"/>
      <c r="T973" s="3">
        <f t="shared" si="187"/>
        <v>0</v>
      </c>
      <c r="U973" s="8" t="str">
        <f t="shared" si="188"/>
        <v/>
      </c>
      <c r="W973" s="11"/>
      <c r="X973" s="11"/>
      <c r="Y973" s="11"/>
      <c r="Z973" s="11"/>
      <c r="AA973" s="11"/>
      <c r="AB973" s="11"/>
      <c r="AC973" s="11"/>
      <c r="AD973">
        <f>IF(AND('Loan amortization schedule-old'!K973&gt;$AE$1,K973&gt;$AE$1),1,0)</f>
        <v>1</v>
      </c>
      <c r="AE973" s="2">
        <f>IF(AND('Loan amortization schedule-old'!K973&gt;$AE$1,K973&lt;$AE$1),($AE$1-K973)*Inputs!$B$10,0)</f>
        <v>0</v>
      </c>
      <c r="AF973">
        <f>IF(AND('Loan amortization schedule-old'!K973&lt;$AE$1,K973&lt;$AE$1),('Loan amortization schedule-old'!K973-'Loan amortization schedule-new'!K973)*Inputs!$B$10,0)</f>
        <v>0</v>
      </c>
      <c r="AG973" s="7"/>
      <c r="AH973" s="61" t="e">
        <f>IF(ISERROR(E973),NA(),'Loan amortization schedule-old'!K973-'Loan amortization schedule-new'!K973)+IF(ISERROR(E973),NA(),'Loan amortization schedule-old'!L973-'Loan amortization schedule-new'!L973)-IF(ISERROR(E973),NA(),IF(AD973=1,0,SUM(AE973:AF973)))</f>
        <v>#VALUE!</v>
      </c>
    </row>
    <row r="974" spans="4:34">
      <c r="D974" s="26">
        <f>IF(SUM($D$2:D973)&lt;&gt;0,0,IF(OR(ROUND(U973-L974,2)=0,ROUND(U974,2)=0),E974,0))</f>
        <v>0</v>
      </c>
      <c r="E974" s="3" t="str">
        <f t="shared" si="189"/>
        <v/>
      </c>
      <c r="F974" s="3" t="str">
        <f t="shared" si="181"/>
        <v/>
      </c>
      <c r="G974" s="47">
        <f t="shared" si="191"/>
        <v>8.6499999999999994E-2</v>
      </c>
      <c r="H974" s="37">
        <f t="shared" si="182"/>
        <v>8.6499999999999994E-2</v>
      </c>
      <c r="I974" s="9" t="e">
        <f>IF(Inputs!$B$12="No",IF((K974+L974)&gt;(U973*(1+rate/freq)),IF((U973*(1+rate/freq))&lt;0,0,(U973*(1+rate/freq))),(K974+L974)),IF(E974="",NA(),IF(Inputs!$E$10&gt;(U973*(1+rate/freq)),IF((U973*(1+rate/freq))&lt;0,0,(U973*(1+rate/freq))),PMT(H974/freq,(term),-$B$2))))</f>
        <v>#N/A</v>
      </c>
      <c r="J974" s="8" t="str">
        <f t="shared" si="183"/>
        <v/>
      </c>
      <c r="K974" s="9" t="str">
        <f t="shared" si="184"/>
        <v/>
      </c>
      <c r="L974" s="8" t="str">
        <f>IF(E974="","",IF(Inputs!$B$12="Yes",I974-K974,Inputs!$B$6-K974))</f>
        <v/>
      </c>
      <c r="M974" s="8" t="str">
        <f t="shared" si="190"/>
        <v/>
      </c>
      <c r="N974" s="8"/>
      <c r="O974" s="8"/>
      <c r="P974" s="8"/>
      <c r="Q974" s="8" t="str">
        <f t="shared" si="185"/>
        <v/>
      </c>
      <c r="R974" s="3">
        <f t="shared" si="186"/>
        <v>0</v>
      </c>
      <c r="S974" s="19"/>
      <c r="T974" s="3">
        <f t="shared" si="187"/>
        <v>0</v>
      </c>
      <c r="U974" s="8" t="str">
        <f t="shared" si="188"/>
        <v/>
      </c>
      <c r="W974" s="11"/>
      <c r="X974" s="11"/>
      <c r="Y974" s="11"/>
      <c r="Z974" s="11"/>
      <c r="AA974" s="11"/>
      <c r="AB974" s="11"/>
      <c r="AC974" s="11"/>
      <c r="AD974">
        <f>IF(AND('Loan amortization schedule-old'!K974&gt;$AE$1,K974&gt;$AE$1),1,0)</f>
        <v>1</v>
      </c>
      <c r="AE974" s="2">
        <f>IF(AND('Loan amortization schedule-old'!K974&gt;$AE$1,K974&lt;$AE$1),($AE$1-K974)*Inputs!$B$10,0)</f>
        <v>0</v>
      </c>
      <c r="AF974">
        <f>IF(AND('Loan amortization schedule-old'!K974&lt;$AE$1,K974&lt;$AE$1),('Loan amortization schedule-old'!K974-'Loan amortization schedule-new'!K974)*Inputs!$B$10,0)</f>
        <v>0</v>
      </c>
      <c r="AG974" s="7"/>
      <c r="AH974" s="61" t="e">
        <f>IF(ISERROR(E974),NA(),'Loan amortization schedule-old'!K974-'Loan amortization schedule-new'!K974)+IF(ISERROR(E974),NA(),'Loan amortization schedule-old'!L974-'Loan amortization schedule-new'!L974)-IF(ISERROR(E974),NA(),IF(AD974=1,0,SUM(AE974:AF974)))</f>
        <v>#VALUE!</v>
      </c>
    </row>
    <row r="975" spans="4:34">
      <c r="D975" s="26">
        <f>IF(SUM($D$2:D974)&lt;&gt;0,0,IF(OR(ROUND(U974-L975,2)=0,ROUND(U975,2)=0),E975,0))</f>
        <v>0</v>
      </c>
      <c r="E975" s="3" t="str">
        <f t="shared" si="189"/>
        <v/>
      </c>
      <c r="F975" s="3" t="str">
        <f t="shared" si="181"/>
        <v/>
      </c>
      <c r="G975" s="47">
        <f t="shared" si="191"/>
        <v>8.6499999999999994E-2</v>
      </c>
      <c r="H975" s="37">
        <f t="shared" si="182"/>
        <v>8.6499999999999994E-2</v>
      </c>
      <c r="I975" s="9" t="e">
        <f>IF(Inputs!$B$12="No",IF((K975+L975)&gt;(U974*(1+rate/freq)),IF((U974*(1+rate/freq))&lt;0,0,(U974*(1+rate/freq))),(K975+L975)),IF(E975="",NA(),IF(Inputs!$E$10&gt;(U974*(1+rate/freq)),IF((U974*(1+rate/freq))&lt;0,0,(U974*(1+rate/freq))),PMT(H975/freq,(term),-$B$2))))</f>
        <v>#N/A</v>
      </c>
      <c r="J975" s="8" t="str">
        <f t="shared" si="183"/>
        <v/>
      </c>
      <c r="K975" s="9" t="str">
        <f t="shared" si="184"/>
        <v/>
      </c>
      <c r="L975" s="8" t="str">
        <f>IF(E975="","",IF(Inputs!$B$12="Yes",I975-K975,Inputs!$B$6-K975))</f>
        <v/>
      </c>
      <c r="M975" s="8" t="str">
        <f t="shared" si="190"/>
        <v/>
      </c>
      <c r="N975" s="8"/>
      <c r="O975" s="8"/>
      <c r="P975" s="8"/>
      <c r="Q975" s="8" t="str">
        <f t="shared" si="185"/>
        <v/>
      </c>
      <c r="R975" s="3">
        <f t="shared" si="186"/>
        <v>0</v>
      </c>
      <c r="S975" s="19"/>
      <c r="T975" s="3">
        <f t="shared" si="187"/>
        <v>0</v>
      </c>
      <c r="U975" s="8" t="str">
        <f t="shared" si="188"/>
        <v/>
      </c>
      <c r="W975" s="11"/>
      <c r="X975" s="11"/>
      <c r="Y975" s="11"/>
      <c r="Z975" s="11"/>
      <c r="AA975" s="11"/>
      <c r="AB975" s="11"/>
      <c r="AC975" s="11"/>
      <c r="AD975">
        <f>IF(AND('Loan amortization schedule-old'!K975&gt;$AE$1,K975&gt;$AE$1),1,0)</f>
        <v>1</v>
      </c>
      <c r="AE975" s="2">
        <f>IF(AND('Loan amortization schedule-old'!K975&gt;$AE$1,K975&lt;$AE$1),($AE$1-K975)*Inputs!$B$10,0)</f>
        <v>0</v>
      </c>
      <c r="AF975">
        <f>IF(AND('Loan amortization schedule-old'!K975&lt;$AE$1,K975&lt;$AE$1),('Loan amortization schedule-old'!K975-'Loan amortization schedule-new'!K975)*Inputs!$B$10,0)</f>
        <v>0</v>
      </c>
      <c r="AG975" s="7"/>
      <c r="AH975" s="61" t="e">
        <f>IF(ISERROR(E975),NA(),'Loan amortization schedule-old'!K975-'Loan amortization schedule-new'!K975)+IF(ISERROR(E975),NA(),'Loan amortization schedule-old'!L975-'Loan amortization schedule-new'!L975)-IF(ISERROR(E975),NA(),IF(AD975=1,0,SUM(AE975:AF975)))</f>
        <v>#VALUE!</v>
      </c>
    </row>
    <row r="976" spans="4:34">
      <c r="D976" s="26">
        <f>IF(SUM($D$2:D975)&lt;&gt;0,0,IF(OR(ROUND(U975-L976,2)=0,ROUND(U976,2)=0),E976,0))</f>
        <v>0</v>
      </c>
      <c r="E976" s="3" t="str">
        <f t="shared" si="189"/>
        <v/>
      </c>
      <c r="F976" s="3" t="str">
        <f t="shared" si="181"/>
        <v/>
      </c>
      <c r="G976" s="47">
        <f t="shared" si="191"/>
        <v>8.6499999999999994E-2</v>
      </c>
      <c r="H976" s="37">
        <f t="shared" si="182"/>
        <v>8.6499999999999994E-2</v>
      </c>
      <c r="I976" s="9" t="e">
        <f>IF(Inputs!$B$12="No",IF((K976+L976)&gt;(U975*(1+rate/freq)),IF((U975*(1+rate/freq))&lt;0,0,(U975*(1+rate/freq))),(K976+L976)),IF(E976="",NA(),IF(Inputs!$E$10&gt;(U975*(1+rate/freq)),IF((U975*(1+rate/freq))&lt;0,0,(U975*(1+rate/freq))),PMT(H976/freq,(term),-$B$2))))</f>
        <v>#N/A</v>
      </c>
      <c r="J976" s="8" t="str">
        <f t="shared" si="183"/>
        <v/>
      </c>
      <c r="K976" s="9" t="str">
        <f t="shared" si="184"/>
        <v/>
      </c>
      <c r="L976" s="8" t="str">
        <f>IF(E976="","",IF(Inputs!$B$12="Yes",I976-K976,Inputs!$B$6-K976))</f>
        <v/>
      </c>
      <c r="M976" s="8" t="str">
        <f t="shared" si="190"/>
        <v/>
      </c>
      <c r="N976" s="8">
        <f>N973+3</f>
        <v>973</v>
      </c>
      <c r="O976" s="8">
        <f>O970+6</f>
        <v>973</v>
      </c>
      <c r="P976" s="8">
        <f>P964+12</f>
        <v>973</v>
      </c>
      <c r="Q976" s="8" t="str">
        <f t="shared" si="185"/>
        <v/>
      </c>
      <c r="R976" s="3">
        <f t="shared" si="186"/>
        <v>0</v>
      </c>
      <c r="S976" s="19"/>
      <c r="T976" s="3">
        <f t="shared" si="187"/>
        <v>0</v>
      </c>
      <c r="U976" s="8" t="str">
        <f t="shared" si="188"/>
        <v/>
      </c>
      <c r="W976" s="11"/>
      <c r="X976" s="11"/>
      <c r="Y976" s="11"/>
      <c r="Z976" s="11"/>
      <c r="AA976" s="11"/>
      <c r="AB976" s="11"/>
      <c r="AC976" s="11"/>
      <c r="AD976">
        <f>IF(AND('Loan amortization schedule-old'!K976&gt;$AE$1,K976&gt;$AE$1),1,0)</f>
        <v>1</v>
      </c>
      <c r="AE976" s="2">
        <f>IF(AND('Loan amortization schedule-old'!K976&gt;$AE$1,K976&lt;$AE$1),($AE$1-K976)*Inputs!$B$10,0)</f>
        <v>0</v>
      </c>
      <c r="AF976">
        <f>IF(AND('Loan amortization schedule-old'!K976&lt;$AE$1,K976&lt;$AE$1),('Loan amortization schedule-old'!K976-'Loan amortization schedule-new'!K976)*Inputs!$B$10,0)</f>
        <v>0</v>
      </c>
      <c r="AG976" s="7"/>
      <c r="AH976" s="61" t="e">
        <f>IF(ISERROR(E976),NA(),'Loan amortization schedule-old'!K976-'Loan amortization schedule-new'!K976)+IF(ISERROR(E976),NA(),'Loan amortization schedule-old'!L976-'Loan amortization schedule-new'!L976)-IF(ISERROR(E976),NA(),IF(AD976=1,0,SUM(AE976:AF976)))</f>
        <v>#VALUE!</v>
      </c>
    </row>
    <row r="977" spans="4:34">
      <c r="D977" s="26">
        <f>IF(SUM($D$2:D976)&lt;&gt;0,0,IF(OR(ROUND(U976-L977,2)=0,ROUND(U977,2)=0),E977,0))</f>
        <v>0</v>
      </c>
      <c r="E977" s="3" t="str">
        <f t="shared" si="189"/>
        <v/>
      </c>
      <c r="F977" s="3" t="str">
        <f t="shared" si="181"/>
        <v/>
      </c>
      <c r="G977" s="47">
        <f t="shared" si="191"/>
        <v>8.6499999999999994E-2</v>
      </c>
      <c r="H977" s="37">
        <f t="shared" si="182"/>
        <v>8.6499999999999994E-2</v>
      </c>
      <c r="I977" s="9" t="e">
        <f>IF(Inputs!$B$12="No",IF((K977+L977)&gt;(U976*(1+rate/freq)),IF((U976*(1+rate/freq))&lt;0,0,(U976*(1+rate/freq))),(K977+L977)),IF(E977="",NA(),IF(Inputs!$E$10&gt;(U976*(1+rate/freq)),IF((U976*(1+rate/freq))&lt;0,0,(U976*(1+rate/freq))),PMT(H977/freq,(term),-$B$2))))</f>
        <v>#N/A</v>
      </c>
      <c r="J977" s="8" t="str">
        <f t="shared" si="183"/>
        <v/>
      </c>
      <c r="K977" s="9" t="str">
        <f t="shared" si="184"/>
        <v/>
      </c>
      <c r="L977" s="8" t="str">
        <f>IF(E977="","",IF(Inputs!$B$12="Yes",I977-K977,Inputs!$B$6-K977))</f>
        <v/>
      </c>
      <c r="M977" s="8" t="str">
        <f t="shared" si="190"/>
        <v/>
      </c>
      <c r="N977" s="8"/>
      <c r="O977" s="8"/>
      <c r="P977" s="8"/>
      <c r="Q977" s="8" t="str">
        <f t="shared" si="185"/>
        <v/>
      </c>
      <c r="R977" s="3">
        <f t="shared" si="186"/>
        <v>0</v>
      </c>
      <c r="S977" s="19"/>
      <c r="T977" s="3">
        <f t="shared" si="187"/>
        <v>0</v>
      </c>
      <c r="U977" s="8" t="str">
        <f t="shared" si="188"/>
        <v/>
      </c>
      <c r="W977" s="11"/>
      <c r="X977" s="11"/>
      <c r="Y977" s="11"/>
      <c r="Z977" s="11"/>
      <c r="AA977" s="11"/>
      <c r="AB977" s="11"/>
      <c r="AC977" s="11"/>
      <c r="AD977">
        <f>IF(AND('Loan amortization schedule-old'!K977&gt;$AE$1,K977&gt;$AE$1),1,0)</f>
        <v>1</v>
      </c>
      <c r="AE977" s="2">
        <f>IF(AND('Loan amortization schedule-old'!K977&gt;$AE$1,K977&lt;$AE$1),($AE$1-K977)*Inputs!$B$10,0)</f>
        <v>0</v>
      </c>
      <c r="AF977">
        <f>IF(AND('Loan amortization schedule-old'!K977&lt;$AE$1,K977&lt;$AE$1),('Loan amortization schedule-old'!K977-'Loan amortization schedule-new'!K977)*Inputs!$B$10,0)</f>
        <v>0</v>
      </c>
      <c r="AG977" s="7"/>
      <c r="AH977" s="61" t="e">
        <f>IF(ISERROR(E977),NA(),'Loan amortization schedule-old'!K977-'Loan amortization schedule-new'!K977)+IF(ISERROR(E977),NA(),'Loan amortization schedule-old'!L977-'Loan amortization schedule-new'!L977)-IF(ISERROR(E977),NA(),IF(AD977=1,0,SUM(AE977:AF977)))</f>
        <v>#VALUE!</v>
      </c>
    </row>
    <row r="978" spans="4:34">
      <c r="D978" s="26">
        <f>IF(SUM($D$2:D977)&lt;&gt;0,0,IF(OR(ROUND(U977-L978,2)=0,ROUND(U978,2)=0),E978,0))</f>
        <v>0</v>
      </c>
      <c r="E978" s="3" t="str">
        <f t="shared" si="189"/>
        <v/>
      </c>
      <c r="F978" s="3" t="str">
        <f t="shared" si="181"/>
        <v/>
      </c>
      <c r="G978" s="47">
        <f t="shared" si="191"/>
        <v>8.6499999999999994E-2</v>
      </c>
      <c r="H978" s="37">
        <f t="shared" si="182"/>
        <v>8.6499999999999994E-2</v>
      </c>
      <c r="I978" s="9" t="e">
        <f>IF(Inputs!$B$12="No",IF((K978+L978)&gt;(U977*(1+rate/freq)),IF((U977*(1+rate/freq))&lt;0,0,(U977*(1+rate/freq))),(K978+L978)),IF(E978="",NA(),IF(Inputs!$E$10&gt;(U977*(1+rate/freq)),IF((U977*(1+rate/freq))&lt;0,0,(U977*(1+rate/freq))),PMT(H978/freq,(term),-$B$2))))</f>
        <v>#N/A</v>
      </c>
      <c r="J978" s="8" t="str">
        <f t="shared" si="183"/>
        <v/>
      </c>
      <c r="K978" s="9" t="str">
        <f t="shared" si="184"/>
        <v/>
      </c>
      <c r="L978" s="8" t="str">
        <f>IF(E978="","",IF(Inputs!$B$12="Yes",I978-K978,Inputs!$B$6-K978))</f>
        <v/>
      </c>
      <c r="M978" s="8" t="str">
        <f t="shared" si="190"/>
        <v/>
      </c>
      <c r="N978" s="8"/>
      <c r="O978" s="8"/>
      <c r="P978" s="8"/>
      <c r="Q978" s="8" t="str">
        <f t="shared" si="185"/>
        <v/>
      </c>
      <c r="R978" s="3">
        <f t="shared" si="186"/>
        <v>0</v>
      </c>
      <c r="S978" s="19"/>
      <c r="T978" s="3">
        <f t="shared" si="187"/>
        <v>0</v>
      </c>
      <c r="U978" s="8" t="str">
        <f t="shared" si="188"/>
        <v/>
      </c>
      <c r="W978" s="11"/>
      <c r="X978" s="11"/>
      <c r="Y978" s="11"/>
      <c r="Z978" s="11"/>
      <c r="AA978" s="11"/>
      <c r="AB978" s="11"/>
      <c r="AC978" s="11"/>
      <c r="AD978">
        <f>IF(AND('Loan amortization schedule-old'!K978&gt;$AE$1,K978&gt;$AE$1),1,0)</f>
        <v>1</v>
      </c>
      <c r="AE978" s="2">
        <f>IF(AND('Loan amortization schedule-old'!K978&gt;$AE$1,K978&lt;$AE$1),($AE$1-K978)*Inputs!$B$10,0)</f>
        <v>0</v>
      </c>
      <c r="AF978">
        <f>IF(AND('Loan amortization schedule-old'!K978&lt;$AE$1,K978&lt;$AE$1),('Loan amortization schedule-old'!K978-'Loan amortization schedule-new'!K978)*Inputs!$B$10,0)</f>
        <v>0</v>
      </c>
      <c r="AG978" s="7"/>
      <c r="AH978" s="61" t="e">
        <f>IF(ISERROR(E978),NA(),'Loan amortization schedule-old'!K978-'Loan amortization schedule-new'!K978)+IF(ISERROR(E978),NA(),'Loan amortization schedule-old'!L978-'Loan amortization schedule-new'!L978)-IF(ISERROR(E978),NA(),IF(AD978=1,0,SUM(AE978:AF978)))</f>
        <v>#VALUE!</v>
      </c>
    </row>
    <row r="979" spans="4:34">
      <c r="D979" s="26">
        <f>IF(SUM($D$2:D978)&lt;&gt;0,0,IF(OR(ROUND(U978-L979,2)=0,ROUND(U979,2)=0),E979,0))</f>
        <v>0</v>
      </c>
      <c r="E979" s="3" t="str">
        <f t="shared" si="189"/>
        <v/>
      </c>
      <c r="F979" s="3" t="str">
        <f t="shared" si="181"/>
        <v/>
      </c>
      <c r="G979" s="47">
        <f t="shared" si="191"/>
        <v>8.6499999999999994E-2</v>
      </c>
      <c r="H979" s="37">
        <f t="shared" si="182"/>
        <v>8.6499999999999994E-2</v>
      </c>
      <c r="I979" s="9" t="e">
        <f>IF(Inputs!$B$12="No",IF((K979+L979)&gt;(U978*(1+rate/freq)),IF((U978*(1+rate/freq))&lt;0,0,(U978*(1+rate/freq))),(K979+L979)),IF(E979="",NA(),IF(Inputs!$E$10&gt;(U978*(1+rate/freq)),IF((U978*(1+rate/freq))&lt;0,0,(U978*(1+rate/freq))),PMT(H979/freq,(term),-$B$2))))</f>
        <v>#N/A</v>
      </c>
      <c r="J979" s="8" t="str">
        <f t="shared" si="183"/>
        <v/>
      </c>
      <c r="K979" s="9" t="str">
        <f t="shared" si="184"/>
        <v/>
      </c>
      <c r="L979" s="8" t="str">
        <f>IF(E979="","",IF(Inputs!$B$12="Yes",I979-K979,Inputs!$B$6-K979))</f>
        <v/>
      </c>
      <c r="M979" s="8" t="str">
        <f t="shared" si="190"/>
        <v/>
      </c>
      <c r="N979" s="8">
        <f>N976+3</f>
        <v>976</v>
      </c>
      <c r="O979" s="8"/>
      <c r="P979" s="8"/>
      <c r="Q979" s="8" t="str">
        <f t="shared" si="185"/>
        <v/>
      </c>
      <c r="R979" s="3">
        <f t="shared" si="186"/>
        <v>0</v>
      </c>
      <c r="S979" s="19"/>
      <c r="T979" s="3">
        <f t="shared" si="187"/>
        <v>0</v>
      </c>
      <c r="U979" s="8" t="str">
        <f t="shared" si="188"/>
        <v/>
      </c>
      <c r="W979" s="11"/>
      <c r="X979" s="11"/>
      <c r="Y979" s="11"/>
      <c r="Z979" s="11"/>
      <c r="AA979" s="11"/>
      <c r="AB979" s="11"/>
      <c r="AC979" s="11"/>
      <c r="AD979">
        <f>IF(AND('Loan amortization schedule-old'!K979&gt;$AE$1,K979&gt;$AE$1),1,0)</f>
        <v>1</v>
      </c>
      <c r="AE979" s="2">
        <f>IF(AND('Loan amortization schedule-old'!K979&gt;$AE$1,K979&lt;$AE$1),($AE$1-K979)*Inputs!$B$10,0)</f>
        <v>0</v>
      </c>
      <c r="AF979">
        <f>IF(AND('Loan amortization schedule-old'!K979&lt;$AE$1,K979&lt;$AE$1),('Loan amortization schedule-old'!K979-'Loan amortization schedule-new'!K979)*Inputs!$B$10,0)</f>
        <v>0</v>
      </c>
      <c r="AG979" s="7"/>
      <c r="AH979" s="61" t="e">
        <f>IF(ISERROR(E979),NA(),'Loan amortization schedule-old'!K979-'Loan amortization schedule-new'!K979)+IF(ISERROR(E979),NA(),'Loan amortization schedule-old'!L979-'Loan amortization schedule-new'!L979)-IF(ISERROR(E979),NA(),IF(AD979=1,0,SUM(AE979:AF979)))</f>
        <v>#VALUE!</v>
      </c>
    </row>
    <row r="980" spans="4:34">
      <c r="D980" s="26">
        <f>IF(SUM($D$2:D979)&lt;&gt;0,0,IF(OR(ROUND(U979-L980,2)=0,ROUND(U980,2)=0),E980,0))</f>
        <v>0</v>
      </c>
      <c r="E980" s="3" t="str">
        <f t="shared" si="189"/>
        <v/>
      </c>
      <c r="F980" s="3" t="str">
        <f t="shared" si="181"/>
        <v/>
      </c>
      <c r="G980" s="47">
        <f t="shared" si="191"/>
        <v>8.6499999999999994E-2</v>
      </c>
      <c r="H980" s="37">
        <f t="shared" si="182"/>
        <v>8.6499999999999994E-2</v>
      </c>
      <c r="I980" s="9" t="e">
        <f>IF(Inputs!$B$12="No",IF((K980+L980)&gt;(U979*(1+rate/freq)),IF((U979*(1+rate/freq))&lt;0,0,(U979*(1+rate/freq))),(K980+L980)),IF(E980="",NA(),IF(Inputs!$E$10&gt;(U979*(1+rate/freq)),IF((U979*(1+rate/freq))&lt;0,0,(U979*(1+rate/freq))),PMT(H980/freq,(term),-$B$2))))</f>
        <v>#N/A</v>
      </c>
      <c r="J980" s="8" t="str">
        <f t="shared" si="183"/>
        <v/>
      </c>
      <c r="K980" s="9" t="str">
        <f t="shared" si="184"/>
        <v/>
      </c>
      <c r="L980" s="8" t="str">
        <f>IF(E980="","",IF(Inputs!$B$12="Yes",I980-K980,Inputs!$B$6-K980))</f>
        <v/>
      </c>
      <c r="M980" s="8" t="str">
        <f t="shared" si="190"/>
        <v/>
      </c>
      <c r="N980" s="8"/>
      <c r="O980" s="8"/>
      <c r="P980" s="8"/>
      <c r="Q980" s="8" t="str">
        <f t="shared" si="185"/>
        <v/>
      </c>
      <c r="R980" s="3">
        <f t="shared" si="186"/>
        <v>0</v>
      </c>
      <c r="S980" s="19"/>
      <c r="T980" s="3">
        <f t="shared" si="187"/>
        <v>0</v>
      </c>
      <c r="U980" s="8" t="str">
        <f t="shared" si="188"/>
        <v/>
      </c>
      <c r="W980" s="11"/>
      <c r="X980" s="11"/>
      <c r="Y980" s="11"/>
      <c r="Z980" s="11"/>
      <c r="AA980" s="11"/>
      <c r="AB980" s="11"/>
      <c r="AC980" s="11"/>
      <c r="AD980">
        <f>IF(AND('Loan amortization schedule-old'!K980&gt;$AE$1,K980&gt;$AE$1),1,0)</f>
        <v>1</v>
      </c>
      <c r="AE980" s="2">
        <f>IF(AND('Loan amortization schedule-old'!K980&gt;$AE$1,K980&lt;$AE$1),($AE$1-K980)*Inputs!$B$10,0)</f>
        <v>0</v>
      </c>
      <c r="AF980">
        <f>IF(AND('Loan amortization schedule-old'!K980&lt;$AE$1,K980&lt;$AE$1),('Loan amortization schedule-old'!K980-'Loan amortization schedule-new'!K980)*Inputs!$B$10,0)</f>
        <v>0</v>
      </c>
      <c r="AG980" s="7"/>
      <c r="AH980" s="61" t="e">
        <f>IF(ISERROR(E980),NA(),'Loan amortization schedule-old'!K980-'Loan amortization schedule-new'!K980)+IF(ISERROR(E980),NA(),'Loan amortization schedule-old'!L980-'Loan amortization schedule-new'!L980)-IF(ISERROR(E980),NA(),IF(AD980=1,0,SUM(AE980:AF980)))</f>
        <v>#VALUE!</v>
      </c>
    </row>
    <row r="981" spans="4:34">
      <c r="D981" s="26">
        <f>IF(SUM($D$2:D980)&lt;&gt;0,0,IF(OR(ROUND(U980-L981,2)=0,ROUND(U981,2)=0),E981,0))</f>
        <v>0</v>
      </c>
      <c r="E981" s="3" t="str">
        <f t="shared" si="189"/>
        <v/>
      </c>
      <c r="F981" s="3" t="str">
        <f t="shared" si="181"/>
        <v/>
      </c>
      <c r="G981" s="47">
        <f t="shared" si="191"/>
        <v>8.6499999999999994E-2</v>
      </c>
      <c r="H981" s="37">
        <f t="shared" si="182"/>
        <v>8.6499999999999994E-2</v>
      </c>
      <c r="I981" s="9" t="e">
        <f>IF(Inputs!$B$12="No",IF((K981+L981)&gt;(U980*(1+rate/freq)),IF((U980*(1+rate/freq))&lt;0,0,(U980*(1+rate/freq))),(K981+L981)),IF(E981="",NA(),IF(Inputs!$E$10&gt;(U980*(1+rate/freq)),IF((U980*(1+rate/freq))&lt;0,0,(U980*(1+rate/freq))),PMT(H981/freq,(term),-$B$2))))</f>
        <v>#N/A</v>
      </c>
      <c r="J981" s="8" t="str">
        <f t="shared" si="183"/>
        <v/>
      </c>
      <c r="K981" s="9" t="str">
        <f t="shared" si="184"/>
        <v/>
      </c>
      <c r="L981" s="8" t="str">
        <f>IF(E981="","",IF(Inputs!$B$12="Yes",I981-K981,Inputs!$B$6-K981))</f>
        <v/>
      </c>
      <c r="M981" s="8" t="str">
        <f t="shared" si="190"/>
        <v/>
      </c>
      <c r="N981" s="8"/>
      <c r="O981" s="8"/>
      <c r="P981" s="8"/>
      <c r="Q981" s="8" t="str">
        <f t="shared" si="185"/>
        <v/>
      </c>
      <c r="R981" s="3">
        <f t="shared" si="186"/>
        <v>0</v>
      </c>
      <c r="S981" s="19"/>
      <c r="T981" s="3">
        <f t="shared" si="187"/>
        <v>0</v>
      </c>
      <c r="U981" s="8" t="str">
        <f t="shared" si="188"/>
        <v/>
      </c>
      <c r="W981" s="11"/>
      <c r="X981" s="11"/>
      <c r="Y981" s="11"/>
      <c r="Z981" s="11"/>
      <c r="AA981" s="11"/>
      <c r="AB981" s="11"/>
      <c r="AC981" s="11"/>
      <c r="AD981">
        <f>IF(AND('Loan amortization schedule-old'!K981&gt;$AE$1,K981&gt;$AE$1),1,0)</f>
        <v>1</v>
      </c>
      <c r="AE981" s="2">
        <f>IF(AND('Loan amortization schedule-old'!K981&gt;$AE$1,K981&lt;$AE$1),($AE$1-K981)*Inputs!$B$10,0)</f>
        <v>0</v>
      </c>
      <c r="AF981">
        <f>IF(AND('Loan amortization schedule-old'!K981&lt;$AE$1,K981&lt;$AE$1),('Loan amortization schedule-old'!K981-'Loan amortization schedule-new'!K981)*Inputs!$B$10,0)</f>
        <v>0</v>
      </c>
      <c r="AG981" s="7"/>
      <c r="AH981" s="61" t="e">
        <f>IF(ISERROR(E981),NA(),'Loan amortization schedule-old'!K981-'Loan amortization schedule-new'!K981)+IF(ISERROR(E981),NA(),'Loan amortization schedule-old'!L981-'Loan amortization schedule-new'!L981)-IF(ISERROR(E981),NA(),IF(AD981=1,0,SUM(AE981:AF981)))</f>
        <v>#VALUE!</v>
      </c>
    </row>
    <row r="982" spans="4:34">
      <c r="D982" s="26">
        <f>IF(SUM($D$2:D981)&lt;&gt;0,0,IF(OR(ROUND(U981-L982,2)=0,ROUND(U982,2)=0),E982,0))</f>
        <v>0</v>
      </c>
      <c r="E982" s="3" t="str">
        <f t="shared" si="189"/>
        <v/>
      </c>
      <c r="F982" s="3" t="str">
        <f t="shared" si="181"/>
        <v/>
      </c>
      <c r="G982" s="47">
        <f t="shared" si="191"/>
        <v>8.6499999999999994E-2</v>
      </c>
      <c r="H982" s="37">
        <f t="shared" si="182"/>
        <v>8.6499999999999994E-2</v>
      </c>
      <c r="I982" s="9" t="e">
        <f>IF(Inputs!$B$12="No",IF((K982+L982)&gt;(U981*(1+rate/freq)),IF((U981*(1+rate/freq))&lt;0,0,(U981*(1+rate/freq))),(K982+L982)),IF(E982="",NA(),IF(Inputs!$E$10&gt;(U981*(1+rate/freq)),IF((U981*(1+rate/freq))&lt;0,0,(U981*(1+rate/freq))),PMT(H982/freq,(term),-$B$2))))</f>
        <v>#N/A</v>
      </c>
      <c r="J982" s="8" t="str">
        <f t="shared" si="183"/>
        <v/>
      </c>
      <c r="K982" s="9" t="str">
        <f t="shared" si="184"/>
        <v/>
      </c>
      <c r="L982" s="8" t="str">
        <f>IF(E982="","",IF(Inputs!$B$12="Yes",I982-K982,Inputs!$B$6-K982))</f>
        <v/>
      </c>
      <c r="M982" s="8" t="str">
        <f t="shared" si="190"/>
        <v/>
      </c>
      <c r="N982" s="8">
        <f>N979+3</f>
        <v>979</v>
      </c>
      <c r="O982" s="8">
        <f>O976+6</f>
        <v>979</v>
      </c>
      <c r="P982" s="8"/>
      <c r="Q982" s="8" t="str">
        <f t="shared" si="185"/>
        <v/>
      </c>
      <c r="R982" s="3">
        <f t="shared" si="186"/>
        <v>0</v>
      </c>
      <c r="S982" s="19"/>
      <c r="T982" s="3">
        <f t="shared" si="187"/>
        <v>0</v>
      </c>
      <c r="U982" s="8" t="str">
        <f t="shared" si="188"/>
        <v/>
      </c>
      <c r="W982" s="11"/>
      <c r="X982" s="11"/>
      <c r="Y982" s="11"/>
      <c r="Z982" s="11"/>
      <c r="AA982" s="11"/>
      <c r="AB982" s="11"/>
      <c r="AC982" s="11"/>
      <c r="AD982">
        <f>IF(AND('Loan amortization schedule-old'!K982&gt;$AE$1,K982&gt;$AE$1),1,0)</f>
        <v>1</v>
      </c>
      <c r="AE982" s="2">
        <f>IF(AND('Loan amortization schedule-old'!K982&gt;$AE$1,K982&lt;$AE$1),($AE$1-K982)*Inputs!$B$10,0)</f>
        <v>0</v>
      </c>
      <c r="AF982">
        <f>IF(AND('Loan amortization schedule-old'!K982&lt;$AE$1,K982&lt;$AE$1),('Loan amortization schedule-old'!K982-'Loan amortization schedule-new'!K982)*Inputs!$B$10,0)</f>
        <v>0</v>
      </c>
      <c r="AG982" s="7"/>
      <c r="AH982" s="61" t="e">
        <f>IF(ISERROR(E982),NA(),'Loan amortization schedule-old'!K982-'Loan amortization schedule-new'!K982)+IF(ISERROR(E982),NA(),'Loan amortization schedule-old'!L982-'Loan amortization schedule-new'!L982)-IF(ISERROR(E982),NA(),IF(AD982=1,0,SUM(AE982:AF982)))</f>
        <v>#VALUE!</v>
      </c>
    </row>
    <row r="983" spans="4:34">
      <c r="D983" s="26">
        <f>IF(SUM($D$2:D982)&lt;&gt;0,0,IF(OR(ROUND(U982-L983,2)=0,ROUND(U983,2)=0),E983,0))</f>
        <v>0</v>
      </c>
      <c r="E983" s="3" t="str">
        <f t="shared" si="189"/>
        <v/>
      </c>
      <c r="F983" s="3" t="str">
        <f t="shared" si="181"/>
        <v/>
      </c>
      <c r="G983" s="47">
        <f t="shared" si="191"/>
        <v>8.6499999999999994E-2</v>
      </c>
      <c r="H983" s="37">
        <f t="shared" si="182"/>
        <v>8.6499999999999994E-2</v>
      </c>
      <c r="I983" s="9" t="e">
        <f>IF(Inputs!$B$12="No",IF((K983+L983)&gt;(U982*(1+rate/freq)),IF((U982*(1+rate/freq))&lt;0,0,(U982*(1+rate/freq))),(K983+L983)),IF(E983="",NA(),IF(Inputs!$E$10&gt;(U982*(1+rate/freq)),IF((U982*(1+rate/freq))&lt;0,0,(U982*(1+rate/freq))),PMT(H983/freq,(term),-$B$2))))</f>
        <v>#N/A</v>
      </c>
      <c r="J983" s="8" t="str">
        <f t="shared" si="183"/>
        <v/>
      </c>
      <c r="K983" s="9" t="str">
        <f t="shared" si="184"/>
        <v/>
      </c>
      <c r="L983" s="8" t="str">
        <f>IF(E983="","",IF(Inputs!$B$12="Yes",I983-K983,Inputs!$B$6-K983))</f>
        <v/>
      </c>
      <c r="M983" s="8" t="str">
        <f t="shared" si="190"/>
        <v/>
      </c>
      <c r="N983" s="8"/>
      <c r="O983" s="8"/>
      <c r="P983" s="8"/>
      <c r="Q983" s="8" t="str">
        <f t="shared" si="185"/>
        <v/>
      </c>
      <c r="R983" s="3">
        <f t="shared" si="186"/>
        <v>0</v>
      </c>
      <c r="S983" s="19"/>
      <c r="T983" s="3">
        <f t="shared" si="187"/>
        <v>0</v>
      </c>
      <c r="U983" s="8" t="str">
        <f t="shared" si="188"/>
        <v/>
      </c>
      <c r="W983" s="11"/>
      <c r="X983" s="11"/>
      <c r="Y983" s="11"/>
      <c r="Z983" s="11"/>
      <c r="AA983" s="11"/>
      <c r="AB983" s="11"/>
      <c r="AC983" s="11"/>
      <c r="AD983">
        <f>IF(AND('Loan amortization schedule-old'!K983&gt;$AE$1,K983&gt;$AE$1),1,0)</f>
        <v>1</v>
      </c>
      <c r="AE983" s="2">
        <f>IF(AND('Loan amortization schedule-old'!K983&gt;$AE$1,K983&lt;$AE$1),($AE$1-K983)*Inputs!$B$10,0)</f>
        <v>0</v>
      </c>
      <c r="AF983">
        <f>IF(AND('Loan amortization schedule-old'!K983&lt;$AE$1,K983&lt;$AE$1),('Loan amortization schedule-old'!K983-'Loan amortization schedule-new'!K983)*Inputs!$B$10,0)</f>
        <v>0</v>
      </c>
      <c r="AG983" s="7"/>
      <c r="AH983" s="61" t="e">
        <f>IF(ISERROR(E983),NA(),'Loan amortization schedule-old'!K983-'Loan amortization schedule-new'!K983)+IF(ISERROR(E983),NA(),'Loan amortization schedule-old'!L983-'Loan amortization schedule-new'!L983)-IF(ISERROR(E983),NA(),IF(AD983=1,0,SUM(AE983:AF983)))</f>
        <v>#VALUE!</v>
      </c>
    </row>
    <row r="984" spans="4:34">
      <c r="D984" s="26">
        <f>IF(SUM($D$2:D983)&lt;&gt;0,0,IF(OR(ROUND(U983-L984,2)=0,ROUND(U984,2)=0),E984,0))</f>
        <v>0</v>
      </c>
      <c r="E984" s="3" t="str">
        <f t="shared" si="189"/>
        <v/>
      </c>
      <c r="F984" s="3" t="str">
        <f t="shared" si="181"/>
        <v/>
      </c>
      <c r="G984" s="47">
        <f t="shared" si="191"/>
        <v>8.6499999999999994E-2</v>
      </c>
      <c r="H984" s="37">
        <f t="shared" si="182"/>
        <v>8.6499999999999994E-2</v>
      </c>
      <c r="I984" s="9" t="e">
        <f>IF(Inputs!$B$12="No",IF((K984+L984)&gt;(U983*(1+rate/freq)),IF((U983*(1+rate/freq))&lt;0,0,(U983*(1+rate/freq))),(K984+L984)),IF(E984="",NA(),IF(Inputs!$E$10&gt;(U983*(1+rate/freq)),IF((U983*(1+rate/freq))&lt;0,0,(U983*(1+rate/freq))),PMT(H984/freq,(term),-$B$2))))</f>
        <v>#N/A</v>
      </c>
      <c r="J984" s="8" t="str">
        <f t="shared" si="183"/>
        <v/>
      </c>
      <c r="K984" s="9" t="str">
        <f t="shared" si="184"/>
        <v/>
      </c>
      <c r="L984" s="8" t="str">
        <f>IF(E984="","",IF(Inputs!$B$12="Yes",I984-K984,Inputs!$B$6-K984))</f>
        <v/>
      </c>
      <c r="M984" s="8" t="str">
        <f t="shared" si="190"/>
        <v/>
      </c>
      <c r="N984" s="8"/>
      <c r="O984" s="8"/>
      <c r="P984" s="8"/>
      <c r="Q984" s="8" t="str">
        <f t="shared" si="185"/>
        <v/>
      </c>
      <c r="R984" s="3">
        <f t="shared" si="186"/>
        <v>0</v>
      </c>
      <c r="S984" s="19"/>
      <c r="T984" s="3">
        <f t="shared" si="187"/>
        <v>0</v>
      </c>
      <c r="U984" s="8" t="str">
        <f t="shared" si="188"/>
        <v/>
      </c>
      <c r="W984" s="11"/>
      <c r="X984" s="11"/>
      <c r="Y984" s="11"/>
      <c r="Z984" s="11"/>
      <c r="AA984" s="11"/>
      <c r="AB984" s="11"/>
      <c r="AC984" s="11"/>
      <c r="AD984">
        <f>IF(AND('Loan amortization schedule-old'!K984&gt;$AE$1,K984&gt;$AE$1),1,0)</f>
        <v>1</v>
      </c>
      <c r="AE984" s="2">
        <f>IF(AND('Loan amortization schedule-old'!K984&gt;$AE$1,K984&lt;$AE$1),($AE$1-K984)*Inputs!$B$10,0)</f>
        <v>0</v>
      </c>
      <c r="AF984">
        <f>IF(AND('Loan amortization schedule-old'!K984&lt;$AE$1,K984&lt;$AE$1),('Loan amortization schedule-old'!K984-'Loan amortization schedule-new'!K984)*Inputs!$B$10,0)</f>
        <v>0</v>
      </c>
      <c r="AG984" s="7"/>
      <c r="AH984" s="61" t="e">
        <f>IF(ISERROR(E984),NA(),'Loan amortization schedule-old'!K984-'Loan amortization schedule-new'!K984)+IF(ISERROR(E984),NA(),'Loan amortization schedule-old'!L984-'Loan amortization schedule-new'!L984)-IF(ISERROR(E984),NA(),IF(AD984=1,0,SUM(AE984:AF984)))</f>
        <v>#VALUE!</v>
      </c>
    </row>
    <row r="985" spans="4:34">
      <c r="D985" s="26">
        <f>IF(SUM($D$2:D984)&lt;&gt;0,0,IF(OR(ROUND(U984-L985,2)=0,ROUND(U985,2)=0),E985,0))</f>
        <v>0</v>
      </c>
      <c r="E985" s="3" t="str">
        <f t="shared" si="189"/>
        <v/>
      </c>
      <c r="F985" s="3" t="str">
        <f t="shared" si="181"/>
        <v/>
      </c>
      <c r="G985" s="47">
        <f t="shared" si="191"/>
        <v>8.6499999999999994E-2</v>
      </c>
      <c r="H985" s="37">
        <f t="shared" si="182"/>
        <v>8.6499999999999994E-2</v>
      </c>
      <c r="I985" s="9" t="e">
        <f>IF(Inputs!$B$12="No",IF((K985+L985)&gt;(U984*(1+rate/freq)),IF((U984*(1+rate/freq))&lt;0,0,(U984*(1+rate/freq))),(K985+L985)),IF(E985="",NA(),IF(Inputs!$E$10&gt;(U984*(1+rate/freq)),IF((U984*(1+rate/freq))&lt;0,0,(U984*(1+rate/freq))),PMT(H985/freq,(term),-$B$2))))</f>
        <v>#N/A</v>
      </c>
      <c r="J985" s="8" t="str">
        <f t="shared" si="183"/>
        <v/>
      </c>
      <c r="K985" s="9" t="str">
        <f t="shared" si="184"/>
        <v/>
      </c>
      <c r="L985" s="8" t="str">
        <f>IF(E985="","",IF(Inputs!$B$12="Yes",I985-K985,Inputs!$B$6-K985))</f>
        <v/>
      </c>
      <c r="M985" s="8" t="str">
        <f t="shared" si="190"/>
        <v/>
      </c>
      <c r="N985" s="8">
        <f>N982+3</f>
        <v>982</v>
      </c>
      <c r="O985" s="8"/>
      <c r="P985" s="8"/>
      <c r="Q985" s="8" t="str">
        <f t="shared" si="185"/>
        <v/>
      </c>
      <c r="R985" s="3">
        <f t="shared" si="186"/>
        <v>0</v>
      </c>
      <c r="S985" s="19"/>
      <c r="T985" s="3">
        <f t="shared" si="187"/>
        <v>0</v>
      </c>
      <c r="U985" s="8" t="str">
        <f t="shared" si="188"/>
        <v/>
      </c>
      <c r="W985" s="11"/>
      <c r="X985" s="11"/>
      <c r="Y985" s="11"/>
      <c r="Z985" s="11"/>
      <c r="AA985" s="11"/>
      <c r="AB985" s="11"/>
      <c r="AC985" s="11"/>
      <c r="AD985">
        <f>IF(AND('Loan amortization schedule-old'!K985&gt;$AE$1,K985&gt;$AE$1),1,0)</f>
        <v>1</v>
      </c>
      <c r="AE985" s="2">
        <f>IF(AND('Loan amortization schedule-old'!K985&gt;$AE$1,K985&lt;$AE$1),($AE$1-K985)*Inputs!$B$10,0)</f>
        <v>0</v>
      </c>
      <c r="AF985">
        <f>IF(AND('Loan amortization schedule-old'!K985&lt;$AE$1,K985&lt;$AE$1),('Loan amortization schedule-old'!K985-'Loan amortization schedule-new'!K985)*Inputs!$B$10,0)</f>
        <v>0</v>
      </c>
      <c r="AG985" s="7"/>
      <c r="AH985" s="61" t="e">
        <f>IF(ISERROR(E985),NA(),'Loan amortization schedule-old'!K985-'Loan amortization schedule-new'!K985)+IF(ISERROR(E985),NA(),'Loan amortization schedule-old'!L985-'Loan amortization schedule-new'!L985)-IF(ISERROR(E985),NA(),IF(AD985=1,0,SUM(AE985:AF985)))</f>
        <v>#VALUE!</v>
      </c>
    </row>
    <row r="986" spans="4:34">
      <c r="D986" s="26">
        <f>IF(SUM($D$2:D985)&lt;&gt;0,0,IF(OR(ROUND(U985-L986,2)=0,ROUND(U986,2)=0),E986,0))</f>
        <v>0</v>
      </c>
      <c r="E986" s="3" t="str">
        <f t="shared" si="189"/>
        <v/>
      </c>
      <c r="F986" s="3" t="str">
        <f t="shared" si="181"/>
        <v/>
      </c>
      <c r="G986" s="47">
        <f t="shared" si="191"/>
        <v>8.6499999999999994E-2</v>
      </c>
      <c r="H986" s="37">
        <f t="shared" si="182"/>
        <v>8.6499999999999994E-2</v>
      </c>
      <c r="I986" s="9" t="e">
        <f>IF(Inputs!$B$12="No",IF((K986+L986)&gt;(U985*(1+rate/freq)),IF((U985*(1+rate/freq))&lt;0,0,(U985*(1+rate/freq))),(K986+L986)),IF(E986="",NA(),IF(Inputs!$E$10&gt;(U985*(1+rate/freq)),IF((U985*(1+rate/freq))&lt;0,0,(U985*(1+rate/freq))),PMT(H986/freq,(term),-$B$2))))</f>
        <v>#N/A</v>
      </c>
      <c r="J986" s="8" t="str">
        <f t="shared" si="183"/>
        <v/>
      </c>
      <c r="K986" s="9" t="str">
        <f t="shared" si="184"/>
        <v/>
      </c>
      <c r="L986" s="8" t="str">
        <f>IF(E986="","",IF(Inputs!$B$12="Yes",I986-K986,Inputs!$B$6-K986))</f>
        <v/>
      </c>
      <c r="M986" s="8" t="str">
        <f t="shared" si="190"/>
        <v/>
      </c>
      <c r="N986" s="8"/>
      <c r="O986" s="8"/>
      <c r="P986" s="8"/>
      <c r="Q986" s="8" t="str">
        <f t="shared" si="185"/>
        <v/>
      </c>
      <c r="R986" s="3">
        <f t="shared" si="186"/>
        <v>0</v>
      </c>
      <c r="S986" s="19"/>
      <c r="T986" s="3">
        <f t="shared" si="187"/>
        <v>0</v>
      </c>
      <c r="U986" s="8" t="str">
        <f t="shared" si="188"/>
        <v/>
      </c>
      <c r="W986" s="11"/>
      <c r="X986" s="11"/>
      <c r="Y986" s="11"/>
      <c r="Z986" s="11"/>
      <c r="AA986" s="11"/>
      <c r="AB986" s="11"/>
      <c r="AC986" s="11"/>
      <c r="AD986">
        <f>IF(AND('Loan amortization schedule-old'!K986&gt;$AE$1,K986&gt;$AE$1),1,0)</f>
        <v>1</v>
      </c>
      <c r="AE986" s="2">
        <f>IF(AND('Loan amortization schedule-old'!K986&gt;$AE$1,K986&lt;$AE$1),($AE$1-K986)*Inputs!$B$10,0)</f>
        <v>0</v>
      </c>
      <c r="AF986">
        <f>IF(AND('Loan amortization schedule-old'!K986&lt;$AE$1,K986&lt;$AE$1),('Loan amortization schedule-old'!K986-'Loan amortization schedule-new'!K986)*Inputs!$B$10,0)</f>
        <v>0</v>
      </c>
      <c r="AG986" s="7"/>
      <c r="AH986" s="61" t="e">
        <f>IF(ISERROR(E986),NA(),'Loan amortization schedule-old'!K986-'Loan amortization schedule-new'!K986)+IF(ISERROR(E986),NA(),'Loan amortization schedule-old'!L986-'Loan amortization schedule-new'!L986)-IF(ISERROR(E986),NA(),IF(AD986=1,0,SUM(AE986:AF986)))</f>
        <v>#VALUE!</v>
      </c>
    </row>
    <row r="987" spans="4:34">
      <c r="D987" s="26">
        <f>IF(SUM($D$2:D986)&lt;&gt;0,0,IF(OR(ROUND(U986-L987,2)=0,ROUND(U987,2)=0),E987,0))</f>
        <v>0</v>
      </c>
      <c r="E987" s="3" t="str">
        <f t="shared" si="189"/>
        <v/>
      </c>
      <c r="F987" s="3" t="str">
        <f t="shared" si="181"/>
        <v/>
      </c>
      <c r="G987" s="47">
        <f t="shared" si="191"/>
        <v>8.6499999999999994E-2</v>
      </c>
      <c r="H987" s="37">
        <f t="shared" si="182"/>
        <v>8.6499999999999994E-2</v>
      </c>
      <c r="I987" s="9" t="e">
        <f>IF(Inputs!$B$12="No",IF((K987+L987)&gt;(U986*(1+rate/freq)),IF((U986*(1+rate/freq))&lt;0,0,(U986*(1+rate/freq))),(K987+L987)),IF(E987="",NA(),IF(Inputs!$E$10&gt;(U986*(1+rate/freq)),IF((U986*(1+rate/freq))&lt;0,0,(U986*(1+rate/freq))),PMT(H987/freq,(term),-$B$2))))</f>
        <v>#N/A</v>
      </c>
      <c r="J987" s="8" t="str">
        <f t="shared" si="183"/>
        <v/>
      </c>
      <c r="K987" s="9" t="str">
        <f t="shared" si="184"/>
        <v/>
      </c>
      <c r="L987" s="8" t="str">
        <f>IF(E987="","",IF(Inputs!$B$12="Yes",I987-K987,Inputs!$B$6-K987))</f>
        <v/>
      </c>
      <c r="M987" s="8" t="str">
        <f t="shared" si="190"/>
        <v/>
      </c>
      <c r="N987" s="8"/>
      <c r="O987" s="8"/>
      <c r="P987" s="8"/>
      <c r="Q987" s="8" t="str">
        <f t="shared" si="185"/>
        <v/>
      </c>
      <c r="R987" s="3">
        <f t="shared" si="186"/>
        <v>0</v>
      </c>
      <c r="S987" s="19"/>
      <c r="T987" s="3">
        <f t="shared" si="187"/>
        <v>0</v>
      </c>
      <c r="U987" s="8" t="str">
        <f t="shared" si="188"/>
        <v/>
      </c>
      <c r="W987" s="11"/>
      <c r="X987" s="11"/>
      <c r="Y987" s="11"/>
      <c r="Z987" s="11"/>
      <c r="AA987" s="11"/>
      <c r="AB987" s="11"/>
      <c r="AC987" s="11"/>
      <c r="AD987">
        <f>IF(AND('Loan amortization schedule-old'!K987&gt;$AE$1,K987&gt;$AE$1),1,0)</f>
        <v>1</v>
      </c>
      <c r="AE987" s="2">
        <f>IF(AND('Loan amortization schedule-old'!K987&gt;$AE$1,K987&lt;$AE$1),($AE$1-K987)*Inputs!$B$10,0)</f>
        <v>0</v>
      </c>
      <c r="AF987">
        <f>IF(AND('Loan amortization schedule-old'!K987&lt;$AE$1,K987&lt;$AE$1),('Loan amortization schedule-old'!K987-'Loan amortization schedule-new'!K987)*Inputs!$B$10,0)</f>
        <v>0</v>
      </c>
      <c r="AG987" s="7"/>
      <c r="AH987" s="61" t="e">
        <f>IF(ISERROR(E987),NA(),'Loan amortization schedule-old'!K987-'Loan amortization schedule-new'!K987)+IF(ISERROR(E987),NA(),'Loan amortization schedule-old'!L987-'Loan amortization schedule-new'!L987)-IF(ISERROR(E987),NA(),IF(AD987=1,0,SUM(AE987:AF987)))</f>
        <v>#VALUE!</v>
      </c>
    </row>
    <row r="988" spans="4:34">
      <c r="D988" s="26">
        <f>IF(SUM($D$2:D987)&lt;&gt;0,0,IF(OR(ROUND(U987-L988,2)=0,ROUND(U988,2)=0),E988,0))</f>
        <v>0</v>
      </c>
      <c r="E988" s="3" t="str">
        <f t="shared" si="189"/>
        <v/>
      </c>
      <c r="F988" s="3" t="str">
        <f t="shared" si="181"/>
        <v/>
      </c>
      <c r="G988" s="47">
        <f t="shared" si="191"/>
        <v>8.6499999999999994E-2</v>
      </c>
      <c r="H988" s="37">
        <f t="shared" si="182"/>
        <v>8.6499999999999994E-2</v>
      </c>
      <c r="I988" s="9" t="e">
        <f>IF(Inputs!$B$12="No",IF((K988+L988)&gt;(U987*(1+rate/freq)),IF((U987*(1+rate/freq))&lt;0,0,(U987*(1+rate/freq))),(K988+L988)),IF(E988="",NA(),IF(Inputs!$E$10&gt;(U987*(1+rate/freq)),IF((U987*(1+rate/freq))&lt;0,0,(U987*(1+rate/freq))),PMT(H988/freq,(term),-$B$2))))</f>
        <v>#N/A</v>
      </c>
      <c r="J988" s="8" t="str">
        <f t="shared" si="183"/>
        <v/>
      </c>
      <c r="K988" s="9" t="str">
        <f t="shared" si="184"/>
        <v/>
      </c>
      <c r="L988" s="8" t="str">
        <f>IF(E988="","",IF(Inputs!$B$12="Yes",I988-K988,Inputs!$B$6-K988))</f>
        <v/>
      </c>
      <c r="M988" s="8" t="str">
        <f t="shared" si="190"/>
        <v/>
      </c>
      <c r="N988" s="8">
        <f>N985+3</f>
        <v>985</v>
      </c>
      <c r="O988" s="8">
        <f>O982+6</f>
        <v>985</v>
      </c>
      <c r="P988" s="8">
        <f>P976+12</f>
        <v>985</v>
      </c>
      <c r="Q988" s="8" t="str">
        <f t="shared" si="185"/>
        <v/>
      </c>
      <c r="R988" s="3">
        <f t="shared" si="186"/>
        <v>0</v>
      </c>
      <c r="S988" s="19"/>
      <c r="T988" s="3">
        <f t="shared" si="187"/>
        <v>0</v>
      </c>
      <c r="U988" s="8" t="str">
        <f t="shared" si="188"/>
        <v/>
      </c>
      <c r="W988" s="11"/>
      <c r="X988" s="11"/>
      <c r="Y988" s="11"/>
      <c r="Z988" s="11"/>
      <c r="AA988" s="11"/>
      <c r="AB988" s="11"/>
      <c r="AC988" s="11"/>
      <c r="AD988">
        <f>IF(AND('Loan amortization schedule-old'!K988&gt;$AE$1,K988&gt;$AE$1),1,0)</f>
        <v>1</v>
      </c>
      <c r="AE988" s="2">
        <f>IF(AND('Loan amortization schedule-old'!K988&gt;$AE$1,K988&lt;$AE$1),($AE$1-K988)*Inputs!$B$10,0)</f>
        <v>0</v>
      </c>
      <c r="AF988">
        <f>IF(AND('Loan amortization schedule-old'!K988&lt;$AE$1,K988&lt;$AE$1),('Loan amortization schedule-old'!K988-'Loan amortization schedule-new'!K988)*Inputs!$B$10,0)</f>
        <v>0</v>
      </c>
      <c r="AG988" s="7"/>
      <c r="AH988" s="61" t="e">
        <f>IF(ISERROR(E988),NA(),'Loan amortization schedule-old'!K988-'Loan amortization schedule-new'!K988)+IF(ISERROR(E988),NA(),'Loan amortization schedule-old'!L988-'Loan amortization schedule-new'!L988)-IF(ISERROR(E988),NA(),IF(AD988=1,0,SUM(AE988:AF988)))</f>
        <v>#VALUE!</v>
      </c>
    </row>
    <row r="989" spans="4:34">
      <c r="D989" s="26">
        <f>IF(SUM($D$2:D988)&lt;&gt;0,0,IF(OR(ROUND(U988-L989,2)=0,ROUND(U989,2)=0),E989,0))</f>
        <v>0</v>
      </c>
      <c r="E989" s="3" t="str">
        <f t="shared" si="189"/>
        <v/>
      </c>
      <c r="F989" s="3" t="str">
        <f t="shared" si="181"/>
        <v/>
      </c>
      <c r="G989" s="47">
        <f t="shared" si="191"/>
        <v>8.6499999999999994E-2</v>
      </c>
      <c r="H989" s="37">
        <f t="shared" si="182"/>
        <v>8.6499999999999994E-2</v>
      </c>
      <c r="I989" s="9" t="e">
        <f>IF(Inputs!$B$12="No",IF((K989+L989)&gt;(U988*(1+rate/freq)),IF((U988*(1+rate/freq))&lt;0,0,(U988*(1+rate/freq))),(K989+L989)),IF(E989="",NA(),IF(Inputs!$E$10&gt;(U988*(1+rate/freq)),IF((U988*(1+rate/freq))&lt;0,0,(U988*(1+rate/freq))),PMT(H989/freq,(term),-$B$2))))</f>
        <v>#N/A</v>
      </c>
      <c r="J989" s="8" t="str">
        <f t="shared" si="183"/>
        <v/>
      </c>
      <c r="K989" s="9" t="str">
        <f t="shared" si="184"/>
        <v/>
      </c>
      <c r="L989" s="8" t="str">
        <f>IF(E989="","",IF(Inputs!$B$12="Yes",I989-K989,Inputs!$B$6-K989))</f>
        <v/>
      </c>
      <c r="M989" s="8" t="str">
        <f t="shared" si="190"/>
        <v/>
      </c>
      <c r="N989" s="8"/>
      <c r="O989" s="8"/>
      <c r="P989" s="8"/>
      <c r="Q989" s="8" t="str">
        <f t="shared" si="185"/>
        <v/>
      </c>
      <c r="R989" s="3">
        <f t="shared" si="186"/>
        <v>0</v>
      </c>
      <c r="S989" s="19"/>
      <c r="T989" s="3">
        <f t="shared" si="187"/>
        <v>0</v>
      </c>
      <c r="U989" s="8" t="str">
        <f t="shared" si="188"/>
        <v/>
      </c>
      <c r="W989" s="11"/>
      <c r="X989" s="11"/>
      <c r="Y989" s="11"/>
      <c r="Z989" s="11"/>
      <c r="AA989" s="11"/>
      <c r="AB989" s="11"/>
      <c r="AC989" s="11"/>
      <c r="AD989">
        <f>IF(AND('Loan amortization schedule-old'!K989&gt;$AE$1,K989&gt;$AE$1),1,0)</f>
        <v>1</v>
      </c>
      <c r="AE989" s="2">
        <f>IF(AND('Loan amortization schedule-old'!K989&gt;$AE$1,K989&lt;$AE$1),($AE$1-K989)*Inputs!$B$10,0)</f>
        <v>0</v>
      </c>
      <c r="AF989">
        <f>IF(AND('Loan amortization schedule-old'!K989&lt;$AE$1,K989&lt;$AE$1),('Loan amortization schedule-old'!K989-'Loan amortization schedule-new'!K989)*Inputs!$B$10,0)</f>
        <v>0</v>
      </c>
      <c r="AG989" s="7"/>
      <c r="AH989" s="61" t="e">
        <f>IF(ISERROR(E989),NA(),'Loan amortization schedule-old'!K989-'Loan amortization schedule-new'!K989)+IF(ISERROR(E989),NA(),'Loan amortization schedule-old'!L989-'Loan amortization schedule-new'!L989)-IF(ISERROR(E989),NA(),IF(AD989=1,0,SUM(AE989:AF989)))</f>
        <v>#VALUE!</v>
      </c>
    </row>
    <row r="990" spans="4:34">
      <c r="D990" s="26">
        <f>IF(SUM($D$2:D989)&lt;&gt;0,0,IF(OR(ROUND(U989-L990,2)=0,ROUND(U990,2)=0),E990,0))</f>
        <v>0</v>
      </c>
      <c r="E990" s="3" t="str">
        <f t="shared" si="189"/>
        <v/>
      </c>
      <c r="F990" s="3" t="str">
        <f t="shared" si="181"/>
        <v/>
      </c>
      <c r="G990" s="47">
        <f t="shared" si="191"/>
        <v>8.6499999999999994E-2</v>
      </c>
      <c r="H990" s="37">
        <f t="shared" si="182"/>
        <v>8.6499999999999994E-2</v>
      </c>
      <c r="I990" s="9" t="e">
        <f>IF(Inputs!$B$12="No",IF((K990+L990)&gt;(U989*(1+rate/freq)),IF((U989*(1+rate/freq))&lt;0,0,(U989*(1+rate/freq))),(K990+L990)),IF(E990="",NA(),IF(Inputs!$E$10&gt;(U989*(1+rate/freq)),IF((U989*(1+rate/freq))&lt;0,0,(U989*(1+rate/freq))),PMT(H990/freq,(term),-$B$2))))</f>
        <v>#N/A</v>
      </c>
      <c r="J990" s="8" t="str">
        <f t="shared" si="183"/>
        <v/>
      </c>
      <c r="K990" s="9" t="str">
        <f t="shared" si="184"/>
        <v/>
      </c>
      <c r="L990" s="8" t="str">
        <f>IF(E990="","",IF(Inputs!$B$12="Yes",I990-K990,Inputs!$B$6-K990))</f>
        <v/>
      </c>
      <c r="M990" s="8" t="str">
        <f t="shared" si="190"/>
        <v/>
      </c>
      <c r="N990" s="8"/>
      <c r="O990" s="8"/>
      <c r="P990" s="8"/>
      <c r="Q990" s="8" t="str">
        <f t="shared" si="185"/>
        <v/>
      </c>
      <c r="R990" s="3">
        <f t="shared" si="186"/>
        <v>0</v>
      </c>
      <c r="S990" s="19"/>
      <c r="T990" s="3">
        <f t="shared" si="187"/>
        <v>0</v>
      </c>
      <c r="U990" s="8" t="str">
        <f t="shared" si="188"/>
        <v/>
      </c>
      <c r="W990" s="11"/>
      <c r="X990" s="11"/>
      <c r="Y990" s="11"/>
      <c r="Z990" s="11"/>
      <c r="AA990" s="11"/>
      <c r="AB990" s="11"/>
      <c r="AC990" s="11"/>
      <c r="AD990">
        <f>IF(AND('Loan amortization schedule-old'!K990&gt;$AE$1,K990&gt;$AE$1),1,0)</f>
        <v>1</v>
      </c>
      <c r="AE990" s="2">
        <f>IF(AND('Loan amortization schedule-old'!K990&gt;$AE$1,K990&lt;$AE$1),($AE$1-K990)*Inputs!$B$10,0)</f>
        <v>0</v>
      </c>
      <c r="AF990">
        <f>IF(AND('Loan amortization schedule-old'!K990&lt;$AE$1,K990&lt;$AE$1),('Loan amortization schedule-old'!K990-'Loan amortization schedule-new'!K990)*Inputs!$B$10,0)</f>
        <v>0</v>
      </c>
      <c r="AG990" s="7"/>
      <c r="AH990" s="61" t="e">
        <f>IF(ISERROR(E990),NA(),'Loan amortization schedule-old'!K990-'Loan amortization schedule-new'!K990)+IF(ISERROR(E990),NA(),'Loan amortization schedule-old'!L990-'Loan amortization schedule-new'!L990)-IF(ISERROR(E990),NA(),IF(AD990=1,0,SUM(AE990:AF990)))</f>
        <v>#VALUE!</v>
      </c>
    </row>
    <row r="991" spans="4:34">
      <c r="D991" s="26">
        <f>IF(SUM($D$2:D990)&lt;&gt;0,0,IF(OR(ROUND(U990-L991,2)=0,ROUND(U991,2)=0),E991,0))</f>
        <v>0</v>
      </c>
      <c r="E991" s="3" t="str">
        <f t="shared" si="189"/>
        <v/>
      </c>
      <c r="F991" s="3" t="str">
        <f t="shared" si="181"/>
        <v/>
      </c>
      <c r="G991" s="47">
        <f t="shared" si="191"/>
        <v>8.6499999999999994E-2</v>
      </c>
      <c r="H991" s="37">
        <f t="shared" si="182"/>
        <v>8.6499999999999994E-2</v>
      </c>
      <c r="I991" s="9" t="e">
        <f>IF(Inputs!$B$12="No",IF((K991+L991)&gt;(U990*(1+rate/freq)),IF((U990*(1+rate/freq))&lt;0,0,(U990*(1+rate/freq))),(K991+L991)),IF(E991="",NA(),IF(Inputs!$E$10&gt;(U990*(1+rate/freq)),IF((U990*(1+rate/freq))&lt;0,0,(U990*(1+rate/freq))),PMT(H991/freq,(term),-$B$2))))</f>
        <v>#N/A</v>
      </c>
      <c r="J991" s="8" t="str">
        <f t="shared" si="183"/>
        <v/>
      </c>
      <c r="K991" s="9" t="str">
        <f t="shared" si="184"/>
        <v/>
      </c>
      <c r="L991" s="8" t="str">
        <f>IF(E991="","",IF(Inputs!$B$12="Yes",I991-K991,Inputs!$B$6-K991))</f>
        <v/>
      </c>
      <c r="M991" s="8" t="str">
        <f t="shared" si="190"/>
        <v/>
      </c>
      <c r="N991" s="8">
        <f>N988+3</f>
        <v>988</v>
      </c>
      <c r="O991" s="8"/>
      <c r="P991" s="8"/>
      <c r="Q991" s="8" t="str">
        <f t="shared" si="185"/>
        <v/>
      </c>
      <c r="R991" s="3">
        <f t="shared" si="186"/>
        <v>0</v>
      </c>
      <c r="S991" s="19"/>
      <c r="T991" s="3">
        <f t="shared" si="187"/>
        <v>0</v>
      </c>
      <c r="U991" s="8" t="str">
        <f t="shared" si="188"/>
        <v/>
      </c>
      <c r="W991" s="11"/>
      <c r="X991" s="11"/>
      <c r="Y991" s="11"/>
      <c r="Z991" s="11"/>
      <c r="AA991" s="11"/>
      <c r="AB991" s="11"/>
      <c r="AC991" s="11"/>
      <c r="AD991">
        <f>IF(AND('Loan amortization schedule-old'!K991&gt;$AE$1,K991&gt;$AE$1),1,0)</f>
        <v>1</v>
      </c>
      <c r="AE991" s="2">
        <f>IF(AND('Loan amortization schedule-old'!K991&gt;$AE$1,K991&lt;$AE$1),($AE$1-K991)*Inputs!$B$10,0)</f>
        <v>0</v>
      </c>
      <c r="AF991">
        <f>IF(AND('Loan amortization schedule-old'!K991&lt;$AE$1,K991&lt;$AE$1),('Loan amortization schedule-old'!K991-'Loan amortization schedule-new'!K991)*Inputs!$B$10,0)</f>
        <v>0</v>
      </c>
      <c r="AG991" s="7"/>
      <c r="AH991" s="61" t="e">
        <f>IF(ISERROR(E991),NA(),'Loan amortization schedule-old'!K991-'Loan amortization schedule-new'!K991)+IF(ISERROR(E991),NA(),'Loan amortization schedule-old'!L991-'Loan amortization schedule-new'!L991)-IF(ISERROR(E991),NA(),IF(AD991=1,0,SUM(AE991:AF991)))</f>
        <v>#VALUE!</v>
      </c>
    </row>
    <row r="992" spans="4:34">
      <c r="D992" s="26">
        <f>IF(SUM($D$2:D991)&lt;&gt;0,0,IF(OR(ROUND(U991-L992,2)=0,ROUND(U992,2)=0),E992,0))</f>
        <v>0</v>
      </c>
      <c r="E992" s="3" t="str">
        <f t="shared" si="189"/>
        <v/>
      </c>
      <c r="F992" s="3" t="str">
        <f t="shared" si="181"/>
        <v/>
      </c>
      <c r="G992" s="47">
        <f t="shared" si="191"/>
        <v>8.6499999999999994E-2</v>
      </c>
      <c r="H992" s="37">
        <f t="shared" si="182"/>
        <v>8.6499999999999994E-2</v>
      </c>
      <c r="I992" s="9" t="e">
        <f>IF(Inputs!$B$12="No",IF((K992+L992)&gt;(U991*(1+rate/freq)),IF((U991*(1+rate/freq))&lt;0,0,(U991*(1+rate/freq))),(K992+L992)),IF(E992="",NA(),IF(Inputs!$E$10&gt;(U991*(1+rate/freq)),IF((U991*(1+rate/freq))&lt;0,0,(U991*(1+rate/freq))),PMT(H992/freq,(term),-$B$2))))</f>
        <v>#N/A</v>
      </c>
      <c r="J992" s="8" t="str">
        <f t="shared" si="183"/>
        <v/>
      </c>
      <c r="K992" s="9" t="str">
        <f t="shared" si="184"/>
        <v/>
      </c>
      <c r="L992" s="8" t="str">
        <f>IF(E992="","",IF(Inputs!$B$12="Yes",I992-K992,Inputs!$B$6-K992))</f>
        <v/>
      </c>
      <c r="M992" s="8" t="str">
        <f t="shared" si="190"/>
        <v/>
      </c>
      <c r="N992" s="8"/>
      <c r="O992" s="8"/>
      <c r="P992" s="8"/>
      <c r="Q992" s="8" t="str">
        <f t="shared" si="185"/>
        <v/>
      </c>
      <c r="R992" s="3">
        <f t="shared" si="186"/>
        <v>0</v>
      </c>
      <c r="S992" s="19"/>
      <c r="T992" s="3">
        <f t="shared" si="187"/>
        <v>0</v>
      </c>
      <c r="U992" s="8" t="str">
        <f t="shared" si="188"/>
        <v/>
      </c>
      <c r="W992" s="11"/>
      <c r="X992" s="11"/>
      <c r="Y992" s="11"/>
      <c r="Z992" s="11"/>
      <c r="AA992" s="11"/>
      <c r="AB992" s="11"/>
      <c r="AC992" s="11"/>
      <c r="AD992">
        <f>IF(AND('Loan amortization schedule-old'!K992&gt;$AE$1,K992&gt;$AE$1),1,0)</f>
        <v>1</v>
      </c>
      <c r="AE992" s="2">
        <f>IF(AND('Loan amortization schedule-old'!K992&gt;$AE$1,K992&lt;$AE$1),($AE$1-K992)*Inputs!$B$10,0)</f>
        <v>0</v>
      </c>
      <c r="AF992">
        <f>IF(AND('Loan amortization schedule-old'!K992&lt;$AE$1,K992&lt;$AE$1),('Loan amortization schedule-old'!K992-'Loan amortization schedule-new'!K992)*Inputs!$B$10,0)</f>
        <v>0</v>
      </c>
      <c r="AG992" s="7"/>
      <c r="AH992" s="61" t="e">
        <f>IF(ISERROR(E992),NA(),'Loan amortization schedule-old'!K992-'Loan amortization schedule-new'!K992)+IF(ISERROR(E992),NA(),'Loan amortization schedule-old'!L992-'Loan amortization schedule-new'!L992)-IF(ISERROR(E992),NA(),IF(AD992=1,0,SUM(AE992:AF992)))</f>
        <v>#VALUE!</v>
      </c>
    </row>
    <row r="993" spans="4:34">
      <c r="D993" s="26">
        <f>IF(SUM($D$2:D992)&lt;&gt;0,0,IF(OR(ROUND(U992-L993,2)=0,ROUND(U993,2)=0),E993,0))</f>
        <v>0</v>
      </c>
      <c r="E993" s="3" t="str">
        <f t="shared" si="189"/>
        <v/>
      </c>
      <c r="F993" s="3" t="str">
        <f t="shared" si="181"/>
        <v/>
      </c>
      <c r="G993" s="47">
        <f t="shared" si="191"/>
        <v>8.6499999999999994E-2</v>
      </c>
      <c r="H993" s="37">
        <f t="shared" si="182"/>
        <v>8.6499999999999994E-2</v>
      </c>
      <c r="I993" s="9" t="e">
        <f>IF(Inputs!$B$12="No",IF((K993+L993)&gt;(U992*(1+rate/freq)),IF((U992*(1+rate/freq))&lt;0,0,(U992*(1+rate/freq))),(K993+L993)),IF(E993="",NA(),IF(Inputs!$E$10&gt;(U992*(1+rate/freq)),IF((U992*(1+rate/freq))&lt;0,0,(U992*(1+rate/freq))),PMT(H993/freq,(term),-$B$2))))</f>
        <v>#N/A</v>
      </c>
      <c r="J993" s="8" t="str">
        <f t="shared" si="183"/>
        <v/>
      </c>
      <c r="K993" s="9" t="str">
        <f t="shared" si="184"/>
        <v/>
      </c>
      <c r="L993" s="8" t="str">
        <f>IF(E993="","",IF(Inputs!$B$12="Yes",I993-K993,Inputs!$B$6-K993))</f>
        <v/>
      </c>
      <c r="M993" s="8" t="str">
        <f t="shared" si="190"/>
        <v/>
      </c>
      <c r="N993" s="8"/>
      <c r="O993" s="8"/>
      <c r="P993" s="8"/>
      <c r="Q993" s="8" t="str">
        <f t="shared" si="185"/>
        <v/>
      </c>
      <c r="R993" s="3">
        <f t="shared" si="186"/>
        <v>0</v>
      </c>
      <c r="S993" s="19"/>
      <c r="T993" s="3">
        <f t="shared" si="187"/>
        <v>0</v>
      </c>
      <c r="U993" s="8" t="str">
        <f t="shared" si="188"/>
        <v/>
      </c>
      <c r="W993" s="11"/>
      <c r="X993" s="11"/>
      <c r="Y993" s="11"/>
      <c r="Z993" s="11"/>
      <c r="AA993" s="11"/>
      <c r="AB993" s="11"/>
      <c r="AC993" s="11"/>
      <c r="AD993">
        <f>IF(AND('Loan amortization schedule-old'!K993&gt;$AE$1,K993&gt;$AE$1),1,0)</f>
        <v>1</v>
      </c>
      <c r="AE993" s="2">
        <f>IF(AND('Loan amortization schedule-old'!K993&gt;$AE$1,K993&lt;$AE$1),($AE$1-K993)*Inputs!$B$10,0)</f>
        <v>0</v>
      </c>
      <c r="AF993">
        <f>IF(AND('Loan amortization schedule-old'!K993&lt;$AE$1,K993&lt;$AE$1),('Loan amortization schedule-old'!K993-'Loan amortization schedule-new'!K993)*Inputs!$B$10,0)</f>
        <v>0</v>
      </c>
      <c r="AG993" s="7"/>
      <c r="AH993" s="61" t="e">
        <f>IF(ISERROR(E993),NA(),'Loan amortization schedule-old'!K993-'Loan amortization schedule-new'!K993)+IF(ISERROR(E993),NA(),'Loan amortization schedule-old'!L993-'Loan amortization schedule-new'!L993)-IF(ISERROR(E993),NA(),IF(AD993=1,0,SUM(AE993:AF993)))</f>
        <v>#VALUE!</v>
      </c>
    </row>
    <row r="994" spans="4:34">
      <c r="D994" s="26">
        <f>IF(SUM($D$2:D993)&lt;&gt;0,0,IF(OR(ROUND(U993-L994,2)=0,ROUND(U994,2)=0),E994,0))</f>
        <v>0</v>
      </c>
      <c r="E994" s="3" t="str">
        <f t="shared" si="189"/>
        <v/>
      </c>
      <c r="F994" s="3" t="str">
        <f t="shared" si="181"/>
        <v/>
      </c>
      <c r="G994" s="47">
        <f t="shared" si="191"/>
        <v>8.6499999999999994E-2</v>
      </c>
      <c r="H994" s="37">
        <f t="shared" si="182"/>
        <v>8.6499999999999994E-2</v>
      </c>
      <c r="I994" s="9" t="e">
        <f>IF(Inputs!$B$12="No",IF((K994+L994)&gt;(U993*(1+rate/freq)),IF((U993*(1+rate/freq))&lt;0,0,(U993*(1+rate/freq))),(K994+L994)),IF(E994="",NA(),IF(Inputs!$E$10&gt;(U993*(1+rate/freq)),IF((U993*(1+rate/freq))&lt;0,0,(U993*(1+rate/freq))),PMT(H994/freq,(term),-$B$2))))</f>
        <v>#N/A</v>
      </c>
      <c r="J994" s="8" t="str">
        <f t="shared" si="183"/>
        <v/>
      </c>
      <c r="K994" s="9" t="str">
        <f t="shared" si="184"/>
        <v/>
      </c>
      <c r="L994" s="8" t="str">
        <f>IF(E994="","",IF(Inputs!$B$12="Yes",I994-K994,Inputs!$B$6-K994))</f>
        <v/>
      </c>
      <c r="M994" s="8" t="str">
        <f t="shared" si="190"/>
        <v/>
      </c>
      <c r="N994" s="8">
        <f>N991+3</f>
        <v>991</v>
      </c>
      <c r="O994" s="8">
        <f>O988+6</f>
        <v>991</v>
      </c>
      <c r="P994" s="8"/>
      <c r="Q994" s="8" t="str">
        <f t="shared" si="185"/>
        <v/>
      </c>
      <c r="R994" s="3">
        <f t="shared" si="186"/>
        <v>0</v>
      </c>
      <c r="S994" s="19"/>
      <c r="T994" s="3">
        <f t="shared" si="187"/>
        <v>0</v>
      </c>
      <c r="U994" s="8" t="str">
        <f t="shared" si="188"/>
        <v/>
      </c>
      <c r="W994" s="11"/>
      <c r="X994" s="11"/>
      <c r="Y994" s="11"/>
      <c r="Z994" s="11"/>
      <c r="AA994" s="11"/>
      <c r="AB994" s="11"/>
      <c r="AC994" s="11"/>
      <c r="AD994">
        <f>IF(AND('Loan amortization schedule-old'!K994&gt;$AE$1,K994&gt;$AE$1),1,0)</f>
        <v>1</v>
      </c>
      <c r="AE994" s="2">
        <f>IF(AND('Loan amortization schedule-old'!K994&gt;$AE$1,K994&lt;$AE$1),($AE$1-K994)*Inputs!$B$10,0)</f>
        <v>0</v>
      </c>
      <c r="AF994">
        <f>IF(AND('Loan amortization schedule-old'!K994&lt;$AE$1,K994&lt;$AE$1),('Loan amortization schedule-old'!K994-'Loan amortization schedule-new'!K994)*Inputs!$B$10,0)</f>
        <v>0</v>
      </c>
      <c r="AG994" s="7"/>
      <c r="AH994" s="61" t="e">
        <f>IF(ISERROR(E994),NA(),'Loan amortization schedule-old'!K994-'Loan amortization schedule-new'!K994)+IF(ISERROR(E994),NA(),'Loan amortization schedule-old'!L994-'Loan amortization schedule-new'!L994)-IF(ISERROR(E994),NA(),IF(AD994=1,0,SUM(AE994:AF994)))</f>
        <v>#VALUE!</v>
      </c>
    </row>
    <row r="995" spans="4:34">
      <c r="D995" s="26">
        <f>IF(SUM($D$2:D994)&lt;&gt;0,0,IF(OR(ROUND(U994-L995,2)=0,ROUND(U995,2)=0),E995,0))</f>
        <v>0</v>
      </c>
      <c r="E995" s="3" t="str">
        <f t="shared" si="189"/>
        <v/>
      </c>
      <c r="F995" s="3" t="str">
        <f t="shared" si="181"/>
        <v/>
      </c>
      <c r="G995" s="47">
        <f t="shared" si="191"/>
        <v>8.6499999999999994E-2</v>
      </c>
      <c r="H995" s="37">
        <f t="shared" si="182"/>
        <v>8.6499999999999994E-2</v>
      </c>
      <c r="I995" s="9" t="e">
        <f>IF(Inputs!$B$12="No",IF((K995+L995)&gt;(U994*(1+rate/freq)),IF((U994*(1+rate/freq))&lt;0,0,(U994*(1+rate/freq))),(K995+L995)),IF(E995="",NA(),IF(Inputs!$E$10&gt;(U994*(1+rate/freq)),IF((U994*(1+rate/freq))&lt;0,0,(U994*(1+rate/freq))),PMT(H995/freq,(term),-$B$2))))</f>
        <v>#N/A</v>
      </c>
      <c r="J995" s="8" t="str">
        <f t="shared" si="183"/>
        <v/>
      </c>
      <c r="K995" s="9" t="str">
        <f t="shared" si="184"/>
        <v/>
      </c>
      <c r="L995" s="8" t="str">
        <f>IF(E995="","",IF(Inputs!$B$12="Yes",I995-K995,Inputs!$B$6-K995))</f>
        <v/>
      </c>
      <c r="M995" s="8" t="str">
        <f t="shared" si="190"/>
        <v/>
      </c>
      <c r="N995" s="8"/>
      <c r="O995" s="8"/>
      <c r="P995" s="8"/>
      <c r="Q995" s="8" t="str">
        <f t="shared" si="185"/>
        <v/>
      </c>
      <c r="R995" s="3">
        <f t="shared" si="186"/>
        <v>0</v>
      </c>
      <c r="S995" s="19"/>
      <c r="T995" s="3">
        <f t="shared" si="187"/>
        <v>0</v>
      </c>
      <c r="U995" s="8" t="str">
        <f t="shared" si="188"/>
        <v/>
      </c>
      <c r="W995" s="11"/>
      <c r="X995" s="11"/>
      <c r="Y995" s="11"/>
      <c r="Z995" s="11"/>
      <c r="AA995" s="11"/>
      <c r="AB995" s="11"/>
      <c r="AC995" s="11"/>
      <c r="AD995">
        <f>IF(AND('Loan amortization schedule-old'!K995&gt;$AE$1,K995&gt;$AE$1),1,0)</f>
        <v>1</v>
      </c>
      <c r="AE995" s="2">
        <f>IF(AND('Loan amortization schedule-old'!K995&gt;$AE$1,K995&lt;$AE$1),($AE$1-K995)*Inputs!$B$10,0)</f>
        <v>0</v>
      </c>
      <c r="AF995">
        <f>IF(AND('Loan amortization schedule-old'!K995&lt;$AE$1,K995&lt;$AE$1),('Loan amortization schedule-old'!K995-'Loan amortization schedule-new'!K995)*Inputs!$B$10,0)</f>
        <v>0</v>
      </c>
      <c r="AG995" s="7"/>
      <c r="AH995" s="61" t="e">
        <f>IF(ISERROR(E995),NA(),'Loan amortization schedule-old'!K995-'Loan amortization schedule-new'!K995)+IF(ISERROR(E995),NA(),'Loan amortization schedule-old'!L995-'Loan amortization schedule-new'!L995)-IF(ISERROR(E995),NA(),IF(AD995=1,0,SUM(AE995:AF995)))</f>
        <v>#VALUE!</v>
      </c>
    </row>
    <row r="996" spans="4:34">
      <c r="D996" s="26">
        <f>IF(SUM($D$2:D995)&lt;&gt;0,0,IF(OR(ROUND(U995-L996,2)=0,ROUND(U996,2)=0),E996,0))</f>
        <v>0</v>
      </c>
      <c r="E996" s="3" t="str">
        <f t="shared" si="189"/>
        <v/>
      </c>
      <c r="F996" s="3" t="str">
        <f t="shared" si="181"/>
        <v/>
      </c>
      <c r="G996" s="47">
        <f t="shared" si="191"/>
        <v>8.6499999999999994E-2</v>
      </c>
      <c r="H996" s="37">
        <f t="shared" si="182"/>
        <v>8.6499999999999994E-2</v>
      </c>
      <c r="I996" s="9" t="e">
        <f>IF(Inputs!$B$12="No",IF((K996+L996)&gt;(U995*(1+rate/freq)),IF((U995*(1+rate/freq))&lt;0,0,(U995*(1+rate/freq))),(K996+L996)),IF(E996="",NA(),IF(Inputs!$E$10&gt;(U995*(1+rate/freq)),IF((U995*(1+rate/freq))&lt;0,0,(U995*(1+rate/freq))),PMT(H996/freq,(term),-$B$2))))</f>
        <v>#N/A</v>
      </c>
      <c r="J996" s="8" t="str">
        <f t="shared" si="183"/>
        <v/>
      </c>
      <c r="K996" s="9" t="str">
        <f t="shared" si="184"/>
        <v/>
      </c>
      <c r="L996" s="8" t="str">
        <f>IF(E996="","",IF(Inputs!$B$12="Yes",I996-K996,Inputs!$B$6-K996))</f>
        <v/>
      </c>
      <c r="M996" s="8" t="str">
        <f t="shared" si="190"/>
        <v/>
      </c>
      <c r="N996" s="8"/>
      <c r="O996" s="8"/>
      <c r="P996" s="8"/>
      <c r="Q996" s="8" t="str">
        <f t="shared" si="185"/>
        <v/>
      </c>
      <c r="R996" s="3">
        <f t="shared" si="186"/>
        <v>0</v>
      </c>
      <c r="S996" s="19"/>
      <c r="T996" s="3">
        <f t="shared" si="187"/>
        <v>0</v>
      </c>
      <c r="U996" s="8" t="str">
        <f t="shared" si="188"/>
        <v/>
      </c>
      <c r="W996" s="11"/>
      <c r="X996" s="11"/>
      <c r="Y996" s="11"/>
      <c r="Z996" s="11"/>
      <c r="AA996" s="11"/>
      <c r="AB996" s="11"/>
      <c r="AC996" s="11"/>
      <c r="AD996">
        <f>IF(AND('Loan amortization schedule-old'!K996&gt;$AE$1,K996&gt;$AE$1),1,0)</f>
        <v>1</v>
      </c>
      <c r="AE996" s="2">
        <f>IF(AND('Loan amortization schedule-old'!K996&gt;$AE$1,K996&lt;$AE$1),($AE$1-K996)*Inputs!$B$10,0)</f>
        <v>0</v>
      </c>
      <c r="AF996">
        <f>IF(AND('Loan amortization schedule-old'!K996&lt;$AE$1,K996&lt;$AE$1),('Loan amortization schedule-old'!K996-'Loan amortization schedule-new'!K996)*Inputs!$B$10,0)</f>
        <v>0</v>
      </c>
      <c r="AG996" s="7"/>
      <c r="AH996" s="61" t="e">
        <f>IF(ISERROR(E996),NA(),'Loan amortization schedule-old'!K996-'Loan amortization schedule-new'!K996)+IF(ISERROR(E996),NA(),'Loan amortization schedule-old'!L996-'Loan amortization schedule-new'!L996)-IF(ISERROR(E996),NA(),IF(AD996=1,0,SUM(AE996:AF996)))</f>
        <v>#VALUE!</v>
      </c>
    </row>
    <row r="997" spans="4:34">
      <c r="D997" s="26">
        <f>IF(SUM($D$2:D996)&lt;&gt;0,0,IF(OR(ROUND(U996-L997,2)=0,ROUND(U997,2)=0),E997,0))</f>
        <v>0</v>
      </c>
      <c r="E997" s="3" t="str">
        <f t="shared" si="189"/>
        <v/>
      </c>
      <c r="F997" s="3" t="str">
        <f t="shared" si="181"/>
        <v/>
      </c>
      <c r="G997" s="47">
        <f t="shared" si="191"/>
        <v>8.6499999999999994E-2</v>
      </c>
      <c r="H997" s="37">
        <f t="shared" si="182"/>
        <v>8.6499999999999994E-2</v>
      </c>
      <c r="I997" s="9" t="e">
        <f>IF(Inputs!$B$12="No",IF((K997+L997)&gt;(U996*(1+rate/freq)),IF((U996*(1+rate/freq))&lt;0,0,(U996*(1+rate/freq))),(K997+L997)),IF(E997="",NA(),IF(Inputs!$E$10&gt;(U996*(1+rate/freq)),IF((U996*(1+rate/freq))&lt;0,0,(U996*(1+rate/freq))),PMT(H997/freq,(term),-$B$2))))</f>
        <v>#N/A</v>
      </c>
      <c r="J997" s="8" t="str">
        <f t="shared" si="183"/>
        <v/>
      </c>
      <c r="K997" s="9" t="str">
        <f t="shared" si="184"/>
        <v/>
      </c>
      <c r="L997" s="8" t="str">
        <f>IF(E997="","",IF(Inputs!$B$12="Yes",I997-K997,Inputs!$B$6-K997))</f>
        <v/>
      </c>
      <c r="M997" s="8" t="str">
        <f t="shared" si="190"/>
        <v/>
      </c>
      <c r="N997" s="8">
        <f>N994+3</f>
        <v>994</v>
      </c>
      <c r="O997" s="8"/>
      <c r="P997" s="8"/>
      <c r="Q997" s="8" t="str">
        <f t="shared" si="185"/>
        <v/>
      </c>
      <c r="R997" s="3">
        <f t="shared" si="186"/>
        <v>0</v>
      </c>
      <c r="S997" s="19"/>
      <c r="T997" s="3">
        <f t="shared" si="187"/>
        <v>0</v>
      </c>
      <c r="U997" s="8" t="str">
        <f t="shared" si="188"/>
        <v/>
      </c>
      <c r="W997" s="11"/>
      <c r="X997" s="11"/>
      <c r="Y997" s="11"/>
      <c r="Z997" s="11"/>
      <c r="AA997" s="11"/>
      <c r="AB997" s="11"/>
      <c r="AC997" s="11"/>
      <c r="AD997">
        <f>IF(AND('Loan amortization schedule-old'!K997&gt;$AE$1,K997&gt;$AE$1),1,0)</f>
        <v>1</v>
      </c>
      <c r="AE997" s="2">
        <f>IF(AND('Loan amortization schedule-old'!K997&gt;$AE$1,K997&lt;$AE$1),($AE$1-K997)*Inputs!$B$10,0)</f>
        <v>0</v>
      </c>
      <c r="AF997">
        <f>IF(AND('Loan amortization schedule-old'!K997&lt;$AE$1,K997&lt;$AE$1),('Loan amortization schedule-old'!K997-'Loan amortization schedule-new'!K997)*Inputs!$B$10,0)</f>
        <v>0</v>
      </c>
      <c r="AG997" s="7"/>
      <c r="AH997" s="61" t="e">
        <f>IF(ISERROR(E997),NA(),'Loan amortization schedule-old'!K997-'Loan amortization schedule-new'!K997)+IF(ISERROR(E997),NA(),'Loan amortization schedule-old'!L997-'Loan amortization schedule-new'!L997)-IF(ISERROR(E997),NA(),IF(AD997=1,0,SUM(AE997:AF997)))</f>
        <v>#VALUE!</v>
      </c>
    </row>
    <row r="998" spans="4:34">
      <c r="D998" s="26">
        <f>IF(SUM($D$2:D997)&lt;&gt;0,0,IF(OR(ROUND(U997-L998,2)=0,ROUND(U998,2)=0),E998,0))</f>
        <v>0</v>
      </c>
      <c r="E998" s="3" t="str">
        <f t="shared" si="189"/>
        <v/>
      </c>
      <c r="F998" s="3" t="str">
        <f t="shared" si="181"/>
        <v/>
      </c>
      <c r="G998" s="47">
        <f t="shared" si="191"/>
        <v>8.6499999999999994E-2</v>
      </c>
      <c r="H998" s="37">
        <f t="shared" si="182"/>
        <v>8.6499999999999994E-2</v>
      </c>
      <c r="I998" s="9" t="e">
        <f>IF(Inputs!$B$12="No",IF((K998+L998)&gt;(U997*(1+rate/freq)),IF((U997*(1+rate/freq))&lt;0,0,(U997*(1+rate/freq))),(K998+L998)),IF(E998="",NA(),IF(Inputs!$E$10&gt;(U997*(1+rate/freq)),IF((U997*(1+rate/freq))&lt;0,0,(U997*(1+rate/freq))),PMT(H998/freq,(term),-$B$2))))</f>
        <v>#N/A</v>
      </c>
      <c r="J998" s="8" t="str">
        <f t="shared" si="183"/>
        <v/>
      </c>
      <c r="K998" s="9" t="str">
        <f t="shared" si="184"/>
        <v/>
      </c>
      <c r="L998" s="8" t="str">
        <f>IF(E998="","",IF(Inputs!$B$12="Yes",I998-K998,Inputs!$B$6-K998))</f>
        <v/>
      </c>
      <c r="M998" s="8" t="str">
        <f t="shared" si="190"/>
        <v/>
      </c>
      <c r="N998" s="8"/>
      <c r="O998" s="8"/>
      <c r="P998" s="8"/>
      <c r="Q998" s="8" t="str">
        <f t="shared" si="185"/>
        <v/>
      </c>
      <c r="R998" s="3">
        <f t="shared" si="186"/>
        <v>0</v>
      </c>
      <c r="S998" s="19"/>
      <c r="T998" s="3">
        <f t="shared" si="187"/>
        <v>0</v>
      </c>
      <c r="U998" s="8" t="str">
        <f t="shared" si="188"/>
        <v/>
      </c>
      <c r="W998" s="11"/>
      <c r="X998" s="11"/>
      <c r="Y998" s="11"/>
      <c r="Z998" s="11"/>
      <c r="AA998" s="11"/>
      <c r="AB998" s="11"/>
      <c r="AC998" s="11"/>
      <c r="AD998">
        <f>IF(AND('Loan amortization schedule-old'!K998&gt;$AE$1,K998&gt;$AE$1),1,0)</f>
        <v>1</v>
      </c>
      <c r="AE998" s="2">
        <f>IF(AND('Loan amortization schedule-old'!K998&gt;$AE$1,K998&lt;$AE$1),($AE$1-K998)*Inputs!$B$10,0)</f>
        <v>0</v>
      </c>
      <c r="AF998">
        <f>IF(AND('Loan amortization schedule-old'!K998&lt;$AE$1,K998&lt;$AE$1),('Loan amortization schedule-old'!K998-'Loan amortization schedule-new'!K998)*Inputs!$B$10,0)</f>
        <v>0</v>
      </c>
      <c r="AG998" s="7"/>
      <c r="AH998" s="61" t="e">
        <f>IF(ISERROR(E998),NA(),'Loan amortization schedule-old'!K998-'Loan amortization schedule-new'!K998)+IF(ISERROR(E998),NA(),'Loan amortization schedule-old'!L998-'Loan amortization schedule-new'!L998)-IF(ISERROR(E998),NA(),IF(AD998=1,0,SUM(AE998:AF998)))</f>
        <v>#VALUE!</v>
      </c>
    </row>
    <row r="999" spans="4:34">
      <c r="D999" s="26">
        <f>IF(SUM($D$2:D998)&lt;&gt;0,0,IF(OR(ROUND(U998-L999,2)=0,ROUND(U999,2)=0),E999,0))</f>
        <v>0</v>
      </c>
      <c r="E999" s="3" t="str">
        <f t="shared" si="189"/>
        <v/>
      </c>
      <c r="F999" s="3" t="str">
        <f t="shared" si="181"/>
        <v/>
      </c>
      <c r="G999" s="47">
        <f t="shared" si="191"/>
        <v>8.6499999999999994E-2</v>
      </c>
      <c r="H999" s="37">
        <f t="shared" si="182"/>
        <v>8.6499999999999994E-2</v>
      </c>
      <c r="I999" s="9" t="e">
        <f>IF(Inputs!$B$12="No",IF((K999+L999)&gt;(U998*(1+rate/freq)),IF((U998*(1+rate/freq))&lt;0,0,(U998*(1+rate/freq))),(K999+L999)),IF(E999="",NA(),IF(Inputs!$E$10&gt;(U998*(1+rate/freq)),IF((U998*(1+rate/freq))&lt;0,0,(U998*(1+rate/freq))),PMT(H999/freq,(term),-$B$2))))</f>
        <v>#N/A</v>
      </c>
      <c r="J999" s="8" t="str">
        <f t="shared" si="183"/>
        <v/>
      </c>
      <c r="K999" s="9" t="str">
        <f t="shared" si="184"/>
        <v/>
      </c>
      <c r="L999" s="8" t="str">
        <f>IF(E999="","",IF(Inputs!$B$12="Yes",I999-K999,Inputs!$B$6-K999))</f>
        <v/>
      </c>
      <c r="M999" s="8" t="str">
        <f t="shared" si="190"/>
        <v/>
      </c>
      <c r="N999" s="8"/>
      <c r="O999" s="8"/>
      <c r="P999" s="8"/>
      <c r="Q999" s="8" t="str">
        <f t="shared" si="185"/>
        <v/>
      </c>
      <c r="R999" s="3">
        <f t="shared" si="186"/>
        <v>0</v>
      </c>
      <c r="S999" s="19"/>
      <c r="T999" s="3">
        <f t="shared" si="187"/>
        <v>0</v>
      </c>
      <c r="U999" s="8" t="str">
        <f t="shared" si="188"/>
        <v/>
      </c>
      <c r="W999" s="11"/>
      <c r="X999" s="11"/>
      <c r="Y999" s="11"/>
      <c r="Z999" s="11"/>
      <c r="AA999" s="11"/>
      <c r="AB999" s="11"/>
      <c r="AC999" s="11"/>
      <c r="AD999">
        <f>IF(AND('Loan amortization schedule-old'!K999&gt;$AE$1,K999&gt;$AE$1),1,0)</f>
        <v>1</v>
      </c>
      <c r="AE999" s="2">
        <f>IF(AND('Loan amortization schedule-old'!K999&gt;$AE$1,K999&lt;$AE$1),($AE$1-K999)*Inputs!$B$10,0)</f>
        <v>0</v>
      </c>
      <c r="AF999">
        <f>IF(AND('Loan amortization schedule-old'!K999&lt;$AE$1,K999&lt;$AE$1),('Loan amortization schedule-old'!K999-'Loan amortization schedule-new'!K999)*Inputs!$B$10,0)</f>
        <v>0</v>
      </c>
      <c r="AG999" s="7"/>
      <c r="AH999" s="61" t="e">
        <f>IF(ISERROR(E999),NA(),'Loan amortization schedule-old'!K999-'Loan amortization schedule-new'!K999)+IF(ISERROR(E999),NA(),'Loan amortization schedule-old'!L999-'Loan amortization schedule-new'!L999)-IF(ISERROR(E999),NA(),IF(AD999=1,0,SUM(AE999:AF999)))</f>
        <v>#VALUE!</v>
      </c>
    </row>
    <row r="1000" spans="4:34">
      <c r="D1000" s="26">
        <f>IF(SUM($D$2:D999)&lt;&gt;0,0,IF(OR(ROUND(U999-L1000,2)=0,ROUND(U1000,2)=0),E1000,0))</f>
        <v>0</v>
      </c>
      <c r="E1000" s="3" t="str">
        <f t="shared" si="189"/>
        <v/>
      </c>
      <c r="F1000" s="3" t="str">
        <f t="shared" si="181"/>
        <v/>
      </c>
      <c r="G1000" s="47">
        <f t="shared" si="191"/>
        <v>8.6499999999999994E-2</v>
      </c>
      <c r="H1000" s="37">
        <f t="shared" si="182"/>
        <v>8.6499999999999994E-2</v>
      </c>
      <c r="I1000" s="9" t="e">
        <f>IF(Inputs!$B$12="No",IF((K1000+L1000)&gt;(U999*(1+rate/freq)),IF((U999*(1+rate/freq))&lt;0,0,(U999*(1+rate/freq))),(K1000+L1000)),IF(E1000="",NA(),IF(Inputs!$E$10&gt;(U999*(1+rate/freq)),IF((U999*(1+rate/freq))&lt;0,0,(U999*(1+rate/freq))),PMT(H1000/freq,(term),-$B$2))))</f>
        <v>#N/A</v>
      </c>
      <c r="J1000" s="8" t="str">
        <f t="shared" si="183"/>
        <v/>
      </c>
      <c r="K1000" s="9" t="str">
        <f t="shared" si="184"/>
        <v/>
      </c>
      <c r="L1000" s="8" t="str">
        <f>IF(E1000="","",IF(Inputs!$B$12="Yes",I1000-K1000,Inputs!$B$6-K1000))</f>
        <v/>
      </c>
      <c r="M1000" s="8" t="str">
        <f t="shared" si="190"/>
        <v/>
      </c>
      <c r="N1000" s="8">
        <f>N997+3</f>
        <v>997</v>
      </c>
      <c r="O1000" s="8">
        <f>O994+6</f>
        <v>997</v>
      </c>
      <c r="P1000" s="8">
        <f>P988+12</f>
        <v>997</v>
      </c>
      <c r="Q1000" s="8" t="str">
        <f t="shared" si="185"/>
        <v/>
      </c>
      <c r="R1000" s="3">
        <f t="shared" si="186"/>
        <v>0</v>
      </c>
      <c r="S1000" s="19"/>
      <c r="T1000" s="3">
        <f t="shared" si="187"/>
        <v>0</v>
      </c>
      <c r="U1000" s="8" t="str">
        <f t="shared" si="188"/>
        <v/>
      </c>
      <c r="W1000" s="11"/>
      <c r="X1000" s="11"/>
      <c r="Y1000" s="11"/>
      <c r="Z1000" s="11"/>
      <c r="AA1000" s="11"/>
      <c r="AB1000" s="11"/>
      <c r="AC1000" s="11"/>
      <c r="AD1000">
        <f>IF(AND('Loan amortization schedule-old'!K1000&gt;$AE$1,K1000&gt;$AE$1),1,0)</f>
        <v>1</v>
      </c>
      <c r="AE1000" s="2">
        <f>IF(AND('Loan amortization schedule-old'!K1000&gt;$AE$1,K1000&lt;$AE$1),($AE$1-K1000)*Inputs!$B$10,0)</f>
        <v>0</v>
      </c>
      <c r="AF1000">
        <f>IF(AND('Loan amortization schedule-old'!K1000&lt;$AE$1,K1000&lt;$AE$1),('Loan amortization schedule-old'!K1000-'Loan amortization schedule-new'!K1000)*Inputs!$B$10,0)</f>
        <v>0</v>
      </c>
      <c r="AG1000" s="7"/>
      <c r="AH1000" s="61" t="e">
        <f>IF(ISERROR(E1000),NA(),'Loan amortization schedule-old'!K1000-'Loan amortization schedule-new'!K1000)+IF(ISERROR(E1000),NA(),'Loan amortization schedule-old'!L1000-'Loan amortization schedule-new'!L1000)-IF(ISERROR(E1000),NA(),IF(AD1000=1,0,SUM(AE1000:AF1000)))</f>
        <v>#VALUE!</v>
      </c>
    </row>
    <row r="1001" spans="4:34">
      <c r="D1001" s="26">
        <f>IF(SUM($D$2:D1000)&lt;&gt;0,0,IF(OR(ROUND(U1000-L1001,2)=0,ROUND(U1001,2)=0),E1001,0))</f>
        <v>0</v>
      </c>
      <c r="E1001" s="3" t="str">
        <f t="shared" si="189"/>
        <v/>
      </c>
      <c r="F1001" s="3" t="str">
        <f t="shared" si="181"/>
        <v/>
      </c>
      <c r="G1001" s="47">
        <f t="shared" si="191"/>
        <v>8.6499999999999994E-2</v>
      </c>
      <c r="H1001" s="37">
        <f t="shared" si="182"/>
        <v>8.6499999999999994E-2</v>
      </c>
      <c r="I1001" s="9" t="e">
        <f>IF(Inputs!$B$12="No",IF((K1001+L1001)&gt;(U1000*(1+rate/freq)),IF((U1000*(1+rate/freq))&lt;0,0,(U1000*(1+rate/freq))),(K1001+L1001)),IF(E1001="",NA(),IF(Inputs!$E$10&gt;(U1000*(1+rate/freq)),IF((U1000*(1+rate/freq))&lt;0,0,(U1000*(1+rate/freq))),PMT(H1001/freq,(term),-$B$2))))</f>
        <v>#N/A</v>
      </c>
      <c r="J1001" s="8" t="str">
        <f t="shared" si="183"/>
        <v/>
      </c>
      <c r="K1001" s="9" t="str">
        <f t="shared" si="184"/>
        <v/>
      </c>
      <c r="L1001" s="8" t="str">
        <f>IF(E1001="","",IF(Inputs!$B$12="Yes",I1001-K1001,Inputs!$B$6-K1001))</f>
        <v/>
      </c>
      <c r="M1001" s="8" t="str">
        <f t="shared" si="190"/>
        <v/>
      </c>
      <c r="N1001" s="8"/>
      <c r="O1001" s="8"/>
      <c r="P1001" s="8"/>
      <c r="Q1001" s="8" t="str">
        <f t="shared" si="185"/>
        <v/>
      </c>
      <c r="R1001" s="3">
        <f t="shared" si="186"/>
        <v>0</v>
      </c>
      <c r="S1001" s="19"/>
      <c r="T1001" s="3">
        <f t="shared" si="187"/>
        <v>0</v>
      </c>
      <c r="U1001" s="8" t="str">
        <f t="shared" si="188"/>
        <v/>
      </c>
      <c r="W1001" s="11"/>
      <c r="X1001" s="11"/>
      <c r="Y1001" s="11"/>
      <c r="Z1001" s="11"/>
      <c r="AA1001" s="11"/>
      <c r="AB1001" s="11"/>
      <c r="AC1001" s="11"/>
      <c r="AD1001">
        <f>IF(AND('Loan amortization schedule-old'!K1001&gt;$AE$1,K1001&gt;$AE$1),1,0)</f>
        <v>1</v>
      </c>
      <c r="AE1001" s="2">
        <f>IF(AND('Loan amortization schedule-old'!K1001&gt;$AE$1,K1001&lt;$AE$1),($AE$1-K1001)*Inputs!$B$10,0)</f>
        <v>0</v>
      </c>
      <c r="AF1001">
        <f>IF(AND('Loan amortization schedule-old'!K1001&lt;$AE$1,K1001&lt;$AE$1),('Loan amortization schedule-old'!K1001-'Loan amortization schedule-new'!K1001)*Inputs!$B$10,0)</f>
        <v>0</v>
      </c>
      <c r="AG1001" s="7"/>
      <c r="AH1001" s="61" t="e">
        <f>IF(ISERROR(E1001),NA(),'Loan amortization schedule-old'!K1001-'Loan amortization schedule-new'!K1001)+IF(ISERROR(E1001),NA(),'Loan amortization schedule-old'!L1001-'Loan amortization schedule-new'!L1001)-IF(ISERROR(E1001),NA(),IF(AD1001=1,0,SUM(AE1001:AF1001)))</f>
        <v>#VALUE!</v>
      </c>
    </row>
    <row r="1002" spans="4:34">
      <c r="D1002" s="26">
        <f>IF(SUM($D$2:D1001)&lt;&gt;0,0,IF(OR(ROUND(U1001-L1002,2)=0,ROUND(U1002,2)=0),E1002,0))</f>
        <v>0</v>
      </c>
      <c r="E1002" s="3" t="str">
        <f t="shared" si="189"/>
        <v/>
      </c>
      <c r="F1002" s="3" t="str">
        <f t="shared" si="181"/>
        <v/>
      </c>
      <c r="G1002" s="47">
        <f t="shared" si="191"/>
        <v>8.6499999999999994E-2</v>
      </c>
      <c r="H1002" s="37">
        <f t="shared" si="182"/>
        <v>8.6499999999999994E-2</v>
      </c>
      <c r="I1002" s="9" t="e">
        <f>IF(Inputs!$B$12="No",IF((K1002+L1002)&gt;(U1001*(1+rate/freq)),IF((U1001*(1+rate/freq))&lt;0,0,(U1001*(1+rate/freq))),(K1002+L1002)),IF(E1002="",NA(),IF(Inputs!$E$10&gt;(U1001*(1+rate/freq)),IF((U1001*(1+rate/freq))&lt;0,0,(U1001*(1+rate/freq))),PMT(H1002/freq,(term),-$B$2))))</f>
        <v>#N/A</v>
      </c>
      <c r="J1002" s="8" t="str">
        <f t="shared" si="183"/>
        <v/>
      </c>
      <c r="K1002" s="9" t="str">
        <f t="shared" si="184"/>
        <v/>
      </c>
      <c r="L1002" s="8" t="str">
        <f>IF(E1002="","",IF(Inputs!$B$12="Yes",I1002-K1002,Inputs!$B$6-K1002))</f>
        <v/>
      </c>
      <c r="M1002" s="8" t="str">
        <f t="shared" si="190"/>
        <v/>
      </c>
      <c r="N1002" s="8"/>
      <c r="O1002" s="8"/>
      <c r="P1002" s="8"/>
      <c r="Q1002" s="8" t="str">
        <f t="shared" si="185"/>
        <v/>
      </c>
      <c r="R1002" s="3">
        <f t="shared" si="186"/>
        <v>0</v>
      </c>
      <c r="S1002" s="19"/>
      <c r="T1002" s="3">
        <f t="shared" si="187"/>
        <v>0</v>
      </c>
      <c r="U1002" s="8" t="str">
        <f t="shared" si="188"/>
        <v/>
      </c>
      <c r="W1002" s="11"/>
      <c r="X1002" s="11"/>
      <c r="Y1002" s="11"/>
      <c r="Z1002" s="11"/>
      <c r="AA1002" s="11"/>
      <c r="AB1002" s="11"/>
      <c r="AC1002" s="11"/>
      <c r="AD1002">
        <f>IF(AND('Loan amortization schedule-old'!K1002&gt;$AE$1,K1002&gt;$AE$1),1,0)</f>
        <v>1</v>
      </c>
      <c r="AE1002" s="2">
        <f>IF(AND('Loan amortization schedule-old'!K1002&gt;$AE$1,K1002&lt;$AE$1),($AE$1-K1002)*Inputs!$B$10,0)</f>
        <v>0</v>
      </c>
      <c r="AF1002">
        <f>IF(AND('Loan amortization schedule-old'!K1002&lt;$AE$1,K1002&lt;$AE$1),('Loan amortization schedule-old'!K1002-'Loan amortization schedule-new'!K1002)*Inputs!$B$10,0)</f>
        <v>0</v>
      </c>
      <c r="AG1002" s="7"/>
      <c r="AH1002" s="61" t="e">
        <f>IF(ISERROR(E1002),NA(),'Loan amortization schedule-old'!K1002-'Loan amortization schedule-new'!K1002)+IF(ISERROR(E1002),NA(),'Loan amortization schedule-old'!L1002-'Loan amortization schedule-new'!L1002)-IF(ISERROR(E1002),NA(),IF(AD1002=1,0,SUM(AE1002:AF1002)))</f>
        <v>#VALUE!</v>
      </c>
    </row>
    <row r="1003" spans="4:34">
      <c r="D1003" s="26">
        <f>IF(SUM($D$2:D1002)&lt;&gt;0,0,IF(OR(ROUND(U1002-L1003,2)=0,ROUND(U1003,2)=0),E1003,0))</f>
        <v>0</v>
      </c>
      <c r="E1003" s="3" t="str">
        <f t="shared" si="189"/>
        <v/>
      </c>
      <c r="F1003" s="3" t="str">
        <f t="shared" si="181"/>
        <v/>
      </c>
      <c r="G1003" s="47">
        <f t="shared" si="191"/>
        <v>8.6499999999999994E-2</v>
      </c>
      <c r="H1003" s="37">
        <f t="shared" si="182"/>
        <v>8.6499999999999994E-2</v>
      </c>
      <c r="I1003" s="9" t="e">
        <f>IF(Inputs!$B$12="No",IF((K1003+L1003)&gt;(U1002*(1+rate/freq)),IF((U1002*(1+rate/freq))&lt;0,0,(U1002*(1+rate/freq))),(K1003+L1003)),IF(E1003="",NA(),IF(Inputs!$E$10&gt;(U1002*(1+rate/freq)),IF((U1002*(1+rate/freq))&lt;0,0,(U1002*(1+rate/freq))),PMT(H1003/freq,(term),-$B$2))))</f>
        <v>#N/A</v>
      </c>
      <c r="J1003" s="8" t="str">
        <f t="shared" si="183"/>
        <v/>
      </c>
      <c r="K1003" s="9" t="str">
        <f t="shared" si="184"/>
        <v/>
      </c>
      <c r="L1003" s="8" t="str">
        <f>IF(E1003="","",IF(Inputs!$B$12="Yes",I1003-K1003,Inputs!$B$6-K1003))</f>
        <v/>
      </c>
      <c r="M1003" s="8" t="str">
        <f t="shared" si="190"/>
        <v/>
      </c>
      <c r="N1003" s="8">
        <f>N1000+3</f>
        <v>1000</v>
      </c>
      <c r="O1003" s="8"/>
      <c r="P1003" s="8"/>
      <c r="Q1003" s="8" t="str">
        <f t="shared" si="185"/>
        <v/>
      </c>
      <c r="R1003" s="3">
        <f t="shared" si="186"/>
        <v>0</v>
      </c>
      <c r="S1003" s="19"/>
      <c r="T1003" s="3">
        <f t="shared" si="187"/>
        <v>0</v>
      </c>
      <c r="U1003" s="8" t="str">
        <f t="shared" si="188"/>
        <v/>
      </c>
      <c r="W1003" s="11"/>
      <c r="X1003" s="11"/>
      <c r="Y1003" s="11"/>
      <c r="Z1003" s="11"/>
      <c r="AA1003" s="11"/>
      <c r="AB1003" s="11"/>
      <c r="AC1003" s="11"/>
      <c r="AD1003">
        <f>IF(AND('Loan amortization schedule-old'!K1003&gt;$AE$1,K1003&gt;$AE$1),1,0)</f>
        <v>1</v>
      </c>
      <c r="AE1003" s="2">
        <f>IF(AND('Loan amortization schedule-old'!K1003&gt;$AE$1,K1003&lt;$AE$1),($AE$1-K1003)*Inputs!$B$10,0)</f>
        <v>0</v>
      </c>
      <c r="AF1003">
        <f>IF(AND('Loan amortization schedule-old'!K1003&lt;$AE$1,K1003&lt;$AE$1),('Loan amortization schedule-old'!K1003-'Loan amortization schedule-new'!K1003)*Inputs!$B$10,0)</f>
        <v>0</v>
      </c>
      <c r="AG1003" s="7"/>
      <c r="AH1003" s="61" t="e">
        <f>IF(ISERROR(E1003),NA(),'Loan amortization schedule-old'!K1003-'Loan amortization schedule-new'!K1003)+IF(ISERROR(E1003),NA(),'Loan amortization schedule-old'!L1003-'Loan amortization schedule-new'!L1003)-IF(ISERROR(E1003),NA(),IF(AD1003=1,0,SUM(AE1003:AF1003)))</f>
        <v>#VALUE!</v>
      </c>
    </row>
    <row r="1004" spans="4:34">
      <c r="D1004" s="26">
        <f>IF(SUM($D$2:D1003)&lt;&gt;0,0,IF(OR(ROUND(U1003-L1004,2)=0,ROUND(U1004,2)=0),E1004,0))</f>
        <v>0</v>
      </c>
      <c r="E1004" s="3" t="str">
        <f t="shared" si="189"/>
        <v/>
      </c>
      <c r="F1004" s="3" t="str">
        <f t="shared" si="181"/>
        <v/>
      </c>
      <c r="G1004" s="47">
        <f t="shared" si="191"/>
        <v>8.6499999999999994E-2</v>
      </c>
      <c r="H1004" s="37">
        <f t="shared" si="182"/>
        <v>8.6499999999999994E-2</v>
      </c>
      <c r="I1004" s="9" t="e">
        <f>IF(Inputs!$B$12="No",IF((K1004+L1004)&gt;(U1003*(1+rate/freq)),IF((U1003*(1+rate/freq))&lt;0,0,(U1003*(1+rate/freq))),(K1004+L1004)),IF(E1004="",NA(),IF(Inputs!$E$10&gt;(U1003*(1+rate/freq)),IF((U1003*(1+rate/freq))&lt;0,0,(U1003*(1+rate/freq))),PMT(H1004/freq,(term),-$B$2))))</f>
        <v>#N/A</v>
      </c>
      <c r="J1004" s="8" t="str">
        <f t="shared" si="183"/>
        <v/>
      </c>
      <c r="K1004" s="9" t="str">
        <f t="shared" si="184"/>
        <v/>
      </c>
      <c r="L1004" s="8" t="str">
        <f>IF(E1004="","",IF(Inputs!$B$12="Yes",I1004-K1004,Inputs!$B$6-K1004))</f>
        <v/>
      </c>
      <c r="M1004" s="8" t="str">
        <f t="shared" si="190"/>
        <v/>
      </c>
      <c r="N1004" s="8"/>
      <c r="O1004" s="8"/>
      <c r="P1004" s="8"/>
      <c r="Q1004" s="8" t="str">
        <f t="shared" si="185"/>
        <v/>
      </c>
      <c r="R1004" s="3">
        <f t="shared" si="186"/>
        <v>0</v>
      </c>
      <c r="S1004" s="19"/>
      <c r="T1004" s="3">
        <f t="shared" si="187"/>
        <v>0</v>
      </c>
      <c r="U1004" s="8" t="str">
        <f t="shared" si="188"/>
        <v/>
      </c>
      <c r="W1004" s="11"/>
      <c r="X1004" s="11"/>
      <c r="Y1004" s="11"/>
      <c r="Z1004" s="11"/>
      <c r="AA1004" s="11"/>
      <c r="AB1004" s="11"/>
      <c r="AC1004" s="11"/>
      <c r="AD1004">
        <f>IF(AND('Loan amortization schedule-old'!K1004&gt;$AE$1,K1004&gt;$AE$1),1,0)</f>
        <v>1</v>
      </c>
      <c r="AE1004" s="2">
        <f>IF(AND('Loan amortization schedule-old'!K1004&gt;$AE$1,K1004&lt;$AE$1),($AE$1-K1004)*Inputs!$B$10,0)</f>
        <v>0</v>
      </c>
      <c r="AF1004">
        <f>IF(AND('Loan amortization schedule-old'!K1004&lt;$AE$1,K1004&lt;$AE$1),('Loan amortization schedule-old'!K1004-'Loan amortization schedule-new'!K1004)*Inputs!$B$10,0)</f>
        <v>0</v>
      </c>
      <c r="AG1004" s="7"/>
      <c r="AH1004" s="61" t="e">
        <f>IF(ISERROR(E1004),NA(),'Loan amortization schedule-old'!K1004-'Loan amortization schedule-new'!K1004)+IF(ISERROR(E1004),NA(),'Loan amortization schedule-old'!L1004-'Loan amortization schedule-new'!L1004)-IF(ISERROR(E1004),NA(),IF(AD1004=1,0,SUM(AE1004:AF1004)))</f>
        <v>#VALUE!</v>
      </c>
    </row>
    <row r="1005" spans="4:34">
      <c r="D1005" s="26">
        <f>IF(SUM($D$2:D1004)&lt;&gt;0,0,IF(OR(ROUND(U1004-L1005,2)=0,ROUND(U1005,2)=0),E1005,0))</f>
        <v>0</v>
      </c>
      <c r="E1005" s="3" t="str">
        <f t="shared" si="189"/>
        <v/>
      </c>
      <c r="F1005" s="3" t="str">
        <f t="shared" si="181"/>
        <v/>
      </c>
      <c r="G1005" s="47">
        <f t="shared" si="191"/>
        <v>8.6499999999999994E-2</v>
      </c>
      <c r="H1005" s="37">
        <f t="shared" si="182"/>
        <v>8.6499999999999994E-2</v>
      </c>
      <c r="I1005" s="9" t="e">
        <f>IF(Inputs!$B$12="No",IF((K1005+L1005)&gt;(U1004*(1+rate/freq)),IF((U1004*(1+rate/freq))&lt;0,0,(U1004*(1+rate/freq))),(K1005+L1005)),IF(E1005="",NA(),IF(Inputs!$E$10&gt;(U1004*(1+rate/freq)),IF((U1004*(1+rate/freq))&lt;0,0,(U1004*(1+rate/freq))),PMT(H1005/freq,(term),-$B$2))))</f>
        <v>#N/A</v>
      </c>
      <c r="J1005" s="8" t="str">
        <f t="shared" si="183"/>
        <v/>
      </c>
      <c r="K1005" s="9" t="str">
        <f t="shared" si="184"/>
        <v/>
      </c>
      <c r="L1005" s="8" t="str">
        <f>IF(E1005="","",IF(Inputs!$B$12="Yes",I1005-K1005,Inputs!$B$6-K1005))</f>
        <v/>
      </c>
      <c r="M1005" s="8" t="str">
        <f t="shared" si="190"/>
        <v/>
      </c>
      <c r="N1005" s="8"/>
      <c r="O1005" s="8"/>
      <c r="P1005" s="8"/>
      <c r="Q1005" s="8" t="str">
        <f t="shared" si="185"/>
        <v/>
      </c>
      <c r="R1005" s="3">
        <f t="shared" si="186"/>
        <v>0</v>
      </c>
      <c r="S1005" s="19"/>
      <c r="T1005" s="3">
        <f t="shared" si="187"/>
        <v>0</v>
      </c>
      <c r="U1005" s="8" t="str">
        <f t="shared" si="188"/>
        <v/>
      </c>
      <c r="W1005" s="11"/>
      <c r="X1005" s="11"/>
      <c r="Y1005" s="11"/>
      <c r="Z1005" s="11"/>
      <c r="AA1005" s="11"/>
      <c r="AB1005" s="11"/>
      <c r="AC1005" s="11"/>
      <c r="AD1005">
        <f>IF(AND('Loan amortization schedule-old'!K1005&gt;$AE$1,K1005&gt;$AE$1),1,0)</f>
        <v>1</v>
      </c>
      <c r="AE1005" s="2">
        <f>IF(AND('Loan amortization schedule-old'!K1005&gt;$AE$1,K1005&lt;$AE$1),($AE$1-K1005)*Inputs!$B$10,0)</f>
        <v>0</v>
      </c>
      <c r="AF1005">
        <f>IF(AND('Loan amortization schedule-old'!K1005&lt;$AE$1,K1005&lt;$AE$1),('Loan amortization schedule-old'!K1005-'Loan amortization schedule-new'!K1005)*Inputs!$B$10,0)</f>
        <v>0</v>
      </c>
      <c r="AG1005" s="7"/>
      <c r="AH1005" s="61" t="e">
        <f>IF(ISERROR(E1005),NA(),'Loan amortization schedule-old'!K1005-'Loan amortization schedule-new'!K1005)+IF(ISERROR(E1005),NA(),'Loan amortization schedule-old'!L1005-'Loan amortization schedule-new'!L1005)-IF(ISERROR(E1005),NA(),IF(AD1005=1,0,SUM(AE1005:AF1005)))</f>
        <v>#VALUE!</v>
      </c>
    </row>
    <row r="1006" spans="4:34">
      <c r="D1006" s="26">
        <f>IF(SUM($D$2:D1005)&lt;&gt;0,0,IF(OR(ROUND(U1005-L1006,2)=0,ROUND(U1006,2)=0),E1006,0))</f>
        <v>0</v>
      </c>
      <c r="E1006" s="3" t="str">
        <f t="shared" si="189"/>
        <v/>
      </c>
      <c r="F1006" s="3" t="str">
        <f t="shared" si="181"/>
        <v/>
      </c>
      <c r="G1006" s="47">
        <f t="shared" si="191"/>
        <v>8.6499999999999994E-2</v>
      </c>
      <c r="H1006" s="37">
        <f t="shared" si="182"/>
        <v>8.6499999999999994E-2</v>
      </c>
      <c r="I1006" s="9" t="e">
        <f>IF(Inputs!$B$12="No",IF((K1006+L1006)&gt;(U1005*(1+rate/freq)),IF((U1005*(1+rate/freq))&lt;0,0,(U1005*(1+rate/freq))),(K1006+L1006)),IF(E1006="",NA(),IF(Inputs!$E$10&gt;(U1005*(1+rate/freq)),IF((U1005*(1+rate/freq))&lt;0,0,(U1005*(1+rate/freq))),PMT(H1006/freq,(term),-$B$2))))</f>
        <v>#N/A</v>
      </c>
      <c r="J1006" s="8" t="str">
        <f t="shared" si="183"/>
        <v/>
      </c>
      <c r="K1006" s="9" t="str">
        <f t="shared" si="184"/>
        <v/>
      </c>
      <c r="L1006" s="8" t="str">
        <f>IF(E1006="","",IF(Inputs!$B$12="Yes",I1006-K1006,Inputs!$B$6-K1006))</f>
        <v/>
      </c>
      <c r="M1006" s="8" t="str">
        <f t="shared" si="190"/>
        <v/>
      </c>
      <c r="N1006" s="8">
        <f>N1003+3</f>
        <v>1003</v>
      </c>
      <c r="O1006" s="8">
        <f>O1000+6</f>
        <v>1003</v>
      </c>
      <c r="P1006" s="8"/>
      <c r="Q1006" s="8" t="str">
        <f t="shared" si="185"/>
        <v/>
      </c>
      <c r="R1006" s="3">
        <f t="shared" si="186"/>
        <v>0</v>
      </c>
      <c r="S1006" s="19"/>
      <c r="T1006" s="3">
        <f t="shared" si="187"/>
        <v>0</v>
      </c>
      <c r="U1006" s="8" t="str">
        <f t="shared" si="188"/>
        <v/>
      </c>
      <c r="W1006" s="11"/>
      <c r="X1006" s="11"/>
      <c r="Y1006" s="11"/>
      <c r="Z1006" s="11"/>
      <c r="AA1006" s="11"/>
      <c r="AB1006" s="11"/>
      <c r="AC1006" s="11"/>
      <c r="AD1006">
        <f>IF(AND('Loan amortization schedule-old'!K1006&gt;$AE$1,K1006&gt;$AE$1),1,0)</f>
        <v>1</v>
      </c>
      <c r="AE1006" s="2">
        <f>IF(AND('Loan amortization schedule-old'!K1006&gt;$AE$1,K1006&lt;$AE$1),($AE$1-K1006)*Inputs!$B$10,0)</f>
        <v>0</v>
      </c>
      <c r="AF1006">
        <f>IF(AND('Loan amortization schedule-old'!K1006&lt;$AE$1,K1006&lt;$AE$1),('Loan amortization schedule-old'!K1006-'Loan amortization schedule-new'!K1006)*Inputs!$B$10,0)</f>
        <v>0</v>
      </c>
      <c r="AG1006" s="7"/>
      <c r="AH1006" s="61" t="e">
        <f>IF(ISERROR(E1006),NA(),'Loan amortization schedule-old'!K1006-'Loan amortization schedule-new'!K1006)+IF(ISERROR(E1006),NA(),'Loan amortization schedule-old'!L1006-'Loan amortization schedule-new'!L1006)-IF(ISERROR(E1006),NA(),IF(AD1006=1,0,SUM(AE1006:AF1006)))</f>
        <v>#VALUE!</v>
      </c>
    </row>
    <row r="1007" spans="4:34">
      <c r="D1007" s="26">
        <f>IF(SUM($D$2:D1006)&lt;&gt;0,0,IF(OR(ROUND(U1006-L1007,2)=0,ROUND(U1007,2)=0),E1007,0))</f>
        <v>0</v>
      </c>
      <c r="E1007" s="3" t="str">
        <f t="shared" si="189"/>
        <v/>
      </c>
      <c r="F1007" s="3" t="str">
        <f t="shared" si="181"/>
        <v/>
      </c>
      <c r="G1007" s="47">
        <f t="shared" si="191"/>
        <v>8.6499999999999994E-2</v>
      </c>
      <c r="H1007" s="37">
        <f t="shared" si="182"/>
        <v>8.6499999999999994E-2</v>
      </c>
      <c r="I1007" s="9" t="e">
        <f>IF(Inputs!$B$12="No",IF((K1007+L1007)&gt;(U1006*(1+rate/freq)),IF((U1006*(1+rate/freq))&lt;0,0,(U1006*(1+rate/freq))),(K1007+L1007)),IF(E1007="",NA(),IF(Inputs!$E$10&gt;(U1006*(1+rate/freq)),IF((U1006*(1+rate/freq))&lt;0,0,(U1006*(1+rate/freq))),PMT(H1007/freq,(term),-$B$2))))</f>
        <v>#N/A</v>
      </c>
      <c r="J1007" s="8" t="str">
        <f t="shared" si="183"/>
        <v/>
      </c>
      <c r="K1007" s="9" t="str">
        <f t="shared" si="184"/>
        <v/>
      </c>
      <c r="L1007" s="8" t="str">
        <f>IF(E1007="","",IF(Inputs!$B$12="Yes",I1007-K1007,Inputs!$B$6-K1007))</f>
        <v/>
      </c>
      <c r="M1007" s="8" t="str">
        <f t="shared" si="190"/>
        <v/>
      </c>
      <c r="N1007" s="8"/>
      <c r="O1007" s="8"/>
      <c r="P1007" s="8"/>
      <c r="Q1007" s="8" t="str">
        <f t="shared" si="185"/>
        <v/>
      </c>
      <c r="R1007" s="3">
        <f t="shared" si="186"/>
        <v>0</v>
      </c>
      <c r="S1007" s="19"/>
      <c r="T1007" s="3">
        <f t="shared" si="187"/>
        <v>0</v>
      </c>
      <c r="U1007" s="8" t="str">
        <f t="shared" si="188"/>
        <v/>
      </c>
      <c r="W1007" s="11"/>
      <c r="X1007" s="11"/>
      <c r="Y1007" s="11"/>
      <c r="Z1007" s="11"/>
      <c r="AA1007" s="11"/>
      <c r="AB1007" s="11"/>
      <c r="AC1007" s="11"/>
      <c r="AD1007">
        <f>IF(AND('Loan amortization schedule-old'!K1007&gt;$AE$1,K1007&gt;$AE$1),1,0)</f>
        <v>1</v>
      </c>
      <c r="AE1007" s="2">
        <f>IF(AND('Loan amortization schedule-old'!K1007&gt;$AE$1,K1007&lt;$AE$1),($AE$1-K1007)*Inputs!$B$10,0)</f>
        <v>0</v>
      </c>
      <c r="AF1007">
        <f>IF(AND('Loan amortization schedule-old'!K1007&lt;$AE$1,K1007&lt;$AE$1),('Loan amortization schedule-old'!K1007-'Loan amortization schedule-new'!K1007)*Inputs!$B$10,0)</f>
        <v>0</v>
      </c>
      <c r="AG1007" s="7"/>
      <c r="AH1007" s="61" t="e">
        <f>IF(ISERROR(E1007),NA(),'Loan amortization schedule-old'!K1007-'Loan amortization schedule-new'!K1007)+IF(ISERROR(E1007),NA(),'Loan amortization schedule-old'!L1007-'Loan amortization schedule-new'!L1007)-IF(ISERROR(E1007),NA(),IF(AD1007=1,0,SUM(AE1007:AF1007)))</f>
        <v>#VALUE!</v>
      </c>
    </row>
    <row r="1008" spans="4:34">
      <c r="D1008" s="26">
        <f>IF(SUM($D$2:D1007)&lt;&gt;0,0,IF(OR(ROUND(U1007-L1008,2)=0,ROUND(U1008,2)=0),E1008,0))</f>
        <v>0</v>
      </c>
      <c r="E1008" s="3" t="str">
        <f t="shared" si="189"/>
        <v/>
      </c>
      <c r="F1008" s="3" t="str">
        <f t="shared" si="181"/>
        <v/>
      </c>
      <c r="G1008" s="47">
        <f t="shared" si="191"/>
        <v>8.6499999999999994E-2</v>
      </c>
      <c r="H1008" s="37">
        <f t="shared" si="182"/>
        <v>8.6499999999999994E-2</v>
      </c>
      <c r="I1008" s="9" t="e">
        <f>IF(Inputs!$B$12="No",IF((K1008+L1008)&gt;(U1007*(1+rate/freq)),IF((U1007*(1+rate/freq))&lt;0,0,(U1007*(1+rate/freq))),(K1008+L1008)),IF(E1008="",NA(),IF(Inputs!$E$10&gt;(U1007*(1+rate/freq)),IF((U1007*(1+rate/freq))&lt;0,0,(U1007*(1+rate/freq))),PMT(H1008/freq,(term),-$B$2))))</f>
        <v>#N/A</v>
      </c>
      <c r="J1008" s="8" t="str">
        <f t="shared" si="183"/>
        <v/>
      </c>
      <c r="K1008" s="9" t="str">
        <f t="shared" si="184"/>
        <v/>
      </c>
      <c r="L1008" s="8" t="str">
        <f>IF(E1008="","",IF(Inputs!$B$12="Yes",I1008-K1008,Inputs!$B$6-K1008))</f>
        <v/>
      </c>
      <c r="M1008" s="8" t="str">
        <f t="shared" si="190"/>
        <v/>
      </c>
      <c r="N1008" s="8"/>
      <c r="O1008" s="8"/>
      <c r="P1008" s="8"/>
      <c r="Q1008" s="8" t="str">
        <f t="shared" si="185"/>
        <v/>
      </c>
      <c r="R1008" s="3">
        <f t="shared" si="186"/>
        <v>0</v>
      </c>
      <c r="S1008" s="19"/>
      <c r="T1008" s="3">
        <f t="shared" si="187"/>
        <v>0</v>
      </c>
      <c r="U1008" s="8" t="str">
        <f t="shared" si="188"/>
        <v/>
      </c>
      <c r="W1008" s="11"/>
      <c r="X1008" s="11"/>
      <c r="Y1008" s="11"/>
      <c r="Z1008" s="11"/>
      <c r="AA1008" s="11"/>
      <c r="AB1008" s="11"/>
      <c r="AC1008" s="11"/>
      <c r="AD1008">
        <f>IF(AND('Loan amortization schedule-old'!K1008&gt;$AE$1,K1008&gt;$AE$1),1,0)</f>
        <v>1</v>
      </c>
      <c r="AE1008" s="2">
        <f>IF(AND('Loan amortization schedule-old'!K1008&gt;$AE$1,K1008&lt;$AE$1),($AE$1-K1008)*Inputs!$B$10,0)</f>
        <v>0</v>
      </c>
      <c r="AF1008">
        <f>IF(AND('Loan amortization schedule-old'!K1008&lt;$AE$1,K1008&lt;$AE$1),('Loan amortization schedule-old'!K1008-'Loan amortization schedule-new'!K1008)*Inputs!$B$10,0)</f>
        <v>0</v>
      </c>
      <c r="AG1008" s="7"/>
      <c r="AH1008" s="61" t="e">
        <f>IF(ISERROR(E1008),NA(),'Loan amortization schedule-old'!K1008-'Loan amortization schedule-new'!K1008)+IF(ISERROR(E1008),NA(),'Loan amortization schedule-old'!L1008-'Loan amortization schedule-new'!L1008)-IF(ISERROR(E1008),NA(),IF(AD1008=1,0,SUM(AE1008:AF1008)))</f>
        <v>#VALUE!</v>
      </c>
    </row>
    <row r="1009" spans="4:34">
      <c r="D1009" s="26">
        <f>IF(SUM($D$2:D1008)&lt;&gt;0,0,IF(OR(ROUND(U1008-L1009,2)=0,ROUND(U1009,2)=0),E1009,0))</f>
        <v>0</v>
      </c>
      <c r="E1009" s="3" t="str">
        <f t="shared" si="189"/>
        <v/>
      </c>
      <c r="F1009" s="3" t="str">
        <f t="shared" si="181"/>
        <v/>
      </c>
      <c r="G1009" s="47">
        <f t="shared" si="191"/>
        <v>8.6499999999999994E-2</v>
      </c>
      <c r="H1009" s="37">
        <f t="shared" si="182"/>
        <v>8.6499999999999994E-2</v>
      </c>
      <c r="I1009" s="9" t="e">
        <f>IF(Inputs!$B$12="No",IF((K1009+L1009)&gt;(U1008*(1+rate/freq)),IF((U1008*(1+rate/freq))&lt;0,0,(U1008*(1+rate/freq))),(K1009+L1009)),IF(E1009="",NA(),IF(Inputs!$E$10&gt;(U1008*(1+rate/freq)),IF((U1008*(1+rate/freq))&lt;0,0,(U1008*(1+rate/freq))),PMT(H1009/freq,(term),-$B$2))))</f>
        <v>#N/A</v>
      </c>
      <c r="J1009" s="8" t="str">
        <f t="shared" si="183"/>
        <v/>
      </c>
      <c r="K1009" s="9" t="str">
        <f t="shared" si="184"/>
        <v/>
      </c>
      <c r="L1009" s="8" t="str">
        <f>IF(E1009="","",IF(Inputs!$B$12="Yes",I1009-K1009,Inputs!$B$6-K1009))</f>
        <v/>
      </c>
      <c r="M1009" s="8" t="str">
        <f t="shared" si="190"/>
        <v/>
      </c>
      <c r="N1009" s="8">
        <f>N1006+3</f>
        <v>1006</v>
      </c>
      <c r="O1009" s="8"/>
      <c r="P1009" s="8"/>
      <c r="Q1009" s="8" t="str">
        <f t="shared" si="185"/>
        <v/>
      </c>
      <c r="R1009" s="3">
        <f t="shared" si="186"/>
        <v>0</v>
      </c>
      <c r="S1009" s="19"/>
      <c r="T1009" s="3">
        <f t="shared" si="187"/>
        <v>0</v>
      </c>
      <c r="U1009" s="8" t="str">
        <f t="shared" si="188"/>
        <v/>
      </c>
      <c r="W1009" s="11"/>
      <c r="X1009" s="11"/>
      <c r="Y1009" s="11"/>
      <c r="Z1009" s="11"/>
      <c r="AA1009" s="11"/>
      <c r="AB1009" s="11"/>
      <c r="AC1009" s="11"/>
      <c r="AD1009">
        <f>IF(AND('Loan amortization schedule-old'!K1009&gt;$AE$1,K1009&gt;$AE$1),1,0)</f>
        <v>1</v>
      </c>
      <c r="AE1009" s="2">
        <f>IF(AND('Loan amortization schedule-old'!K1009&gt;$AE$1,K1009&lt;$AE$1),($AE$1-K1009)*Inputs!$B$10,0)</f>
        <v>0</v>
      </c>
      <c r="AF1009">
        <f>IF(AND('Loan amortization schedule-old'!K1009&lt;$AE$1,K1009&lt;$AE$1),('Loan amortization schedule-old'!K1009-'Loan amortization schedule-new'!K1009)*Inputs!$B$10,0)</f>
        <v>0</v>
      </c>
      <c r="AG1009" s="7"/>
      <c r="AH1009" s="61" t="e">
        <f>IF(ISERROR(E1009),NA(),'Loan amortization schedule-old'!K1009-'Loan amortization schedule-new'!K1009)+IF(ISERROR(E1009),NA(),'Loan amortization schedule-old'!L1009-'Loan amortization schedule-new'!L1009)-IF(ISERROR(E1009),NA(),IF(AD1009=1,0,SUM(AE1009:AF1009)))</f>
        <v>#VALUE!</v>
      </c>
    </row>
    <row r="1010" spans="4:34">
      <c r="D1010" s="26">
        <f>IF(SUM($D$2:D1009)&lt;&gt;0,0,IF(OR(ROUND(U1009-L1010,2)=0,ROUND(U1010,2)=0),E1010,0))</f>
        <v>0</v>
      </c>
      <c r="E1010" s="3" t="str">
        <f t="shared" si="189"/>
        <v/>
      </c>
      <c r="F1010" s="3" t="str">
        <f t="shared" si="181"/>
        <v/>
      </c>
      <c r="G1010" s="47">
        <f t="shared" si="191"/>
        <v>8.6499999999999994E-2</v>
      </c>
      <c r="H1010" s="37">
        <f t="shared" si="182"/>
        <v>8.6499999999999994E-2</v>
      </c>
      <c r="I1010" s="9" t="e">
        <f>IF(Inputs!$B$12="No",IF((K1010+L1010)&gt;(U1009*(1+rate/freq)),IF((U1009*(1+rate/freq))&lt;0,0,(U1009*(1+rate/freq))),(K1010+L1010)),IF(E1010="",NA(),IF(Inputs!$E$10&gt;(U1009*(1+rate/freq)),IF((U1009*(1+rate/freq))&lt;0,0,(U1009*(1+rate/freq))),PMT(H1010/freq,(term),-$B$2))))</f>
        <v>#N/A</v>
      </c>
      <c r="J1010" s="8" t="str">
        <f t="shared" si="183"/>
        <v/>
      </c>
      <c r="K1010" s="9" t="str">
        <f t="shared" si="184"/>
        <v/>
      </c>
      <c r="L1010" s="8" t="str">
        <f>IF(E1010="","",IF(Inputs!$B$12="Yes",I1010-K1010,Inputs!$B$6-K1010))</f>
        <v/>
      </c>
      <c r="M1010" s="8" t="str">
        <f t="shared" si="190"/>
        <v/>
      </c>
      <c r="N1010" s="8"/>
      <c r="O1010" s="8"/>
      <c r="P1010" s="8"/>
      <c r="Q1010" s="8" t="str">
        <f t="shared" si="185"/>
        <v/>
      </c>
      <c r="R1010" s="3">
        <f t="shared" si="186"/>
        <v>0</v>
      </c>
      <c r="S1010" s="19"/>
      <c r="T1010" s="3">
        <f t="shared" si="187"/>
        <v>0</v>
      </c>
      <c r="U1010" s="8" t="str">
        <f t="shared" si="188"/>
        <v/>
      </c>
      <c r="W1010" s="11"/>
      <c r="X1010" s="11"/>
      <c r="Y1010" s="11"/>
      <c r="Z1010" s="11"/>
      <c r="AA1010" s="11"/>
      <c r="AB1010" s="11"/>
      <c r="AC1010" s="11"/>
      <c r="AD1010">
        <f>IF(AND('Loan amortization schedule-old'!K1010&gt;$AE$1,K1010&gt;$AE$1),1,0)</f>
        <v>1</v>
      </c>
      <c r="AE1010" s="2">
        <f>IF(AND('Loan amortization schedule-old'!K1010&gt;$AE$1,K1010&lt;$AE$1),($AE$1-K1010)*Inputs!$B$10,0)</f>
        <v>0</v>
      </c>
      <c r="AF1010">
        <f>IF(AND('Loan amortization schedule-old'!K1010&lt;$AE$1,K1010&lt;$AE$1),('Loan amortization schedule-old'!K1010-'Loan amortization schedule-new'!K1010)*Inputs!$B$10,0)</f>
        <v>0</v>
      </c>
      <c r="AG1010" s="7"/>
      <c r="AH1010" s="61" t="e">
        <f>IF(ISERROR(E1010),NA(),'Loan amortization schedule-old'!K1010-'Loan amortization schedule-new'!K1010)+IF(ISERROR(E1010),NA(),'Loan amortization schedule-old'!L1010-'Loan amortization schedule-new'!L1010)-IF(ISERROR(E1010),NA(),IF(AD1010=1,0,SUM(AE1010:AF1010)))</f>
        <v>#VALUE!</v>
      </c>
    </row>
    <row r="1011" spans="4:34">
      <c r="D1011" s="26">
        <f>IF(SUM($D$2:D1010)&lt;&gt;0,0,IF(OR(ROUND(U1010-L1011,2)=0,ROUND(U1011,2)=0),E1011,0))</f>
        <v>0</v>
      </c>
      <c r="E1011" s="3" t="str">
        <f t="shared" si="189"/>
        <v/>
      </c>
      <c r="F1011" s="3" t="str">
        <f t="shared" si="181"/>
        <v/>
      </c>
      <c r="G1011" s="47">
        <f t="shared" si="191"/>
        <v>8.6499999999999994E-2</v>
      </c>
      <c r="H1011" s="37">
        <f t="shared" si="182"/>
        <v>8.6499999999999994E-2</v>
      </c>
      <c r="I1011" s="9" t="e">
        <f>IF(Inputs!$B$12="No",IF((K1011+L1011)&gt;(U1010*(1+rate/freq)),IF((U1010*(1+rate/freq))&lt;0,0,(U1010*(1+rate/freq))),(K1011+L1011)),IF(E1011="",NA(),IF(Inputs!$E$10&gt;(U1010*(1+rate/freq)),IF((U1010*(1+rate/freq))&lt;0,0,(U1010*(1+rate/freq))),PMT(H1011/freq,(term),-$B$2))))</f>
        <v>#N/A</v>
      </c>
      <c r="J1011" s="8" t="str">
        <f t="shared" si="183"/>
        <v/>
      </c>
      <c r="K1011" s="9" t="str">
        <f t="shared" si="184"/>
        <v/>
      </c>
      <c r="L1011" s="8" t="str">
        <f>IF(E1011="","",IF(Inputs!$B$12="Yes",I1011-K1011,Inputs!$B$6-K1011))</f>
        <v/>
      </c>
      <c r="M1011" s="8" t="str">
        <f t="shared" si="190"/>
        <v/>
      </c>
      <c r="N1011" s="8"/>
      <c r="O1011" s="8"/>
      <c r="P1011" s="8"/>
      <c r="Q1011" s="8" t="str">
        <f t="shared" si="185"/>
        <v/>
      </c>
      <c r="R1011" s="3">
        <f t="shared" si="186"/>
        <v>0</v>
      </c>
      <c r="S1011" s="19"/>
      <c r="T1011" s="3">
        <f t="shared" si="187"/>
        <v>0</v>
      </c>
      <c r="U1011" s="8" t="str">
        <f t="shared" si="188"/>
        <v/>
      </c>
      <c r="W1011" s="11"/>
      <c r="X1011" s="11"/>
      <c r="Y1011" s="11"/>
      <c r="Z1011" s="11"/>
      <c r="AA1011" s="11"/>
      <c r="AB1011" s="11"/>
      <c r="AC1011" s="11"/>
      <c r="AD1011">
        <f>IF(AND('Loan amortization schedule-old'!K1011&gt;$AE$1,K1011&gt;$AE$1),1,0)</f>
        <v>1</v>
      </c>
      <c r="AE1011" s="2">
        <f>IF(AND('Loan amortization schedule-old'!K1011&gt;$AE$1,K1011&lt;$AE$1),($AE$1-K1011)*Inputs!$B$10,0)</f>
        <v>0</v>
      </c>
      <c r="AF1011">
        <f>IF(AND('Loan amortization schedule-old'!K1011&lt;$AE$1,K1011&lt;$AE$1),('Loan amortization schedule-old'!K1011-'Loan amortization schedule-new'!K1011)*Inputs!$B$10,0)</f>
        <v>0</v>
      </c>
      <c r="AG1011" s="7"/>
      <c r="AH1011" s="61" t="e">
        <f>IF(ISERROR(E1011),NA(),'Loan amortization schedule-old'!K1011-'Loan amortization schedule-new'!K1011)+IF(ISERROR(E1011),NA(),'Loan amortization schedule-old'!L1011-'Loan amortization schedule-new'!L1011)-IF(ISERROR(E1011),NA(),IF(AD1011=1,0,SUM(AE1011:AF1011)))</f>
        <v>#VALUE!</v>
      </c>
    </row>
    <row r="1012" spans="4:34">
      <c r="D1012" s="26">
        <f>IF(SUM($D$2:D1011)&lt;&gt;0,0,IF(OR(ROUND(U1011-L1012,2)=0,ROUND(U1012,2)=0),E1012,0))</f>
        <v>0</v>
      </c>
      <c r="E1012" s="3" t="str">
        <f t="shared" si="189"/>
        <v/>
      </c>
      <c r="F1012" s="3" t="str">
        <f t="shared" si="181"/>
        <v/>
      </c>
      <c r="G1012" s="47">
        <f t="shared" si="191"/>
        <v>8.6499999999999994E-2</v>
      </c>
      <c r="H1012" s="37">
        <f t="shared" si="182"/>
        <v>8.6499999999999994E-2</v>
      </c>
      <c r="I1012" s="9" t="e">
        <f>IF(Inputs!$B$12="No",IF((K1012+L1012)&gt;(U1011*(1+rate/freq)),IF((U1011*(1+rate/freq))&lt;0,0,(U1011*(1+rate/freq))),(K1012+L1012)),IF(E1012="",NA(),IF(Inputs!$E$10&gt;(U1011*(1+rate/freq)),IF((U1011*(1+rate/freq))&lt;0,0,(U1011*(1+rate/freq))),PMT(H1012/freq,(term),-$B$2))))</f>
        <v>#N/A</v>
      </c>
      <c r="J1012" s="8" t="str">
        <f t="shared" si="183"/>
        <v/>
      </c>
      <c r="K1012" s="9" t="str">
        <f t="shared" si="184"/>
        <v/>
      </c>
      <c r="L1012" s="8" t="str">
        <f>IF(E1012="","",IF(Inputs!$B$12="Yes",I1012-K1012,Inputs!$B$6-K1012))</f>
        <v/>
      </c>
      <c r="M1012" s="8" t="str">
        <f t="shared" si="190"/>
        <v/>
      </c>
      <c r="N1012" s="8">
        <f>N1009+3</f>
        <v>1009</v>
      </c>
      <c r="O1012" s="8">
        <f>O1006+6</f>
        <v>1009</v>
      </c>
      <c r="P1012" s="8">
        <f>P1000+12</f>
        <v>1009</v>
      </c>
      <c r="Q1012" s="8" t="str">
        <f t="shared" si="185"/>
        <v/>
      </c>
      <c r="R1012" s="3">
        <f t="shared" si="186"/>
        <v>0</v>
      </c>
      <c r="S1012" s="19"/>
      <c r="T1012" s="3">
        <f t="shared" si="187"/>
        <v>0</v>
      </c>
      <c r="U1012" s="8" t="str">
        <f t="shared" si="188"/>
        <v/>
      </c>
      <c r="W1012" s="11"/>
      <c r="X1012" s="11"/>
      <c r="Y1012" s="11"/>
      <c r="Z1012" s="11"/>
      <c r="AA1012" s="11"/>
      <c r="AB1012" s="11"/>
      <c r="AC1012" s="11"/>
      <c r="AD1012">
        <f>IF(AND('Loan amortization schedule-old'!K1012&gt;$AE$1,K1012&gt;$AE$1),1,0)</f>
        <v>1</v>
      </c>
      <c r="AE1012" s="2">
        <f>IF(AND('Loan amortization schedule-old'!K1012&gt;$AE$1,K1012&lt;$AE$1),($AE$1-K1012)*Inputs!$B$10,0)</f>
        <v>0</v>
      </c>
      <c r="AF1012">
        <f>IF(AND('Loan amortization schedule-old'!K1012&lt;$AE$1,K1012&lt;$AE$1),('Loan amortization schedule-old'!K1012-'Loan amortization schedule-new'!K1012)*Inputs!$B$10,0)</f>
        <v>0</v>
      </c>
      <c r="AG1012" s="7"/>
      <c r="AH1012" s="61" t="e">
        <f>IF(ISERROR(E1012),NA(),'Loan amortization schedule-old'!K1012-'Loan amortization schedule-new'!K1012)+IF(ISERROR(E1012),NA(),'Loan amortization schedule-old'!L1012-'Loan amortization schedule-new'!L1012)-IF(ISERROR(E1012),NA(),IF(AD1012=1,0,SUM(AE1012:AF1012)))</f>
        <v>#VALUE!</v>
      </c>
    </row>
    <row r="1013" spans="4:34">
      <c r="D1013" s="26">
        <f>IF(SUM($D$2:D1012)&lt;&gt;0,0,IF(OR(ROUND(U1012-L1013,2)=0,ROUND(U1013,2)=0),E1013,0))</f>
        <v>0</v>
      </c>
      <c r="E1013" s="3" t="str">
        <f t="shared" si="189"/>
        <v/>
      </c>
      <c r="F1013" s="3" t="str">
        <f t="shared" si="181"/>
        <v/>
      </c>
      <c r="G1013" s="47">
        <f t="shared" si="191"/>
        <v>8.6499999999999994E-2</v>
      </c>
      <c r="H1013" s="37">
        <f t="shared" si="182"/>
        <v>8.6499999999999994E-2</v>
      </c>
      <c r="I1013" s="9" t="e">
        <f>IF(Inputs!$B$12="No",IF((K1013+L1013)&gt;(U1012*(1+rate/freq)),IF((U1012*(1+rate/freq))&lt;0,0,(U1012*(1+rate/freq))),(K1013+L1013)),IF(E1013="",NA(),IF(Inputs!$E$10&gt;(U1012*(1+rate/freq)),IF((U1012*(1+rate/freq))&lt;0,0,(U1012*(1+rate/freq))),PMT(H1013/freq,(term),-$B$2))))</f>
        <v>#N/A</v>
      </c>
      <c r="J1013" s="8" t="str">
        <f t="shared" si="183"/>
        <v/>
      </c>
      <c r="K1013" s="9" t="str">
        <f t="shared" si="184"/>
        <v/>
      </c>
      <c r="L1013" s="8" t="str">
        <f>IF(E1013="","",IF(Inputs!$B$12="Yes",I1013-K1013,Inputs!$B$6-K1013))</f>
        <v/>
      </c>
      <c r="M1013" s="8" t="str">
        <f t="shared" si="190"/>
        <v/>
      </c>
      <c r="N1013" s="8"/>
      <c r="O1013" s="8"/>
      <c r="P1013" s="8"/>
      <c r="Q1013" s="8" t="str">
        <f t="shared" si="185"/>
        <v/>
      </c>
      <c r="R1013" s="3">
        <f t="shared" si="186"/>
        <v>0</v>
      </c>
      <c r="S1013" s="19"/>
      <c r="T1013" s="3">
        <f t="shared" si="187"/>
        <v>0</v>
      </c>
      <c r="U1013" s="8" t="str">
        <f t="shared" si="188"/>
        <v/>
      </c>
      <c r="W1013" s="11"/>
      <c r="X1013" s="11"/>
      <c r="Y1013" s="11"/>
      <c r="Z1013" s="11"/>
      <c r="AA1013" s="11"/>
      <c r="AB1013" s="11"/>
      <c r="AC1013" s="11"/>
      <c r="AD1013">
        <f>IF(AND('Loan amortization schedule-old'!K1013&gt;$AE$1,K1013&gt;$AE$1),1,0)</f>
        <v>1</v>
      </c>
      <c r="AE1013" s="2">
        <f>IF(AND('Loan amortization schedule-old'!K1013&gt;$AE$1,K1013&lt;$AE$1),($AE$1-K1013)*Inputs!$B$10,0)</f>
        <v>0</v>
      </c>
      <c r="AF1013">
        <f>IF(AND('Loan amortization schedule-old'!K1013&lt;$AE$1,K1013&lt;$AE$1),('Loan amortization schedule-old'!K1013-'Loan amortization schedule-new'!K1013)*Inputs!$B$10,0)</f>
        <v>0</v>
      </c>
      <c r="AG1013" s="7"/>
      <c r="AH1013" s="61" t="e">
        <f>IF(ISERROR(E1013),NA(),'Loan amortization schedule-old'!K1013-'Loan amortization schedule-new'!K1013)+IF(ISERROR(E1013),NA(),'Loan amortization schedule-old'!L1013-'Loan amortization schedule-new'!L1013)-IF(ISERROR(E1013),NA(),IF(AD1013=1,0,SUM(AE1013:AF1013)))</f>
        <v>#VALUE!</v>
      </c>
    </row>
    <row r="1014" spans="4:34">
      <c r="D1014" s="26">
        <f>IF(SUM($D$2:D1013)&lt;&gt;0,0,IF(OR(ROUND(U1013-L1014,2)=0,ROUND(U1014,2)=0),E1014,0))</f>
        <v>0</v>
      </c>
      <c r="E1014" s="3" t="str">
        <f t="shared" si="189"/>
        <v/>
      </c>
      <c r="F1014" s="3" t="str">
        <f t="shared" si="181"/>
        <v/>
      </c>
      <c r="G1014" s="47">
        <f t="shared" si="191"/>
        <v>8.6499999999999994E-2</v>
      </c>
      <c r="H1014" s="37">
        <f t="shared" si="182"/>
        <v>8.6499999999999994E-2</v>
      </c>
      <c r="I1014" s="9" t="e">
        <f>IF(Inputs!$B$12="No",IF((K1014+L1014)&gt;(U1013*(1+rate/freq)),IF((U1013*(1+rate/freq))&lt;0,0,(U1013*(1+rate/freq))),(K1014+L1014)),IF(E1014="",NA(),IF(Inputs!$E$10&gt;(U1013*(1+rate/freq)),IF((U1013*(1+rate/freq))&lt;0,0,(U1013*(1+rate/freq))),PMT(H1014/freq,(term),-$B$2))))</f>
        <v>#N/A</v>
      </c>
      <c r="J1014" s="8" t="str">
        <f t="shared" si="183"/>
        <v/>
      </c>
      <c r="K1014" s="9" t="str">
        <f t="shared" si="184"/>
        <v/>
      </c>
      <c r="L1014" s="8" t="str">
        <f>IF(E1014="","",IF(Inputs!$B$12="Yes",I1014-K1014,Inputs!$B$6-K1014))</f>
        <v/>
      </c>
      <c r="M1014" s="8" t="str">
        <f t="shared" si="190"/>
        <v/>
      </c>
      <c r="N1014" s="8"/>
      <c r="O1014" s="8"/>
      <c r="P1014" s="8"/>
      <c r="Q1014" s="8" t="str">
        <f t="shared" si="185"/>
        <v/>
      </c>
      <c r="R1014" s="3">
        <f t="shared" si="186"/>
        <v>0</v>
      </c>
      <c r="S1014" s="19"/>
      <c r="T1014" s="3">
        <f t="shared" si="187"/>
        <v>0</v>
      </c>
      <c r="U1014" s="8" t="str">
        <f t="shared" si="188"/>
        <v/>
      </c>
      <c r="W1014" s="11"/>
      <c r="X1014" s="11"/>
      <c r="Y1014" s="11"/>
      <c r="Z1014" s="11"/>
      <c r="AA1014" s="11"/>
      <c r="AB1014" s="11"/>
      <c r="AC1014" s="11"/>
      <c r="AD1014">
        <f>IF(AND('Loan amortization schedule-old'!K1014&gt;$AE$1,K1014&gt;$AE$1),1,0)</f>
        <v>1</v>
      </c>
      <c r="AE1014" s="2">
        <f>IF(AND('Loan amortization schedule-old'!K1014&gt;$AE$1,K1014&lt;$AE$1),($AE$1-K1014)*Inputs!$B$10,0)</f>
        <v>0</v>
      </c>
      <c r="AF1014">
        <f>IF(AND('Loan amortization schedule-old'!K1014&lt;$AE$1,K1014&lt;$AE$1),('Loan amortization schedule-old'!K1014-'Loan amortization schedule-new'!K1014)*Inputs!$B$10,0)</f>
        <v>0</v>
      </c>
      <c r="AG1014" s="7"/>
      <c r="AH1014" s="61" t="e">
        <f>IF(ISERROR(E1014),NA(),'Loan amortization schedule-old'!K1014-'Loan amortization schedule-new'!K1014)+IF(ISERROR(E1014),NA(),'Loan amortization schedule-old'!L1014-'Loan amortization schedule-new'!L1014)-IF(ISERROR(E1014),NA(),IF(AD1014=1,0,SUM(AE1014:AF1014)))</f>
        <v>#VALUE!</v>
      </c>
    </row>
    <row r="1015" spans="4:34">
      <c r="D1015" s="26">
        <f>IF(SUM($D$2:D1014)&lt;&gt;0,0,IF(OR(ROUND(U1014-L1015,2)=0,ROUND(U1015,2)=0),E1015,0))</f>
        <v>0</v>
      </c>
      <c r="E1015" s="3" t="str">
        <f t="shared" si="189"/>
        <v/>
      </c>
      <c r="F1015" s="3" t="str">
        <f t="shared" si="181"/>
        <v/>
      </c>
      <c r="G1015" s="47">
        <f t="shared" si="191"/>
        <v>8.6499999999999994E-2</v>
      </c>
      <c r="H1015" s="37">
        <f t="shared" si="182"/>
        <v>8.6499999999999994E-2</v>
      </c>
      <c r="I1015" s="9" t="e">
        <f>IF(Inputs!$B$12="No",IF((K1015+L1015)&gt;(U1014*(1+rate/freq)),IF((U1014*(1+rate/freq))&lt;0,0,(U1014*(1+rate/freq))),(K1015+L1015)),IF(E1015="",NA(),IF(Inputs!$E$10&gt;(U1014*(1+rate/freq)),IF((U1014*(1+rate/freq))&lt;0,0,(U1014*(1+rate/freq))),PMT(H1015/freq,(term),-$B$2))))</f>
        <v>#N/A</v>
      </c>
      <c r="J1015" s="8" t="str">
        <f t="shared" si="183"/>
        <v/>
      </c>
      <c r="K1015" s="9" t="str">
        <f t="shared" si="184"/>
        <v/>
      </c>
      <c r="L1015" s="8" t="str">
        <f>IF(E1015="","",IF(Inputs!$B$12="Yes",I1015-K1015,Inputs!$B$6-K1015))</f>
        <v/>
      </c>
      <c r="M1015" s="8" t="str">
        <f t="shared" si="190"/>
        <v/>
      </c>
      <c r="N1015" s="8">
        <f>N1012+3</f>
        <v>1012</v>
      </c>
      <c r="O1015" s="8"/>
      <c r="P1015" s="8"/>
      <c r="Q1015" s="8" t="str">
        <f t="shared" si="185"/>
        <v/>
      </c>
      <c r="R1015" s="3">
        <f t="shared" si="186"/>
        <v>0</v>
      </c>
      <c r="S1015" s="19"/>
      <c r="T1015" s="3">
        <f t="shared" si="187"/>
        <v>0</v>
      </c>
      <c r="U1015" s="8" t="str">
        <f t="shared" si="188"/>
        <v/>
      </c>
      <c r="W1015" s="11"/>
      <c r="X1015" s="11"/>
      <c r="Y1015" s="11"/>
      <c r="Z1015" s="11"/>
      <c r="AA1015" s="11"/>
      <c r="AB1015" s="11"/>
      <c r="AC1015" s="11"/>
      <c r="AD1015">
        <f>IF(AND('Loan amortization schedule-old'!K1015&gt;$AE$1,K1015&gt;$AE$1),1,0)</f>
        <v>1</v>
      </c>
      <c r="AE1015" s="2">
        <f>IF(AND('Loan amortization schedule-old'!K1015&gt;$AE$1,K1015&lt;$AE$1),($AE$1-K1015)*Inputs!$B$10,0)</f>
        <v>0</v>
      </c>
      <c r="AF1015">
        <f>IF(AND('Loan amortization schedule-old'!K1015&lt;$AE$1,K1015&lt;$AE$1),('Loan amortization schedule-old'!K1015-'Loan amortization schedule-new'!K1015)*Inputs!$B$10,0)</f>
        <v>0</v>
      </c>
      <c r="AG1015" s="7"/>
      <c r="AH1015" s="61" t="e">
        <f>IF(ISERROR(E1015),NA(),'Loan amortization schedule-old'!K1015-'Loan amortization schedule-new'!K1015)+IF(ISERROR(E1015),NA(),'Loan amortization schedule-old'!L1015-'Loan amortization schedule-new'!L1015)-IF(ISERROR(E1015),NA(),IF(AD1015=1,0,SUM(AE1015:AF1015)))</f>
        <v>#VALUE!</v>
      </c>
    </row>
    <row r="1016" spans="4:34">
      <c r="D1016" s="26">
        <f>IF(SUM($D$2:D1015)&lt;&gt;0,0,IF(OR(ROUND(U1015-L1016,2)=0,ROUND(U1016,2)=0),E1016,0))</f>
        <v>0</v>
      </c>
      <c r="E1016" s="3" t="str">
        <f t="shared" si="189"/>
        <v/>
      </c>
      <c r="F1016" s="3" t="str">
        <f t="shared" si="181"/>
        <v/>
      </c>
      <c r="G1016" s="47">
        <f t="shared" si="191"/>
        <v>8.6499999999999994E-2</v>
      </c>
      <c r="H1016" s="37">
        <f t="shared" si="182"/>
        <v>8.6499999999999994E-2</v>
      </c>
      <c r="I1016" s="9" t="e">
        <f>IF(Inputs!$B$12="No",IF((K1016+L1016)&gt;(U1015*(1+rate/freq)),IF((U1015*(1+rate/freq))&lt;0,0,(U1015*(1+rate/freq))),(K1016+L1016)),IF(E1016="",NA(),IF(Inputs!$E$10&gt;(U1015*(1+rate/freq)),IF((U1015*(1+rate/freq))&lt;0,0,(U1015*(1+rate/freq))),PMT(H1016/freq,(term),-$B$2))))</f>
        <v>#N/A</v>
      </c>
      <c r="J1016" s="8" t="str">
        <f t="shared" si="183"/>
        <v/>
      </c>
      <c r="K1016" s="9" t="str">
        <f t="shared" si="184"/>
        <v/>
      </c>
      <c r="L1016" s="8" t="str">
        <f>IF(E1016="","",IF(Inputs!$B$12="Yes",I1016-K1016,Inputs!$B$6-K1016))</f>
        <v/>
      </c>
      <c r="M1016" s="8" t="str">
        <f t="shared" si="190"/>
        <v/>
      </c>
      <c r="N1016" s="8"/>
      <c r="O1016" s="8"/>
      <c r="P1016" s="8"/>
      <c r="Q1016" s="8" t="str">
        <f t="shared" si="185"/>
        <v/>
      </c>
      <c r="R1016" s="3">
        <f t="shared" si="186"/>
        <v>0</v>
      </c>
      <c r="S1016" s="19"/>
      <c r="T1016" s="3">
        <f t="shared" si="187"/>
        <v>0</v>
      </c>
      <c r="U1016" s="8" t="str">
        <f t="shared" si="188"/>
        <v/>
      </c>
      <c r="W1016" s="11"/>
      <c r="X1016" s="11"/>
      <c r="Y1016" s="11"/>
      <c r="Z1016" s="11"/>
      <c r="AA1016" s="11"/>
      <c r="AB1016" s="11"/>
      <c r="AC1016" s="11"/>
      <c r="AD1016">
        <f>IF(AND('Loan amortization schedule-old'!K1016&gt;$AE$1,K1016&gt;$AE$1),1,0)</f>
        <v>1</v>
      </c>
      <c r="AE1016" s="2">
        <f>IF(AND('Loan amortization schedule-old'!K1016&gt;$AE$1,K1016&lt;$AE$1),($AE$1-K1016)*Inputs!$B$10,0)</f>
        <v>0</v>
      </c>
      <c r="AF1016">
        <f>IF(AND('Loan amortization schedule-old'!K1016&lt;$AE$1,K1016&lt;$AE$1),('Loan amortization schedule-old'!K1016-'Loan amortization schedule-new'!K1016)*Inputs!$B$10,0)</f>
        <v>0</v>
      </c>
      <c r="AG1016" s="7"/>
      <c r="AH1016" s="61" t="e">
        <f>IF(ISERROR(E1016),NA(),'Loan amortization schedule-old'!K1016-'Loan amortization schedule-new'!K1016)+IF(ISERROR(E1016),NA(),'Loan amortization schedule-old'!L1016-'Loan amortization schedule-new'!L1016)-IF(ISERROR(E1016),NA(),IF(AD1016=1,0,SUM(AE1016:AF1016)))</f>
        <v>#VALUE!</v>
      </c>
    </row>
    <row r="1017" spans="4:34">
      <c r="D1017" s="26">
        <f>IF(SUM($D$2:D1016)&lt;&gt;0,0,IF(OR(ROUND(U1016-L1017,2)=0,ROUND(U1017,2)=0),E1017,0))</f>
        <v>0</v>
      </c>
      <c r="E1017" s="3" t="str">
        <f t="shared" si="189"/>
        <v/>
      </c>
      <c r="F1017" s="3" t="str">
        <f t="shared" si="181"/>
        <v/>
      </c>
      <c r="G1017" s="47">
        <f t="shared" si="191"/>
        <v>8.6499999999999994E-2</v>
      </c>
      <c r="H1017" s="37">
        <f t="shared" si="182"/>
        <v>8.6499999999999994E-2</v>
      </c>
      <c r="I1017" s="9" t="e">
        <f>IF(Inputs!$B$12="No",IF((K1017+L1017)&gt;(U1016*(1+rate/freq)),IF((U1016*(1+rate/freq))&lt;0,0,(U1016*(1+rate/freq))),(K1017+L1017)),IF(E1017="",NA(),IF(Inputs!$E$10&gt;(U1016*(1+rate/freq)),IF((U1016*(1+rate/freq))&lt;0,0,(U1016*(1+rate/freq))),PMT(H1017/freq,(term),-$B$2))))</f>
        <v>#N/A</v>
      </c>
      <c r="J1017" s="8" t="str">
        <f t="shared" si="183"/>
        <v/>
      </c>
      <c r="K1017" s="9" t="str">
        <f t="shared" si="184"/>
        <v/>
      </c>
      <c r="L1017" s="8" t="str">
        <f>IF(E1017="","",IF(Inputs!$B$12="Yes",I1017-K1017,Inputs!$B$6-K1017))</f>
        <v/>
      </c>
      <c r="M1017" s="8" t="str">
        <f t="shared" si="190"/>
        <v/>
      </c>
      <c r="N1017" s="8"/>
      <c r="O1017" s="8"/>
      <c r="P1017" s="8"/>
      <c r="Q1017" s="8" t="str">
        <f t="shared" si="185"/>
        <v/>
      </c>
      <c r="R1017" s="3">
        <f t="shared" si="186"/>
        <v>0</v>
      </c>
      <c r="S1017" s="19"/>
      <c r="T1017" s="3">
        <f t="shared" si="187"/>
        <v>0</v>
      </c>
      <c r="U1017" s="8" t="str">
        <f t="shared" si="188"/>
        <v/>
      </c>
      <c r="W1017" s="11"/>
      <c r="X1017" s="11"/>
      <c r="Y1017" s="11"/>
      <c r="Z1017" s="11"/>
      <c r="AA1017" s="11"/>
      <c r="AB1017" s="11"/>
      <c r="AC1017" s="11"/>
      <c r="AD1017">
        <f>IF(AND('Loan amortization schedule-old'!K1017&gt;$AE$1,K1017&gt;$AE$1),1,0)</f>
        <v>1</v>
      </c>
      <c r="AE1017" s="2">
        <f>IF(AND('Loan amortization schedule-old'!K1017&gt;$AE$1,K1017&lt;$AE$1),($AE$1-K1017)*Inputs!$B$10,0)</f>
        <v>0</v>
      </c>
      <c r="AF1017">
        <f>IF(AND('Loan amortization schedule-old'!K1017&lt;$AE$1,K1017&lt;$AE$1),('Loan amortization schedule-old'!K1017-'Loan amortization schedule-new'!K1017)*Inputs!$B$10,0)</f>
        <v>0</v>
      </c>
      <c r="AG1017" s="7"/>
      <c r="AH1017" s="61" t="e">
        <f>IF(ISERROR(E1017),NA(),'Loan amortization schedule-old'!K1017-'Loan amortization schedule-new'!K1017)+IF(ISERROR(E1017),NA(),'Loan amortization schedule-old'!L1017-'Loan amortization schedule-new'!L1017)-IF(ISERROR(E1017),NA(),IF(AD1017=1,0,SUM(AE1017:AF1017)))</f>
        <v>#VALUE!</v>
      </c>
    </row>
    <row r="1018" spans="4:34">
      <c r="D1018" s="26">
        <f>IF(SUM($D$2:D1017)&lt;&gt;0,0,IF(OR(ROUND(U1017-L1018,2)=0,ROUND(U1018,2)=0),E1018,0))</f>
        <v>0</v>
      </c>
      <c r="E1018" s="3" t="str">
        <f t="shared" si="189"/>
        <v/>
      </c>
      <c r="F1018" s="3" t="str">
        <f t="shared" si="181"/>
        <v/>
      </c>
      <c r="G1018" s="47">
        <f t="shared" si="191"/>
        <v>8.6499999999999994E-2</v>
      </c>
      <c r="H1018" s="37">
        <f t="shared" si="182"/>
        <v>8.6499999999999994E-2</v>
      </c>
      <c r="I1018" s="9" t="e">
        <f>IF(Inputs!$B$12="No",IF((K1018+L1018)&gt;(U1017*(1+rate/freq)),IF((U1017*(1+rate/freq))&lt;0,0,(U1017*(1+rate/freq))),(K1018+L1018)),IF(E1018="",NA(),IF(Inputs!$E$10&gt;(U1017*(1+rate/freq)),IF((U1017*(1+rate/freq))&lt;0,0,(U1017*(1+rate/freq))),PMT(H1018/freq,(term),-$B$2))))</f>
        <v>#N/A</v>
      </c>
      <c r="J1018" s="8" t="str">
        <f t="shared" si="183"/>
        <v/>
      </c>
      <c r="K1018" s="9" t="str">
        <f t="shared" si="184"/>
        <v/>
      </c>
      <c r="L1018" s="8" t="str">
        <f>IF(E1018="","",IF(Inputs!$B$12="Yes",I1018-K1018,Inputs!$B$6-K1018))</f>
        <v/>
      </c>
      <c r="M1018" s="8" t="str">
        <f t="shared" si="190"/>
        <v/>
      </c>
      <c r="N1018" s="8">
        <f>N1015+3</f>
        <v>1015</v>
      </c>
      <c r="O1018" s="8">
        <f>O1012+6</f>
        <v>1015</v>
      </c>
      <c r="P1018" s="8"/>
      <c r="Q1018" s="8" t="str">
        <f t="shared" si="185"/>
        <v/>
      </c>
      <c r="R1018" s="3">
        <f t="shared" si="186"/>
        <v>0</v>
      </c>
      <c r="S1018" s="19"/>
      <c r="T1018" s="3">
        <f t="shared" si="187"/>
        <v>0</v>
      </c>
      <c r="U1018" s="8" t="str">
        <f t="shared" si="188"/>
        <v/>
      </c>
      <c r="W1018" s="11"/>
      <c r="X1018" s="11"/>
      <c r="Y1018" s="11"/>
      <c r="Z1018" s="11"/>
      <c r="AA1018" s="11"/>
      <c r="AB1018" s="11"/>
      <c r="AC1018" s="11"/>
      <c r="AD1018">
        <f>IF(AND('Loan amortization schedule-old'!K1018&gt;$AE$1,K1018&gt;$AE$1),1,0)</f>
        <v>1</v>
      </c>
      <c r="AE1018" s="2">
        <f>IF(AND('Loan amortization schedule-old'!K1018&gt;$AE$1,K1018&lt;$AE$1),($AE$1-K1018)*Inputs!$B$10,0)</f>
        <v>0</v>
      </c>
      <c r="AF1018">
        <f>IF(AND('Loan amortization schedule-old'!K1018&lt;$AE$1,K1018&lt;$AE$1),('Loan amortization schedule-old'!K1018-'Loan amortization schedule-new'!K1018)*Inputs!$B$10,0)</f>
        <v>0</v>
      </c>
      <c r="AG1018" s="7"/>
      <c r="AH1018" s="61" t="e">
        <f>IF(ISERROR(E1018),NA(),'Loan amortization schedule-old'!K1018-'Loan amortization schedule-new'!K1018)+IF(ISERROR(E1018),NA(),'Loan amortization schedule-old'!L1018-'Loan amortization schedule-new'!L1018)-IF(ISERROR(E1018),NA(),IF(AD1018=1,0,SUM(AE1018:AF1018)))</f>
        <v>#VALUE!</v>
      </c>
    </row>
    <row r="1019" spans="4:34">
      <c r="D1019" s="26">
        <f>IF(SUM($D$2:D1018)&lt;&gt;0,0,IF(OR(ROUND(U1018-L1019,2)=0,ROUND(U1019,2)=0),E1019,0))</f>
        <v>0</v>
      </c>
      <c r="E1019" s="3" t="str">
        <f t="shared" si="189"/>
        <v/>
      </c>
      <c r="F1019" s="3" t="str">
        <f t="shared" si="181"/>
        <v/>
      </c>
      <c r="G1019" s="47">
        <f t="shared" si="191"/>
        <v>8.6499999999999994E-2</v>
      </c>
      <c r="H1019" s="37">
        <f t="shared" si="182"/>
        <v>8.6499999999999994E-2</v>
      </c>
      <c r="I1019" s="9" t="e">
        <f>IF(Inputs!$B$12="No",IF((K1019+L1019)&gt;(U1018*(1+rate/freq)),IF((U1018*(1+rate/freq))&lt;0,0,(U1018*(1+rate/freq))),(K1019+L1019)),IF(E1019="",NA(),IF(Inputs!$E$10&gt;(U1018*(1+rate/freq)),IF((U1018*(1+rate/freq))&lt;0,0,(U1018*(1+rate/freq))),PMT(H1019/freq,(term),-$B$2))))</f>
        <v>#N/A</v>
      </c>
      <c r="J1019" s="8" t="str">
        <f t="shared" si="183"/>
        <v/>
      </c>
      <c r="K1019" s="9" t="str">
        <f t="shared" si="184"/>
        <v/>
      </c>
      <c r="L1019" s="8" t="str">
        <f>IF(E1019="","",IF(Inputs!$B$12="Yes",I1019-K1019,Inputs!$B$6-K1019))</f>
        <v/>
      </c>
      <c r="M1019" s="8" t="str">
        <f t="shared" si="190"/>
        <v/>
      </c>
      <c r="N1019" s="8"/>
      <c r="O1019" s="8"/>
      <c r="P1019" s="8"/>
      <c r="Q1019" s="8" t="str">
        <f t="shared" si="185"/>
        <v/>
      </c>
      <c r="R1019" s="3">
        <f t="shared" si="186"/>
        <v>0</v>
      </c>
      <c r="S1019" s="19"/>
      <c r="T1019" s="3">
        <f t="shared" si="187"/>
        <v>0</v>
      </c>
      <c r="U1019" s="8" t="str">
        <f t="shared" si="188"/>
        <v/>
      </c>
      <c r="W1019" s="11"/>
      <c r="X1019" s="11"/>
      <c r="Y1019" s="11"/>
      <c r="Z1019" s="11"/>
      <c r="AA1019" s="11"/>
      <c r="AB1019" s="11"/>
      <c r="AC1019" s="11"/>
      <c r="AD1019">
        <f>IF(AND('Loan amortization schedule-old'!K1019&gt;$AE$1,K1019&gt;$AE$1),1,0)</f>
        <v>1</v>
      </c>
      <c r="AE1019" s="2">
        <f>IF(AND('Loan amortization schedule-old'!K1019&gt;$AE$1,K1019&lt;$AE$1),($AE$1-K1019)*Inputs!$B$10,0)</f>
        <v>0</v>
      </c>
      <c r="AF1019">
        <f>IF(AND('Loan amortization schedule-old'!K1019&lt;$AE$1,K1019&lt;$AE$1),('Loan amortization schedule-old'!K1019-'Loan amortization schedule-new'!K1019)*Inputs!$B$10,0)</f>
        <v>0</v>
      </c>
      <c r="AG1019" s="7"/>
      <c r="AH1019" s="61" t="e">
        <f>IF(ISERROR(E1019),NA(),'Loan amortization schedule-old'!K1019-'Loan amortization schedule-new'!K1019)+IF(ISERROR(E1019),NA(),'Loan amortization schedule-old'!L1019-'Loan amortization schedule-new'!L1019)-IF(ISERROR(E1019),NA(),IF(AD1019=1,0,SUM(AE1019:AF1019)))</f>
        <v>#VALUE!</v>
      </c>
    </row>
    <row r="1020" spans="4:34">
      <c r="D1020" s="26">
        <f>IF(SUM($D$2:D1019)&lt;&gt;0,0,IF(OR(ROUND(U1019-L1020,2)=0,ROUND(U1020,2)=0),E1020,0))</f>
        <v>0</v>
      </c>
      <c r="E1020" s="3" t="str">
        <f t="shared" si="189"/>
        <v/>
      </c>
      <c r="F1020" s="3" t="str">
        <f t="shared" si="181"/>
        <v/>
      </c>
      <c r="G1020" s="47">
        <f t="shared" si="191"/>
        <v>8.6499999999999994E-2</v>
      </c>
      <c r="H1020" s="37">
        <f t="shared" si="182"/>
        <v>8.6499999999999994E-2</v>
      </c>
      <c r="I1020" s="9" t="e">
        <f>IF(Inputs!$B$12="No",IF((K1020+L1020)&gt;(U1019*(1+rate/freq)),IF((U1019*(1+rate/freq))&lt;0,0,(U1019*(1+rate/freq))),(K1020+L1020)),IF(E1020="",NA(),IF(Inputs!$E$10&gt;(U1019*(1+rate/freq)),IF((U1019*(1+rate/freq))&lt;0,0,(U1019*(1+rate/freq))),PMT(H1020/freq,(term),-$B$2))))</f>
        <v>#N/A</v>
      </c>
      <c r="J1020" s="8" t="str">
        <f t="shared" si="183"/>
        <v/>
      </c>
      <c r="K1020" s="9" t="str">
        <f t="shared" si="184"/>
        <v/>
      </c>
      <c r="L1020" s="8" t="str">
        <f>IF(E1020="","",IF(Inputs!$B$12="Yes",I1020-K1020,Inputs!$B$6-K1020))</f>
        <v/>
      </c>
      <c r="M1020" s="8" t="str">
        <f t="shared" si="190"/>
        <v/>
      </c>
      <c r="N1020" s="8"/>
      <c r="O1020" s="8"/>
      <c r="P1020" s="8"/>
      <c r="Q1020" s="8" t="str">
        <f t="shared" si="185"/>
        <v/>
      </c>
      <c r="R1020" s="3">
        <f t="shared" si="186"/>
        <v>0</v>
      </c>
      <c r="S1020" s="19"/>
      <c r="T1020" s="3">
        <f t="shared" si="187"/>
        <v>0</v>
      </c>
      <c r="U1020" s="8" t="str">
        <f t="shared" si="188"/>
        <v/>
      </c>
      <c r="W1020" s="11"/>
      <c r="X1020" s="11"/>
      <c r="Y1020" s="11"/>
      <c r="Z1020" s="11"/>
      <c r="AA1020" s="11"/>
      <c r="AB1020" s="11"/>
      <c r="AC1020" s="11"/>
      <c r="AD1020">
        <f>IF(AND('Loan amortization schedule-old'!K1020&gt;$AE$1,K1020&gt;$AE$1),1,0)</f>
        <v>1</v>
      </c>
      <c r="AE1020" s="2">
        <f>IF(AND('Loan amortization schedule-old'!K1020&gt;$AE$1,K1020&lt;$AE$1),($AE$1-K1020)*Inputs!$B$10,0)</f>
        <v>0</v>
      </c>
      <c r="AF1020">
        <f>IF(AND('Loan amortization schedule-old'!K1020&lt;$AE$1,K1020&lt;$AE$1),('Loan amortization schedule-old'!K1020-'Loan amortization schedule-new'!K1020)*Inputs!$B$10,0)</f>
        <v>0</v>
      </c>
      <c r="AG1020" s="7"/>
      <c r="AH1020" s="61" t="e">
        <f>IF(ISERROR(E1020),NA(),'Loan amortization schedule-old'!K1020-'Loan amortization schedule-new'!K1020)+IF(ISERROR(E1020),NA(),'Loan amortization schedule-old'!L1020-'Loan amortization schedule-new'!L1020)-IF(ISERROR(E1020),NA(),IF(AD1020=1,0,SUM(AE1020:AF1020)))</f>
        <v>#VALUE!</v>
      </c>
    </row>
    <row r="1021" spans="4:34">
      <c r="D1021" s="26">
        <f>IF(SUM($D$2:D1020)&lt;&gt;0,0,IF(OR(ROUND(U1020-L1021,2)=0,ROUND(U1021,2)=0),E1021,0))</f>
        <v>0</v>
      </c>
      <c r="E1021" s="3" t="str">
        <f t="shared" si="189"/>
        <v/>
      </c>
      <c r="F1021" s="3" t="str">
        <f t="shared" si="181"/>
        <v/>
      </c>
      <c r="G1021" s="47">
        <f t="shared" si="191"/>
        <v>8.6499999999999994E-2</v>
      </c>
      <c r="H1021" s="37">
        <f t="shared" si="182"/>
        <v>8.6499999999999994E-2</v>
      </c>
      <c r="I1021" s="9" t="e">
        <f>IF(Inputs!$B$12="No",IF((K1021+L1021)&gt;(U1020*(1+rate/freq)),IF((U1020*(1+rate/freq))&lt;0,0,(U1020*(1+rate/freq))),(K1021+L1021)),IF(E1021="",NA(),IF(Inputs!$E$10&gt;(U1020*(1+rate/freq)),IF((U1020*(1+rate/freq))&lt;0,0,(U1020*(1+rate/freq))),PMT(H1021/freq,(term),-$B$2))))</f>
        <v>#N/A</v>
      </c>
      <c r="J1021" s="8" t="str">
        <f t="shared" si="183"/>
        <v/>
      </c>
      <c r="K1021" s="9" t="str">
        <f t="shared" si="184"/>
        <v/>
      </c>
      <c r="L1021" s="8" t="str">
        <f>IF(E1021="","",IF(Inputs!$B$12="Yes",I1021-K1021,Inputs!$B$6-K1021))</f>
        <v/>
      </c>
      <c r="M1021" s="8" t="str">
        <f t="shared" si="190"/>
        <v/>
      </c>
      <c r="N1021" s="8">
        <f>N1018+3</f>
        <v>1018</v>
      </c>
      <c r="O1021" s="8"/>
      <c r="P1021" s="8"/>
      <c r="Q1021" s="8" t="str">
        <f t="shared" si="185"/>
        <v/>
      </c>
      <c r="R1021" s="3">
        <f t="shared" si="186"/>
        <v>0</v>
      </c>
      <c r="S1021" s="19"/>
      <c r="T1021" s="3">
        <f t="shared" si="187"/>
        <v>0</v>
      </c>
      <c r="U1021" s="8" t="str">
        <f t="shared" si="188"/>
        <v/>
      </c>
      <c r="W1021" s="11"/>
      <c r="X1021" s="11"/>
      <c r="Y1021" s="11"/>
      <c r="Z1021" s="11"/>
      <c r="AA1021" s="11"/>
      <c r="AB1021" s="11"/>
      <c r="AC1021" s="11"/>
      <c r="AD1021">
        <f>IF(AND('Loan amortization schedule-old'!K1021&gt;$AE$1,K1021&gt;$AE$1),1,0)</f>
        <v>1</v>
      </c>
      <c r="AE1021" s="2">
        <f>IF(AND('Loan amortization schedule-old'!K1021&gt;$AE$1,K1021&lt;$AE$1),($AE$1-K1021)*Inputs!$B$10,0)</f>
        <v>0</v>
      </c>
      <c r="AF1021">
        <f>IF(AND('Loan amortization schedule-old'!K1021&lt;$AE$1,K1021&lt;$AE$1),('Loan amortization schedule-old'!K1021-'Loan amortization schedule-new'!K1021)*Inputs!$B$10,0)</f>
        <v>0</v>
      </c>
      <c r="AG1021" s="7"/>
      <c r="AH1021" s="61" t="e">
        <f>IF(ISERROR(E1021),NA(),'Loan amortization schedule-old'!K1021-'Loan amortization schedule-new'!K1021)+IF(ISERROR(E1021),NA(),'Loan amortization schedule-old'!L1021-'Loan amortization schedule-new'!L1021)-IF(ISERROR(E1021),NA(),IF(AD1021=1,0,SUM(AE1021:AF1021)))</f>
        <v>#VALUE!</v>
      </c>
    </row>
    <row r="1022" spans="4:34">
      <c r="D1022" s="26">
        <f>IF(SUM($D$2:D1021)&lt;&gt;0,0,IF(OR(ROUND(U1021-L1022,2)=0,ROUND(U1022,2)=0),E1022,0))</f>
        <v>0</v>
      </c>
      <c r="E1022" s="3" t="str">
        <f t="shared" si="189"/>
        <v/>
      </c>
      <c r="F1022" s="3" t="str">
        <f t="shared" si="181"/>
        <v/>
      </c>
      <c r="G1022" s="47">
        <f t="shared" si="191"/>
        <v>8.6499999999999994E-2</v>
      </c>
      <c r="H1022" s="37">
        <f t="shared" si="182"/>
        <v>8.6499999999999994E-2</v>
      </c>
      <c r="I1022" s="9" t="e">
        <f>IF(Inputs!$B$12="No",IF((K1022+L1022)&gt;(U1021*(1+rate/freq)),IF((U1021*(1+rate/freq))&lt;0,0,(U1021*(1+rate/freq))),(K1022+L1022)),IF(E1022="",NA(),IF(Inputs!$E$10&gt;(U1021*(1+rate/freq)),IF((U1021*(1+rate/freq))&lt;0,0,(U1021*(1+rate/freq))),PMT(H1022/freq,(term),-$B$2))))</f>
        <v>#N/A</v>
      </c>
      <c r="J1022" s="8" t="str">
        <f t="shared" si="183"/>
        <v/>
      </c>
      <c r="K1022" s="9" t="str">
        <f t="shared" si="184"/>
        <v/>
      </c>
      <c r="L1022" s="8" t="str">
        <f>IF(E1022="","",IF(Inputs!$B$12="Yes",I1022-K1022,Inputs!$B$6-K1022))</f>
        <v/>
      </c>
      <c r="M1022" s="8" t="str">
        <f t="shared" si="190"/>
        <v/>
      </c>
      <c r="N1022" s="8"/>
      <c r="O1022" s="8"/>
      <c r="P1022" s="8"/>
      <c r="Q1022" s="8" t="str">
        <f t="shared" si="185"/>
        <v/>
      </c>
      <c r="R1022" s="3">
        <f t="shared" si="186"/>
        <v>0</v>
      </c>
      <c r="S1022" s="19"/>
      <c r="T1022" s="3">
        <f t="shared" si="187"/>
        <v>0</v>
      </c>
      <c r="U1022" s="8" t="str">
        <f t="shared" si="188"/>
        <v/>
      </c>
      <c r="W1022" s="11"/>
      <c r="X1022" s="11"/>
      <c r="Y1022" s="11"/>
      <c r="Z1022" s="11"/>
      <c r="AA1022" s="11"/>
      <c r="AB1022" s="11"/>
      <c r="AC1022" s="11"/>
      <c r="AD1022">
        <f>IF(AND('Loan amortization schedule-old'!K1022&gt;$AE$1,K1022&gt;$AE$1),1,0)</f>
        <v>1</v>
      </c>
      <c r="AE1022" s="2">
        <f>IF(AND('Loan amortization schedule-old'!K1022&gt;$AE$1,K1022&lt;$AE$1),($AE$1-K1022)*Inputs!$B$10,0)</f>
        <v>0</v>
      </c>
      <c r="AF1022">
        <f>IF(AND('Loan amortization schedule-old'!K1022&lt;$AE$1,K1022&lt;$AE$1),('Loan amortization schedule-old'!K1022-'Loan amortization schedule-new'!K1022)*Inputs!$B$10,0)</f>
        <v>0</v>
      </c>
      <c r="AG1022" s="7"/>
      <c r="AH1022" s="61" t="e">
        <f>IF(ISERROR(E1022),NA(),'Loan amortization schedule-old'!K1022-'Loan amortization schedule-new'!K1022)+IF(ISERROR(E1022),NA(),'Loan amortization schedule-old'!L1022-'Loan amortization schedule-new'!L1022)-IF(ISERROR(E1022),NA(),IF(AD1022=1,0,SUM(AE1022:AF1022)))</f>
        <v>#VALUE!</v>
      </c>
    </row>
    <row r="1023" spans="4:34">
      <c r="D1023" s="26">
        <f>IF(SUM($D$2:D1022)&lt;&gt;0,0,IF(OR(ROUND(U1022-L1023,2)=0,ROUND(U1023,2)=0),E1023,0))</f>
        <v>0</v>
      </c>
      <c r="E1023" s="3" t="str">
        <f t="shared" si="189"/>
        <v/>
      </c>
      <c r="F1023" s="3" t="str">
        <f t="shared" si="181"/>
        <v/>
      </c>
      <c r="G1023" s="47">
        <f t="shared" si="191"/>
        <v>8.6499999999999994E-2</v>
      </c>
      <c r="H1023" s="37">
        <f t="shared" si="182"/>
        <v>8.6499999999999994E-2</v>
      </c>
      <c r="I1023" s="9" t="e">
        <f>IF(Inputs!$B$12="No",IF((K1023+L1023)&gt;(U1022*(1+rate/freq)),IF((U1022*(1+rate/freq))&lt;0,0,(U1022*(1+rate/freq))),(K1023+L1023)),IF(E1023="",NA(),IF(Inputs!$E$10&gt;(U1022*(1+rate/freq)),IF((U1022*(1+rate/freq))&lt;0,0,(U1022*(1+rate/freq))),PMT(H1023/freq,(term),-$B$2))))</f>
        <v>#N/A</v>
      </c>
      <c r="J1023" s="8" t="str">
        <f t="shared" si="183"/>
        <v/>
      </c>
      <c r="K1023" s="9" t="str">
        <f t="shared" si="184"/>
        <v/>
      </c>
      <c r="L1023" s="8" t="str">
        <f>IF(E1023="","",IF(Inputs!$B$12="Yes",I1023-K1023,Inputs!$B$6-K1023))</f>
        <v/>
      </c>
      <c r="M1023" s="8" t="str">
        <f t="shared" si="190"/>
        <v/>
      </c>
      <c r="N1023" s="8"/>
      <c r="O1023" s="8"/>
      <c r="P1023" s="8"/>
      <c r="Q1023" s="8" t="str">
        <f t="shared" si="185"/>
        <v/>
      </c>
      <c r="R1023" s="3">
        <f t="shared" si="186"/>
        <v>0</v>
      </c>
      <c r="S1023" s="19"/>
      <c r="T1023" s="3">
        <f t="shared" si="187"/>
        <v>0</v>
      </c>
      <c r="U1023" s="8" t="str">
        <f t="shared" si="188"/>
        <v/>
      </c>
      <c r="W1023" s="11"/>
      <c r="X1023" s="11"/>
      <c r="Y1023" s="11"/>
      <c r="Z1023" s="11"/>
      <c r="AA1023" s="11"/>
      <c r="AB1023" s="11"/>
      <c r="AC1023" s="11"/>
      <c r="AD1023">
        <f>IF(AND('Loan amortization schedule-old'!K1023&gt;$AE$1,K1023&gt;$AE$1),1,0)</f>
        <v>1</v>
      </c>
      <c r="AE1023" s="2">
        <f>IF(AND('Loan amortization schedule-old'!K1023&gt;$AE$1,K1023&lt;$AE$1),($AE$1-K1023)*Inputs!$B$10,0)</f>
        <v>0</v>
      </c>
      <c r="AF1023">
        <f>IF(AND('Loan amortization schedule-old'!K1023&lt;$AE$1,K1023&lt;$AE$1),('Loan amortization schedule-old'!K1023-'Loan amortization schedule-new'!K1023)*Inputs!$B$10,0)</f>
        <v>0</v>
      </c>
      <c r="AG1023" s="7"/>
      <c r="AH1023" s="61" t="e">
        <f>IF(ISERROR(E1023),NA(),'Loan amortization schedule-old'!K1023-'Loan amortization schedule-new'!K1023)+IF(ISERROR(E1023),NA(),'Loan amortization schedule-old'!L1023-'Loan amortization schedule-new'!L1023)-IF(ISERROR(E1023),NA(),IF(AD1023=1,0,SUM(AE1023:AF1023)))</f>
        <v>#VALUE!</v>
      </c>
    </row>
    <row r="1024" spans="4:34">
      <c r="D1024" s="26">
        <f>IF(SUM($D$2:D1023)&lt;&gt;0,0,IF(OR(ROUND(U1023-L1024,2)=0,ROUND(U1024,2)=0),E1024,0))</f>
        <v>0</v>
      </c>
      <c r="E1024" s="3" t="str">
        <f t="shared" si="189"/>
        <v/>
      </c>
      <c r="F1024" s="3" t="str">
        <f t="shared" si="181"/>
        <v/>
      </c>
      <c r="G1024" s="47">
        <f t="shared" si="191"/>
        <v>8.6499999999999994E-2</v>
      </c>
      <c r="H1024" s="37">
        <f t="shared" si="182"/>
        <v>8.6499999999999994E-2</v>
      </c>
      <c r="I1024" s="9" t="e">
        <f>IF(Inputs!$B$12="No",IF((K1024+L1024)&gt;(U1023*(1+rate/freq)),IF((U1023*(1+rate/freq))&lt;0,0,(U1023*(1+rate/freq))),(K1024+L1024)),IF(E1024="",NA(),IF(Inputs!$E$10&gt;(U1023*(1+rate/freq)),IF((U1023*(1+rate/freq))&lt;0,0,(U1023*(1+rate/freq))),PMT(H1024/freq,(term),-$B$2))))</f>
        <v>#N/A</v>
      </c>
      <c r="J1024" s="8" t="str">
        <f t="shared" si="183"/>
        <v/>
      </c>
      <c r="K1024" s="9" t="str">
        <f t="shared" si="184"/>
        <v/>
      </c>
      <c r="L1024" s="8" t="str">
        <f>IF(E1024="","",IF(Inputs!$B$12="Yes",I1024-K1024,Inputs!$B$6-K1024))</f>
        <v/>
      </c>
      <c r="M1024" s="8" t="str">
        <f t="shared" si="190"/>
        <v/>
      </c>
      <c r="N1024" s="8">
        <f>N1021+3</f>
        <v>1021</v>
      </c>
      <c r="O1024" s="8">
        <f>O1018+6</f>
        <v>1021</v>
      </c>
      <c r="P1024" s="8">
        <f>P1012+12</f>
        <v>1021</v>
      </c>
      <c r="Q1024" s="8" t="str">
        <f t="shared" si="185"/>
        <v/>
      </c>
      <c r="R1024" s="3">
        <f t="shared" si="186"/>
        <v>0</v>
      </c>
      <c r="S1024" s="19"/>
      <c r="T1024" s="3">
        <f t="shared" si="187"/>
        <v>0</v>
      </c>
      <c r="U1024" s="8" t="str">
        <f t="shared" si="188"/>
        <v/>
      </c>
      <c r="W1024" s="11"/>
      <c r="X1024" s="11"/>
      <c r="Y1024" s="11"/>
      <c r="Z1024" s="11"/>
      <c r="AA1024" s="11"/>
      <c r="AB1024" s="11"/>
      <c r="AC1024" s="11"/>
      <c r="AD1024">
        <f>IF(AND('Loan amortization schedule-old'!K1024&gt;$AE$1,K1024&gt;$AE$1),1,0)</f>
        <v>1</v>
      </c>
      <c r="AE1024" s="2">
        <f>IF(AND('Loan amortization schedule-old'!K1024&gt;$AE$1,K1024&lt;$AE$1),($AE$1-K1024)*Inputs!$B$10,0)</f>
        <v>0</v>
      </c>
      <c r="AF1024">
        <f>IF(AND('Loan amortization schedule-old'!K1024&lt;$AE$1,K1024&lt;$AE$1),('Loan amortization schedule-old'!K1024-'Loan amortization schedule-new'!K1024)*Inputs!$B$10,0)</f>
        <v>0</v>
      </c>
      <c r="AG1024" s="7"/>
      <c r="AH1024" s="61" t="e">
        <f>IF(ISERROR(E1024),NA(),'Loan amortization schedule-old'!K1024-'Loan amortization schedule-new'!K1024)+IF(ISERROR(E1024),NA(),'Loan amortization schedule-old'!L1024-'Loan amortization schedule-new'!L1024)-IF(ISERROR(E1024),NA(),IF(AD1024=1,0,SUM(AE1024:AF1024)))</f>
        <v>#VALUE!</v>
      </c>
    </row>
    <row r="1025" spans="4:34">
      <c r="D1025" s="26">
        <f>IF(SUM($D$2:D1024)&lt;&gt;0,0,IF(OR(ROUND(U1024-L1025,2)=0,ROUND(U1025,2)=0),E1025,0))</f>
        <v>0</v>
      </c>
      <c r="E1025" s="3" t="str">
        <f t="shared" si="189"/>
        <v/>
      </c>
      <c r="F1025" s="3" t="str">
        <f t="shared" si="181"/>
        <v/>
      </c>
      <c r="G1025" s="47">
        <f t="shared" si="191"/>
        <v>8.6499999999999994E-2</v>
      </c>
      <c r="H1025" s="37">
        <f t="shared" si="182"/>
        <v>8.6499999999999994E-2</v>
      </c>
      <c r="I1025" s="9" t="e">
        <f>IF(Inputs!$B$12="No",IF((K1025+L1025)&gt;(U1024*(1+rate/freq)),IF((U1024*(1+rate/freq))&lt;0,0,(U1024*(1+rate/freq))),(K1025+L1025)),IF(E1025="",NA(),IF(Inputs!$E$10&gt;(U1024*(1+rate/freq)),IF((U1024*(1+rate/freq))&lt;0,0,(U1024*(1+rate/freq))),PMT(H1025/freq,(term),-$B$2))))</f>
        <v>#N/A</v>
      </c>
      <c r="J1025" s="8" t="str">
        <f t="shared" si="183"/>
        <v/>
      </c>
      <c r="K1025" s="9" t="str">
        <f t="shared" si="184"/>
        <v/>
      </c>
      <c r="L1025" s="8" t="str">
        <f>IF(E1025="","",IF(Inputs!$B$12="Yes",I1025-K1025,Inputs!$B$6-K1025))</f>
        <v/>
      </c>
      <c r="M1025" s="8" t="str">
        <f t="shared" si="190"/>
        <v/>
      </c>
      <c r="N1025" s="8"/>
      <c r="O1025" s="8"/>
      <c r="P1025" s="8"/>
      <c r="Q1025" s="8" t="str">
        <f t="shared" si="185"/>
        <v/>
      </c>
      <c r="R1025" s="3">
        <f t="shared" si="186"/>
        <v>0</v>
      </c>
      <c r="S1025" s="19"/>
      <c r="T1025" s="3">
        <f t="shared" si="187"/>
        <v>0</v>
      </c>
      <c r="U1025" s="8" t="str">
        <f t="shared" si="188"/>
        <v/>
      </c>
      <c r="W1025" s="11"/>
      <c r="X1025" s="11"/>
      <c r="Y1025" s="11"/>
      <c r="Z1025" s="11"/>
      <c r="AA1025" s="11"/>
      <c r="AB1025" s="11"/>
      <c r="AC1025" s="11"/>
      <c r="AD1025">
        <f>IF(AND('Loan amortization schedule-old'!K1025&gt;$AE$1,K1025&gt;$AE$1),1,0)</f>
        <v>1</v>
      </c>
      <c r="AE1025" s="2">
        <f>IF(AND('Loan amortization schedule-old'!K1025&gt;$AE$1,K1025&lt;$AE$1),($AE$1-K1025)*Inputs!$B$10,0)</f>
        <v>0</v>
      </c>
      <c r="AF1025">
        <f>IF(AND('Loan amortization schedule-old'!K1025&lt;$AE$1,K1025&lt;$AE$1),('Loan amortization schedule-old'!K1025-'Loan amortization schedule-new'!K1025)*Inputs!$B$10,0)</f>
        <v>0</v>
      </c>
      <c r="AG1025" s="7"/>
      <c r="AH1025" s="61" t="e">
        <f>IF(ISERROR(E1025),NA(),'Loan amortization schedule-old'!K1025-'Loan amortization schedule-new'!K1025)+IF(ISERROR(E1025),NA(),'Loan amortization schedule-old'!L1025-'Loan amortization schedule-new'!L1025)-IF(ISERROR(E1025),NA(),IF(AD1025=1,0,SUM(AE1025:AF1025)))</f>
        <v>#VALUE!</v>
      </c>
    </row>
    <row r="1026" spans="4:34">
      <c r="D1026" s="26">
        <f>IF(SUM($D$2:D1025)&lt;&gt;0,0,IF(OR(ROUND(U1025-L1026,2)=0,ROUND(U1026,2)=0),E1026,0))</f>
        <v>0</v>
      </c>
      <c r="E1026" s="3" t="str">
        <f t="shared" si="189"/>
        <v/>
      </c>
      <c r="F1026" s="3" t="str">
        <f t="shared" si="181"/>
        <v/>
      </c>
      <c r="G1026" s="47">
        <f t="shared" si="191"/>
        <v>8.6499999999999994E-2</v>
      </c>
      <c r="H1026" s="37">
        <f t="shared" si="182"/>
        <v>8.6499999999999994E-2</v>
      </c>
      <c r="I1026" s="9" t="e">
        <f>IF(Inputs!$B$12="No",IF((K1026+L1026)&gt;(U1025*(1+rate/freq)),IF((U1025*(1+rate/freq))&lt;0,0,(U1025*(1+rate/freq))),(K1026+L1026)),IF(E1026="",NA(),IF(Inputs!$E$10&gt;(U1025*(1+rate/freq)),IF((U1025*(1+rate/freq))&lt;0,0,(U1025*(1+rate/freq))),PMT(H1026/freq,(term),-$B$2))))</f>
        <v>#N/A</v>
      </c>
      <c r="J1026" s="8" t="str">
        <f t="shared" si="183"/>
        <v/>
      </c>
      <c r="K1026" s="9" t="str">
        <f t="shared" si="184"/>
        <v/>
      </c>
      <c r="L1026" s="8" t="str">
        <f>IF(E1026="","",IF(Inputs!$B$12="Yes",I1026-K1026,Inputs!$B$6-K1026))</f>
        <v/>
      </c>
      <c r="M1026" s="8" t="str">
        <f t="shared" si="190"/>
        <v/>
      </c>
      <c r="N1026" s="8"/>
      <c r="O1026" s="8"/>
      <c r="P1026" s="8"/>
      <c r="Q1026" s="8" t="str">
        <f t="shared" si="185"/>
        <v/>
      </c>
      <c r="R1026" s="3">
        <f t="shared" si="186"/>
        <v>0</v>
      </c>
      <c r="S1026" s="19"/>
      <c r="T1026" s="3">
        <f t="shared" si="187"/>
        <v>0</v>
      </c>
      <c r="U1026" s="8" t="str">
        <f t="shared" si="188"/>
        <v/>
      </c>
      <c r="W1026" s="11"/>
      <c r="X1026" s="11"/>
      <c r="Y1026" s="11"/>
      <c r="Z1026" s="11"/>
      <c r="AA1026" s="11"/>
      <c r="AB1026" s="11"/>
      <c r="AC1026" s="11"/>
      <c r="AD1026">
        <f>IF(AND('Loan amortization schedule-old'!K1026&gt;$AE$1,K1026&gt;$AE$1),1,0)</f>
        <v>1</v>
      </c>
      <c r="AE1026" s="2">
        <f>IF(AND('Loan amortization schedule-old'!K1026&gt;$AE$1,K1026&lt;$AE$1),($AE$1-K1026)*Inputs!$B$10,0)</f>
        <v>0</v>
      </c>
      <c r="AF1026">
        <f>IF(AND('Loan amortization schedule-old'!K1026&lt;$AE$1,K1026&lt;$AE$1),('Loan amortization schedule-old'!K1026-'Loan amortization schedule-new'!K1026)*Inputs!$B$10,0)</f>
        <v>0</v>
      </c>
      <c r="AG1026" s="7"/>
      <c r="AH1026" s="61" t="e">
        <f>IF(ISERROR(E1026),NA(),'Loan amortization schedule-old'!K1026-'Loan amortization schedule-new'!K1026)+IF(ISERROR(E1026),NA(),'Loan amortization schedule-old'!L1026-'Loan amortization schedule-new'!L1026)-IF(ISERROR(E1026),NA(),IF(AD1026=1,0,SUM(AE1026:AF1026)))</f>
        <v>#VALUE!</v>
      </c>
    </row>
    <row r="1027" spans="4:34">
      <c r="D1027" s="26">
        <f>IF(SUM($D$2:D1026)&lt;&gt;0,0,IF(OR(ROUND(U1026-L1027,2)=0,ROUND(U1027,2)=0),E1027,0))</f>
        <v>0</v>
      </c>
      <c r="E1027" s="3" t="str">
        <f t="shared" si="189"/>
        <v/>
      </c>
      <c r="F1027" s="3" t="str">
        <f t="shared" si="181"/>
        <v/>
      </c>
      <c r="G1027" s="47">
        <f t="shared" si="191"/>
        <v>8.6499999999999994E-2</v>
      </c>
      <c r="H1027" s="37">
        <f t="shared" si="182"/>
        <v>8.6499999999999994E-2</v>
      </c>
      <c r="I1027" s="9" t="e">
        <f>IF(Inputs!$B$12="No",IF((K1027+L1027)&gt;(U1026*(1+rate/freq)),IF((U1026*(1+rate/freq))&lt;0,0,(U1026*(1+rate/freq))),(K1027+L1027)),IF(E1027="",NA(),IF(Inputs!$E$10&gt;(U1026*(1+rate/freq)),IF((U1026*(1+rate/freq))&lt;0,0,(U1026*(1+rate/freq))),PMT(H1027/freq,(term),-$B$2))))</f>
        <v>#N/A</v>
      </c>
      <c r="J1027" s="8" t="str">
        <f t="shared" si="183"/>
        <v/>
      </c>
      <c r="K1027" s="9" t="str">
        <f t="shared" si="184"/>
        <v/>
      </c>
      <c r="L1027" s="8" t="str">
        <f>IF(E1027="","",IF(Inputs!$B$12="Yes",I1027-K1027,Inputs!$B$6-K1027))</f>
        <v/>
      </c>
      <c r="M1027" s="8" t="str">
        <f t="shared" si="190"/>
        <v/>
      </c>
      <c r="N1027" s="8">
        <f>N1024+3</f>
        <v>1024</v>
      </c>
      <c r="O1027" s="8"/>
      <c r="P1027" s="8"/>
      <c r="Q1027" s="8" t="str">
        <f t="shared" si="185"/>
        <v/>
      </c>
      <c r="R1027" s="3">
        <f t="shared" si="186"/>
        <v>0</v>
      </c>
      <c r="S1027" s="19"/>
      <c r="T1027" s="3">
        <f t="shared" si="187"/>
        <v>0</v>
      </c>
      <c r="U1027" s="8" t="str">
        <f t="shared" si="188"/>
        <v/>
      </c>
      <c r="W1027" s="11"/>
      <c r="X1027" s="11"/>
      <c r="Y1027" s="11"/>
      <c r="Z1027" s="11"/>
      <c r="AA1027" s="11"/>
      <c r="AB1027" s="11"/>
      <c r="AC1027" s="11"/>
      <c r="AD1027">
        <f>IF(AND('Loan amortization schedule-old'!K1027&gt;$AE$1,K1027&gt;$AE$1),1,0)</f>
        <v>1</v>
      </c>
      <c r="AE1027" s="2">
        <f>IF(AND('Loan amortization schedule-old'!K1027&gt;$AE$1,K1027&lt;$AE$1),($AE$1-K1027)*Inputs!$B$10,0)</f>
        <v>0</v>
      </c>
      <c r="AF1027">
        <f>IF(AND('Loan amortization schedule-old'!K1027&lt;$AE$1,K1027&lt;$AE$1),('Loan amortization schedule-old'!K1027-'Loan amortization schedule-new'!K1027)*Inputs!$B$10,0)</f>
        <v>0</v>
      </c>
      <c r="AG1027" s="7"/>
      <c r="AH1027" s="61" t="e">
        <f>IF(ISERROR(E1027),NA(),'Loan amortization schedule-old'!K1027-'Loan amortization schedule-new'!K1027)+IF(ISERROR(E1027),NA(),'Loan amortization schedule-old'!L1027-'Loan amortization schedule-new'!L1027)-IF(ISERROR(E1027),NA(),IF(AD1027=1,0,SUM(AE1027:AF1027)))</f>
        <v>#VALUE!</v>
      </c>
    </row>
    <row r="1028" spans="4:34">
      <c r="D1028" s="26">
        <f>IF(SUM($D$2:D1027)&lt;&gt;0,0,IF(OR(ROUND(U1027-L1028,2)=0,ROUND(U1028,2)=0),E1028,0))</f>
        <v>0</v>
      </c>
      <c r="E1028" s="3" t="str">
        <f t="shared" si="189"/>
        <v/>
      </c>
      <c r="F1028" s="3" t="str">
        <f t="shared" ref="F1028:F1091" si="192">IF(E1028="","",IF(ISERROR(INDEX($A$11:$B$20,MATCH(E1028,$A$11:$A$20,0),2)),0,INDEX($A$11:$B$20,MATCH(E1028,$A$11:$A$20,0),2)))</f>
        <v/>
      </c>
      <c r="G1028" s="47">
        <f t="shared" si="191"/>
        <v>8.6499999999999994E-2</v>
      </c>
      <c r="H1028" s="37">
        <f t="shared" ref="H1028:H1091" si="193">IF($BD$2="fixed",rate,G1028)</f>
        <v>8.6499999999999994E-2</v>
      </c>
      <c r="I1028" s="9" t="e">
        <f>IF(Inputs!$B$12="No",IF((K1028+L1028)&gt;(U1027*(1+rate/freq)),IF((U1027*(1+rate/freq))&lt;0,0,(U1027*(1+rate/freq))),(K1028+L1028)),IF(E1028="",NA(),IF(Inputs!$E$10&gt;(U1027*(1+rate/freq)),IF((U1027*(1+rate/freq))&lt;0,0,(U1027*(1+rate/freq))),PMT(H1028/freq,(term),-$B$2))))</f>
        <v>#N/A</v>
      </c>
      <c r="J1028" s="8" t="str">
        <f t="shared" ref="J1028:J1091" si="194">IF(E1028="","",IF(emi&gt;(U1027*(1+rate/freq)),IF((U1027*(1+rate/freq))&lt;0,0,(U1027*(1+rate/freq))),emi))</f>
        <v/>
      </c>
      <c r="K1028" s="9" t="str">
        <f t="shared" ref="K1028:K1091" si="195">IF(E1028="","",IF(U1027&lt;0,0,U1027)*H1028/freq)</f>
        <v/>
      </c>
      <c r="L1028" s="8" t="str">
        <f>IF(E1028="","",IF(Inputs!$B$12="Yes",I1028-K1028,Inputs!$B$6-K1028))</f>
        <v/>
      </c>
      <c r="M1028" s="8" t="str">
        <f t="shared" si="190"/>
        <v/>
      </c>
      <c r="N1028" s="8"/>
      <c r="O1028" s="8"/>
      <c r="P1028" s="8"/>
      <c r="Q1028" s="8" t="str">
        <f t="shared" ref="Q1028:Q1091" si="196">IF($B$23=$M$2,M1028,IF($B$23=$N$2,N1028,IF($B$23=$O$2,O1028,IF($B$23=$P$2,P1028,""))))</f>
        <v/>
      </c>
      <c r="R1028" s="3">
        <f t="shared" ref="R1028:R1091" si="197">IF(Q1028&lt;&gt;0,regpay,0)</f>
        <v>0</v>
      </c>
      <c r="S1028" s="19"/>
      <c r="T1028" s="3">
        <f t="shared" ref="T1028:T1091" si="198">IF(U1027=0,0,S1028)</f>
        <v>0</v>
      </c>
      <c r="U1028" s="8" t="str">
        <f t="shared" ref="U1028:U1091" si="199">IF(E1028="","",IF(U1027&lt;=0,0,IF(U1027+F1028-L1028-R1028-T1028&lt;0,0,U1027+F1028-L1028-R1028-T1028)))</f>
        <v/>
      </c>
      <c r="W1028" s="11"/>
      <c r="X1028" s="11"/>
      <c r="Y1028" s="11"/>
      <c r="Z1028" s="11"/>
      <c r="AA1028" s="11"/>
      <c r="AB1028" s="11"/>
      <c r="AC1028" s="11"/>
      <c r="AD1028">
        <f>IF(AND('Loan amortization schedule-old'!K1028&gt;$AE$1,K1028&gt;$AE$1),1,0)</f>
        <v>1</v>
      </c>
      <c r="AE1028" s="2">
        <f>IF(AND('Loan amortization schedule-old'!K1028&gt;$AE$1,K1028&lt;$AE$1),($AE$1-K1028)*Inputs!$B$10,0)</f>
        <v>0</v>
      </c>
      <c r="AF1028">
        <f>IF(AND('Loan amortization schedule-old'!K1028&lt;$AE$1,K1028&lt;$AE$1),('Loan amortization schedule-old'!K1028-'Loan amortization schedule-new'!K1028)*Inputs!$B$10,0)</f>
        <v>0</v>
      </c>
      <c r="AG1028" s="7"/>
      <c r="AH1028" s="61" t="e">
        <f>IF(ISERROR(E1028),NA(),'Loan amortization schedule-old'!K1028-'Loan amortization schedule-new'!K1028)+IF(ISERROR(E1028),NA(),'Loan amortization schedule-old'!L1028-'Loan amortization schedule-new'!L1028)-IF(ISERROR(E1028),NA(),IF(AD1028=1,0,SUM(AE1028:AF1028)))</f>
        <v>#VALUE!</v>
      </c>
    </row>
    <row r="1029" spans="4:34">
      <c r="D1029" s="26">
        <f>IF(SUM($D$2:D1028)&lt;&gt;0,0,IF(OR(ROUND(U1028-L1029,2)=0,ROUND(U1029,2)=0),E1029,0))</f>
        <v>0</v>
      </c>
      <c r="E1029" s="3" t="str">
        <f t="shared" ref="E1029:E1092" si="200">IF(E1028&lt;term,E1028+1,"")</f>
        <v/>
      </c>
      <c r="F1029" s="3" t="str">
        <f t="shared" si="192"/>
        <v/>
      </c>
      <c r="G1029" s="47">
        <f t="shared" si="191"/>
        <v>8.6499999999999994E-2</v>
      </c>
      <c r="H1029" s="37">
        <f t="shared" si="193"/>
        <v>8.6499999999999994E-2</v>
      </c>
      <c r="I1029" s="9" t="e">
        <f>IF(Inputs!$B$12="No",IF((K1029+L1029)&gt;(U1028*(1+rate/freq)),IF((U1028*(1+rate/freq))&lt;0,0,(U1028*(1+rate/freq))),(K1029+L1029)),IF(E1029="",NA(),IF(Inputs!$E$10&gt;(U1028*(1+rate/freq)),IF((U1028*(1+rate/freq))&lt;0,0,(U1028*(1+rate/freq))),PMT(H1029/freq,(term),-$B$2))))</f>
        <v>#N/A</v>
      </c>
      <c r="J1029" s="8" t="str">
        <f t="shared" si="194"/>
        <v/>
      </c>
      <c r="K1029" s="9" t="str">
        <f t="shared" si="195"/>
        <v/>
      </c>
      <c r="L1029" s="8" t="str">
        <f>IF(E1029="","",IF(Inputs!$B$12="Yes",I1029-K1029,Inputs!$B$6-K1029))</f>
        <v/>
      </c>
      <c r="M1029" s="8" t="str">
        <f t="shared" ref="M1029:M1092" si="201">E1029</f>
        <v/>
      </c>
      <c r="N1029" s="8"/>
      <c r="O1029" s="8"/>
      <c r="P1029" s="8"/>
      <c r="Q1029" s="8" t="str">
        <f t="shared" si="196"/>
        <v/>
      </c>
      <c r="R1029" s="3">
        <f t="shared" si="197"/>
        <v>0</v>
      </c>
      <c r="S1029" s="19"/>
      <c r="T1029" s="3">
        <f t="shared" si="198"/>
        <v>0</v>
      </c>
      <c r="U1029" s="8" t="str">
        <f t="shared" si="199"/>
        <v/>
      </c>
      <c r="W1029" s="11"/>
      <c r="X1029" s="11"/>
      <c r="Y1029" s="11"/>
      <c r="Z1029" s="11"/>
      <c r="AA1029" s="11"/>
      <c r="AB1029" s="11"/>
      <c r="AC1029" s="11"/>
      <c r="AD1029">
        <f>IF(AND('Loan amortization schedule-old'!K1029&gt;$AE$1,K1029&gt;$AE$1),1,0)</f>
        <v>1</v>
      </c>
      <c r="AE1029" s="2">
        <f>IF(AND('Loan amortization schedule-old'!K1029&gt;$AE$1,K1029&lt;$AE$1),($AE$1-K1029)*Inputs!$B$10,0)</f>
        <v>0</v>
      </c>
      <c r="AF1029">
        <f>IF(AND('Loan amortization schedule-old'!K1029&lt;$AE$1,K1029&lt;$AE$1),('Loan amortization schedule-old'!K1029-'Loan amortization schedule-new'!K1029)*Inputs!$B$10,0)</f>
        <v>0</v>
      </c>
      <c r="AG1029" s="7"/>
      <c r="AH1029" s="61" t="e">
        <f>IF(ISERROR(E1029),NA(),'Loan amortization schedule-old'!K1029-'Loan amortization schedule-new'!K1029)+IF(ISERROR(E1029),NA(),'Loan amortization schedule-old'!L1029-'Loan amortization schedule-new'!L1029)-IF(ISERROR(E1029),NA(),IF(AD1029=1,0,SUM(AE1029:AF1029)))</f>
        <v>#VALUE!</v>
      </c>
    </row>
    <row r="1030" spans="4:34">
      <c r="D1030" s="26">
        <f>IF(SUM($D$2:D1029)&lt;&gt;0,0,IF(OR(ROUND(U1029-L1030,2)=0,ROUND(U1030,2)=0),E1030,0))</f>
        <v>0</v>
      </c>
      <c r="E1030" s="3" t="str">
        <f t="shared" si="200"/>
        <v/>
      </c>
      <c r="F1030" s="3" t="str">
        <f t="shared" si="192"/>
        <v/>
      </c>
      <c r="G1030" s="47">
        <f t="shared" ref="G1030:G1093" si="202">G1029</f>
        <v>8.6499999999999994E-2</v>
      </c>
      <c r="H1030" s="37">
        <f t="shared" si="193"/>
        <v>8.6499999999999994E-2</v>
      </c>
      <c r="I1030" s="9" t="e">
        <f>IF(Inputs!$B$12="No",IF((K1030+L1030)&gt;(U1029*(1+rate/freq)),IF((U1029*(1+rate/freq))&lt;0,0,(U1029*(1+rate/freq))),(K1030+L1030)),IF(E1030="",NA(),IF(Inputs!$E$10&gt;(U1029*(1+rate/freq)),IF((U1029*(1+rate/freq))&lt;0,0,(U1029*(1+rate/freq))),PMT(H1030/freq,(term),-$B$2))))</f>
        <v>#N/A</v>
      </c>
      <c r="J1030" s="8" t="str">
        <f t="shared" si="194"/>
        <v/>
      </c>
      <c r="K1030" s="9" t="str">
        <f t="shared" si="195"/>
        <v/>
      </c>
      <c r="L1030" s="8" t="str">
        <f>IF(E1030="","",IF(Inputs!$B$12="Yes",I1030-K1030,Inputs!$B$6-K1030))</f>
        <v/>
      </c>
      <c r="M1030" s="8" t="str">
        <f t="shared" si="201"/>
        <v/>
      </c>
      <c r="N1030" s="8">
        <f>N1027+3</f>
        <v>1027</v>
      </c>
      <c r="O1030" s="8">
        <f>O1024+6</f>
        <v>1027</v>
      </c>
      <c r="P1030" s="8"/>
      <c r="Q1030" s="8" t="str">
        <f t="shared" si="196"/>
        <v/>
      </c>
      <c r="R1030" s="3">
        <f t="shared" si="197"/>
        <v>0</v>
      </c>
      <c r="S1030" s="19"/>
      <c r="T1030" s="3">
        <f t="shared" si="198"/>
        <v>0</v>
      </c>
      <c r="U1030" s="8" t="str">
        <f t="shared" si="199"/>
        <v/>
      </c>
      <c r="W1030" s="11"/>
      <c r="X1030" s="11"/>
      <c r="Y1030" s="11"/>
      <c r="Z1030" s="11"/>
      <c r="AA1030" s="11"/>
      <c r="AB1030" s="11"/>
      <c r="AC1030" s="11"/>
      <c r="AD1030">
        <f>IF(AND('Loan amortization schedule-old'!K1030&gt;$AE$1,K1030&gt;$AE$1),1,0)</f>
        <v>1</v>
      </c>
      <c r="AE1030" s="2">
        <f>IF(AND('Loan amortization schedule-old'!K1030&gt;$AE$1,K1030&lt;$AE$1),($AE$1-K1030)*Inputs!$B$10,0)</f>
        <v>0</v>
      </c>
      <c r="AF1030">
        <f>IF(AND('Loan amortization schedule-old'!K1030&lt;$AE$1,K1030&lt;$AE$1),('Loan amortization schedule-old'!K1030-'Loan amortization schedule-new'!K1030)*Inputs!$B$10,0)</f>
        <v>0</v>
      </c>
      <c r="AG1030" s="7"/>
      <c r="AH1030" s="61" t="e">
        <f>IF(ISERROR(E1030),NA(),'Loan amortization schedule-old'!K1030-'Loan amortization schedule-new'!K1030)+IF(ISERROR(E1030),NA(),'Loan amortization schedule-old'!L1030-'Loan amortization schedule-new'!L1030)-IF(ISERROR(E1030),NA(),IF(AD1030=1,0,SUM(AE1030:AF1030)))</f>
        <v>#VALUE!</v>
      </c>
    </row>
    <row r="1031" spans="4:34">
      <c r="D1031" s="26">
        <f>IF(SUM($D$2:D1030)&lt;&gt;0,0,IF(OR(ROUND(U1030-L1031,2)=0,ROUND(U1031,2)=0),E1031,0))</f>
        <v>0</v>
      </c>
      <c r="E1031" s="3" t="str">
        <f t="shared" si="200"/>
        <v/>
      </c>
      <c r="F1031" s="3" t="str">
        <f t="shared" si="192"/>
        <v/>
      </c>
      <c r="G1031" s="47">
        <f t="shared" si="202"/>
        <v>8.6499999999999994E-2</v>
      </c>
      <c r="H1031" s="37">
        <f t="shared" si="193"/>
        <v>8.6499999999999994E-2</v>
      </c>
      <c r="I1031" s="9" t="e">
        <f>IF(Inputs!$B$12="No",IF((K1031+L1031)&gt;(U1030*(1+rate/freq)),IF((U1030*(1+rate/freq))&lt;0,0,(U1030*(1+rate/freq))),(K1031+L1031)),IF(E1031="",NA(),IF(Inputs!$E$10&gt;(U1030*(1+rate/freq)),IF((U1030*(1+rate/freq))&lt;0,0,(U1030*(1+rate/freq))),PMT(H1031/freq,(term),-$B$2))))</f>
        <v>#N/A</v>
      </c>
      <c r="J1031" s="8" t="str">
        <f t="shared" si="194"/>
        <v/>
      </c>
      <c r="K1031" s="9" t="str">
        <f t="shared" si="195"/>
        <v/>
      </c>
      <c r="L1031" s="8" t="str">
        <f>IF(E1031="","",IF(Inputs!$B$12="Yes",I1031-K1031,Inputs!$B$6-K1031))</f>
        <v/>
      </c>
      <c r="M1031" s="8" t="str">
        <f t="shared" si="201"/>
        <v/>
      </c>
      <c r="N1031" s="8"/>
      <c r="O1031" s="8"/>
      <c r="P1031" s="8"/>
      <c r="Q1031" s="8" t="str">
        <f t="shared" si="196"/>
        <v/>
      </c>
      <c r="R1031" s="3">
        <f t="shared" si="197"/>
        <v>0</v>
      </c>
      <c r="S1031" s="19"/>
      <c r="T1031" s="3">
        <f t="shared" si="198"/>
        <v>0</v>
      </c>
      <c r="U1031" s="8" t="str">
        <f t="shared" si="199"/>
        <v/>
      </c>
      <c r="W1031" s="11"/>
      <c r="X1031" s="11"/>
      <c r="Y1031" s="11"/>
      <c r="Z1031" s="11"/>
      <c r="AA1031" s="11"/>
      <c r="AB1031" s="11"/>
      <c r="AC1031" s="11"/>
      <c r="AD1031">
        <f>IF(AND('Loan amortization schedule-old'!K1031&gt;$AE$1,K1031&gt;$AE$1),1,0)</f>
        <v>1</v>
      </c>
      <c r="AE1031" s="2">
        <f>IF(AND('Loan amortization schedule-old'!K1031&gt;$AE$1,K1031&lt;$AE$1),($AE$1-K1031)*Inputs!$B$10,0)</f>
        <v>0</v>
      </c>
      <c r="AF1031">
        <f>IF(AND('Loan amortization schedule-old'!K1031&lt;$AE$1,K1031&lt;$AE$1),('Loan amortization schedule-old'!K1031-'Loan amortization schedule-new'!K1031)*Inputs!$B$10,0)</f>
        <v>0</v>
      </c>
      <c r="AG1031" s="7"/>
      <c r="AH1031" s="61" t="e">
        <f>IF(ISERROR(E1031),NA(),'Loan amortization schedule-old'!K1031-'Loan amortization schedule-new'!K1031)+IF(ISERROR(E1031),NA(),'Loan amortization schedule-old'!L1031-'Loan amortization schedule-new'!L1031)-IF(ISERROR(E1031),NA(),IF(AD1031=1,0,SUM(AE1031:AF1031)))</f>
        <v>#VALUE!</v>
      </c>
    </row>
    <row r="1032" spans="4:34">
      <c r="D1032" s="26">
        <f>IF(SUM($D$2:D1031)&lt;&gt;0,0,IF(OR(ROUND(U1031-L1032,2)=0,ROUND(U1032,2)=0),E1032,0))</f>
        <v>0</v>
      </c>
      <c r="E1032" s="3" t="str">
        <f t="shared" si="200"/>
        <v/>
      </c>
      <c r="F1032" s="3" t="str">
        <f t="shared" si="192"/>
        <v/>
      </c>
      <c r="G1032" s="47">
        <f t="shared" si="202"/>
        <v>8.6499999999999994E-2</v>
      </c>
      <c r="H1032" s="37">
        <f t="shared" si="193"/>
        <v>8.6499999999999994E-2</v>
      </c>
      <c r="I1032" s="9" t="e">
        <f>IF(Inputs!$B$12="No",IF((K1032+L1032)&gt;(U1031*(1+rate/freq)),IF((U1031*(1+rate/freq))&lt;0,0,(U1031*(1+rate/freq))),(K1032+L1032)),IF(E1032="",NA(),IF(Inputs!$E$10&gt;(U1031*(1+rate/freq)),IF((U1031*(1+rate/freq))&lt;0,0,(U1031*(1+rate/freq))),PMT(H1032/freq,(term),-$B$2))))</f>
        <v>#N/A</v>
      </c>
      <c r="J1032" s="8" t="str">
        <f t="shared" si="194"/>
        <v/>
      </c>
      <c r="K1032" s="9" t="str">
        <f t="shared" si="195"/>
        <v/>
      </c>
      <c r="L1032" s="8" t="str">
        <f>IF(E1032="","",IF(Inputs!$B$12="Yes",I1032-K1032,Inputs!$B$6-K1032))</f>
        <v/>
      </c>
      <c r="M1032" s="8" t="str">
        <f t="shared" si="201"/>
        <v/>
      </c>
      <c r="N1032" s="8"/>
      <c r="O1032" s="8"/>
      <c r="P1032" s="8"/>
      <c r="Q1032" s="8" t="str">
        <f t="shared" si="196"/>
        <v/>
      </c>
      <c r="R1032" s="3">
        <f t="shared" si="197"/>
        <v>0</v>
      </c>
      <c r="S1032" s="19"/>
      <c r="T1032" s="3">
        <f t="shared" si="198"/>
        <v>0</v>
      </c>
      <c r="U1032" s="8" t="str">
        <f t="shared" si="199"/>
        <v/>
      </c>
      <c r="W1032" s="11"/>
      <c r="X1032" s="11"/>
      <c r="Y1032" s="11"/>
      <c r="Z1032" s="11"/>
      <c r="AA1032" s="11"/>
      <c r="AB1032" s="11"/>
      <c r="AC1032" s="11"/>
      <c r="AD1032">
        <f>IF(AND('Loan amortization schedule-old'!K1032&gt;$AE$1,K1032&gt;$AE$1),1,0)</f>
        <v>1</v>
      </c>
      <c r="AE1032" s="2">
        <f>IF(AND('Loan amortization schedule-old'!K1032&gt;$AE$1,K1032&lt;$AE$1),($AE$1-K1032)*Inputs!$B$10,0)</f>
        <v>0</v>
      </c>
      <c r="AF1032">
        <f>IF(AND('Loan amortization schedule-old'!K1032&lt;$AE$1,K1032&lt;$AE$1),('Loan amortization schedule-old'!K1032-'Loan amortization schedule-new'!K1032)*Inputs!$B$10,0)</f>
        <v>0</v>
      </c>
      <c r="AG1032" s="7"/>
      <c r="AH1032" s="61" t="e">
        <f>IF(ISERROR(E1032),NA(),'Loan amortization schedule-old'!K1032-'Loan amortization schedule-new'!K1032)+IF(ISERROR(E1032),NA(),'Loan amortization schedule-old'!L1032-'Loan amortization schedule-new'!L1032)-IF(ISERROR(E1032),NA(),IF(AD1032=1,0,SUM(AE1032:AF1032)))</f>
        <v>#VALUE!</v>
      </c>
    </row>
    <row r="1033" spans="4:34">
      <c r="D1033" s="26">
        <f>IF(SUM($D$2:D1032)&lt;&gt;0,0,IF(OR(ROUND(U1032-L1033,2)=0,ROUND(U1033,2)=0),E1033,0))</f>
        <v>0</v>
      </c>
      <c r="E1033" s="3" t="str">
        <f t="shared" si="200"/>
        <v/>
      </c>
      <c r="F1033" s="3" t="str">
        <f t="shared" si="192"/>
        <v/>
      </c>
      <c r="G1033" s="47">
        <f t="shared" si="202"/>
        <v>8.6499999999999994E-2</v>
      </c>
      <c r="H1033" s="37">
        <f t="shared" si="193"/>
        <v>8.6499999999999994E-2</v>
      </c>
      <c r="I1033" s="9" t="e">
        <f>IF(Inputs!$B$12="No",IF((K1033+L1033)&gt;(U1032*(1+rate/freq)),IF((U1032*(1+rate/freq))&lt;0,0,(U1032*(1+rate/freq))),(K1033+L1033)),IF(E1033="",NA(),IF(Inputs!$E$10&gt;(U1032*(1+rate/freq)),IF((U1032*(1+rate/freq))&lt;0,0,(U1032*(1+rate/freq))),PMT(H1033/freq,(term),-$B$2))))</f>
        <v>#N/A</v>
      </c>
      <c r="J1033" s="8" t="str">
        <f t="shared" si="194"/>
        <v/>
      </c>
      <c r="K1033" s="9" t="str">
        <f t="shared" si="195"/>
        <v/>
      </c>
      <c r="L1033" s="8" t="str">
        <f>IF(E1033="","",IF(Inputs!$B$12="Yes",I1033-K1033,Inputs!$B$6-K1033))</f>
        <v/>
      </c>
      <c r="M1033" s="8" t="str">
        <f t="shared" si="201"/>
        <v/>
      </c>
      <c r="N1033" s="8">
        <f>N1030+3</f>
        <v>1030</v>
      </c>
      <c r="O1033" s="8"/>
      <c r="P1033" s="8"/>
      <c r="Q1033" s="8" t="str">
        <f t="shared" si="196"/>
        <v/>
      </c>
      <c r="R1033" s="3">
        <f t="shared" si="197"/>
        <v>0</v>
      </c>
      <c r="S1033" s="19"/>
      <c r="T1033" s="3">
        <f t="shared" si="198"/>
        <v>0</v>
      </c>
      <c r="U1033" s="8" t="str">
        <f t="shared" si="199"/>
        <v/>
      </c>
      <c r="W1033" s="11"/>
      <c r="X1033" s="11"/>
      <c r="Y1033" s="11"/>
      <c r="Z1033" s="11"/>
      <c r="AA1033" s="11"/>
      <c r="AB1033" s="11"/>
      <c r="AC1033" s="11"/>
      <c r="AD1033">
        <f>IF(AND('Loan amortization schedule-old'!K1033&gt;$AE$1,K1033&gt;$AE$1),1,0)</f>
        <v>1</v>
      </c>
      <c r="AE1033" s="2">
        <f>IF(AND('Loan amortization schedule-old'!K1033&gt;$AE$1,K1033&lt;$AE$1),($AE$1-K1033)*Inputs!$B$10,0)</f>
        <v>0</v>
      </c>
      <c r="AF1033">
        <f>IF(AND('Loan amortization schedule-old'!K1033&lt;$AE$1,K1033&lt;$AE$1),('Loan amortization schedule-old'!K1033-'Loan amortization schedule-new'!K1033)*Inputs!$B$10,0)</f>
        <v>0</v>
      </c>
      <c r="AG1033" s="7"/>
      <c r="AH1033" s="61" t="e">
        <f>IF(ISERROR(E1033),NA(),'Loan amortization schedule-old'!K1033-'Loan amortization schedule-new'!K1033)+IF(ISERROR(E1033),NA(),'Loan amortization schedule-old'!L1033-'Loan amortization schedule-new'!L1033)-IF(ISERROR(E1033),NA(),IF(AD1033=1,0,SUM(AE1033:AF1033)))</f>
        <v>#VALUE!</v>
      </c>
    </row>
    <row r="1034" spans="4:34">
      <c r="D1034" s="26">
        <f>IF(SUM($D$2:D1033)&lt;&gt;0,0,IF(OR(ROUND(U1033-L1034,2)=0,ROUND(U1034,2)=0),E1034,0))</f>
        <v>0</v>
      </c>
      <c r="E1034" s="3" t="str">
        <f t="shared" si="200"/>
        <v/>
      </c>
      <c r="F1034" s="3" t="str">
        <f t="shared" si="192"/>
        <v/>
      </c>
      <c r="G1034" s="47">
        <f t="shared" si="202"/>
        <v>8.6499999999999994E-2</v>
      </c>
      <c r="H1034" s="37">
        <f t="shared" si="193"/>
        <v>8.6499999999999994E-2</v>
      </c>
      <c r="I1034" s="9" t="e">
        <f>IF(Inputs!$B$12="No",IF((K1034+L1034)&gt;(U1033*(1+rate/freq)),IF((U1033*(1+rate/freq))&lt;0,0,(U1033*(1+rate/freq))),(K1034+L1034)),IF(E1034="",NA(),IF(Inputs!$E$10&gt;(U1033*(1+rate/freq)),IF((U1033*(1+rate/freq))&lt;0,0,(U1033*(1+rate/freq))),PMT(H1034/freq,(term),-$B$2))))</f>
        <v>#N/A</v>
      </c>
      <c r="J1034" s="8" t="str">
        <f t="shared" si="194"/>
        <v/>
      </c>
      <c r="K1034" s="9" t="str">
        <f t="shared" si="195"/>
        <v/>
      </c>
      <c r="L1034" s="8" t="str">
        <f>IF(E1034="","",IF(Inputs!$B$12="Yes",I1034-K1034,Inputs!$B$6-K1034))</f>
        <v/>
      </c>
      <c r="M1034" s="8" t="str">
        <f t="shared" si="201"/>
        <v/>
      </c>
      <c r="N1034" s="8"/>
      <c r="O1034" s="8"/>
      <c r="P1034" s="8"/>
      <c r="Q1034" s="8" t="str">
        <f t="shared" si="196"/>
        <v/>
      </c>
      <c r="R1034" s="3">
        <f t="shared" si="197"/>
        <v>0</v>
      </c>
      <c r="S1034" s="19"/>
      <c r="T1034" s="3">
        <f t="shared" si="198"/>
        <v>0</v>
      </c>
      <c r="U1034" s="8" t="str">
        <f t="shared" si="199"/>
        <v/>
      </c>
      <c r="W1034" s="11"/>
      <c r="X1034" s="11"/>
      <c r="Y1034" s="11"/>
      <c r="Z1034" s="11"/>
      <c r="AA1034" s="11"/>
      <c r="AB1034" s="11"/>
      <c r="AC1034" s="11"/>
      <c r="AD1034">
        <f>IF(AND('Loan amortization schedule-old'!K1034&gt;$AE$1,K1034&gt;$AE$1),1,0)</f>
        <v>1</v>
      </c>
      <c r="AE1034" s="2">
        <f>IF(AND('Loan amortization schedule-old'!K1034&gt;$AE$1,K1034&lt;$AE$1),($AE$1-K1034)*Inputs!$B$10,0)</f>
        <v>0</v>
      </c>
      <c r="AF1034">
        <f>IF(AND('Loan amortization schedule-old'!K1034&lt;$AE$1,K1034&lt;$AE$1),('Loan amortization schedule-old'!K1034-'Loan amortization schedule-new'!K1034)*Inputs!$B$10,0)</f>
        <v>0</v>
      </c>
      <c r="AG1034" s="7"/>
      <c r="AH1034" s="61" t="e">
        <f>IF(ISERROR(E1034),NA(),'Loan amortization schedule-old'!K1034-'Loan amortization schedule-new'!K1034)+IF(ISERROR(E1034),NA(),'Loan amortization schedule-old'!L1034-'Loan amortization schedule-new'!L1034)-IF(ISERROR(E1034),NA(),IF(AD1034=1,0,SUM(AE1034:AF1034)))</f>
        <v>#VALUE!</v>
      </c>
    </row>
    <row r="1035" spans="4:34">
      <c r="D1035" s="26">
        <f>IF(SUM($D$2:D1034)&lt;&gt;0,0,IF(OR(ROUND(U1034-L1035,2)=0,ROUND(U1035,2)=0),E1035,0))</f>
        <v>0</v>
      </c>
      <c r="E1035" s="3" t="str">
        <f t="shared" si="200"/>
        <v/>
      </c>
      <c r="F1035" s="3" t="str">
        <f t="shared" si="192"/>
        <v/>
      </c>
      <c r="G1035" s="47">
        <f t="shared" si="202"/>
        <v>8.6499999999999994E-2</v>
      </c>
      <c r="H1035" s="37">
        <f t="shared" si="193"/>
        <v>8.6499999999999994E-2</v>
      </c>
      <c r="I1035" s="9" t="e">
        <f>IF(Inputs!$B$12="No",IF((K1035+L1035)&gt;(U1034*(1+rate/freq)),IF((U1034*(1+rate/freq))&lt;0,0,(U1034*(1+rate/freq))),(K1035+L1035)),IF(E1035="",NA(),IF(Inputs!$E$10&gt;(U1034*(1+rate/freq)),IF((U1034*(1+rate/freq))&lt;0,0,(U1034*(1+rate/freq))),PMT(H1035/freq,(term),-$B$2))))</f>
        <v>#N/A</v>
      </c>
      <c r="J1035" s="8" t="str">
        <f t="shared" si="194"/>
        <v/>
      </c>
      <c r="K1035" s="9" t="str">
        <f t="shared" si="195"/>
        <v/>
      </c>
      <c r="L1035" s="8" t="str">
        <f>IF(E1035="","",IF(Inputs!$B$12="Yes",I1035-K1035,Inputs!$B$6-K1035))</f>
        <v/>
      </c>
      <c r="M1035" s="8" t="str">
        <f t="shared" si="201"/>
        <v/>
      </c>
      <c r="N1035" s="8"/>
      <c r="O1035" s="8"/>
      <c r="P1035" s="8"/>
      <c r="Q1035" s="8" t="str">
        <f t="shared" si="196"/>
        <v/>
      </c>
      <c r="R1035" s="3">
        <f t="shared" si="197"/>
        <v>0</v>
      </c>
      <c r="S1035" s="19"/>
      <c r="T1035" s="3">
        <f t="shared" si="198"/>
        <v>0</v>
      </c>
      <c r="U1035" s="8" t="str">
        <f t="shared" si="199"/>
        <v/>
      </c>
      <c r="W1035" s="11"/>
      <c r="X1035" s="11"/>
      <c r="Y1035" s="11"/>
      <c r="Z1035" s="11"/>
      <c r="AA1035" s="11"/>
      <c r="AB1035" s="11"/>
      <c r="AC1035" s="11"/>
      <c r="AD1035">
        <f>IF(AND('Loan amortization schedule-old'!K1035&gt;$AE$1,K1035&gt;$AE$1),1,0)</f>
        <v>1</v>
      </c>
      <c r="AE1035" s="2">
        <f>IF(AND('Loan amortization schedule-old'!K1035&gt;$AE$1,K1035&lt;$AE$1),($AE$1-K1035)*Inputs!$B$10,0)</f>
        <v>0</v>
      </c>
      <c r="AF1035">
        <f>IF(AND('Loan amortization schedule-old'!K1035&lt;$AE$1,K1035&lt;$AE$1),('Loan amortization schedule-old'!K1035-'Loan amortization schedule-new'!K1035)*Inputs!$B$10,0)</f>
        <v>0</v>
      </c>
      <c r="AG1035" s="7"/>
      <c r="AH1035" s="61" t="e">
        <f>IF(ISERROR(E1035),NA(),'Loan amortization schedule-old'!K1035-'Loan amortization schedule-new'!K1035)+IF(ISERROR(E1035),NA(),'Loan amortization schedule-old'!L1035-'Loan amortization schedule-new'!L1035)-IF(ISERROR(E1035),NA(),IF(AD1035=1,0,SUM(AE1035:AF1035)))</f>
        <v>#VALUE!</v>
      </c>
    </row>
    <row r="1036" spans="4:34">
      <c r="D1036" s="26">
        <f>IF(SUM($D$2:D1035)&lt;&gt;0,0,IF(OR(ROUND(U1035-L1036,2)=0,ROUND(U1036,2)=0),E1036,0))</f>
        <v>0</v>
      </c>
      <c r="E1036" s="3" t="str">
        <f t="shared" si="200"/>
        <v/>
      </c>
      <c r="F1036" s="3" t="str">
        <f t="shared" si="192"/>
        <v/>
      </c>
      <c r="G1036" s="47">
        <f t="shared" si="202"/>
        <v>8.6499999999999994E-2</v>
      </c>
      <c r="H1036" s="37">
        <f t="shared" si="193"/>
        <v>8.6499999999999994E-2</v>
      </c>
      <c r="I1036" s="9" t="e">
        <f>IF(Inputs!$B$12="No",IF((K1036+L1036)&gt;(U1035*(1+rate/freq)),IF((U1035*(1+rate/freq))&lt;0,0,(U1035*(1+rate/freq))),(K1036+L1036)),IF(E1036="",NA(),IF(Inputs!$E$10&gt;(U1035*(1+rate/freq)),IF((U1035*(1+rate/freq))&lt;0,0,(U1035*(1+rate/freq))),PMT(H1036/freq,(term),-$B$2))))</f>
        <v>#N/A</v>
      </c>
      <c r="J1036" s="8" t="str">
        <f t="shared" si="194"/>
        <v/>
      </c>
      <c r="K1036" s="9" t="str">
        <f t="shared" si="195"/>
        <v/>
      </c>
      <c r="L1036" s="8" t="str">
        <f>IF(E1036="","",IF(Inputs!$B$12="Yes",I1036-K1036,Inputs!$B$6-K1036))</f>
        <v/>
      </c>
      <c r="M1036" s="8" t="str">
        <f t="shared" si="201"/>
        <v/>
      </c>
      <c r="N1036" s="8">
        <f>N1033+3</f>
        <v>1033</v>
      </c>
      <c r="O1036" s="8">
        <f>O1030+6</f>
        <v>1033</v>
      </c>
      <c r="P1036" s="8">
        <f>P1024+12</f>
        <v>1033</v>
      </c>
      <c r="Q1036" s="8" t="str">
        <f t="shared" si="196"/>
        <v/>
      </c>
      <c r="R1036" s="3">
        <f t="shared" si="197"/>
        <v>0</v>
      </c>
      <c r="S1036" s="19"/>
      <c r="T1036" s="3">
        <f t="shared" si="198"/>
        <v>0</v>
      </c>
      <c r="U1036" s="8" t="str">
        <f t="shared" si="199"/>
        <v/>
      </c>
      <c r="W1036" s="11"/>
      <c r="X1036" s="11"/>
      <c r="Y1036" s="11"/>
      <c r="Z1036" s="11"/>
      <c r="AA1036" s="11"/>
      <c r="AB1036" s="11"/>
      <c r="AC1036" s="11"/>
      <c r="AD1036">
        <f>IF(AND('Loan amortization schedule-old'!K1036&gt;$AE$1,K1036&gt;$AE$1),1,0)</f>
        <v>1</v>
      </c>
      <c r="AE1036" s="2">
        <f>IF(AND('Loan amortization schedule-old'!K1036&gt;$AE$1,K1036&lt;$AE$1),($AE$1-K1036)*Inputs!$B$10,0)</f>
        <v>0</v>
      </c>
      <c r="AF1036">
        <f>IF(AND('Loan amortization schedule-old'!K1036&lt;$AE$1,K1036&lt;$AE$1),('Loan amortization schedule-old'!K1036-'Loan amortization schedule-new'!K1036)*Inputs!$B$10,0)</f>
        <v>0</v>
      </c>
      <c r="AG1036" s="7"/>
      <c r="AH1036" s="61" t="e">
        <f>IF(ISERROR(E1036),NA(),'Loan amortization schedule-old'!K1036-'Loan amortization schedule-new'!K1036)+IF(ISERROR(E1036),NA(),'Loan amortization schedule-old'!L1036-'Loan amortization schedule-new'!L1036)-IF(ISERROR(E1036),NA(),IF(AD1036=1,0,SUM(AE1036:AF1036)))</f>
        <v>#VALUE!</v>
      </c>
    </row>
    <row r="1037" spans="4:34">
      <c r="D1037" s="26">
        <f>IF(SUM($D$2:D1036)&lt;&gt;0,0,IF(OR(ROUND(U1036-L1037,2)=0,ROUND(U1037,2)=0),E1037,0))</f>
        <v>0</v>
      </c>
      <c r="E1037" s="3" t="str">
        <f t="shared" si="200"/>
        <v/>
      </c>
      <c r="F1037" s="3" t="str">
        <f t="shared" si="192"/>
        <v/>
      </c>
      <c r="G1037" s="47">
        <f t="shared" si="202"/>
        <v>8.6499999999999994E-2</v>
      </c>
      <c r="H1037" s="37">
        <f t="shared" si="193"/>
        <v>8.6499999999999994E-2</v>
      </c>
      <c r="I1037" s="9" t="e">
        <f>IF(Inputs!$B$12="No",IF((K1037+L1037)&gt;(U1036*(1+rate/freq)),IF((U1036*(1+rate/freq))&lt;0,0,(U1036*(1+rate/freq))),(K1037+L1037)),IF(E1037="",NA(),IF(Inputs!$E$10&gt;(U1036*(1+rate/freq)),IF((U1036*(1+rate/freq))&lt;0,0,(U1036*(1+rate/freq))),PMT(H1037/freq,(term),-$B$2))))</f>
        <v>#N/A</v>
      </c>
      <c r="J1037" s="8" t="str">
        <f t="shared" si="194"/>
        <v/>
      </c>
      <c r="K1037" s="9" t="str">
        <f t="shared" si="195"/>
        <v/>
      </c>
      <c r="L1037" s="8" t="str">
        <f>IF(E1037="","",IF(Inputs!$B$12="Yes",I1037-K1037,Inputs!$B$6-K1037))</f>
        <v/>
      </c>
      <c r="M1037" s="8" t="str">
        <f t="shared" si="201"/>
        <v/>
      </c>
      <c r="N1037" s="8"/>
      <c r="O1037" s="8"/>
      <c r="P1037" s="8"/>
      <c r="Q1037" s="8" t="str">
        <f t="shared" si="196"/>
        <v/>
      </c>
      <c r="R1037" s="3">
        <f t="shared" si="197"/>
        <v>0</v>
      </c>
      <c r="S1037" s="19"/>
      <c r="T1037" s="3">
        <f t="shared" si="198"/>
        <v>0</v>
      </c>
      <c r="U1037" s="8" t="str">
        <f t="shared" si="199"/>
        <v/>
      </c>
      <c r="W1037" s="11"/>
      <c r="X1037" s="11"/>
      <c r="Y1037" s="11"/>
      <c r="Z1037" s="11"/>
      <c r="AA1037" s="11"/>
      <c r="AB1037" s="11"/>
      <c r="AC1037" s="11"/>
      <c r="AD1037">
        <f>IF(AND('Loan amortization schedule-old'!K1037&gt;$AE$1,K1037&gt;$AE$1),1,0)</f>
        <v>1</v>
      </c>
      <c r="AE1037" s="2">
        <f>IF(AND('Loan amortization schedule-old'!K1037&gt;$AE$1,K1037&lt;$AE$1),($AE$1-K1037)*Inputs!$B$10,0)</f>
        <v>0</v>
      </c>
      <c r="AF1037">
        <f>IF(AND('Loan amortization schedule-old'!K1037&lt;$AE$1,K1037&lt;$AE$1),('Loan amortization schedule-old'!K1037-'Loan amortization schedule-new'!K1037)*Inputs!$B$10,0)</f>
        <v>0</v>
      </c>
      <c r="AG1037" s="7"/>
      <c r="AH1037" s="61" t="e">
        <f>IF(ISERROR(E1037),NA(),'Loan amortization schedule-old'!K1037-'Loan amortization schedule-new'!K1037)+IF(ISERROR(E1037),NA(),'Loan amortization schedule-old'!L1037-'Loan amortization schedule-new'!L1037)-IF(ISERROR(E1037),NA(),IF(AD1037=1,0,SUM(AE1037:AF1037)))</f>
        <v>#VALUE!</v>
      </c>
    </row>
    <row r="1038" spans="4:34">
      <c r="D1038" s="26">
        <f>IF(SUM($D$2:D1037)&lt;&gt;0,0,IF(OR(ROUND(U1037-L1038,2)=0,ROUND(U1038,2)=0),E1038,0))</f>
        <v>0</v>
      </c>
      <c r="E1038" s="3" t="str">
        <f t="shared" si="200"/>
        <v/>
      </c>
      <c r="F1038" s="3" t="str">
        <f t="shared" si="192"/>
        <v/>
      </c>
      <c r="G1038" s="47">
        <f t="shared" si="202"/>
        <v>8.6499999999999994E-2</v>
      </c>
      <c r="H1038" s="37">
        <f t="shared" si="193"/>
        <v>8.6499999999999994E-2</v>
      </c>
      <c r="I1038" s="9" t="e">
        <f>IF(Inputs!$B$12="No",IF((K1038+L1038)&gt;(U1037*(1+rate/freq)),IF((U1037*(1+rate/freq))&lt;0,0,(U1037*(1+rate/freq))),(K1038+L1038)),IF(E1038="",NA(),IF(Inputs!$E$10&gt;(U1037*(1+rate/freq)),IF((U1037*(1+rate/freq))&lt;0,0,(U1037*(1+rate/freq))),PMT(H1038/freq,(term),-$B$2))))</f>
        <v>#N/A</v>
      </c>
      <c r="J1038" s="8" t="str">
        <f t="shared" si="194"/>
        <v/>
      </c>
      <c r="K1038" s="9" t="str">
        <f t="shared" si="195"/>
        <v/>
      </c>
      <c r="L1038" s="8" t="str">
        <f>IF(E1038="","",IF(Inputs!$B$12="Yes",I1038-K1038,Inputs!$B$6-K1038))</f>
        <v/>
      </c>
      <c r="M1038" s="8" t="str">
        <f t="shared" si="201"/>
        <v/>
      </c>
      <c r="N1038" s="8"/>
      <c r="O1038" s="8"/>
      <c r="P1038" s="8"/>
      <c r="Q1038" s="8" t="str">
        <f t="shared" si="196"/>
        <v/>
      </c>
      <c r="R1038" s="3">
        <f t="shared" si="197"/>
        <v>0</v>
      </c>
      <c r="S1038" s="19"/>
      <c r="T1038" s="3">
        <f t="shared" si="198"/>
        <v>0</v>
      </c>
      <c r="U1038" s="8" t="str">
        <f t="shared" si="199"/>
        <v/>
      </c>
      <c r="W1038" s="11"/>
      <c r="X1038" s="11"/>
      <c r="Y1038" s="11"/>
      <c r="Z1038" s="11"/>
      <c r="AA1038" s="11"/>
      <c r="AB1038" s="11"/>
      <c r="AC1038" s="11"/>
      <c r="AD1038">
        <f>IF(AND('Loan amortization schedule-old'!K1038&gt;$AE$1,K1038&gt;$AE$1),1,0)</f>
        <v>1</v>
      </c>
      <c r="AE1038" s="2">
        <f>IF(AND('Loan amortization schedule-old'!K1038&gt;$AE$1,K1038&lt;$AE$1),($AE$1-K1038)*Inputs!$B$10,0)</f>
        <v>0</v>
      </c>
      <c r="AF1038">
        <f>IF(AND('Loan amortization schedule-old'!K1038&lt;$AE$1,K1038&lt;$AE$1),('Loan amortization schedule-old'!K1038-'Loan amortization schedule-new'!K1038)*Inputs!$B$10,0)</f>
        <v>0</v>
      </c>
      <c r="AG1038" s="7"/>
      <c r="AH1038" s="61" t="e">
        <f>IF(ISERROR(E1038),NA(),'Loan amortization schedule-old'!K1038-'Loan amortization schedule-new'!K1038)+IF(ISERROR(E1038),NA(),'Loan amortization schedule-old'!L1038-'Loan amortization schedule-new'!L1038)-IF(ISERROR(E1038),NA(),IF(AD1038=1,0,SUM(AE1038:AF1038)))</f>
        <v>#VALUE!</v>
      </c>
    </row>
    <row r="1039" spans="4:34">
      <c r="D1039" s="26">
        <f>IF(SUM($D$2:D1038)&lt;&gt;0,0,IF(OR(ROUND(U1038-L1039,2)=0,ROUND(U1039,2)=0),E1039,0))</f>
        <v>0</v>
      </c>
      <c r="E1039" s="3" t="str">
        <f t="shared" si="200"/>
        <v/>
      </c>
      <c r="F1039" s="3" t="str">
        <f t="shared" si="192"/>
        <v/>
      </c>
      <c r="G1039" s="47">
        <f t="shared" si="202"/>
        <v>8.6499999999999994E-2</v>
      </c>
      <c r="H1039" s="37">
        <f t="shared" si="193"/>
        <v>8.6499999999999994E-2</v>
      </c>
      <c r="I1039" s="9" t="e">
        <f>IF(Inputs!$B$12="No",IF((K1039+L1039)&gt;(U1038*(1+rate/freq)),IF((U1038*(1+rate/freq))&lt;0,0,(U1038*(1+rate/freq))),(K1039+L1039)),IF(E1039="",NA(),IF(Inputs!$E$10&gt;(U1038*(1+rate/freq)),IF((U1038*(1+rate/freq))&lt;0,0,(U1038*(1+rate/freq))),PMT(H1039/freq,(term),-$B$2))))</f>
        <v>#N/A</v>
      </c>
      <c r="J1039" s="8" t="str">
        <f t="shared" si="194"/>
        <v/>
      </c>
      <c r="K1039" s="9" t="str">
        <f t="shared" si="195"/>
        <v/>
      </c>
      <c r="L1039" s="8" t="str">
        <f>IF(E1039="","",IF(Inputs!$B$12="Yes",I1039-K1039,Inputs!$B$6-K1039))</f>
        <v/>
      </c>
      <c r="M1039" s="8" t="str">
        <f t="shared" si="201"/>
        <v/>
      </c>
      <c r="N1039" s="8">
        <f>N1036+3</f>
        <v>1036</v>
      </c>
      <c r="O1039" s="8"/>
      <c r="P1039" s="8"/>
      <c r="Q1039" s="8" t="str">
        <f t="shared" si="196"/>
        <v/>
      </c>
      <c r="R1039" s="3">
        <f t="shared" si="197"/>
        <v>0</v>
      </c>
      <c r="S1039" s="19"/>
      <c r="T1039" s="3">
        <f t="shared" si="198"/>
        <v>0</v>
      </c>
      <c r="U1039" s="8" t="str">
        <f t="shared" si="199"/>
        <v/>
      </c>
      <c r="W1039" s="11"/>
      <c r="X1039" s="11"/>
      <c r="Y1039" s="11"/>
      <c r="Z1039" s="11"/>
      <c r="AA1039" s="11"/>
      <c r="AB1039" s="11"/>
      <c r="AC1039" s="11"/>
      <c r="AD1039">
        <f>IF(AND('Loan amortization schedule-old'!K1039&gt;$AE$1,K1039&gt;$AE$1),1,0)</f>
        <v>1</v>
      </c>
      <c r="AE1039" s="2">
        <f>IF(AND('Loan amortization schedule-old'!K1039&gt;$AE$1,K1039&lt;$AE$1),($AE$1-K1039)*Inputs!$B$10,0)</f>
        <v>0</v>
      </c>
      <c r="AF1039">
        <f>IF(AND('Loan amortization schedule-old'!K1039&lt;$AE$1,K1039&lt;$AE$1),('Loan amortization schedule-old'!K1039-'Loan amortization schedule-new'!K1039)*Inputs!$B$10,0)</f>
        <v>0</v>
      </c>
      <c r="AG1039" s="7"/>
      <c r="AH1039" s="61" t="e">
        <f>IF(ISERROR(E1039),NA(),'Loan amortization schedule-old'!K1039-'Loan amortization schedule-new'!K1039)+IF(ISERROR(E1039),NA(),'Loan amortization schedule-old'!L1039-'Loan amortization schedule-new'!L1039)-IF(ISERROR(E1039),NA(),IF(AD1039=1,0,SUM(AE1039:AF1039)))</f>
        <v>#VALUE!</v>
      </c>
    </row>
    <row r="1040" spans="4:34">
      <c r="D1040" s="26">
        <f>IF(SUM($D$2:D1039)&lt;&gt;0,0,IF(OR(ROUND(U1039-L1040,2)=0,ROUND(U1040,2)=0),E1040,0))</f>
        <v>0</v>
      </c>
      <c r="E1040" s="3" t="str">
        <f t="shared" si="200"/>
        <v/>
      </c>
      <c r="F1040" s="3" t="str">
        <f t="shared" si="192"/>
        <v/>
      </c>
      <c r="G1040" s="47">
        <f t="shared" si="202"/>
        <v>8.6499999999999994E-2</v>
      </c>
      <c r="H1040" s="37">
        <f t="shared" si="193"/>
        <v>8.6499999999999994E-2</v>
      </c>
      <c r="I1040" s="9" t="e">
        <f>IF(Inputs!$B$12="No",IF((K1040+L1040)&gt;(U1039*(1+rate/freq)),IF((U1039*(1+rate/freq))&lt;0,0,(U1039*(1+rate/freq))),(K1040+L1040)),IF(E1040="",NA(),IF(Inputs!$E$10&gt;(U1039*(1+rate/freq)),IF((U1039*(1+rate/freq))&lt;0,0,(U1039*(1+rate/freq))),PMT(H1040/freq,(term),-$B$2))))</f>
        <v>#N/A</v>
      </c>
      <c r="J1040" s="8" t="str">
        <f t="shared" si="194"/>
        <v/>
      </c>
      <c r="K1040" s="9" t="str">
        <f t="shared" si="195"/>
        <v/>
      </c>
      <c r="L1040" s="8" t="str">
        <f>IF(E1040="","",IF(Inputs!$B$12="Yes",I1040-K1040,Inputs!$B$6-K1040))</f>
        <v/>
      </c>
      <c r="M1040" s="8" t="str">
        <f t="shared" si="201"/>
        <v/>
      </c>
      <c r="N1040" s="8"/>
      <c r="O1040" s="8"/>
      <c r="P1040" s="8"/>
      <c r="Q1040" s="8" t="str">
        <f t="shared" si="196"/>
        <v/>
      </c>
      <c r="R1040" s="3">
        <f t="shared" si="197"/>
        <v>0</v>
      </c>
      <c r="S1040" s="19"/>
      <c r="T1040" s="3">
        <f t="shared" si="198"/>
        <v>0</v>
      </c>
      <c r="U1040" s="8" t="str">
        <f t="shared" si="199"/>
        <v/>
      </c>
      <c r="W1040" s="11"/>
      <c r="X1040" s="11"/>
      <c r="Y1040" s="11"/>
      <c r="Z1040" s="11"/>
      <c r="AA1040" s="11"/>
      <c r="AB1040" s="11"/>
      <c r="AC1040" s="11"/>
      <c r="AD1040">
        <f>IF(AND('Loan amortization schedule-old'!K1040&gt;$AE$1,K1040&gt;$AE$1),1,0)</f>
        <v>1</v>
      </c>
      <c r="AE1040" s="2">
        <f>IF(AND('Loan amortization schedule-old'!K1040&gt;$AE$1,K1040&lt;$AE$1),($AE$1-K1040)*Inputs!$B$10,0)</f>
        <v>0</v>
      </c>
      <c r="AF1040">
        <f>IF(AND('Loan amortization schedule-old'!K1040&lt;$AE$1,K1040&lt;$AE$1),('Loan amortization schedule-old'!K1040-'Loan amortization schedule-new'!K1040)*Inputs!$B$10,0)</f>
        <v>0</v>
      </c>
      <c r="AG1040" s="7"/>
      <c r="AH1040" s="61" t="e">
        <f>IF(ISERROR(E1040),NA(),'Loan amortization schedule-old'!K1040-'Loan amortization schedule-new'!K1040)+IF(ISERROR(E1040),NA(),'Loan amortization schedule-old'!L1040-'Loan amortization schedule-new'!L1040)-IF(ISERROR(E1040),NA(),IF(AD1040=1,0,SUM(AE1040:AF1040)))</f>
        <v>#VALUE!</v>
      </c>
    </row>
    <row r="1041" spans="4:34">
      <c r="D1041" s="26">
        <f>IF(SUM($D$2:D1040)&lt;&gt;0,0,IF(OR(ROUND(U1040-L1041,2)=0,ROUND(U1041,2)=0),E1041,0))</f>
        <v>0</v>
      </c>
      <c r="E1041" s="3" t="str">
        <f t="shared" si="200"/>
        <v/>
      </c>
      <c r="F1041" s="3" t="str">
        <f t="shared" si="192"/>
        <v/>
      </c>
      <c r="G1041" s="47">
        <f t="shared" si="202"/>
        <v>8.6499999999999994E-2</v>
      </c>
      <c r="H1041" s="37">
        <f t="shared" si="193"/>
        <v>8.6499999999999994E-2</v>
      </c>
      <c r="I1041" s="9" t="e">
        <f>IF(Inputs!$B$12="No",IF((K1041+L1041)&gt;(U1040*(1+rate/freq)),IF((U1040*(1+rate/freq))&lt;0,0,(U1040*(1+rate/freq))),(K1041+L1041)),IF(E1041="",NA(),IF(Inputs!$E$10&gt;(U1040*(1+rate/freq)),IF((U1040*(1+rate/freq))&lt;0,0,(U1040*(1+rate/freq))),PMT(H1041/freq,(term),-$B$2))))</f>
        <v>#N/A</v>
      </c>
      <c r="J1041" s="8" t="str">
        <f t="shared" si="194"/>
        <v/>
      </c>
      <c r="K1041" s="9" t="str">
        <f t="shared" si="195"/>
        <v/>
      </c>
      <c r="L1041" s="8" t="str">
        <f>IF(E1041="","",IF(Inputs!$B$12="Yes",I1041-K1041,Inputs!$B$6-K1041))</f>
        <v/>
      </c>
      <c r="M1041" s="8" t="str">
        <f t="shared" si="201"/>
        <v/>
      </c>
      <c r="N1041" s="8"/>
      <c r="O1041" s="8"/>
      <c r="P1041" s="8"/>
      <c r="Q1041" s="8" t="str">
        <f t="shared" si="196"/>
        <v/>
      </c>
      <c r="R1041" s="3">
        <f t="shared" si="197"/>
        <v>0</v>
      </c>
      <c r="S1041" s="19"/>
      <c r="T1041" s="3">
        <f t="shared" si="198"/>
        <v>0</v>
      </c>
      <c r="U1041" s="8" t="str">
        <f t="shared" si="199"/>
        <v/>
      </c>
      <c r="W1041" s="11"/>
      <c r="X1041" s="11"/>
      <c r="Y1041" s="11"/>
      <c r="Z1041" s="11"/>
      <c r="AA1041" s="11"/>
      <c r="AB1041" s="11"/>
      <c r="AC1041" s="11"/>
      <c r="AD1041">
        <f>IF(AND('Loan amortization schedule-old'!K1041&gt;$AE$1,K1041&gt;$AE$1),1,0)</f>
        <v>1</v>
      </c>
      <c r="AE1041" s="2">
        <f>IF(AND('Loan amortization schedule-old'!K1041&gt;$AE$1,K1041&lt;$AE$1),($AE$1-K1041)*Inputs!$B$10,0)</f>
        <v>0</v>
      </c>
      <c r="AF1041">
        <f>IF(AND('Loan amortization schedule-old'!K1041&lt;$AE$1,K1041&lt;$AE$1),('Loan amortization schedule-old'!K1041-'Loan amortization schedule-new'!K1041)*Inputs!$B$10,0)</f>
        <v>0</v>
      </c>
      <c r="AG1041" s="7"/>
      <c r="AH1041" s="61" t="e">
        <f>IF(ISERROR(E1041),NA(),'Loan amortization schedule-old'!K1041-'Loan amortization schedule-new'!K1041)+IF(ISERROR(E1041),NA(),'Loan amortization schedule-old'!L1041-'Loan amortization schedule-new'!L1041)-IF(ISERROR(E1041),NA(),IF(AD1041=1,0,SUM(AE1041:AF1041)))</f>
        <v>#VALUE!</v>
      </c>
    </row>
    <row r="1042" spans="4:34">
      <c r="D1042" s="26">
        <f>IF(SUM($D$2:D1041)&lt;&gt;0,0,IF(OR(ROUND(U1041-L1042,2)=0,ROUND(U1042,2)=0),E1042,0))</f>
        <v>0</v>
      </c>
      <c r="E1042" s="3" t="str">
        <f t="shared" si="200"/>
        <v/>
      </c>
      <c r="F1042" s="3" t="str">
        <f t="shared" si="192"/>
        <v/>
      </c>
      <c r="G1042" s="47">
        <f t="shared" si="202"/>
        <v>8.6499999999999994E-2</v>
      </c>
      <c r="H1042" s="37">
        <f t="shared" si="193"/>
        <v>8.6499999999999994E-2</v>
      </c>
      <c r="I1042" s="9" t="e">
        <f>IF(Inputs!$B$12="No",IF((K1042+L1042)&gt;(U1041*(1+rate/freq)),IF((U1041*(1+rate/freq))&lt;0,0,(U1041*(1+rate/freq))),(K1042+L1042)),IF(E1042="",NA(),IF(Inputs!$E$10&gt;(U1041*(1+rate/freq)),IF((U1041*(1+rate/freq))&lt;0,0,(U1041*(1+rate/freq))),PMT(H1042/freq,(term),-$B$2))))</f>
        <v>#N/A</v>
      </c>
      <c r="J1042" s="8" t="str">
        <f t="shared" si="194"/>
        <v/>
      </c>
      <c r="K1042" s="9" t="str">
        <f t="shared" si="195"/>
        <v/>
      </c>
      <c r="L1042" s="8" t="str">
        <f>IF(E1042="","",IF(Inputs!$B$12="Yes",I1042-K1042,Inputs!$B$6-K1042))</f>
        <v/>
      </c>
      <c r="M1042" s="8" t="str">
        <f t="shared" si="201"/>
        <v/>
      </c>
      <c r="N1042" s="8">
        <f>N1039+3</f>
        <v>1039</v>
      </c>
      <c r="O1042" s="8">
        <f>O1036+6</f>
        <v>1039</v>
      </c>
      <c r="P1042" s="8"/>
      <c r="Q1042" s="8" t="str">
        <f t="shared" si="196"/>
        <v/>
      </c>
      <c r="R1042" s="3">
        <f t="shared" si="197"/>
        <v>0</v>
      </c>
      <c r="S1042" s="19"/>
      <c r="T1042" s="3">
        <f t="shared" si="198"/>
        <v>0</v>
      </c>
      <c r="U1042" s="8" t="str">
        <f t="shared" si="199"/>
        <v/>
      </c>
      <c r="W1042" s="11"/>
      <c r="X1042" s="11"/>
      <c r="Y1042" s="11"/>
      <c r="Z1042" s="11"/>
      <c r="AA1042" s="11"/>
      <c r="AB1042" s="11"/>
      <c r="AC1042" s="11"/>
      <c r="AD1042">
        <f>IF(AND('Loan amortization schedule-old'!K1042&gt;$AE$1,K1042&gt;$AE$1),1,0)</f>
        <v>1</v>
      </c>
      <c r="AE1042" s="2">
        <f>IF(AND('Loan amortization schedule-old'!K1042&gt;$AE$1,K1042&lt;$AE$1),($AE$1-K1042)*Inputs!$B$10,0)</f>
        <v>0</v>
      </c>
      <c r="AF1042">
        <f>IF(AND('Loan amortization schedule-old'!K1042&lt;$AE$1,K1042&lt;$AE$1),('Loan amortization schedule-old'!K1042-'Loan amortization schedule-new'!K1042)*Inputs!$B$10,0)</f>
        <v>0</v>
      </c>
      <c r="AG1042" s="7"/>
      <c r="AH1042" s="61" t="e">
        <f>IF(ISERROR(E1042),NA(),'Loan amortization schedule-old'!K1042-'Loan amortization schedule-new'!K1042)+IF(ISERROR(E1042),NA(),'Loan amortization schedule-old'!L1042-'Loan amortization schedule-new'!L1042)-IF(ISERROR(E1042),NA(),IF(AD1042=1,0,SUM(AE1042:AF1042)))</f>
        <v>#VALUE!</v>
      </c>
    </row>
    <row r="1043" spans="4:34">
      <c r="D1043" s="26">
        <f>IF(SUM($D$2:D1042)&lt;&gt;0,0,IF(OR(ROUND(U1042-L1043,2)=0,ROUND(U1043,2)=0),E1043,0))</f>
        <v>0</v>
      </c>
      <c r="E1043" s="3" t="str">
        <f t="shared" si="200"/>
        <v/>
      </c>
      <c r="F1043" s="3" t="str">
        <f t="shared" si="192"/>
        <v/>
      </c>
      <c r="G1043" s="47">
        <f t="shared" si="202"/>
        <v>8.6499999999999994E-2</v>
      </c>
      <c r="H1043" s="37">
        <f t="shared" si="193"/>
        <v>8.6499999999999994E-2</v>
      </c>
      <c r="I1043" s="9" t="e">
        <f>IF(Inputs!$B$12="No",IF((K1043+L1043)&gt;(U1042*(1+rate/freq)),IF((U1042*(1+rate/freq))&lt;0,0,(U1042*(1+rate/freq))),(K1043+L1043)),IF(E1043="",NA(),IF(Inputs!$E$10&gt;(U1042*(1+rate/freq)),IF((U1042*(1+rate/freq))&lt;0,0,(U1042*(1+rate/freq))),PMT(H1043/freq,(term),-$B$2))))</f>
        <v>#N/A</v>
      </c>
      <c r="J1043" s="8" t="str">
        <f t="shared" si="194"/>
        <v/>
      </c>
      <c r="K1043" s="9" t="str">
        <f t="shared" si="195"/>
        <v/>
      </c>
      <c r="L1043" s="8" t="str">
        <f>IF(E1043="","",IF(Inputs!$B$12="Yes",I1043-K1043,Inputs!$B$6-K1043))</f>
        <v/>
      </c>
      <c r="M1043" s="8" t="str">
        <f t="shared" si="201"/>
        <v/>
      </c>
      <c r="N1043" s="8"/>
      <c r="O1043" s="8"/>
      <c r="P1043" s="8"/>
      <c r="Q1043" s="8" t="str">
        <f t="shared" si="196"/>
        <v/>
      </c>
      <c r="R1043" s="3">
        <f t="shared" si="197"/>
        <v>0</v>
      </c>
      <c r="S1043" s="19"/>
      <c r="T1043" s="3">
        <f t="shared" si="198"/>
        <v>0</v>
      </c>
      <c r="U1043" s="8" t="str">
        <f t="shared" si="199"/>
        <v/>
      </c>
      <c r="W1043" s="11"/>
      <c r="X1043" s="11"/>
      <c r="Y1043" s="11"/>
      <c r="Z1043" s="11"/>
      <c r="AA1043" s="11"/>
      <c r="AB1043" s="11"/>
      <c r="AC1043" s="11"/>
      <c r="AD1043">
        <f>IF(AND('Loan amortization schedule-old'!K1043&gt;$AE$1,K1043&gt;$AE$1),1,0)</f>
        <v>1</v>
      </c>
      <c r="AE1043" s="2">
        <f>IF(AND('Loan amortization schedule-old'!K1043&gt;$AE$1,K1043&lt;$AE$1),($AE$1-K1043)*Inputs!$B$10,0)</f>
        <v>0</v>
      </c>
      <c r="AF1043">
        <f>IF(AND('Loan amortization schedule-old'!K1043&lt;$AE$1,K1043&lt;$AE$1),('Loan amortization schedule-old'!K1043-'Loan amortization schedule-new'!K1043)*Inputs!$B$10,0)</f>
        <v>0</v>
      </c>
      <c r="AG1043" s="7"/>
      <c r="AH1043" s="61" t="e">
        <f>IF(ISERROR(E1043),NA(),'Loan amortization schedule-old'!K1043-'Loan amortization schedule-new'!K1043)+IF(ISERROR(E1043),NA(),'Loan amortization schedule-old'!L1043-'Loan amortization schedule-new'!L1043)-IF(ISERROR(E1043),NA(),IF(AD1043=1,0,SUM(AE1043:AF1043)))</f>
        <v>#VALUE!</v>
      </c>
    </row>
    <row r="1044" spans="4:34">
      <c r="D1044" s="26">
        <f>IF(SUM($D$2:D1043)&lt;&gt;0,0,IF(OR(ROUND(U1043-L1044,2)=0,ROUND(U1044,2)=0),E1044,0))</f>
        <v>0</v>
      </c>
      <c r="E1044" s="3" t="str">
        <f t="shared" si="200"/>
        <v/>
      </c>
      <c r="F1044" s="3" t="str">
        <f t="shared" si="192"/>
        <v/>
      </c>
      <c r="G1044" s="47">
        <f t="shared" si="202"/>
        <v>8.6499999999999994E-2</v>
      </c>
      <c r="H1044" s="37">
        <f t="shared" si="193"/>
        <v>8.6499999999999994E-2</v>
      </c>
      <c r="I1044" s="9" t="e">
        <f>IF(Inputs!$B$12="No",IF((K1044+L1044)&gt;(U1043*(1+rate/freq)),IF((U1043*(1+rate/freq))&lt;0,0,(U1043*(1+rate/freq))),(K1044+L1044)),IF(E1044="",NA(),IF(Inputs!$E$10&gt;(U1043*(1+rate/freq)),IF((U1043*(1+rate/freq))&lt;0,0,(U1043*(1+rate/freq))),PMT(H1044/freq,(term),-$B$2))))</f>
        <v>#N/A</v>
      </c>
      <c r="J1044" s="8" t="str">
        <f t="shared" si="194"/>
        <v/>
      </c>
      <c r="K1044" s="9" t="str">
        <f t="shared" si="195"/>
        <v/>
      </c>
      <c r="L1044" s="8" t="str">
        <f>IF(E1044="","",IF(Inputs!$B$12="Yes",I1044-K1044,Inputs!$B$6-K1044))</f>
        <v/>
      </c>
      <c r="M1044" s="8" t="str">
        <f t="shared" si="201"/>
        <v/>
      </c>
      <c r="N1044" s="8"/>
      <c r="O1044" s="8"/>
      <c r="P1044" s="8"/>
      <c r="Q1044" s="8" t="str">
        <f t="shared" si="196"/>
        <v/>
      </c>
      <c r="R1044" s="3">
        <f t="shared" si="197"/>
        <v>0</v>
      </c>
      <c r="S1044" s="19"/>
      <c r="T1044" s="3">
        <f t="shared" si="198"/>
        <v>0</v>
      </c>
      <c r="U1044" s="8" t="str">
        <f t="shared" si="199"/>
        <v/>
      </c>
      <c r="W1044" s="11"/>
      <c r="X1044" s="11"/>
      <c r="Y1044" s="11"/>
      <c r="Z1044" s="11"/>
      <c r="AA1044" s="11"/>
      <c r="AB1044" s="11"/>
      <c r="AC1044" s="11"/>
      <c r="AD1044">
        <f>IF(AND('Loan amortization schedule-old'!K1044&gt;$AE$1,K1044&gt;$AE$1),1,0)</f>
        <v>1</v>
      </c>
      <c r="AE1044" s="2">
        <f>IF(AND('Loan amortization schedule-old'!K1044&gt;$AE$1,K1044&lt;$AE$1),($AE$1-K1044)*Inputs!$B$10,0)</f>
        <v>0</v>
      </c>
      <c r="AF1044">
        <f>IF(AND('Loan amortization schedule-old'!K1044&lt;$AE$1,K1044&lt;$AE$1),('Loan amortization schedule-old'!K1044-'Loan amortization schedule-new'!K1044)*Inputs!$B$10,0)</f>
        <v>0</v>
      </c>
      <c r="AG1044" s="7"/>
      <c r="AH1044" s="61" t="e">
        <f>IF(ISERROR(E1044),NA(),'Loan amortization schedule-old'!K1044-'Loan amortization schedule-new'!K1044)+IF(ISERROR(E1044),NA(),'Loan amortization schedule-old'!L1044-'Loan amortization schedule-new'!L1044)-IF(ISERROR(E1044),NA(),IF(AD1044=1,0,SUM(AE1044:AF1044)))</f>
        <v>#VALUE!</v>
      </c>
    </row>
    <row r="1045" spans="4:34">
      <c r="D1045" s="26">
        <f>IF(SUM($D$2:D1044)&lt;&gt;0,0,IF(OR(ROUND(U1044-L1045,2)=0,ROUND(U1045,2)=0),E1045,0))</f>
        <v>0</v>
      </c>
      <c r="E1045" s="3" t="str">
        <f t="shared" si="200"/>
        <v/>
      </c>
      <c r="F1045" s="3" t="str">
        <f t="shared" si="192"/>
        <v/>
      </c>
      <c r="G1045" s="47">
        <f t="shared" si="202"/>
        <v>8.6499999999999994E-2</v>
      </c>
      <c r="H1045" s="37">
        <f t="shared" si="193"/>
        <v>8.6499999999999994E-2</v>
      </c>
      <c r="I1045" s="9" t="e">
        <f>IF(Inputs!$B$12="No",IF((K1045+L1045)&gt;(U1044*(1+rate/freq)),IF((U1044*(1+rate/freq))&lt;0,0,(U1044*(1+rate/freq))),(K1045+L1045)),IF(E1045="",NA(),IF(Inputs!$E$10&gt;(U1044*(1+rate/freq)),IF((U1044*(1+rate/freq))&lt;0,0,(U1044*(1+rate/freq))),PMT(H1045/freq,(term),-$B$2))))</f>
        <v>#N/A</v>
      </c>
      <c r="J1045" s="8" t="str">
        <f t="shared" si="194"/>
        <v/>
      </c>
      <c r="K1045" s="9" t="str">
        <f t="shared" si="195"/>
        <v/>
      </c>
      <c r="L1045" s="8" t="str">
        <f>IF(E1045="","",IF(Inputs!$B$12="Yes",I1045-K1045,Inputs!$B$6-K1045))</f>
        <v/>
      </c>
      <c r="M1045" s="8" t="str">
        <f t="shared" si="201"/>
        <v/>
      </c>
      <c r="N1045" s="8">
        <f>N1042+3</f>
        <v>1042</v>
      </c>
      <c r="O1045" s="8"/>
      <c r="P1045" s="8"/>
      <c r="Q1045" s="8" t="str">
        <f t="shared" si="196"/>
        <v/>
      </c>
      <c r="R1045" s="3">
        <f t="shared" si="197"/>
        <v>0</v>
      </c>
      <c r="S1045" s="19"/>
      <c r="T1045" s="3">
        <f t="shared" si="198"/>
        <v>0</v>
      </c>
      <c r="U1045" s="8" t="str">
        <f t="shared" si="199"/>
        <v/>
      </c>
      <c r="W1045" s="11"/>
      <c r="X1045" s="11"/>
      <c r="Y1045" s="11"/>
      <c r="Z1045" s="11"/>
      <c r="AA1045" s="11"/>
      <c r="AB1045" s="11"/>
      <c r="AC1045" s="11"/>
      <c r="AD1045">
        <f>IF(AND('Loan amortization schedule-old'!K1045&gt;$AE$1,K1045&gt;$AE$1),1,0)</f>
        <v>1</v>
      </c>
      <c r="AE1045" s="2">
        <f>IF(AND('Loan amortization schedule-old'!K1045&gt;$AE$1,K1045&lt;$AE$1),($AE$1-K1045)*Inputs!$B$10,0)</f>
        <v>0</v>
      </c>
      <c r="AF1045">
        <f>IF(AND('Loan amortization schedule-old'!K1045&lt;$AE$1,K1045&lt;$AE$1),('Loan amortization schedule-old'!K1045-'Loan amortization schedule-new'!K1045)*Inputs!$B$10,0)</f>
        <v>0</v>
      </c>
      <c r="AG1045" s="7"/>
      <c r="AH1045" s="61" t="e">
        <f>IF(ISERROR(E1045),NA(),'Loan amortization schedule-old'!K1045-'Loan amortization schedule-new'!K1045)+IF(ISERROR(E1045),NA(),'Loan amortization schedule-old'!L1045-'Loan amortization schedule-new'!L1045)-IF(ISERROR(E1045),NA(),IF(AD1045=1,0,SUM(AE1045:AF1045)))</f>
        <v>#VALUE!</v>
      </c>
    </row>
    <row r="1046" spans="4:34">
      <c r="D1046" s="26">
        <f>IF(SUM($D$2:D1045)&lt;&gt;0,0,IF(OR(ROUND(U1045-L1046,2)=0,ROUND(U1046,2)=0),E1046,0))</f>
        <v>0</v>
      </c>
      <c r="E1046" s="3" t="str">
        <f t="shared" si="200"/>
        <v/>
      </c>
      <c r="F1046" s="3" t="str">
        <f t="shared" si="192"/>
        <v/>
      </c>
      <c r="G1046" s="47">
        <f t="shared" si="202"/>
        <v>8.6499999999999994E-2</v>
      </c>
      <c r="H1046" s="37">
        <f t="shared" si="193"/>
        <v>8.6499999999999994E-2</v>
      </c>
      <c r="I1046" s="9" t="e">
        <f>IF(Inputs!$B$12="No",IF((K1046+L1046)&gt;(U1045*(1+rate/freq)),IF((U1045*(1+rate/freq))&lt;0,0,(U1045*(1+rate/freq))),(K1046+L1046)),IF(E1046="",NA(),IF(Inputs!$E$10&gt;(U1045*(1+rate/freq)),IF((U1045*(1+rate/freq))&lt;0,0,(U1045*(1+rate/freq))),PMT(H1046/freq,(term),-$B$2))))</f>
        <v>#N/A</v>
      </c>
      <c r="J1046" s="8" t="str">
        <f t="shared" si="194"/>
        <v/>
      </c>
      <c r="K1046" s="9" t="str">
        <f t="shared" si="195"/>
        <v/>
      </c>
      <c r="L1046" s="8" t="str">
        <f>IF(E1046="","",IF(Inputs!$B$12="Yes",I1046-K1046,Inputs!$B$6-K1046))</f>
        <v/>
      </c>
      <c r="M1046" s="8" t="str">
        <f t="shared" si="201"/>
        <v/>
      </c>
      <c r="N1046" s="8"/>
      <c r="O1046" s="8"/>
      <c r="P1046" s="8"/>
      <c r="Q1046" s="8" t="str">
        <f t="shared" si="196"/>
        <v/>
      </c>
      <c r="R1046" s="3">
        <f t="shared" si="197"/>
        <v>0</v>
      </c>
      <c r="S1046" s="19"/>
      <c r="T1046" s="3">
        <f t="shared" si="198"/>
        <v>0</v>
      </c>
      <c r="U1046" s="8" t="str">
        <f t="shared" si="199"/>
        <v/>
      </c>
      <c r="W1046" s="11"/>
      <c r="X1046" s="11"/>
      <c r="Y1046" s="11"/>
      <c r="Z1046" s="11"/>
      <c r="AA1046" s="11"/>
      <c r="AB1046" s="11"/>
      <c r="AC1046" s="11"/>
      <c r="AD1046">
        <f>IF(AND('Loan amortization schedule-old'!K1046&gt;$AE$1,K1046&gt;$AE$1),1,0)</f>
        <v>1</v>
      </c>
      <c r="AE1046" s="2">
        <f>IF(AND('Loan amortization schedule-old'!K1046&gt;$AE$1,K1046&lt;$AE$1),($AE$1-K1046)*Inputs!$B$10,0)</f>
        <v>0</v>
      </c>
      <c r="AF1046">
        <f>IF(AND('Loan amortization schedule-old'!K1046&lt;$AE$1,K1046&lt;$AE$1),('Loan amortization schedule-old'!K1046-'Loan amortization schedule-new'!K1046)*Inputs!$B$10,0)</f>
        <v>0</v>
      </c>
      <c r="AG1046" s="7"/>
      <c r="AH1046" s="61" t="e">
        <f>IF(ISERROR(E1046),NA(),'Loan amortization schedule-old'!K1046-'Loan amortization schedule-new'!K1046)+IF(ISERROR(E1046),NA(),'Loan amortization schedule-old'!L1046-'Loan amortization schedule-new'!L1046)-IF(ISERROR(E1046),NA(),IF(AD1046=1,0,SUM(AE1046:AF1046)))</f>
        <v>#VALUE!</v>
      </c>
    </row>
    <row r="1047" spans="4:34">
      <c r="D1047" s="26">
        <f>IF(SUM($D$2:D1046)&lt;&gt;0,0,IF(OR(ROUND(U1046-L1047,2)=0,ROUND(U1047,2)=0),E1047,0))</f>
        <v>0</v>
      </c>
      <c r="E1047" s="3" t="str">
        <f t="shared" si="200"/>
        <v/>
      </c>
      <c r="F1047" s="3" t="str">
        <f t="shared" si="192"/>
        <v/>
      </c>
      <c r="G1047" s="47">
        <f t="shared" si="202"/>
        <v>8.6499999999999994E-2</v>
      </c>
      <c r="H1047" s="37">
        <f t="shared" si="193"/>
        <v>8.6499999999999994E-2</v>
      </c>
      <c r="I1047" s="9" t="e">
        <f>IF(Inputs!$B$12="No",IF((K1047+L1047)&gt;(U1046*(1+rate/freq)),IF((U1046*(1+rate/freq))&lt;0,0,(U1046*(1+rate/freq))),(K1047+L1047)),IF(E1047="",NA(),IF(Inputs!$E$10&gt;(U1046*(1+rate/freq)),IF((U1046*(1+rate/freq))&lt;0,0,(U1046*(1+rate/freq))),PMT(H1047/freq,(term),-$B$2))))</f>
        <v>#N/A</v>
      </c>
      <c r="J1047" s="8" t="str">
        <f t="shared" si="194"/>
        <v/>
      </c>
      <c r="K1047" s="9" t="str">
        <f t="shared" si="195"/>
        <v/>
      </c>
      <c r="L1047" s="8" t="str">
        <f>IF(E1047="","",IF(Inputs!$B$12="Yes",I1047-K1047,Inputs!$B$6-K1047))</f>
        <v/>
      </c>
      <c r="M1047" s="8" t="str">
        <f t="shared" si="201"/>
        <v/>
      </c>
      <c r="N1047" s="8"/>
      <c r="O1047" s="8"/>
      <c r="P1047" s="8"/>
      <c r="Q1047" s="8" t="str">
        <f t="shared" si="196"/>
        <v/>
      </c>
      <c r="R1047" s="3">
        <f t="shared" si="197"/>
        <v>0</v>
      </c>
      <c r="S1047" s="19"/>
      <c r="T1047" s="3">
        <f t="shared" si="198"/>
        <v>0</v>
      </c>
      <c r="U1047" s="8" t="str">
        <f t="shared" si="199"/>
        <v/>
      </c>
      <c r="W1047" s="11"/>
      <c r="X1047" s="11"/>
      <c r="Y1047" s="11"/>
      <c r="Z1047" s="11"/>
      <c r="AA1047" s="11"/>
      <c r="AB1047" s="11"/>
      <c r="AC1047" s="11"/>
      <c r="AD1047">
        <f>IF(AND('Loan amortization schedule-old'!K1047&gt;$AE$1,K1047&gt;$AE$1),1,0)</f>
        <v>1</v>
      </c>
      <c r="AE1047" s="2">
        <f>IF(AND('Loan amortization schedule-old'!K1047&gt;$AE$1,K1047&lt;$AE$1),($AE$1-K1047)*Inputs!$B$10,0)</f>
        <v>0</v>
      </c>
      <c r="AF1047">
        <f>IF(AND('Loan amortization schedule-old'!K1047&lt;$AE$1,K1047&lt;$AE$1),('Loan amortization schedule-old'!K1047-'Loan amortization schedule-new'!K1047)*Inputs!$B$10,0)</f>
        <v>0</v>
      </c>
      <c r="AG1047" s="7"/>
      <c r="AH1047" s="61" t="e">
        <f>IF(ISERROR(E1047),NA(),'Loan amortization schedule-old'!K1047-'Loan amortization schedule-new'!K1047)+IF(ISERROR(E1047),NA(),'Loan amortization schedule-old'!L1047-'Loan amortization schedule-new'!L1047)-IF(ISERROR(E1047),NA(),IF(AD1047=1,0,SUM(AE1047:AF1047)))</f>
        <v>#VALUE!</v>
      </c>
    </row>
    <row r="1048" spans="4:34">
      <c r="D1048" s="26">
        <f>IF(SUM($D$2:D1047)&lt;&gt;0,0,IF(OR(ROUND(U1047-L1048,2)=0,ROUND(U1048,2)=0),E1048,0))</f>
        <v>0</v>
      </c>
      <c r="E1048" s="3" t="str">
        <f t="shared" si="200"/>
        <v/>
      </c>
      <c r="F1048" s="3" t="str">
        <f t="shared" si="192"/>
        <v/>
      </c>
      <c r="G1048" s="47">
        <f t="shared" si="202"/>
        <v>8.6499999999999994E-2</v>
      </c>
      <c r="H1048" s="37">
        <f t="shared" si="193"/>
        <v>8.6499999999999994E-2</v>
      </c>
      <c r="I1048" s="9" t="e">
        <f>IF(Inputs!$B$12="No",IF((K1048+L1048)&gt;(U1047*(1+rate/freq)),IF((U1047*(1+rate/freq))&lt;0,0,(U1047*(1+rate/freq))),(K1048+L1048)),IF(E1048="",NA(),IF(Inputs!$E$10&gt;(U1047*(1+rate/freq)),IF((U1047*(1+rate/freq))&lt;0,0,(U1047*(1+rate/freq))),PMT(H1048/freq,(term),-$B$2))))</f>
        <v>#N/A</v>
      </c>
      <c r="J1048" s="8" t="str">
        <f t="shared" si="194"/>
        <v/>
      </c>
      <c r="K1048" s="9" t="str">
        <f t="shared" si="195"/>
        <v/>
      </c>
      <c r="L1048" s="8" t="str">
        <f>IF(E1048="","",IF(Inputs!$B$12="Yes",I1048-K1048,Inputs!$B$6-K1048))</f>
        <v/>
      </c>
      <c r="M1048" s="8" t="str">
        <f t="shared" si="201"/>
        <v/>
      </c>
      <c r="N1048" s="8">
        <f>N1045+3</f>
        <v>1045</v>
      </c>
      <c r="O1048" s="8">
        <f>O1042+6</f>
        <v>1045</v>
      </c>
      <c r="P1048" s="8">
        <f>P1036+12</f>
        <v>1045</v>
      </c>
      <c r="Q1048" s="8" t="str">
        <f t="shared" si="196"/>
        <v/>
      </c>
      <c r="R1048" s="3">
        <f t="shared" si="197"/>
        <v>0</v>
      </c>
      <c r="S1048" s="19"/>
      <c r="T1048" s="3">
        <f t="shared" si="198"/>
        <v>0</v>
      </c>
      <c r="U1048" s="8" t="str">
        <f t="shared" si="199"/>
        <v/>
      </c>
      <c r="W1048" s="11"/>
      <c r="X1048" s="11"/>
      <c r="Y1048" s="11"/>
      <c r="Z1048" s="11"/>
      <c r="AA1048" s="11"/>
      <c r="AB1048" s="11"/>
      <c r="AC1048" s="11"/>
      <c r="AD1048">
        <f>IF(AND('Loan amortization schedule-old'!K1048&gt;$AE$1,K1048&gt;$AE$1),1,0)</f>
        <v>1</v>
      </c>
      <c r="AE1048" s="2">
        <f>IF(AND('Loan amortization schedule-old'!K1048&gt;$AE$1,K1048&lt;$AE$1),($AE$1-K1048)*Inputs!$B$10,0)</f>
        <v>0</v>
      </c>
      <c r="AF1048">
        <f>IF(AND('Loan amortization schedule-old'!K1048&lt;$AE$1,K1048&lt;$AE$1),('Loan amortization schedule-old'!K1048-'Loan amortization schedule-new'!K1048)*Inputs!$B$10,0)</f>
        <v>0</v>
      </c>
      <c r="AG1048" s="7"/>
      <c r="AH1048" s="61" t="e">
        <f>IF(ISERROR(E1048),NA(),'Loan amortization schedule-old'!K1048-'Loan amortization schedule-new'!K1048)+IF(ISERROR(E1048),NA(),'Loan amortization schedule-old'!L1048-'Loan amortization schedule-new'!L1048)-IF(ISERROR(E1048),NA(),IF(AD1048=1,0,SUM(AE1048:AF1048)))</f>
        <v>#VALUE!</v>
      </c>
    </row>
    <row r="1049" spans="4:34">
      <c r="D1049" s="26">
        <f>IF(SUM($D$2:D1048)&lt;&gt;0,0,IF(OR(ROUND(U1048-L1049,2)=0,ROUND(U1049,2)=0),E1049,0))</f>
        <v>0</v>
      </c>
      <c r="E1049" s="3" t="str">
        <f t="shared" si="200"/>
        <v/>
      </c>
      <c r="F1049" s="3" t="str">
        <f t="shared" si="192"/>
        <v/>
      </c>
      <c r="G1049" s="47">
        <f t="shared" si="202"/>
        <v>8.6499999999999994E-2</v>
      </c>
      <c r="H1049" s="37">
        <f t="shared" si="193"/>
        <v>8.6499999999999994E-2</v>
      </c>
      <c r="I1049" s="9" t="e">
        <f>IF(Inputs!$B$12="No",IF((K1049+L1049)&gt;(U1048*(1+rate/freq)),IF((U1048*(1+rate/freq))&lt;0,0,(U1048*(1+rate/freq))),(K1049+L1049)),IF(E1049="",NA(),IF(Inputs!$E$10&gt;(U1048*(1+rate/freq)),IF((U1048*(1+rate/freq))&lt;0,0,(U1048*(1+rate/freq))),PMT(H1049/freq,(term),-$B$2))))</f>
        <v>#N/A</v>
      </c>
      <c r="J1049" s="8" t="str">
        <f t="shared" si="194"/>
        <v/>
      </c>
      <c r="K1049" s="9" t="str">
        <f t="shared" si="195"/>
        <v/>
      </c>
      <c r="L1049" s="8" t="str">
        <f>IF(E1049="","",IF(Inputs!$B$12="Yes",I1049-K1049,Inputs!$B$6-K1049))</f>
        <v/>
      </c>
      <c r="M1049" s="8" t="str">
        <f t="shared" si="201"/>
        <v/>
      </c>
      <c r="N1049" s="8"/>
      <c r="O1049" s="8"/>
      <c r="P1049" s="8"/>
      <c r="Q1049" s="8" t="str">
        <f t="shared" si="196"/>
        <v/>
      </c>
      <c r="R1049" s="3">
        <f t="shared" si="197"/>
        <v>0</v>
      </c>
      <c r="S1049" s="19"/>
      <c r="T1049" s="3">
        <f t="shared" si="198"/>
        <v>0</v>
      </c>
      <c r="U1049" s="8" t="str">
        <f t="shared" si="199"/>
        <v/>
      </c>
      <c r="W1049" s="11"/>
      <c r="X1049" s="11"/>
      <c r="Y1049" s="11"/>
      <c r="Z1049" s="11"/>
      <c r="AA1049" s="11"/>
      <c r="AB1049" s="11"/>
      <c r="AC1049" s="11"/>
      <c r="AD1049">
        <f>IF(AND('Loan amortization schedule-old'!K1049&gt;$AE$1,K1049&gt;$AE$1),1,0)</f>
        <v>1</v>
      </c>
      <c r="AE1049" s="2">
        <f>IF(AND('Loan amortization schedule-old'!K1049&gt;$AE$1,K1049&lt;$AE$1),($AE$1-K1049)*Inputs!$B$10,0)</f>
        <v>0</v>
      </c>
      <c r="AF1049">
        <f>IF(AND('Loan amortization schedule-old'!K1049&lt;$AE$1,K1049&lt;$AE$1),('Loan amortization schedule-old'!K1049-'Loan amortization schedule-new'!K1049)*Inputs!$B$10,0)</f>
        <v>0</v>
      </c>
      <c r="AG1049" s="7"/>
      <c r="AH1049" s="61" t="e">
        <f>IF(ISERROR(E1049),NA(),'Loan amortization schedule-old'!K1049-'Loan amortization schedule-new'!K1049)+IF(ISERROR(E1049),NA(),'Loan amortization schedule-old'!L1049-'Loan amortization schedule-new'!L1049)-IF(ISERROR(E1049),NA(),IF(AD1049=1,0,SUM(AE1049:AF1049)))</f>
        <v>#VALUE!</v>
      </c>
    </row>
    <row r="1050" spans="4:34">
      <c r="D1050" s="26">
        <f>IF(SUM($D$2:D1049)&lt;&gt;0,0,IF(OR(ROUND(U1049-L1050,2)=0,ROUND(U1050,2)=0),E1050,0))</f>
        <v>0</v>
      </c>
      <c r="E1050" s="3" t="str">
        <f t="shared" si="200"/>
        <v/>
      </c>
      <c r="F1050" s="3" t="str">
        <f t="shared" si="192"/>
        <v/>
      </c>
      <c r="G1050" s="47">
        <f t="shared" si="202"/>
        <v>8.6499999999999994E-2</v>
      </c>
      <c r="H1050" s="37">
        <f t="shared" si="193"/>
        <v>8.6499999999999994E-2</v>
      </c>
      <c r="I1050" s="9" t="e">
        <f>IF(Inputs!$B$12="No",IF((K1050+L1050)&gt;(U1049*(1+rate/freq)),IF((U1049*(1+rate/freq))&lt;0,0,(U1049*(1+rate/freq))),(K1050+L1050)),IF(E1050="",NA(),IF(Inputs!$E$10&gt;(U1049*(1+rate/freq)),IF((U1049*(1+rate/freq))&lt;0,0,(U1049*(1+rate/freq))),PMT(H1050/freq,(term),-$B$2))))</f>
        <v>#N/A</v>
      </c>
      <c r="J1050" s="8" t="str">
        <f t="shared" si="194"/>
        <v/>
      </c>
      <c r="K1050" s="9" t="str">
        <f t="shared" si="195"/>
        <v/>
      </c>
      <c r="L1050" s="8" t="str">
        <f>IF(E1050="","",IF(Inputs!$B$12="Yes",I1050-K1050,Inputs!$B$6-K1050))</f>
        <v/>
      </c>
      <c r="M1050" s="8" t="str">
        <f t="shared" si="201"/>
        <v/>
      </c>
      <c r="N1050" s="8"/>
      <c r="O1050" s="8"/>
      <c r="P1050" s="8"/>
      <c r="Q1050" s="8" t="str">
        <f t="shared" si="196"/>
        <v/>
      </c>
      <c r="R1050" s="3">
        <f t="shared" si="197"/>
        <v>0</v>
      </c>
      <c r="S1050" s="19"/>
      <c r="T1050" s="3">
        <f t="shared" si="198"/>
        <v>0</v>
      </c>
      <c r="U1050" s="8" t="str">
        <f t="shared" si="199"/>
        <v/>
      </c>
      <c r="W1050" s="11"/>
      <c r="X1050" s="11"/>
      <c r="Y1050" s="11"/>
      <c r="Z1050" s="11"/>
      <c r="AA1050" s="11"/>
      <c r="AB1050" s="11"/>
      <c r="AC1050" s="11"/>
      <c r="AD1050">
        <f>IF(AND('Loan amortization schedule-old'!K1050&gt;$AE$1,K1050&gt;$AE$1),1,0)</f>
        <v>1</v>
      </c>
      <c r="AE1050" s="2">
        <f>IF(AND('Loan amortization schedule-old'!K1050&gt;$AE$1,K1050&lt;$AE$1),($AE$1-K1050)*Inputs!$B$10,0)</f>
        <v>0</v>
      </c>
      <c r="AF1050">
        <f>IF(AND('Loan amortization schedule-old'!K1050&lt;$AE$1,K1050&lt;$AE$1),('Loan amortization schedule-old'!K1050-'Loan amortization schedule-new'!K1050)*Inputs!$B$10,0)</f>
        <v>0</v>
      </c>
      <c r="AG1050" s="7"/>
      <c r="AH1050" s="61" t="e">
        <f>IF(ISERROR(E1050),NA(),'Loan amortization schedule-old'!K1050-'Loan amortization schedule-new'!K1050)+IF(ISERROR(E1050),NA(),'Loan amortization schedule-old'!L1050-'Loan amortization schedule-new'!L1050)-IF(ISERROR(E1050),NA(),IF(AD1050=1,0,SUM(AE1050:AF1050)))</f>
        <v>#VALUE!</v>
      </c>
    </row>
    <row r="1051" spans="4:34">
      <c r="D1051" s="26">
        <f>IF(SUM($D$2:D1050)&lt;&gt;0,0,IF(OR(ROUND(U1050-L1051,2)=0,ROUND(U1051,2)=0),E1051,0))</f>
        <v>0</v>
      </c>
      <c r="E1051" s="3" t="str">
        <f t="shared" si="200"/>
        <v/>
      </c>
      <c r="F1051" s="3" t="str">
        <f t="shared" si="192"/>
        <v/>
      </c>
      <c r="G1051" s="47">
        <f t="shared" si="202"/>
        <v>8.6499999999999994E-2</v>
      </c>
      <c r="H1051" s="37">
        <f t="shared" si="193"/>
        <v>8.6499999999999994E-2</v>
      </c>
      <c r="I1051" s="9" t="e">
        <f>IF(Inputs!$B$12="No",IF((K1051+L1051)&gt;(U1050*(1+rate/freq)),IF((U1050*(1+rate/freq))&lt;0,0,(U1050*(1+rate/freq))),(K1051+L1051)),IF(E1051="",NA(),IF(Inputs!$E$10&gt;(U1050*(1+rate/freq)),IF((U1050*(1+rate/freq))&lt;0,0,(U1050*(1+rate/freq))),PMT(H1051/freq,(term),-$B$2))))</f>
        <v>#N/A</v>
      </c>
      <c r="J1051" s="8" t="str">
        <f t="shared" si="194"/>
        <v/>
      </c>
      <c r="K1051" s="9" t="str">
        <f t="shared" si="195"/>
        <v/>
      </c>
      <c r="L1051" s="8" t="str">
        <f>IF(E1051="","",IF(Inputs!$B$12="Yes",I1051-K1051,Inputs!$B$6-K1051))</f>
        <v/>
      </c>
      <c r="M1051" s="8" t="str">
        <f t="shared" si="201"/>
        <v/>
      </c>
      <c r="N1051" s="8">
        <f>N1048+3</f>
        <v>1048</v>
      </c>
      <c r="O1051" s="8"/>
      <c r="P1051" s="8"/>
      <c r="Q1051" s="8" t="str">
        <f t="shared" si="196"/>
        <v/>
      </c>
      <c r="R1051" s="3">
        <f t="shared" si="197"/>
        <v>0</v>
      </c>
      <c r="S1051" s="19"/>
      <c r="T1051" s="3">
        <f t="shared" si="198"/>
        <v>0</v>
      </c>
      <c r="U1051" s="8" t="str">
        <f t="shared" si="199"/>
        <v/>
      </c>
      <c r="W1051" s="11"/>
      <c r="X1051" s="11"/>
      <c r="Y1051" s="11"/>
      <c r="Z1051" s="11"/>
      <c r="AA1051" s="11"/>
      <c r="AB1051" s="11"/>
      <c r="AC1051" s="11"/>
      <c r="AD1051">
        <f>IF(AND('Loan amortization schedule-old'!K1051&gt;$AE$1,K1051&gt;$AE$1),1,0)</f>
        <v>1</v>
      </c>
      <c r="AE1051" s="2">
        <f>IF(AND('Loan amortization schedule-old'!K1051&gt;$AE$1,K1051&lt;$AE$1),($AE$1-K1051)*Inputs!$B$10,0)</f>
        <v>0</v>
      </c>
      <c r="AF1051">
        <f>IF(AND('Loan amortization schedule-old'!K1051&lt;$AE$1,K1051&lt;$AE$1),('Loan amortization schedule-old'!K1051-'Loan amortization schedule-new'!K1051)*Inputs!$B$10,0)</f>
        <v>0</v>
      </c>
      <c r="AG1051" s="7"/>
      <c r="AH1051" s="61" t="e">
        <f>IF(ISERROR(E1051),NA(),'Loan amortization schedule-old'!K1051-'Loan amortization schedule-new'!K1051)+IF(ISERROR(E1051),NA(),'Loan amortization schedule-old'!L1051-'Loan amortization schedule-new'!L1051)-IF(ISERROR(E1051),NA(),IF(AD1051=1,0,SUM(AE1051:AF1051)))</f>
        <v>#VALUE!</v>
      </c>
    </row>
    <row r="1052" spans="4:34">
      <c r="D1052" s="26">
        <f>IF(SUM($D$2:D1051)&lt;&gt;0,0,IF(OR(ROUND(U1051-L1052,2)=0,ROUND(U1052,2)=0),E1052,0))</f>
        <v>0</v>
      </c>
      <c r="E1052" s="3" t="str">
        <f t="shared" si="200"/>
        <v/>
      </c>
      <c r="F1052" s="3" t="str">
        <f t="shared" si="192"/>
        <v/>
      </c>
      <c r="G1052" s="47">
        <f t="shared" si="202"/>
        <v>8.6499999999999994E-2</v>
      </c>
      <c r="H1052" s="37">
        <f t="shared" si="193"/>
        <v>8.6499999999999994E-2</v>
      </c>
      <c r="I1052" s="9" t="e">
        <f>IF(Inputs!$B$12="No",IF((K1052+L1052)&gt;(U1051*(1+rate/freq)),IF((U1051*(1+rate/freq))&lt;0,0,(U1051*(1+rate/freq))),(K1052+L1052)),IF(E1052="",NA(),IF(Inputs!$E$10&gt;(U1051*(1+rate/freq)),IF((U1051*(1+rate/freq))&lt;0,0,(U1051*(1+rate/freq))),PMT(H1052/freq,(term),-$B$2))))</f>
        <v>#N/A</v>
      </c>
      <c r="J1052" s="8" t="str">
        <f t="shared" si="194"/>
        <v/>
      </c>
      <c r="K1052" s="9" t="str">
        <f t="shared" si="195"/>
        <v/>
      </c>
      <c r="L1052" s="8" t="str">
        <f>IF(E1052="","",IF(Inputs!$B$12="Yes",I1052-K1052,Inputs!$B$6-K1052))</f>
        <v/>
      </c>
      <c r="M1052" s="8" t="str">
        <f t="shared" si="201"/>
        <v/>
      </c>
      <c r="N1052" s="8"/>
      <c r="O1052" s="8"/>
      <c r="P1052" s="8"/>
      <c r="Q1052" s="8" t="str">
        <f t="shared" si="196"/>
        <v/>
      </c>
      <c r="R1052" s="3">
        <f t="shared" si="197"/>
        <v>0</v>
      </c>
      <c r="S1052" s="19"/>
      <c r="T1052" s="3">
        <f t="shared" si="198"/>
        <v>0</v>
      </c>
      <c r="U1052" s="8" t="str">
        <f t="shared" si="199"/>
        <v/>
      </c>
      <c r="W1052" s="11"/>
      <c r="X1052" s="11"/>
      <c r="Y1052" s="11"/>
      <c r="Z1052" s="11"/>
      <c r="AA1052" s="11"/>
      <c r="AB1052" s="11"/>
      <c r="AC1052" s="11"/>
      <c r="AD1052">
        <f>IF(AND('Loan amortization schedule-old'!K1052&gt;$AE$1,K1052&gt;$AE$1),1,0)</f>
        <v>1</v>
      </c>
      <c r="AE1052" s="2">
        <f>IF(AND('Loan amortization schedule-old'!K1052&gt;$AE$1,K1052&lt;$AE$1),($AE$1-K1052)*Inputs!$B$10,0)</f>
        <v>0</v>
      </c>
      <c r="AF1052">
        <f>IF(AND('Loan amortization schedule-old'!K1052&lt;$AE$1,K1052&lt;$AE$1),('Loan amortization schedule-old'!K1052-'Loan amortization schedule-new'!K1052)*Inputs!$B$10,0)</f>
        <v>0</v>
      </c>
      <c r="AG1052" s="7"/>
      <c r="AH1052" s="61" t="e">
        <f>IF(ISERROR(E1052),NA(),'Loan amortization schedule-old'!K1052-'Loan amortization schedule-new'!K1052)+IF(ISERROR(E1052),NA(),'Loan amortization schedule-old'!L1052-'Loan amortization schedule-new'!L1052)-IF(ISERROR(E1052),NA(),IF(AD1052=1,0,SUM(AE1052:AF1052)))</f>
        <v>#VALUE!</v>
      </c>
    </row>
    <row r="1053" spans="4:34">
      <c r="D1053" s="26">
        <f>IF(SUM($D$2:D1052)&lt;&gt;0,0,IF(OR(ROUND(U1052-L1053,2)=0,ROUND(U1053,2)=0),E1053,0))</f>
        <v>0</v>
      </c>
      <c r="E1053" s="3" t="str">
        <f t="shared" si="200"/>
        <v/>
      </c>
      <c r="F1053" s="3" t="str">
        <f t="shared" si="192"/>
        <v/>
      </c>
      <c r="G1053" s="47">
        <f t="shared" si="202"/>
        <v>8.6499999999999994E-2</v>
      </c>
      <c r="H1053" s="37">
        <f t="shared" si="193"/>
        <v>8.6499999999999994E-2</v>
      </c>
      <c r="I1053" s="9" t="e">
        <f>IF(Inputs!$B$12="No",IF((K1053+L1053)&gt;(U1052*(1+rate/freq)),IF((U1052*(1+rate/freq))&lt;0,0,(U1052*(1+rate/freq))),(K1053+L1053)),IF(E1053="",NA(),IF(Inputs!$E$10&gt;(U1052*(1+rate/freq)),IF((U1052*(1+rate/freq))&lt;0,0,(U1052*(1+rate/freq))),PMT(H1053/freq,(term),-$B$2))))</f>
        <v>#N/A</v>
      </c>
      <c r="J1053" s="8" t="str">
        <f t="shared" si="194"/>
        <v/>
      </c>
      <c r="K1053" s="9" t="str">
        <f t="shared" si="195"/>
        <v/>
      </c>
      <c r="L1053" s="8" t="str">
        <f>IF(E1053="","",IF(Inputs!$B$12="Yes",I1053-K1053,Inputs!$B$6-K1053))</f>
        <v/>
      </c>
      <c r="M1053" s="8" t="str">
        <f t="shared" si="201"/>
        <v/>
      </c>
      <c r="N1053" s="8"/>
      <c r="O1053" s="8"/>
      <c r="P1053" s="8"/>
      <c r="Q1053" s="8" t="str">
        <f t="shared" si="196"/>
        <v/>
      </c>
      <c r="R1053" s="3">
        <f t="shared" si="197"/>
        <v>0</v>
      </c>
      <c r="S1053" s="19"/>
      <c r="T1053" s="3">
        <f t="shared" si="198"/>
        <v>0</v>
      </c>
      <c r="U1053" s="8" t="str">
        <f t="shared" si="199"/>
        <v/>
      </c>
      <c r="W1053" s="11"/>
      <c r="X1053" s="11"/>
      <c r="Y1053" s="11"/>
      <c r="Z1053" s="11"/>
      <c r="AA1053" s="11"/>
      <c r="AB1053" s="11"/>
      <c r="AC1053" s="11"/>
      <c r="AD1053">
        <f>IF(AND('Loan amortization schedule-old'!K1053&gt;$AE$1,K1053&gt;$AE$1),1,0)</f>
        <v>1</v>
      </c>
      <c r="AE1053" s="2">
        <f>IF(AND('Loan amortization schedule-old'!K1053&gt;$AE$1,K1053&lt;$AE$1),($AE$1-K1053)*Inputs!$B$10,0)</f>
        <v>0</v>
      </c>
      <c r="AF1053">
        <f>IF(AND('Loan amortization schedule-old'!K1053&lt;$AE$1,K1053&lt;$AE$1),('Loan amortization schedule-old'!K1053-'Loan amortization schedule-new'!K1053)*Inputs!$B$10,0)</f>
        <v>0</v>
      </c>
      <c r="AG1053" s="7"/>
      <c r="AH1053" s="61" t="e">
        <f>IF(ISERROR(E1053),NA(),'Loan amortization schedule-old'!K1053-'Loan amortization schedule-new'!K1053)+IF(ISERROR(E1053),NA(),'Loan amortization schedule-old'!L1053-'Loan amortization schedule-new'!L1053)-IF(ISERROR(E1053),NA(),IF(AD1053=1,0,SUM(AE1053:AF1053)))</f>
        <v>#VALUE!</v>
      </c>
    </row>
    <row r="1054" spans="4:34">
      <c r="D1054" s="26">
        <f>IF(SUM($D$2:D1053)&lt;&gt;0,0,IF(OR(ROUND(U1053-L1054,2)=0,ROUND(U1054,2)=0),E1054,0))</f>
        <v>0</v>
      </c>
      <c r="E1054" s="3" t="str">
        <f t="shared" si="200"/>
        <v/>
      </c>
      <c r="F1054" s="3" t="str">
        <f t="shared" si="192"/>
        <v/>
      </c>
      <c r="G1054" s="47">
        <f t="shared" si="202"/>
        <v>8.6499999999999994E-2</v>
      </c>
      <c r="H1054" s="37">
        <f t="shared" si="193"/>
        <v>8.6499999999999994E-2</v>
      </c>
      <c r="I1054" s="9" t="e">
        <f>IF(Inputs!$B$12="No",IF((K1054+L1054)&gt;(U1053*(1+rate/freq)),IF((U1053*(1+rate/freq))&lt;0,0,(U1053*(1+rate/freq))),(K1054+L1054)),IF(E1054="",NA(),IF(Inputs!$E$10&gt;(U1053*(1+rate/freq)),IF((U1053*(1+rate/freq))&lt;0,0,(U1053*(1+rate/freq))),PMT(H1054/freq,(term),-$B$2))))</f>
        <v>#N/A</v>
      </c>
      <c r="J1054" s="8" t="str">
        <f t="shared" si="194"/>
        <v/>
      </c>
      <c r="K1054" s="9" t="str">
        <f t="shared" si="195"/>
        <v/>
      </c>
      <c r="L1054" s="8" t="str">
        <f>IF(E1054="","",IF(Inputs!$B$12="Yes",I1054-K1054,Inputs!$B$6-K1054))</f>
        <v/>
      </c>
      <c r="M1054" s="8" t="str">
        <f t="shared" si="201"/>
        <v/>
      </c>
      <c r="N1054" s="8">
        <f>N1051+3</f>
        <v>1051</v>
      </c>
      <c r="O1054" s="8">
        <f>O1048+6</f>
        <v>1051</v>
      </c>
      <c r="P1054" s="8"/>
      <c r="Q1054" s="8" t="str">
        <f t="shared" si="196"/>
        <v/>
      </c>
      <c r="R1054" s="3">
        <f t="shared" si="197"/>
        <v>0</v>
      </c>
      <c r="S1054" s="19"/>
      <c r="T1054" s="3">
        <f t="shared" si="198"/>
        <v>0</v>
      </c>
      <c r="U1054" s="8" t="str">
        <f t="shared" si="199"/>
        <v/>
      </c>
      <c r="W1054" s="11"/>
      <c r="X1054" s="11"/>
      <c r="Y1054" s="11"/>
      <c r="Z1054" s="11"/>
      <c r="AA1054" s="11"/>
      <c r="AB1054" s="11"/>
      <c r="AC1054" s="11"/>
      <c r="AD1054">
        <f>IF(AND('Loan amortization schedule-old'!K1054&gt;$AE$1,K1054&gt;$AE$1),1,0)</f>
        <v>1</v>
      </c>
      <c r="AE1054" s="2">
        <f>IF(AND('Loan amortization schedule-old'!K1054&gt;$AE$1,K1054&lt;$AE$1),($AE$1-K1054)*Inputs!$B$10,0)</f>
        <v>0</v>
      </c>
      <c r="AF1054">
        <f>IF(AND('Loan amortization schedule-old'!K1054&lt;$AE$1,K1054&lt;$AE$1),('Loan amortization schedule-old'!K1054-'Loan amortization schedule-new'!K1054)*Inputs!$B$10,0)</f>
        <v>0</v>
      </c>
      <c r="AG1054" s="7"/>
      <c r="AH1054" s="61" t="e">
        <f>IF(ISERROR(E1054),NA(),'Loan amortization schedule-old'!K1054-'Loan amortization schedule-new'!K1054)+IF(ISERROR(E1054),NA(),'Loan amortization schedule-old'!L1054-'Loan amortization schedule-new'!L1054)-IF(ISERROR(E1054),NA(),IF(AD1054=1,0,SUM(AE1054:AF1054)))</f>
        <v>#VALUE!</v>
      </c>
    </row>
    <row r="1055" spans="4:34">
      <c r="D1055" s="26">
        <f>IF(SUM($D$2:D1054)&lt;&gt;0,0,IF(OR(ROUND(U1054-L1055,2)=0,ROUND(U1055,2)=0),E1055,0))</f>
        <v>0</v>
      </c>
      <c r="E1055" s="3" t="str">
        <f t="shared" si="200"/>
        <v/>
      </c>
      <c r="F1055" s="3" t="str">
        <f t="shared" si="192"/>
        <v/>
      </c>
      <c r="G1055" s="47">
        <f t="shared" si="202"/>
        <v>8.6499999999999994E-2</v>
      </c>
      <c r="H1055" s="37">
        <f t="shared" si="193"/>
        <v>8.6499999999999994E-2</v>
      </c>
      <c r="I1055" s="9" t="e">
        <f>IF(Inputs!$B$12="No",IF((K1055+L1055)&gt;(U1054*(1+rate/freq)),IF((U1054*(1+rate/freq))&lt;0,0,(U1054*(1+rate/freq))),(K1055+L1055)),IF(E1055="",NA(),IF(Inputs!$E$10&gt;(U1054*(1+rate/freq)),IF((U1054*(1+rate/freq))&lt;0,0,(U1054*(1+rate/freq))),PMT(H1055/freq,(term),-$B$2))))</f>
        <v>#N/A</v>
      </c>
      <c r="J1055" s="8" t="str">
        <f t="shared" si="194"/>
        <v/>
      </c>
      <c r="K1055" s="9" t="str">
        <f t="shared" si="195"/>
        <v/>
      </c>
      <c r="L1055" s="8" t="str">
        <f>IF(E1055="","",IF(Inputs!$B$12="Yes",I1055-K1055,Inputs!$B$6-K1055))</f>
        <v/>
      </c>
      <c r="M1055" s="8" t="str">
        <f t="shared" si="201"/>
        <v/>
      </c>
      <c r="N1055" s="8"/>
      <c r="O1055" s="8"/>
      <c r="P1055" s="8"/>
      <c r="Q1055" s="8" t="str">
        <f t="shared" si="196"/>
        <v/>
      </c>
      <c r="R1055" s="3">
        <f t="shared" si="197"/>
        <v>0</v>
      </c>
      <c r="S1055" s="19"/>
      <c r="T1055" s="3">
        <f t="shared" si="198"/>
        <v>0</v>
      </c>
      <c r="U1055" s="8" t="str">
        <f t="shared" si="199"/>
        <v/>
      </c>
      <c r="W1055" s="11"/>
      <c r="X1055" s="11"/>
      <c r="Y1055" s="11"/>
      <c r="Z1055" s="11"/>
      <c r="AA1055" s="11"/>
      <c r="AB1055" s="11"/>
      <c r="AC1055" s="11"/>
      <c r="AD1055">
        <f>IF(AND('Loan amortization schedule-old'!K1055&gt;$AE$1,K1055&gt;$AE$1),1,0)</f>
        <v>1</v>
      </c>
      <c r="AE1055" s="2">
        <f>IF(AND('Loan amortization schedule-old'!K1055&gt;$AE$1,K1055&lt;$AE$1),($AE$1-K1055)*Inputs!$B$10,0)</f>
        <v>0</v>
      </c>
      <c r="AF1055">
        <f>IF(AND('Loan amortization schedule-old'!K1055&lt;$AE$1,K1055&lt;$AE$1),('Loan amortization schedule-old'!K1055-'Loan amortization schedule-new'!K1055)*Inputs!$B$10,0)</f>
        <v>0</v>
      </c>
      <c r="AG1055" s="7"/>
      <c r="AH1055" s="61" t="e">
        <f>IF(ISERROR(E1055),NA(),'Loan amortization schedule-old'!K1055-'Loan amortization schedule-new'!K1055)+IF(ISERROR(E1055),NA(),'Loan amortization schedule-old'!L1055-'Loan amortization schedule-new'!L1055)-IF(ISERROR(E1055),NA(),IF(AD1055=1,0,SUM(AE1055:AF1055)))</f>
        <v>#VALUE!</v>
      </c>
    </row>
    <row r="1056" spans="4:34">
      <c r="D1056" s="26">
        <f>IF(SUM($D$2:D1055)&lt;&gt;0,0,IF(OR(ROUND(U1055-L1056,2)=0,ROUND(U1056,2)=0),E1056,0))</f>
        <v>0</v>
      </c>
      <c r="E1056" s="3" t="str">
        <f t="shared" si="200"/>
        <v/>
      </c>
      <c r="F1056" s="3" t="str">
        <f t="shared" si="192"/>
        <v/>
      </c>
      <c r="G1056" s="47">
        <f t="shared" si="202"/>
        <v>8.6499999999999994E-2</v>
      </c>
      <c r="H1056" s="37">
        <f t="shared" si="193"/>
        <v>8.6499999999999994E-2</v>
      </c>
      <c r="I1056" s="9" t="e">
        <f>IF(Inputs!$B$12="No",IF((K1056+L1056)&gt;(U1055*(1+rate/freq)),IF((U1055*(1+rate/freq))&lt;0,0,(U1055*(1+rate/freq))),(K1056+L1056)),IF(E1056="",NA(),IF(Inputs!$E$10&gt;(U1055*(1+rate/freq)),IF((U1055*(1+rate/freq))&lt;0,0,(U1055*(1+rate/freq))),PMT(H1056/freq,(term),-$B$2))))</f>
        <v>#N/A</v>
      </c>
      <c r="J1056" s="8" t="str">
        <f t="shared" si="194"/>
        <v/>
      </c>
      <c r="K1056" s="9" t="str">
        <f t="shared" si="195"/>
        <v/>
      </c>
      <c r="L1056" s="8" t="str">
        <f>IF(E1056="","",IF(Inputs!$B$12="Yes",I1056-K1056,Inputs!$B$6-K1056))</f>
        <v/>
      </c>
      <c r="M1056" s="8" t="str">
        <f t="shared" si="201"/>
        <v/>
      </c>
      <c r="N1056" s="8"/>
      <c r="O1056" s="8"/>
      <c r="P1056" s="8"/>
      <c r="Q1056" s="8" t="str">
        <f t="shared" si="196"/>
        <v/>
      </c>
      <c r="R1056" s="3">
        <f t="shared" si="197"/>
        <v>0</v>
      </c>
      <c r="S1056" s="19"/>
      <c r="T1056" s="3">
        <f t="shared" si="198"/>
        <v>0</v>
      </c>
      <c r="U1056" s="8" t="str">
        <f t="shared" si="199"/>
        <v/>
      </c>
      <c r="W1056" s="11"/>
      <c r="X1056" s="11"/>
      <c r="Y1056" s="11"/>
      <c r="Z1056" s="11"/>
      <c r="AA1056" s="11"/>
      <c r="AB1056" s="11"/>
      <c r="AC1056" s="11"/>
      <c r="AD1056">
        <f>IF(AND('Loan amortization schedule-old'!K1056&gt;$AE$1,K1056&gt;$AE$1),1,0)</f>
        <v>1</v>
      </c>
      <c r="AE1056" s="2">
        <f>IF(AND('Loan amortization schedule-old'!K1056&gt;$AE$1,K1056&lt;$AE$1),($AE$1-K1056)*Inputs!$B$10,0)</f>
        <v>0</v>
      </c>
      <c r="AF1056">
        <f>IF(AND('Loan amortization schedule-old'!K1056&lt;$AE$1,K1056&lt;$AE$1),('Loan amortization schedule-old'!K1056-'Loan amortization schedule-new'!K1056)*Inputs!$B$10,0)</f>
        <v>0</v>
      </c>
      <c r="AG1056" s="7"/>
      <c r="AH1056" s="61" t="e">
        <f>IF(ISERROR(E1056),NA(),'Loan amortization schedule-old'!K1056-'Loan amortization schedule-new'!K1056)+IF(ISERROR(E1056),NA(),'Loan amortization schedule-old'!L1056-'Loan amortization schedule-new'!L1056)-IF(ISERROR(E1056),NA(),IF(AD1056=1,0,SUM(AE1056:AF1056)))</f>
        <v>#VALUE!</v>
      </c>
    </row>
    <row r="1057" spans="4:34">
      <c r="D1057" s="26">
        <f>IF(SUM($D$2:D1056)&lt;&gt;0,0,IF(OR(ROUND(U1056-L1057,2)=0,ROUND(U1057,2)=0),E1057,0))</f>
        <v>0</v>
      </c>
      <c r="E1057" s="3" t="str">
        <f t="shared" si="200"/>
        <v/>
      </c>
      <c r="F1057" s="3" t="str">
        <f t="shared" si="192"/>
        <v/>
      </c>
      <c r="G1057" s="47">
        <f t="shared" si="202"/>
        <v>8.6499999999999994E-2</v>
      </c>
      <c r="H1057" s="37">
        <f t="shared" si="193"/>
        <v>8.6499999999999994E-2</v>
      </c>
      <c r="I1057" s="9" t="e">
        <f>IF(Inputs!$B$12="No",IF((K1057+L1057)&gt;(U1056*(1+rate/freq)),IF((U1056*(1+rate/freq))&lt;0,0,(U1056*(1+rate/freq))),(K1057+L1057)),IF(E1057="",NA(),IF(Inputs!$E$10&gt;(U1056*(1+rate/freq)),IF((U1056*(1+rate/freq))&lt;0,0,(U1056*(1+rate/freq))),PMT(H1057/freq,(term),-$B$2))))</f>
        <v>#N/A</v>
      </c>
      <c r="J1057" s="8" t="str">
        <f t="shared" si="194"/>
        <v/>
      </c>
      <c r="K1057" s="9" t="str">
        <f t="shared" si="195"/>
        <v/>
      </c>
      <c r="L1057" s="8" t="str">
        <f>IF(E1057="","",IF(Inputs!$B$12="Yes",I1057-K1057,Inputs!$B$6-K1057))</f>
        <v/>
      </c>
      <c r="M1057" s="8" t="str">
        <f t="shared" si="201"/>
        <v/>
      </c>
      <c r="N1057" s="8">
        <f>N1054+3</f>
        <v>1054</v>
      </c>
      <c r="O1057" s="8"/>
      <c r="P1057" s="8"/>
      <c r="Q1057" s="8" t="str">
        <f t="shared" si="196"/>
        <v/>
      </c>
      <c r="R1057" s="3">
        <f t="shared" si="197"/>
        <v>0</v>
      </c>
      <c r="S1057" s="19"/>
      <c r="T1057" s="3">
        <f t="shared" si="198"/>
        <v>0</v>
      </c>
      <c r="U1057" s="8" t="str">
        <f t="shared" si="199"/>
        <v/>
      </c>
      <c r="W1057" s="11"/>
      <c r="X1057" s="11"/>
      <c r="Y1057" s="11"/>
      <c r="Z1057" s="11"/>
      <c r="AA1057" s="11"/>
      <c r="AB1057" s="11"/>
      <c r="AC1057" s="11"/>
      <c r="AD1057">
        <f>IF(AND('Loan amortization schedule-old'!K1057&gt;$AE$1,K1057&gt;$AE$1),1,0)</f>
        <v>1</v>
      </c>
      <c r="AE1057" s="2">
        <f>IF(AND('Loan amortization schedule-old'!K1057&gt;$AE$1,K1057&lt;$AE$1),($AE$1-K1057)*Inputs!$B$10,0)</f>
        <v>0</v>
      </c>
      <c r="AF1057">
        <f>IF(AND('Loan amortization schedule-old'!K1057&lt;$AE$1,K1057&lt;$AE$1),('Loan amortization schedule-old'!K1057-'Loan amortization schedule-new'!K1057)*Inputs!$B$10,0)</f>
        <v>0</v>
      </c>
      <c r="AG1057" s="7"/>
      <c r="AH1057" s="61" t="e">
        <f>IF(ISERROR(E1057),NA(),'Loan amortization schedule-old'!K1057-'Loan amortization schedule-new'!K1057)+IF(ISERROR(E1057),NA(),'Loan amortization schedule-old'!L1057-'Loan amortization schedule-new'!L1057)-IF(ISERROR(E1057),NA(),IF(AD1057=1,0,SUM(AE1057:AF1057)))</f>
        <v>#VALUE!</v>
      </c>
    </row>
    <row r="1058" spans="4:34">
      <c r="D1058" s="26">
        <f>IF(SUM($D$2:D1057)&lt;&gt;0,0,IF(OR(ROUND(U1057-L1058,2)=0,ROUND(U1058,2)=0),E1058,0))</f>
        <v>0</v>
      </c>
      <c r="E1058" s="3" t="str">
        <f t="shared" si="200"/>
        <v/>
      </c>
      <c r="F1058" s="3" t="str">
        <f t="shared" si="192"/>
        <v/>
      </c>
      <c r="G1058" s="47">
        <f t="shared" si="202"/>
        <v>8.6499999999999994E-2</v>
      </c>
      <c r="H1058" s="37">
        <f t="shared" si="193"/>
        <v>8.6499999999999994E-2</v>
      </c>
      <c r="I1058" s="9" t="e">
        <f>IF(Inputs!$B$12="No",IF((K1058+L1058)&gt;(U1057*(1+rate/freq)),IF((U1057*(1+rate/freq))&lt;0,0,(U1057*(1+rate/freq))),(K1058+L1058)),IF(E1058="",NA(),IF(Inputs!$E$10&gt;(U1057*(1+rate/freq)),IF((U1057*(1+rate/freq))&lt;0,0,(U1057*(1+rate/freq))),PMT(H1058/freq,(term),-$B$2))))</f>
        <v>#N/A</v>
      </c>
      <c r="J1058" s="8" t="str">
        <f t="shared" si="194"/>
        <v/>
      </c>
      <c r="K1058" s="9" t="str">
        <f t="shared" si="195"/>
        <v/>
      </c>
      <c r="L1058" s="8" t="str">
        <f>IF(E1058="","",IF(Inputs!$B$12="Yes",I1058-K1058,Inputs!$B$6-K1058))</f>
        <v/>
      </c>
      <c r="M1058" s="8" t="str">
        <f t="shared" si="201"/>
        <v/>
      </c>
      <c r="N1058" s="8"/>
      <c r="O1058" s="8"/>
      <c r="P1058" s="8"/>
      <c r="Q1058" s="8" t="str">
        <f t="shared" si="196"/>
        <v/>
      </c>
      <c r="R1058" s="3">
        <f t="shared" si="197"/>
        <v>0</v>
      </c>
      <c r="S1058" s="19"/>
      <c r="T1058" s="3">
        <f t="shared" si="198"/>
        <v>0</v>
      </c>
      <c r="U1058" s="8" t="str">
        <f t="shared" si="199"/>
        <v/>
      </c>
      <c r="W1058" s="11"/>
      <c r="X1058" s="11"/>
      <c r="Y1058" s="11"/>
      <c r="Z1058" s="11"/>
      <c r="AA1058" s="11"/>
      <c r="AB1058" s="11"/>
      <c r="AC1058" s="11"/>
      <c r="AD1058">
        <f>IF(AND('Loan amortization schedule-old'!K1058&gt;$AE$1,K1058&gt;$AE$1),1,0)</f>
        <v>1</v>
      </c>
      <c r="AE1058" s="2">
        <f>IF(AND('Loan amortization schedule-old'!K1058&gt;$AE$1,K1058&lt;$AE$1),($AE$1-K1058)*Inputs!$B$10,0)</f>
        <v>0</v>
      </c>
      <c r="AF1058">
        <f>IF(AND('Loan amortization schedule-old'!K1058&lt;$AE$1,K1058&lt;$AE$1),('Loan amortization schedule-old'!K1058-'Loan amortization schedule-new'!K1058)*Inputs!$B$10,0)</f>
        <v>0</v>
      </c>
      <c r="AG1058" s="7"/>
      <c r="AH1058" s="61" t="e">
        <f>IF(ISERROR(E1058),NA(),'Loan amortization schedule-old'!K1058-'Loan amortization schedule-new'!K1058)+IF(ISERROR(E1058),NA(),'Loan amortization schedule-old'!L1058-'Loan amortization schedule-new'!L1058)-IF(ISERROR(E1058),NA(),IF(AD1058=1,0,SUM(AE1058:AF1058)))</f>
        <v>#VALUE!</v>
      </c>
    </row>
    <row r="1059" spans="4:34">
      <c r="D1059" s="26">
        <f>IF(SUM($D$2:D1058)&lt;&gt;0,0,IF(OR(ROUND(U1058-L1059,2)=0,ROUND(U1059,2)=0),E1059,0))</f>
        <v>0</v>
      </c>
      <c r="E1059" s="3" t="str">
        <f t="shared" si="200"/>
        <v/>
      </c>
      <c r="F1059" s="3" t="str">
        <f t="shared" si="192"/>
        <v/>
      </c>
      <c r="G1059" s="47">
        <f t="shared" si="202"/>
        <v>8.6499999999999994E-2</v>
      </c>
      <c r="H1059" s="37">
        <f t="shared" si="193"/>
        <v>8.6499999999999994E-2</v>
      </c>
      <c r="I1059" s="9" t="e">
        <f>IF(Inputs!$B$12="No",IF((K1059+L1059)&gt;(U1058*(1+rate/freq)),IF((U1058*(1+rate/freq))&lt;0,0,(U1058*(1+rate/freq))),(K1059+L1059)),IF(E1059="",NA(),IF(Inputs!$E$10&gt;(U1058*(1+rate/freq)),IF((U1058*(1+rate/freq))&lt;0,0,(U1058*(1+rate/freq))),PMT(H1059/freq,(term),-$B$2))))</f>
        <v>#N/A</v>
      </c>
      <c r="J1059" s="8" t="str">
        <f t="shared" si="194"/>
        <v/>
      </c>
      <c r="K1059" s="9" t="str">
        <f t="shared" si="195"/>
        <v/>
      </c>
      <c r="L1059" s="8" t="str">
        <f>IF(E1059="","",IF(Inputs!$B$12="Yes",I1059-K1059,Inputs!$B$6-K1059))</f>
        <v/>
      </c>
      <c r="M1059" s="8" t="str">
        <f t="shared" si="201"/>
        <v/>
      </c>
      <c r="N1059" s="8"/>
      <c r="O1059" s="8"/>
      <c r="P1059" s="8"/>
      <c r="Q1059" s="8" t="str">
        <f t="shared" si="196"/>
        <v/>
      </c>
      <c r="R1059" s="3">
        <f t="shared" si="197"/>
        <v>0</v>
      </c>
      <c r="S1059" s="19"/>
      <c r="T1059" s="3">
        <f t="shared" si="198"/>
        <v>0</v>
      </c>
      <c r="U1059" s="8" t="str">
        <f t="shared" si="199"/>
        <v/>
      </c>
      <c r="W1059" s="11"/>
      <c r="X1059" s="11"/>
      <c r="Y1059" s="11"/>
      <c r="Z1059" s="11"/>
      <c r="AA1059" s="11"/>
      <c r="AB1059" s="11"/>
      <c r="AC1059" s="11"/>
      <c r="AD1059">
        <f>IF(AND('Loan amortization schedule-old'!K1059&gt;$AE$1,K1059&gt;$AE$1),1,0)</f>
        <v>1</v>
      </c>
      <c r="AE1059" s="2">
        <f>IF(AND('Loan amortization schedule-old'!K1059&gt;$AE$1,K1059&lt;$AE$1),($AE$1-K1059)*Inputs!$B$10,0)</f>
        <v>0</v>
      </c>
      <c r="AF1059">
        <f>IF(AND('Loan amortization schedule-old'!K1059&lt;$AE$1,K1059&lt;$AE$1),('Loan amortization schedule-old'!K1059-'Loan amortization schedule-new'!K1059)*Inputs!$B$10,0)</f>
        <v>0</v>
      </c>
      <c r="AG1059" s="7"/>
      <c r="AH1059" s="61" t="e">
        <f>IF(ISERROR(E1059),NA(),'Loan amortization schedule-old'!K1059-'Loan amortization schedule-new'!K1059)+IF(ISERROR(E1059),NA(),'Loan amortization schedule-old'!L1059-'Loan amortization schedule-new'!L1059)-IF(ISERROR(E1059),NA(),IF(AD1059=1,0,SUM(AE1059:AF1059)))</f>
        <v>#VALUE!</v>
      </c>
    </row>
    <row r="1060" spans="4:34">
      <c r="D1060" s="26">
        <f>IF(SUM($D$2:D1059)&lt;&gt;0,0,IF(OR(ROUND(U1059-L1060,2)=0,ROUND(U1060,2)=0),E1060,0))</f>
        <v>0</v>
      </c>
      <c r="E1060" s="3" t="str">
        <f t="shared" si="200"/>
        <v/>
      </c>
      <c r="F1060" s="3" t="str">
        <f t="shared" si="192"/>
        <v/>
      </c>
      <c r="G1060" s="47">
        <f t="shared" si="202"/>
        <v>8.6499999999999994E-2</v>
      </c>
      <c r="H1060" s="37">
        <f t="shared" si="193"/>
        <v>8.6499999999999994E-2</v>
      </c>
      <c r="I1060" s="9" t="e">
        <f>IF(Inputs!$B$12="No",IF((K1060+L1060)&gt;(U1059*(1+rate/freq)),IF((U1059*(1+rate/freq))&lt;0,0,(U1059*(1+rate/freq))),(K1060+L1060)),IF(E1060="",NA(),IF(Inputs!$E$10&gt;(U1059*(1+rate/freq)),IF((U1059*(1+rate/freq))&lt;0,0,(U1059*(1+rate/freq))),PMT(H1060/freq,(term),-$B$2))))</f>
        <v>#N/A</v>
      </c>
      <c r="J1060" s="8" t="str">
        <f t="shared" si="194"/>
        <v/>
      </c>
      <c r="K1060" s="9" t="str">
        <f t="shared" si="195"/>
        <v/>
      </c>
      <c r="L1060" s="8" t="str">
        <f>IF(E1060="","",IF(Inputs!$B$12="Yes",I1060-K1060,Inputs!$B$6-K1060))</f>
        <v/>
      </c>
      <c r="M1060" s="8" t="str">
        <f t="shared" si="201"/>
        <v/>
      </c>
      <c r="N1060" s="8">
        <f>N1057+3</f>
        <v>1057</v>
      </c>
      <c r="O1060" s="8">
        <f>O1054+6</f>
        <v>1057</v>
      </c>
      <c r="P1060" s="8">
        <f>P1048+12</f>
        <v>1057</v>
      </c>
      <c r="Q1060" s="8" t="str">
        <f t="shared" si="196"/>
        <v/>
      </c>
      <c r="R1060" s="3">
        <f t="shared" si="197"/>
        <v>0</v>
      </c>
      <c r="S1060" s="19"/>
      <c r="T1060" s="3">
        <f t="shared" si="198"/>
        <v>0</v>
      </c>
      <c r="U1060" s="8" t="str">
        <f t="shared" si="199"/>
        <v/>
      </c>
      <c r="W1060" s="11"/>
      <c r="X1060" s="11"/>
      <c r="Y1060" s="11"/>
      <c r="Z1060" s="11"/>
      <c r="AA1060" s="11"/>
      <c r="AB1060" s="11"/>
      <c r="AC1060" s="11"/>
      <c r="AD1060">
        <f>IF(AND('Loan amortization schedule-old'!K1060&gt;$AE$1,K1060&gt;$AE$1),1,0)</f>
        <v>1</v>
      </c>
      <c r="AE1060" s="2">
        <f>IF(AND('Loan amortization schedule-old'!K1060&gt;$AE$1,K1060&lt;$AE$1),($AE$1-K1060)*Inputs!$B$10,0)</f>
        <v>0</v>
      </c>
      <c r="AF1060">
        <f>IF(AND('Loan amortization schedule-old'!K1060&lt;$AE$1,K1060&lt;$AE$1),('Loan amortization schedule-old'!K1060-'Loan amortization schedule-new'!K1060)*Inputs!$B$10,0)</f>
        <v>0</v>
      </c>
      <c r="AG1060" s="7"/>
      <c r="AH1060" s="61" t="e">
        <f>IF(ISERROR(E1060),NA(),'Loan amortization schedule-old'!K1060-'Loan amortization schedule-new'!K1060)+IF(ISERROR(E1060),NA(),'Loan amortization schedule-old'!L1060-'Loan amortization schedule-new'!L1060)-IF(ISERROR(E1060),NA(),IF(AD1060=1,0,SUM(AE1060:AF1060)))</f>
        <v>#VALUE!</v>
      </c>
    </row>
    <row r="1061" spans="4:34">
      <c r="D1061" s="26">
        <f>IF(SUM($D$2:D1060)&lt;&gt;0,0,IF(OR(ROUND(U1060-L1061,2)=0,ROUND(U1061,2)=0),E1061,0))</f>
        <v>0</v>
      </c>
      <c r="E1061" s="3" t="str">
        <f t="shared" si="200"/>
        <v/>
      </c>
      <c r="F1061" s="3" t="str">
        <f t="shared" si="192"/>
        <v/>
      </c>
      <c r="G1061" s="47">
        <f t="shared" si="202"/>
        <v>8.6499999999999994E-2</v>
      </c>
      <c r="H1061" s="37">
        <f t="shared" si="193"/>
        <v>8.6499999999999994E-2</v>
      </c>
      <c r="I1061" s="9" t="e">
        <f>IF(Inputs!$B$12="No",IF((K1061+L1061)&gt;(U1060*(1+rate/freq)),IF((U1060*(1+rate/freq))&lt;0,0,(U1060*(1+rate/freq))),(K1061+L1061)),IF(E1061="",NA(),IF(Inputs!$E$10&gt;(U1060*(1+rate/freq)),IF((U1060*(1+rate/freq))&lt;0,0,(U1060*(1+rate/freq))),PMT(H1061/freq,(term),-$B$2))))</f>
        <v>#N/A</v>
      </c>
      <c r="J1061" s="8" t="str">
        <f t="shared" si="194"/>
        <v/>
      </c>
      <c r="K1061" s="9" t="str">
        <f t="shared" si="195"/>
        <v/>
      </c>
      <c r="L1061" s="8" t="str">
        <f>IF(E1061="","",IF(Inputs!$B$12="Yes",I1061-K1061,Inputs!$B$6-K1061))</f>
        <v/>
      </c>
      <c r="M1061" s="8" t="str">
        <f t="shared" si="201"/>
        <v/>
      </c>
      <c r="N1061" s="8"/>
      <c r="O1061" s="8"/>
      <c r="P1061" s="8"/>
      <c r="Q1061" s="8" t="str">
        <f t="shared" si="196"/>
        <v/>
      </c>
      <c r="R1061" s="3">
        <f t="shared" si="197"/>
        <v>0</v>
      </c>
      <c r="S1061" s="19"/>
      <c r="T1061" s="3">
        <f t="shared" si="198"/>
        <v>0</v>
      </c>
      <c r="U1061" s="8" t="str">
        <f t="shared" si="199"/>
        <v/>
      </c>
      <c r="W1061" s="11"/>
      <c r="X1061" s="11"/>
      <c r="Y1061" s="11"/>
      <c r="Z1061" s="11"/>
      <c r="AA1061" s="11"/>
      <c r="AB1061" s="11"/>
      <c r="AC1061" s="11"/>
      <c r="AD1061">
        <f>IF(AND('Loan amortization schedule-old'!K1061&gt;$AE$1,K1061&gt;$AE$1),1,0)</f>
        <v>1</v>
      </c>
      <c r="AE1061" s="2">
        <f>IF(AND('Loan amortization schedule-old'!K1061&gt;$AE$1,K1061&lt;$AE$1),($AE$1-K1061)*Inputs!$B$10,0)</f>
        <v>0</v>
      </c>
      <c r="AF1061">
        <f>IF(AND('Loan amortization schedule-old'!K1061&lt;$AE$1,K1061&lt;$AE$1),('Loan amortization schedule-old'!K1061-'Loan amortization schedule-new'!K1061)*Inputs!$B$10,0)</f>
        <v>0</v>
      </c>
      <c r="AG1061" s="7"/>
      <c r="AH1061" s="61" t="e">
        <f>IF(ISERROR(E1061),NA(),'Loan amortization schedule-old'!K1061-'Loan amortization schedule-new'!K1061)+IF(ISERROR(E1061),NA(),'Loan amortization schedule-old'!L1061-'Loan amortization schedule-new'!L1061)-IF(ISERROR(E1061),NA(),IF(AD1061=1,0,SUM(AE1061:AF1061)))</f>
        <v>#VALUE!</v>
      </c>
    </row>
    <row r="1062" spans="4:34">
      <c r="D1062" s="26">
        <f>IF(SUM($D$2:D1061)&lt;&gt;0,0,IF(OR(ROUND(U1061-L1062,2)=0,ROUND(U1062,2)=0),E1062,0))</f>
        <v>0</v>
      </c>
      <c r="E1062" s="3" t="str">
        <f t="shared" si="200"/>
        <v/>
      </c>
      <c r="F1062" s="3" t="str">
        <f t="shared" si="192"/>
        <v/>
      </c>
      <c r="G1062" s="47">
        <f t="shared" si="202"/>
        <v>8.6499999999999994E-2</v>
      </c>
      <c r="H1062" s="37">
        <f t="shared" si="193"/>
        <v>8.6499999999999994E-2</v>
      </c>
      <c r="I1062" s="9" t="e">
        <f>IF(Inputs!$B$12="No",IF((K1062+L1062)&gt;(U1061*(1+rate/freq)),IF((U1061*(1+rate/freq))&lt;0,0,(U1061*(1+rate/freq))),(K1062+L1062)),IF(E1062="",NA(),IF(Inputs!$E$10&gt;(U1061*(1+rate/freq)),IF((U1061*(1+rate/freq))&lt;0,0,(U1061*(1+rate/freq))),PMT(H1062/freq,(term),-$B$2))))</f>
        <v>#N/A</v>
      </c>
      <c r="J1062" s="8" t="str">
        <f t="shared" si="194"/>
        <v/>
      </c>
      <c r="K1062" s="9" t="str">
        <f t="shared" si="195"/>
        <v/>
      </c>
      <c r="L1062" s="8" t="str">
        <f>IF(E1062="","",IF(Inputs!$B$12="Yes",I1062-K1062,Inputs!$B$6-K1062))</f>
        <v/>
      </c>
      <c r="M1062" s="8" t="str">
        <f t="shared" si="201"/>
        <v/>
      </c>
      <c r="N1062" s="8"/>
      <c r="O1062" s="8"/>
      <c r="P1062" s="8"/>
      <c r="Q1062" s="8" t="str">
        <f t="shared" si="196"/>
        <v/>
      </c>
      <c r="R1062" s="3">
        <f t="shared" si="197"/>
        <v>0</v>
      </c>
      <c r="S1062" s="19"/>
      <c r="T1062" s="3">
        <f t="shared" si="198"/>
        <v>0</v>
      </c>
      <c r="U1062" s="8" t="str">
        <f t="shared" si="199"/>
        <v/>
      </c>
      <c r="W1062" s="11"/>
      <c r="X1062" s="11"/>
      <c r="Y1062" s="11"/>
      <c r="Z1062" s="11"/>
      <c r="AA1062" s="11"/>
      <c r="AB1062" s="11"/>
      <c r="AC1062" s="11"/>
      <c r="AD1062">
        <f>IF(AND('Loan amortization schedule-old'!K1062&gt;$AE$1,K1062&gt;$AE$1),1,0)</f>
        <v>1</v>
      </c>
      <c r="AE1062" s="2">
        <f>IF(AND('Loan amortization schedule-old'!K1062&gt;$AE$1,K1062&lt;$AE$1),($AE$1-K1062)*Inputs!$B$10,0)</f>
        <v>0</v>
      </c>
      <c r="AF1062">
        <f>IF(AND('Loan amortization schedule-old'!K1062&lt;$AE$1,K1062&lt;$AE$1),('Loan amortization schedule-old'!K1062-'Loan amortization schedule-new'!K1062)*Inputs!$B$10,0)</f>
        <v>0</v>
      </c>
      <c r="AG1062" s="7"/>
      <c r="AH1062" s="61" t="e">
        <f>IF(ISERROR(E1062),NA(),'Loan amortization schedule-old'!K1062-'Loan amortization schedule-new'!K1062)+IF(ISERROR(E1062),NA(),'Loan amortization schedule-old'!L1062-'Loan amortization schedule-new'!L1062)-IF(ISERROR(E1062),NA(),IF(AD1062=1,0,SUM(AE1062:AF1062)))</f>
        <v>#VALUE!</v>
      </c>
    </row>
    <row r="1063" spans="4:34">
      <c r="D1063" s="26">
        <f>IF(SUM($D$2:D1062)&lt;&gt;0,0,IF(OR(ROUND(U1062-L1063,2)=0,ROUND(U1063,2)=0),E1063,0))</f>
        <v>0</v>
      </c>
      <c r="E1063" s="3" t="str">
        <f t="shared" si="200"/>
        <v/>
      </c>
      <c r="F1063" s="3" t="str">
        <f t="shared" si="192"/>
        <v/>
      </c>
      <c r="G1063" s="47">
        <f t="shared" si="202"/>
        <v>8.6499999999999994E-2</v>
      </c>
      <c r="H1063" s="37">
        <f t="shared" si="193"/>
        <v>8.6499999999999994E-2</v>
      </c>
      <c r="I1063" s="9" t="e">
        <f>IF(Inputs!$B$12="No",IF((K1063+L1063)&gt;(U1062*(1+rate/freq)),IF((U1062*(1+rate/freq))&lt;0,0,(U1062*(1+rate/freq))),(K1063+L1063)),IF(E1063="",NA(),IF(Inputs!$E$10&gt;(U1062*(1+rate/freq)),IF((U1062*(1+rate/freq))&lt;0,0,(U1062*(1+rate/freq))),PMT(H1063/freq,(term),-$B$2))))</f>
        <v>#N/A</v>
      </c>
      <c r="J1063" s="8" t="str">
        <f t="shared" si="194"/>
        <v/>
      </c>
      <c r="K1063" s="9" t="str">
        <f t="shared" si="195"/>
        <v/>
      </c>
      <c r="L1063" s="8" t="str">
        <f>IF(E1063="","",IF(Inputs!$B$12="Yes",I1063-K1063,Inputs!$B$6-K1063))</f>
        <v/>
      </c>
      <c r="M1063" s="8" t="str">
        <f t="shared" si="201"/>
        <v/>
      </c>
      <c r="N1063" s="8">
        <f>N1060+3</f>
        <v>1060</v>
      </c>
      <c r="O1063" s="8"/>
      <c r="P1063" s="8"/>
      <c r="Q1063" s="8" t="str">
        <f t="shared" si="196"/>
        <v/>
      </c>
      <c r="R1063" s="3">
        <f t="shared" si="197"/>
        <v>0</v>
      </c>
      <c r="S1063" s="19"/>
      <c r="T1063" s="3">
        <f t="shared" si="198"/>
        <v>0</v>
      </c>
      <c r="U1063" s="8" t="str">
        <f t="shared" si="199"/>
        <v/>
      </c>
      <c r="W1063" s="11"/>
      <c r="X1063" s="11"/>
      <c r="Y1063" s="11"/>
      <c r="Z1063" s="11"/>
      <c r="AA1063" s="11"/>
      <c r="AB1063" s="11"/>
      <c r="AC1063" s="11"/>
      <c r="AD1063">
        <f>IF(AND('Loan amortization schedule-old'!K1063&gt;$AE$1,K1063&gt;$AE$1),1,0)</f>
        <v>1</v>
      </c>
      <c r="AE1063" s="2">
        <f>IF(AND('Loan amortization schedule-old'!K1063&gt;$AE$1,K1063&lt;$AE$1),($AE$1-K1063)*Inputs!$B$10,0)</f>
        <v>0</v>
      </c>
      <c r="AF1063">
        <f>IF(AND('Loan amortization schedule-old'!K1063&lt;$AE$1,K1063&lt;$AE$1),('Loan amortization schedule-old'!K1063-'Loan amortization schedule-new'!K1063)*Inputs!$B$10,0)</f>
        <v>0</v>
      </c>
      <c r="AG1063" s="7"/>
      <c r="AH1063" s="61" t="e">
        <f>IF(ISERROR(E1063),NA(),'Loan amortization schedule-old'!K1063-'Loan amortization schedule-new'!K1063)+IF(ISERROR(E1063),NA(),'Loan amortization schedule-old'!L1063-'Loan amortization schedule-new'!L1063)-IF(ISERROR(E1063),NA(),IF(AD1063=1,0,SUM(AE1063:AF1063)))</f>
        <v>#VALUE!</v>
      </c>
    </row>
    <row r="1064" spans="4:34">
      <c r="D1064" s="26">
        <f>IF(SUM($D$2:D1063)&lt;&gt;0,0,IF(OR(ROUND(U1063-L1064,2)=0,ROUND(U1064,2)=0),E1064,0))</f>
        <v>0</v>
      </c>
      <c r="E1064" s="3" t="str">
        <f t="shared" si="200"/>
        <v/>
      </c>
      <c r="F1064" s="3" t="str">
        <f t="shared" si="192"/>
        <v/>
      </c>
      <c r="G1064" s="47">
        <f t="shared" si="202"/>
        <v>8.6499999999999994E-2</v>
      </c>
      <c r="H1064" s="37">
        <f t="shared" si="193"/>
        <v>8.6499999999999994E-2</v>
      </c>
      <c r="I1064" s="9" t="e">
        <f>IF(Inputs!$B$12="No",IF((K1064+L1064)&gt;(U1063*(1+rate/freq)),IF((U1063*(1+rate/freq))&lt;0,0,(U1063*(1+rate/freq))),(K1064+L1064)),IF(E1064="",NA(),IF(Inputs!$E$10&gt;(U1063*(1+rate/freq)),IF((U1063*(1+rate/freq))&lt;0,0,(U1063*(1+rate/freq))),PMT(H1064/freq,(term),-$B$2))))</f>
        <v>#N/A</v>
      </c>
      <c r="J1064" s="8" t="str">
        <f t="shared" si="194"/>
        <v/>
      </c>
      <c r="K1064" s="9" t="str">
        <f t="shared" si="195"/>
        <v/>
      </c>
      <c r="L1064" s="8" t="str">
        <f>IF(E1064="","",IF(Inputs!$B$12="Yes",I1064-K1064,Inputs!$B$6-K1064))</f>
        <v/>
      </c>
      <c r="M1064" s="8" t="str">
        <f t="shared" si="201"/>
        <v/>
      </c>
      <c r="N1064" s="8"/>
      <c r="O1064" s="8"/>
      <c r="P1064" s="8"/>
      <c r="Q1064" s="8" t="str">
        <f t="shared" si="196"/>
        <v/>
      </c>
      <c r="R1064" s="3">
        <f t="shared" si="197"/>
        <v>0</v>
      </c>
      <c r="S1064" s="19"/>
      <c r="T1064" s="3">
        <f t="shared" si="198"/>
        <v>0</v>
      </c>
      <c r="U1064" s="8" t="str">
        <f t="shared" si="199"/>
        <v/>
      </c>
      <c r="W1064" s="11"/>
      <c r="X1064" s="11"/>
      <c r="Y1064" s="11"/>
      <c r="Z1064" s="11"/>
      <c r="AA1064" s="11"/>
      <c r="AB1064" s="11"/>
      <c r="AC1064" s="11"/>
      <c r="AD1064">
        <f>IF(AND('Loan amortization schedule-old'!K1064&gt;$AE$1,K1064&gt;$AE$1),1,0)</f>
        <v>1</v>
      </c>
      <c r="AE1064" s="2">
        <f>IF(AND('Loan amortization schedule-old'!K1064&gt;$AE$1,K1064&lt;$AE$1),($AE$1-K1064)*Inputs!$B$10,0)</f>
        <v>0</v>
      </c>
      <c r="AF1064">
        <f>IF(AND('Loan amortization schedule-old'!K1064&lt;$AE$1,K1064&lt;$AE$1),('Loan amortization schedule-old'!K1064-'Loan amortization schedule-new'!K1064)*Inputs!$B$10,0)</f>
        <v>0</v>
      </c>
      <c r="AG1064" s="7"/>
      <c r="AH1064" s="61" t="e">
        <f>IF(ISERROR(E1064),NA(),'Loan amortization schedule-old'!K1064-'Loan amortization schedule-new'!K1064)+IF(ISERROR(E1064),NA(),'Loan amortization schedule-old'!L1064-'Loan amortization schedule-new'!L1064)-IF(ISERROR(E1064),NA(),IF(AD1064=1,0,SUM(AE1064:AF1064)))</f>
        <v>#VALUE!</v>
      </c>
    </row>
    <row r="1065" spans="4:34">
      <c r="D1065" s="26">
        <f>IF(SUM($D$2:D1064)&lt;&gt;0,0,IF(OR(ROUND(U1064-L1065,2)=0,ROUND(U1065,2)=0),E1065,0))</f>
        <v>0</v>
      </c>
      <c r="E1065" s="3" t="str">
        <f t="shared" si="200"/>
        <v/>
      </c>
      <c r="F1065" s="3" t="str">
        <f t="shared" si="192"/>
        <v/>
      </c>
      <c r="G1065" s="47">
        <f t="shared" si="202"/>
        <v>8.6499999999999994E-2</v>
      </c>
      <c r="H1065" s="37">
        <f t="shared" si="193"/>
        <v>8.6499999999999994E-2</v>
      </c>
      <c r="I1065" s="9" t="e">
        <f>IF(Inputs!$B$12="No",IF((K1065+L1065)&gt;(U1064*(1+rate/freq)),IF((U1064*(1+rate/freq))&lt;0,0,(U1064*(1+rate/freq))),(K1065+L1065)),IF(E1065="",NA(),IF(Inputs!$E$10&gt;(U1064*(1+rate/freq)),IF((U1064*(1+rate/freq))&lt;0,0,(U1064*(1+rate/freq))),PMT(H1065/freq,(term),-$B$2))))</f>
        <v>#N/A</v>
      </c>
      <c r="J1065" s="8" t="str">
        <f t="shared" si="194"/>
        <v/>
      </c>
      <c r="K1065" s="9" t="str">
        <f t="shared" si="195"/>
        <v/>
      </c>
      <c r="L1065" s="8" t="str">
        <f>IF(E1065="","",IF(Inputs!$B$12="Yes",I1065-K1065,Inputs!$B$6-K1065))</f>
        <v/>
      </c>
      <c r="M1065" s="8" t="str">
        <f t="shared" si="201"/>
        <v/>
      </c>
      <c r="N1065" s="8"/>
      <c r="O1065" s="8"/>
      <c r="P1065" s="8"/>
      <c r="Q1065" s="8" t="str">
        <f t="shared" si="196"/>
        <v/>
      </c>
      <c r="R1065" s="3">
        <f t="shared" si="197"/>
        <v>0</v>
      </c>
      <c r="S1065" s="19"/>
      <c r="T1065" s="3">
        <f t="shared" si="198"/>
        <v>0</v>
      </c>
      <c r="U1065" s="8" t="str">
        <f t="shared" si="199"/>
        <v/>
      </c>
      <c r="W1065" s="11"/>
      <c r="X1065" s="11"/>
      <c r="Y1065" s="11"/>
      <c r="Z1065" s="11"/>
      <c r="AA1065" s="11"/>
      <c r="AB1065" s="11"/>
      <c r="AC1065" s="11"/>
      <c r="AD1065">
        <f>IF(AND('Loan amortization schedule-old'!K1065&gt;$AE$1,K1065&gt;$AE$1),1,0)</f>
        <v>1</v>
      </c>
      <c r="AE1065" s="2">
        <f>IF(AND('Loan amortization schedule-old'!K1065&gt;$AE$1,K1065&lt;$AE$1),($AE$1-K1065)*Inputs!$B$10,0)</f>
        <v>0</v>
      </c>
      <c r="AF1065">
        <f>IF(AND('Loan amortization schedule-old'!K1065&lt;$AE$1,K1065&lt;$AE$1),('Loan amortization schedule-old'!K1065-'Loan amortization schedule-new'!K1065)*Inputs!$B$10,0)</f>
        <v>0</v>
      </c>
      <c r="AG1065" s="7"/>
      <c r="AH1065" s="61" t="e">
        <f>IF(ISERROR(E1065),NA(),'Loan amortization schedule-old'!K1065-'Loan amortization schedule-new'!K1065)+IF(ISERROR(E1065),NA(),'Loan amortization schedule-old'!L1065-'Loan amortization schedule-new'!L1065)-IF(ISERROR(E1065),NA(),IF(AD1065=1,0,SUM(AE1065:AF1065)))</f>
        <v>#VALUE!</v>
      </c>
    </row>
    <row r="1066" spans="4:34">
      <c r="D1066" s="26">
        <f>IF(SUM($D$2:D1065)&lt;&gt;0,0,IF(OR(ROUND(U1065-L1066,2)=0,ROUND(U1066,2)=0),E1066,0))</f>
        <v>0</v>
      </c>
      <c r="E1066" s="3" t="str">
        <f t="shared" si="200"/>
        <v/>
      </c>
      <c r="F1066" s="3" t="str">
        <f t="shared" si="192"/>
        <v/>
      </c>
      <c r="G1066" s="47">
        <f t="shared" si="202"/>
        <v>8.6499999999999994E-2</v>
      </c>
      <c r="H1066" s="37">
        <f t="shared" si="193"/>
        <v>8.6499999999999994E-2</v>
      </c>
      <c r="I1066" s="9" t="e">
        <f>IF(Inputs!$B$12="No",IF((K1066+L1066)&gt;(U1065*(1+rate/freq)),IF((U1065*(1+rate/freq))&lt;0,0,(U1065*(1+rate/freq))),(K1066+L1066)),IF(E1066="",NA(),IF(Inputs!$E$10&gt;(U1065*(1+rate/freq)),IF((U1065*(1+rate/freq))&lt;0,0,(U1065*(1+rate/freq))),PMT(H1066/freq,(term),-$B$2))))</f>
        <v>#N/A</v>
      </c>
      <c r="J1066" s="8" t="str">
        <f t="shared" si="194"/>
        <v/>
      </c>
      <c r="K1066" s="9" t="str">
        <f t="shared" si="195"/>
        <v/>
      </c>
      <c r="L1066" s="8" t="str">
        <f>IF(E1066="","",IF(Inputs!$B$12="Yes",I1066-K1066,Inputs!$B$6-K1066))</f>
        <v/>
      </c>
      <c r="M1066" s="8" t="str">
        <f t="shared" si="201"/>
        <v/>
      </c>
      <c r="N1066" s="8">
        <f>N1063+3</f>
        <v>1063</v>
      </c>
      <c r="O1066" s="8">
        <f>O1060+6</f>
        <v>1063</v>
      </c>
      <c r="P1066" s="8"/>
      <c r="Q1066" s="8" t="str">
        <f t="shared" si="196"/>
        <v/>
      </c>
      <c r="R1066" s="3">
        <f t="shared" si="197"/>
        <v>0</v>
      </c>
      <c r="S1066" s="19"/>
      <c r="T1066" s="3">
        <f t="shared" si="198"/>
        <v>0</v>
      </c>
      <c r="U1066" s="8" t="str">
        <f t="shared" si="199"/>
        <v/>
      </c>
      <c r="W1066" s="11"/>
      <c r="X1066" s="11"/>
      <c r="Y1066" s="11"/>
      <c r="Z1066" s="11"/>
      <c r="AA1066" s="11"/>
      <c r="AB1066" s="11"/>
      <c r="AC1066" s="11"/>
      <c r="AD1066">
        <f>IF(AND('Loan amortization schedule-old'!K1066&gt;$AE$1,K1066&gt;$AE$1),1,0)</f>
        <v>1</v>
      </c>
      <c r="AE1066" s="2">
        <f>IF(AND('Loan amortization schedule-old'!K1066&gt;$AE$1,K1066&lt;$AE$1),($AE$1-K1066)*Inputs!$B$10,0)</f>
        <v>0</v>
      </c>
      <c r="AF1066">
        <f>IF(AND('Loan amortization schedule-old'!K1066&lt;$AE$1,K1066&lt;$AE$1),('Loan amortization schedule-old'!K1066-'Loan amortization schedule-new'!K1066)*Inputs!$B$10,0)</f>
        <v>0</v>
      </c>
      <c r="AG1066" s="7"/>
      <c r="AH1066" s="61" t="e">
        <f>IF(ISERROR(E1066),NA(),'Loan amortization schedule-old'!K1066-'Loan amortization schedule-new'!K1066)+IF(ISERROR(E1066),NA(),'Loan amortization schedule-old'!L1066-'Loan amortization schedule-new'!L1066)-IF(ISERROR(E1066),NA(),IF(AD1066=1,0,SUM(AE1066:AF1066)))</f>
        <v>#VALUE!</v>
      </c>
    </row>
    <row r="1067" spans="4:34">
      <c r="D1067" s="26">
        <f>IF(SUM($D$2:D1066)&lt;&gt;0,0,IF(OR(ROUND(U1066-L1067,2)=0,ROUND(U1067,2)=0),E1067,0))</f>
        <v>0</v>
      </c>
      <c r="E1067" s="3" t="str">
        <f t="shared" si="200"/>
        <v/>
      </c>
      <c r="F1067" s="3" t="str">
        <f t="shared" si="192"/>
        <v/>
      </c>
      <c r="G1067" s="47">
        <f t="shared" si="202"/>
        <v>8.6499999999999994E-2</v>
      </c>
      <c r="H1067" s="37">
        <f t="shared" si="193"/>
        <v>8.6499999999999994E-2</v>
      </c>
      <c r="I1067" s="9" t="e">
        <f>IF(Inputs!$B$12="No",IF((K1067+L1067)&gt;(U1066*(1+rate/freq)),IF((U1066*(1+rate/freq))&lt;0,0,(U1066*(1+rate/freq))),(K1067+L1067)),IF(E1067="",NA(),IF(Inputs!$E$10&gt;(U1066*(1+rate/freq)),IF((U1066*(1+rate/freq))&lt;0,0,(U1066*(1+rate/freq))),PMT(H1067/freq,(term),-$B$2))))</f>
        <v>#N/A</v>
      </c>
      <c r="J1067" s="8" t="str">
        <f t="shared" si="194"/>
        <v/>
      </c>
      <c r="K1067" s="9" t="str">
        <f t="shared" si="195"/>
        <v/>
      </c>
      <c r="L1067" s="8" t="str">
        <f>IF(E1067="","",IF(Inputs!$B$12="Yes",I1067-K1067,Inputs!$B$6-K1067))</f>
        <v/>
      </c>
      <c r="M1067" s="8" t="str">
        <f t="shared" si="201"/>
        <v/>
      </c>
      <c r="N1067" s="8"/>
      <c r="O1067" s="8"/>
      <c r="P1067" s="8"/>
      <c r="Q1067" s="8" t="str">
        <f t="shared" si="196"/>
        <v/>
      </c>
      <c r="R1067" s="3">
        <f t="shared" si="197"/>
        <v>0</v>
      </c>
      <c r="S1067" s="19"/>
      <c r="T1067" s="3">
        <f t="shared" si="198"/>
        <v>0</v>
      </c>
      <c r="U1067" s="8" t="str">
        <f t="shared" si="199"/>
        <v/>
      </c>
      <c r="W1067" s="11"/>
      <c r="X1067" s="11"/>
      <c r="Y1067" s="11"/>
      <c r="Z1067" s="11"/>
      <c r="AA1067" s="11"/>
      <c r="AB1067" s="11"/>
      <c r="AC1067" s="11"/>
      <c r="AD1067">
        <f>IF(AND('Loan amortization schedule-old'!K1067&gt;$AE$1,K1067&gt;$AE$1),1,0)</f>
        <v>1</v>
      </c>
      <c r="AE1067" s="2">
        <f>IF(AND('Loan amortization schedule-old'!K1067&gt;$AE$1,K1067&lt;$AE$1),($AE$1-K1067)*Inputs!$B$10,0)</f>
        <v>0</v>
      </c>
      <c r="AF1067">
        <f>IF(AND('Loan amortization schedule-old'!K1067&lt;$AE$1,K1067&lt;$AE$1),('Loan amortization schedule-old'!K1067-'Loan amortization schedule-new'!K1067)*Inputs!$B$10,0)</f>
        <v>0</v>
      </c>
      <c r="AG1067" s="7"/>
      <c r="AH1067" s="61" t="e">
        <f>IF(ISERROR(E1067),NA(),'Loan amortization schedule-old'!K1067-'Loan amortization schedule-new'!K1067)+IF(ISERROR(E1067),NA(),'Loan amortization schedule-old'!L1067-'Loan amortization schedule-new'!L1067)-IF(ISERROR(E1067),NA(),IF(AD1067=1,0,SUM(AE1067:AF1067)))</f>
        <v>#VALUE!</v>
      </c>
    </row>
    <row r="1068" spans="4:34">
      <c r="D1068" s="26">
        <f>IF(SUM($D$2:D1067)&lt;&gt;0,0,IF(OR(ROUND(U1067-L1068,2)=0,ROUND(U1068,2)=0),E1068,0))</f>
        <v>0</v>
      </c>
      <c r="E1068" s="3" t="str">
        <f t="shared" si="200"/>
        <v/>
      </c>
      <c r="F1068" s="3" t="str">
        <f t="shared" si="192"/>
        <v/>
      </c>
      <c r="G1068" s="47">
        <f t="shared" si="202"/>
        <v>8.6499999999999994E-2</v>
      </c>
      <c r="H1068" s="37">
        <f t="shared" si="193"/>
        <v>8.6499999999999994E-2</v>
      </c>
      <c r="I1068" s="9" t="e">
        <f>IF(Inputs!$B$12="No",IF((K1068+L1068)&gt;(U1067*(1+rate/freq)),IF((U1067*(1+rate/freq))&lt;0,0,(U1067*(1+rate/freq))),(K1068+L1068)),IF(E1068="",NA(),IF(Inputs!$E$10&gt;(U1067*(1+rate/freq)),IF((U1067*(1+rate/freq))&lt;0,0,(U1067*(1+rate/freq))),PMT(H1068/freq,(term),-$B$2))))</f>
        <v>#N/A</v>
      </c>
      <c r="J1068" s="8" t="str">
        <f t="shared" si="194"/>
        <v/>
      </c>
      <c r="K1068" s="9" t="str">
        <f t="shared" si="195"/>
        <v/>
      </c>
      <c r="L1068" s="8" t="str">
        <f>IF(E1068="","",IF(Inputs!$B$12="Yes",I1068-K1068,Inputs!$B$6-K1068))</f>
        <v/>
      </c>
      <c r="M1068" s="8" t="str">
        <f t="shared" si="201"/>
        <v/>
      </c>
      <c r="N1068" s="8"/>
      <c r="O1068" s="8"/>
      <c r="P1068" s="8"/>
      <c r="Q1068" s="8" t="str">
        <f t="shared" si="196"/>
        <v/>
      </c>
      <c r="R1068" s="3">
        <f t="shared" si="197"/>
        <v>0</v>
      </c>
      <c r="S1068" s="19"/>
      <c r="T1068" s="3">
        <f t="shared" si="198"/>
        <v>0</v>
      </c>
      <c r="U1068" s="8" t="str">
        <f t="shared" si="199"/>
        <v/>
      </c>
      <c r="W1068" s="11"/>
      <c r="X1068" s="11"/>
      <c r="Y1068" s="11"/>
      <c r="Z1068" s="11"/>
      <c r="AA1068" s="11"/>
      <c r="AB1068" s="11"/>
      <c r="AC1068" s="11"/>
      <c r="AD1068">
        <f>IF(AND('Loan amortization schedule-old'!K1068&gt;$AE$1,K1068&gt;$AE$1),1,0)</f>
        <v>1</v>
      </c>
      <c r="AE1068" s="2">
        <f>IF(AND('Loan amortization schedule-old'!K1068&gt;$AE$1,K1068&lt;$AE$1),($AE$1-K1068)*Inputs!$B$10,0)</f>
        <v>0</v>
      </c>
      <c r="AF1068">
        <f>IF(AND('Loan amortization schedule-old'!K1068&lt;$AE$1,K1068&lt;$AE$1),('Loan amortization schedule-old'!K1068-'Loan amortization schedule-new'!K1068)*Inputs!$B$10,0)</f>
        <v>0</v>
      </c>
      <c r="AG1068" s="7"/>
      <c r="AH1068" s="61" t="e">
        <f>IF(ISERROR(E1068),NA(),'Loan amortization schedule-old'!K1068-'Loan amortization schedule-new'!K1068)+IF(ISERROR(E1068),NA(),'Loan amortization schedule-old'!L1068-'Loan amortization schedule-new'!L1068)-IF(ISERROR(E1068),NA(),IF(AD1068=1,0,SUM(AE1068:AF1068)))</f>
        <v>#VALUE!</v>
      </c>
    </row>
    <row r="1069" spans="4:34">
      <c r="D1069" s="26">
        <f>IF(SUM($D$2:D1068)&lt;&gt;0,0,IF(OR(ROUND(U1068-L1069,2)=0,ROUND(U1069,2)=0),E1069,0))</f>
        <v>0</v>
      </c>
      <c r="E1069" s="3" t="str">
        <f t="shared" si="200"/>
        <v/>
      </c>
      <c r="F1069" s="3" t="str">
        <f t="shared" si="192"/>
        <v/>
      </c>
      <c r="G1069" s="47">
        <f t="shared" si="202"/>
        <v>8.6499999999999994E-2</v>
      </c>
      <c r="H1069" s="37">
        <f t="shared" si="193"/>
        <v>8.6499999999999994E-2</v>
      </c>
      <c r="I1069" s="9" t="e">
        <f>IF(Inputs!$B$12="No",IF((K1069+L1069)&gt;(U1068*(1+rate/freq)),IF((U1068*(1+rate/freq))&lt;0,0,(U1068*(1+rate/freq))),(K1069+L1069)),IF(E1069="",NA(),IF(Inputs!$E$10&gt;(U1068*(1+rate/freq)),IF((U1068*(1+rate/freq))&lt;0,0,(U1068*(1+rate/freq))),PMT(H1069/freq,(term),-$B$2))))</f>
        <v>#N/A</v>
      </c>
      <c r="J1069" s="8" t="str">
        <f t="shared" si="194"/>
        <v/>
      </c>
      <c r="K1069" s="9" t="str">
        <f t="shared" si="195"/>
        <v/>
      </c>
      <c r="L1069" s="8" t="str">
        <f>IF(E1069="","",IF(Inputs!$B$12="Yes",I1069-K1069,Inputs!$B$6-K1069))</f>
        <v/>
      </c>
      <c r="M1069" s="8" t="str">
        <f t="shared" si="201"/>
        <v/>
      </c>
      <c r="N1069" s="8">
        <f>N1066+3</f>
        <v>1066</v>
      </c>
      <c r="O1069" s="8"/>
      <c r="P1069" s="8"/>
      <c r="Q1069" s="8" t="str">
        <f t="shared" si="196"/>
        <v/>
      </c>
      <c r="R1069" s="3">
        <f t="shared" si="197"/>
        <v>0</v>
      </c>
      <c r="S1069" s="19"/>
      <c r="T1069" s="3">
        <f t="shared" si="198"/>
        <v>0</v>
      </c>
      <c r="U1069" s="8" t="str">
        <f t="shared" si="199"/>
        <v/>
      </c>
      <c r="W1069" s="11"/>
      <c r="X1069" s="11"/>
      <c r="Y1069" s="11"/>
      <c r="Z1069" s="11"/>
      <c r="AA1069" s="11"/>
      <c r="AB1069" s="11"/>
      <c r="AC1069" s="11"/>
      <c r="AD1069">
        <f>IF(AND('Loan amortization schedule-old'!K1069&gt;$AE$1,K1069&gt;$AE$1),1,0)</f>
        <v>1</v>
      </c>
      <c r="AE1069" s="2">
        <f>IF(AND('Loan amortization schedule-old'!K1069&gt;$AE$1,K1069&lt;$AE$1),($AE$1-K1069)*Inputs!$B$10,0)</f>
        <v>0</v>
      </c>
      <c r="AF1069">
        <f>IF(AND('Loan amortization schedule-old'!K1069&lt;$AE$1,K1069&lt;$AE$1),('Loan amortization schedule-old'!K1069-'Loan amortization schedule-new'!K1069)*Inputs!$B$10,0)</f>
        <v>0</v>
      </c>
      <c r="AG1069" s="7"/>
      <c r="AH1069" s="61" t="e">
        <f>IF(ISERROR(E1069),NA(),'Loan amortization schedule-old'!K1069-'Loan amortization schedule-new'!K1069)+IF(ISERROR(E1069),NA(),'Loan amortization schedule-old'!L1069-'Loan amortization schedule-new'!L1069)-IF(ISERROR(E1069),NA(),IF(AD1069=1,0,SUM(AE1069:AF1069)))</f>
        <v>#VALUE!</v>
      </c>
    </row>
    <row r="1070" spans="4:34">
      <c r="D1070" s="26">
        <f>IF(SUM($D$2:D1069)&lt;&gt;0,0,IF(OR(ROUND(U1069-L1070,2)=0,ROUND(U1070,2)=0),E1070,0))</f>
        <v>0</v>
      </c>
      <c r="E1070" s="3" t="str">
        <f t="shared" si="200"/>
        <v/>
      </c>
      <c r="F1070" s="3" t="str">
        <f t="shared" si="192"/>
        <v/>
      </c>
      <c r="G1070" s="47">
        <f t="shared" si="202"/>
        <v>8.6499999999999994E-2</v>
      </c>
      <c r="H1070" s="37">
        <f t="shared" si="193"/>
        <v>8.6499999999999994E-2</v>
      </c>
      <c r="I1070" s="9" t="e">
        <f>IF(Inputs!$B$12="No",IF((K1070+L1070)&gt;(U1069*(1+rate/freq)),IF((U1069*(1+rate/freq))&lt;0,0,(U1069*(1+rate/freq))),(K1070+L1070)),IF(E1070="",NA(),IF(Inputs!$E$10&gt;(U1069*(1+rate/freq)),IF((U1069*(1+rate/freq))&lt;0,0,(U1069*(1+rate/freq))),PMT(H1070/freq,(term),-$B$2))))</f>
        <v>#N/A</v>
      </c>
      <c r="J1070" s="8" t="str">
        <f t="shared" si="194"/>
        <v/>
      </c>
      <c r="K1070" s="9" t="str">
        <f t="shared" si="195"/>
        <v/>
      </c>
      <c r="L1070" s="8" t="str">
        <f>IF(E1070="","",IF(Inputs!$B$12="Yes",I1070-K1070,Inputs!$B$6-K1070))</f>
        <v/>
      </c>
      <c r="M1070" s="8" t="str">
        <f t="shared" si="201"/>
        <v/>
      </c>
      <c r="N1070" s="8"/>
      <c r="O1070" s="8"/>
      <c r="P1070" s="8"/>
      <c r="Q1070" s="8" t="str">
        <f t="shared" si="196"/>
        <v/>
      </c>
      <c r="R1070" s="3">
        <f t="shared" si="197"/>
        <v>0</v>
      </c>
      <c r="S1070" s="19"/>
      <c r="T1070" s="3">
        <f t="shared" si="198"/>
        <v>0</v>
      </c>
      <c r="U1070" s="8" t="str">
        <f t="shared" si="199"/>
        <v/>
      </c>
      <c r="W1070" s="11"/>
      <c r="X1070" s="11"/>
      <c r="Y1070" s="11"/>
      <c r="Z1070" s="11"/>
      <c r="AA1070" s="11"/>
      <c r="AB1070" s="11"/>
      <c r="AC1070" s="11"/>
      <c r="AD1070">
        <f>IF(AND('Loan amortization schedule-old'!K1070&gt;$AE$1,K1070&gt;$AE$1),1,0)</f>
        <v>1</v>
      </c>
      <c r="AE1070" s="2">
        <f>IF(AND('Loan amortization schedule-old'!K1070&gt;$AE$1,K1070&lt;$AE$1),($AE$1-K1070)*Inputs!$B$10,0)</f>
        <v>0</v>
      </c>
      <c r="AF1070">
        <f>IF(AND('Loan amortization schedule-old'!K1070&lt;$AE$1,K1070&lt;$AE$1),('Loan amortization schedule-old'!K1070-'Loan amortization schedule-new'!K1070)*Inputs!$B$10,0)</f>
        <v>0</v>
      </c>
      <c r="AG1070" s="7"/>
      <c r="AH1070" s="61" t="e">
        <f>IF(ISERROR(E1070),NA(),'Loan amortization schedule-old'!K1070-'Loan amortization schedule-new'!K1070)+IF(ISERROR(E1070),NA(),'Loan amortization schedule-old'!L1070-'Loan amortization schedule-new'!L1070)-IF(ISERROR(E1070),NA(),IF(AD1070=1,0,SUM(AE1070:AF1070)))</f>
        <v>#VALUE!</v>
      </c>
    </row>
    <row r="1071" spans="4:34">
      <c r="D1071" s="26">
        <f>IF(SUM($D$2:D1070)&lt;&gt;0,0,IF(OR(ROUND(U1070-L1071,2)=0,ROUND(U1071,2)=0),E1071,0))</f>
        <v>0</v>
      </c>
      <c r="E1071" s="3" t="str">
        <f t="shared" si="200"/>
        <v/>
      </c>
      <c r="F1071" s="3" t="str">
        <f t="shared" si="192"/>
        <v/>
      </c>
      <c r="G1071" s="47">
        <f t="shared" si="202"/>
        <v>8.6499999999999994E-2</v>
      </c>
      <c r="H1071" s="37">
        <f t="shared" si="193"/>
        <v>8.6499999999999994E-2</v>
      </c>
      <c r="I1071" s="9" t="e">
        <f>IF(Inputs!$B$12="No",IF((K1071+L1071)&gt;(U1070*(1+rate/freq)),IF((U1070*(1+rate/freq))&lt;0,0,(U1070*(1+rate/freq))),(K1071+L1071)),IF(E1071="",NA(),IF(Inputs!$E$10&gt;(U1070*(1+rate/freq)),IF((U1070*(1+rate/freq))&lt;0,0,(U1070*(1+rate/freq))),PMT(H1071/freq,(term),-$B$2))))</f>
        <v>#N/A</v>
      </c>
      <c r="J1071" s="8" t="str">
        <f t="shared" si="194"/>
        <v/>
      </c>
      <c r="K1071" s="9" t="str">
        <f t="shared" si="195"/>
        <v/>
      </c>
      <c r="L1071" s="8" t="str">
        <f>IF(E1071="","",IF(Inputs!$B$12="Yes",I1071-K1071,Inputs!$B$6-K1071))</f>
        <v/>
      </c>
      <c r="M1071" s="8" t="str">
        <f t="shared" si="201"/>
        <v/>
      </c>
      <c r="N1071" s="8"/>
      <c r="O1071" s="8"/>
      <c r="P1071" s="8"/>
      <c r="Q1071" s="8" t="str">
        <f t="shared" si="196"/>
        <v/>
      </c>
      <c r="R1071" s="3">
        <f t="shared" si="197"/>
        <v>0</v>
      </c>
      <c r="S1071" s="19"/>
      <c r="T1071" s="3">
        <f t="shared" si="198"/>
        <v>0</v>
      </c>
      <c r="U1071" s="8" t="str">
        <f t="shared" si="199"/>
        <v/>
      </c>
      <c r="W1071" s="11"/>
      <c r="X1071" s="11"/>
      <c r="Y1071" s="11"/>
      <c r="Z1071" s="11"/>
      <c r="AA1071" s="11"/>
      <c r="AB1071" s="11"/>
      <c r="AC1071" s="11"/>
      <c r="AD1071">
        <f>IF(AND('Loan amortization schedule-old'!K1071&gt;$AE$1,K1071&gt;$AE$1),1,0)</f>
        <v>1</v>
      </c>
      <c r="AE1071" s="2">
        <f>IF(AND('Loan amortization schedule-old'!K1071&gt;$AE$1,K1071&lt;$AE$1),($AE$1-K1071)*Inputs!$B$10,0)</f>
        <v>0</v>
      </c>
      <c r="AF1071">
        <f>IF(AND('Loan amortization schedule-old'!K1071&lt;$AE$1,K1071&lt;$AE$1),('Loan amortization schedule-old'!K1071-'Loan amortization schedule-new'!K1071)*Inputs!$B$10,0)</f>
        <v>0</v>
      </c>
      <c r="AG1071" s="7"/>
      <c r="AH1071" s="61" t="e">
        <f>IF(ISERROR(E1071),NA(),'Loan amortization schedule-old'!K1071-'Loan amortization schedule-new'!K1071)+IF(ISERROR(E1071),NA(),'Loan amortization schedule-old'!L1071-'Loan amortization schedule-new'!L1071)-IF(ISERROR(E1071),NA(),IF(AD1071=1,0,SUM(AE1071:AF1071)))</f>
        <v>#VALUE!</v>
      </c>
    </row>
    <row r="1072" spans="4:34">
      <c r="D1072" s="26">
        <f>IF(SUM($D$2:D1071)&lt;&gt;0,0,IF(OR(ROUND(U1071-L1072,2)=0,ROUND(U1072,2)=0),E1072,0))</f>
        <v>0</v>
      </c>
      <c r="E1072" s="3" t="str">
        <f t="shared" si="200"/>
        <v/>
      </c>
      <c r="F1072" s="3" t="str">
        <f t="shared" si="192"/>
        <v/>
      </c>
      <c r="G1072" s="47">
        <f t="shared" si="202"/>
        <v>8.6499999999999994E-2</v>
      </c>
      <c r="H1072" s="37">
        <f t="shared" si="193"/>
        <v>8.6499999999999994E-2</v>
      </c>
      <c r="I1072" s="9" t="e">
        <f>IF(Inputs!$B$12="No",IF((K1072+L1072)&gt;(U1071*(1+rate/freq)),IF((U1071*(1+rate/freq))&lt;0,0,(U1071*(1+rate/freq))),(K1072+L1072)),IF(E1072="",NA(),IF(Inputs!$E$10&gt;(U1071*(1+rate/freq)),IF((U1071*(1+rate/freq))&lt;0,0,(U1071*(1+rate/freq))),PMT(H1072/freq,(term),-$B$2))))</f>
        <v>#N/A</v>
      </c>
      <c r="J1072" s="8" t="str">
        <f t="shared" si="194"/>
        <v/>
      </c>
      <c r="K1072" s="9" t="str">
        <f t="shared" si="195"/>
        <v/>
      </c>
      <c r="L1072" s="8" t="str">
        <f>IF(E1072="","",IF(Inputs!$B$12="Yes",I1072-K1072,Inputs!$B$6-K1072))</f>
        <v/>
      </c>
      <c r="M1072" s="8" t="str">
        <f t="shared" si="201"/>
        <v/>
      </c>
      <c r="N1072" s="8">
        <f>N1069+3</f>
        <v>1069</v>
      </c>
      <c r="O1072" s="8">
        <f>O1066+6</f>
        <v>1069</v>
      </c>
      <c r="P1072" s="8">
        <f>P1060+12</f>
        <v>1069</v>
      </c>
      <c r="Q1072" s="8" t="str">
        <f t="shared" si="196"/>
        <v/>
      </c>
      <c r="R1072" s="3">
        <f t="shared" si="197"/>
        <v>0</v>
      </c>
      <c r="S1072" s="19"/>
      <c r="T1072" s="3">
        <f t="shared" si="198"/>
        <v>0</v>
      </c>
      <c r="U1072" s="8" t="str">
        <f t="shared" si="199"/>
        <v/>
      </c>
      <c r="W1072" s="11"/>
      <c r="X1072" s="11"/>
      <c r="Y1072" s="11"/>
      <c r="Z1072" s="11"/>
      <c r="AA1072" s="11"/>
      <c r="AB1072" s="11"/>
      <c r="AC1072" s="11"/>
      <c r="AD1072">
        <f>IF(AND('Loan amortization schedule-old'!K1072&gt;$AE$1,K1072&gt;$AE$1),1,0)</f>
        <v>1</v>
      </c>
      <c r="AE1072" s="2">
        <f>IF(AND('Loan amortization schedule-old'!K1072&gt;$AE$1,K1072&lt;$AE$1),($AE$1-K1072)*Inputs!$B$10,0)</f>
        <v>0</v>
      </c>
      <c r="AF1072">
        <f>IF(AND('Loan amortization schedule-old'!K1072&lt;$AE$1,K1072&lt;$AE$1),('Loan amortization schedule-old'!K1072-'Loan amortization schedule-new'!K1072)*Inputs!$B$10,0)</f>
        <v>0</v>
      </c>
      <c r="AG1072" s="7"/>
      <c r="AH1072" s="61" t="e">
        <f>IF(ISERROR(E1072),NA(),'Loan amortization schedule-old'!K1072-'Loan amortization schedule-new'!K1072)+IF(ISERROR(E1072),NA(),'Loan amortization schedule-old'!L1072-'Loan amortization schedule-new'!L1072)-IF(ISERROR(E1072),NA(),IF(AD1072=1,0,SUM(AE1072:AF1072)))</f>
        <v>#VALUE!</v>
      </c>
    </row>
    <row r="1073" spans="4:34">
      <c r="D1073" s="26">
        <f>IF(SUM($D$2:D1072)&lt;&gt;0,0,IF(OR(ROUND(U1072-L1073,2)=0,ROUND(U1073,2)=0),E1073,0))</f>
        <v>0</v>
      </c>
      <c r="E1073" s="3" t="str">
        <f t="shared" si="200"/>
        <v/>
      </c>
      <c r="F1073" s="3" t="str">
        <f t="shared" si="192"/>
        <v/>
      </c>
      <c r="G1073" s="47">
        <f t="shared" si="202"/>
        <v>8.6499999999999994E-2</v>
      </c>
      <c r="H1073" s="37">
        <f t="shared" si="193"/>
        <v>8.6499999999999994E-2</v>
      </c>
      <c r="I1073" s="9" t="e">
        <f>IF(Inputs!$B$12="No",IF((K1073+L1073)&gt;(U1072*(1+rate/freq)),IF((U1072*(1+rate/freq))&lt;0,0,(U1072*(1+rate/freq))),(K1073+L1073)),IF(E1073="",NA(),IF(Inputs!$E$10&gt;(U1072*(1+rate/freq)),IF((U1072*(1+rate/freq))&lt;0,0,(U1072*(1+rate/freq))),PMT(H1073/freq,(term),-$B$2))))</f>
        <v>#N/A</v>
      </c>
      <c r="J1073" s="8" t="str">
        <f t="shared" si="194"/>
        <v/>
      </c>
      <c r="K1073" s="9" t="str">
        <f t="shared" si="195"/>
        <v/>
      </c>
      <c r="L1073" s="8" t="str">
        <f>IF(E1073="","",IF(Inputs!$B$12="Yes",I1073-K1073,Inputs!$B$6-K1073))</f>
        <v/>
      </c>
      <c r="M1073" s="8" t="str">
        <f t="shared" si="201"/>
        <v/>
      </c>
      <c r="N1073" s="8"/>
      <c r="O1073" s="8"/>
      <c r="P1073" s="8"/>
      <c r="Q1073" s="8" t="str">
        <f t="shared" si="196"/>
        <v/>
      </c>
      <c r="R1073" s="3">
        <f t="shared" si="197"/>
        <v>0</v>
      </c>
      <c r="S1073" s="19"/>
      <c r="T1073" s="3">
        <f t="shared" si="198"/>
        <v>0</v>
      </c>
      <c r="U1073" s="8" t="str">
        <f t="shared" si="199"/>
        <v/>
      </c>
      <c r="W1073" s="11"/>
      <c r="X1073" s="11"/>
      <c r="Y1073" s="11"/>
      <c r="Z1073" s="11"/>
      <c r="AA1073" s="11"/>
      <c r="AB1073" s="11"/>
      <c r="AC1073" s="11"/>
      <c r="AD1073">
        <f>IF(AND('Loan amortization schedule-old'!K1073&gt;$AE$1,K1073&gt;$AE$1),1,0)</f>
        <v>1</v>
      </c>
      <c r="AE1073" s="2">
        <f>IF(AND('Loan amortization schedule-old'!K1073&gt;$AE$1,K1073&lt;$AE$1),($AE$1-K1073)*Inputs!$B$10,0)</f>
        <v>0</v>
      </c>
      <c r="AF1073">
        <f>IF(AND('Loan amortization schedule-old'!K1073&lt;$AE$1,K1073&lt;$AE$1),('Loan amortization schedule-old'!K1073-'Loan amortization schedule-new'!K1073)*Inputs!$B$10,0)</f>
        <v>0</v>
      </c>
      <c r="AG1073" s="7"/>
      <c r="AH1073" s="61" t="e">
        <f>IF(ISERROR(E1073),NA(),'Loan amortization schedule-old'!K1073-'Loan amortization schedule-new'!K1073)+IF(ISERROR(E1073),NA(),'Loan amortization schedule-old'!L1073-'Loan amortization schedule-new'!L1073)-IF(ISERROR(E1073),NA(),IF(AD1073=1,0,SUM(AE1073:AF1073)))</f>
        <v>#VALUE!</v>
      </c>
    </row>
    <row r="1074" spans="4:34">
      <c r="D1074" s="26">
        <f>IF(SUM($D$2:D1073)&lt;&gt;0,0,IF(OR(ROUND(U1073-L1074,2)=0,ROUND(U1074,2)=0),E1074,0))</f>
        <v>0</v>
      </c>
      <c r="E1074" s="3" t="str">
        <f t="shared" si="200"/>
        <v/>
      </c>
      <c r="F1074" s="3" t="str">
        <f t="shared" si="192"/>
        <v/>
      </c>
      <c r="G1074" s="47">
        <f t="shared" si="202"/>
        <v>8.6499999999999994E-2</v>
      </c>
      <c r="H1074" s="37">
        <f t="shared" si="193"/>
        <v>8.6499999999999994E-2</v>
      </c>
      <c r="I1074" s="9" t="e">
        <f>IF(Inputs!$B$12="No",IF((K1074+L1074)&gt;(U1073*(1+rate/freq)),IF((U1073*(1+rate/freq))&lt;0,0,(U1073*(1+rate/freq))),(K1074+L1074)),IF(E1074="",NA(),IF(Inputs!$E$10&gt;(U1073*(1+rate/freq)),IF((U1073*(1+rate/freq))&lt;0,0,(U1073*(1+rate/freq))),PMT(H1074/freq,(term),-$B$2))))</f>
        <v>#N/A</v>
      </c>
      <c r="J1074" s="8" t="str">
        <f t="shared" si="194"/>
        <v/>
      </c>
      <c r="K1074" s="9" t="str">
        <f t="shared" si="195"/>
        <v/>
      </c>
      <c r="L1074" s="8" t="str">
        <f>IF(E1074="","",IF(Inputs!$B$12="Yes",I1074-K1074,Inputs!$B$6-K1074))</f>
        <v/>
      </c>
      <c r="M1074" s="8" t="str">
        <f t="shared" si="201"/>
        <v/>
      </c>
      <c r="N1074" s="8"/>
      <c r="O1074" s="8"/>
      <c r="P1074" s="8"/>
      <c r="Q1074" s="8" t="str">
        <f t="shared" si="196"/>
        <v/>
      </c>
      <c r="R1074" s="3">
        <f t="shared" si="197"/>
        <v>0</v>
      </c>
      <c r="S1074" s="19"/>
      <c r="T1074" s="3">
        <f t="shared" si="198"/>
        <v>0</v>
      </c>
      <c r="U1074" s="8" t="str">
        <f t="shared" si="199"/>
        <v/>
      </c>
      <c r="W1074" s="11"/>
      <c r="X1074" s="11"/>
      <c r="Y1074" s="11"/>
      <c r="Z1074" s="11"/>
      <c r="AA1074" s="11"/>
      <c r="AB1074" s="11"/>
      <c r="AC1074" s="11"/>
      <c r="AD1074">
        <f>IF(AND('Loan amortization schedule-old'!K1074&gt;$AE$1,K1074&gt;$AE$1),1,0)</f>
        <v>1</v>
      </c>
      <c r="AE1074" s="2">
        <f>IF(AND('Loan amortization schedule-old'!K1074&gt;$AE$1,K1074&lt;$AE$1),($AE$1-K1074)*Inputs!$B$10,0)</f>
        <v>0</v>
      </c>
      <c r="AF1074">
        <f>IF(AND('Loan amortization schedule-old'!K1074&lt;$AE$1,K1074&lt;$AE$1),('Loan amortization schedule-old'!K1074-'Loan amortization schedule-new'!K1074)*Inputs!$B$10,0)</f>
        <v>0</v>
      </c>
      <c r="AG1074" s="7"/>
      <c r="AH1074" s="61" t="e">
        <f>IF(ISERROR(E1074),NA(),'Loan amortization schedule-old'!K1074-'Loan amortization schedule-new'!K1074)+IF(ISERROR(E1074),NA(),'Loan amortization schedule-old'!L1074-'Loan amortization schedule-new'!L1074)-IF(ISERROR(E1074),NA(),IF(AD1074=1,0,SUM(AE1074:AF1074)))</f>
        <v>#VALUE!</v>
      </c>
    </row>
    <row r="1075" spans="4:34">
      <c r="D1075" s="26">
        <f>IF(SUM($D$2:D1074)&lt;&gt;0,0,IF(OR(ROUND(U1074-L1075,2)=0,ROUND(U1075,2)=0),E1075,0))</f>
        <v>0</v>
      </c>
      <c r="E1075" s="3" t="str">
        <f t="shared" si="200"/>
        <v/>
      </c>
      <c r="F1075" s="3" t="str">
        <f t="shared" si="192"/>
        <v/>
      </c>
      <c r="G1075" s="47">
        <f t="shared" si="202"/>
        <v>8.6499999999999994E-2</v>
      </c>
      <c r="H1075" s="37">
        <f t="shared" si="193"/>
        <v>8.6499999999999994E-2</v>
      </c>
      <c r="I1075" s="9" t="e">
        <f>IF(Inputs!$B$12="No",IF((K1075+L1075)&gt;(U1074*(1+rate/freq)),IF((U1074*(1+rate/freq))&lt;0,0,(U1074*(1+rate/freq))),(K1075+L1075)),IF(E1075="",NA(),IF(Inputs!$E$10&gt;(U1074*(1+rate/freq)),IF((U1074*(1+rate/freq))&lt;0,0,(U1074*(1+rate/freq))),PMT(H1075/freq,(term),-$B$2))))</f>
        <v>#N/A</v>
      </c>
      <c r="J1075" s="8" t="str">
        <f t="shared" si="194"/>
        <v/>
      </c>
      <c r="K1075" s="9" t="str">
        <f t="shared" si="195"/>
        <v/>
      </c>
      <c r="L1075" s="8" t="str">
        <f>IF(E1075="","",IF(Inputs!$B$12="Yes",I1075-K1075,Inputs!$B$6-K1075))</f>
        <v/>
      </c>
      <c r="M1075" s="8" t="str">
        <f t="shared" si="201"/>
        <v/>
      </c>
      <c r="N1075" s="8">
        <f>N1072+3</f>
        <v>1072</v>
      </c>
      <c r="O1075" s="8"/>
      <c r="P1075" s="8"/>
      <c r="Q1075" s="8" t="str">
        <f t="shared" si="196"/>
        <v/>
      </c>
      <c r="R1075" s="3">
        <f t="shared" si="197"/>
        <v>0</v>
      </c>
      <c r="S1075" s="19"/>
      <c r="T1075" s="3">
        <f t="shared" si="198"/>
        <v>0</v>
      </c>
      <c r="U1075" s="8" t="str">
        <f t="shared" si="199"/>
        <v/>
      </c>
      <c r="W1075" s="11"/>
      <c r="X1075" s="11"/>
      <c r="Y1075" s="11"/>
      <c r="Z1075" s="11"/>
      <c r="AA1075" s="11"/>
      <c r="AB1075" s="11"/>
      <c r="AC1075" s="11"/>
      <c r="AD1075">
        <f>IF(AND('Loan amortization schedule-old'!K1075&gt;$AE$1,K1075&gt;$AE$1),1,0)</f>
        <v>1</v>
      </c>
      <c r="AE1075" s="2">
        <f>IF(AND('Loan amortization schedule-old'!K1075&gt;$AE$1,K1075&lt;$AE$1),($AE$1-K1075)*Inputs!$B$10,0)</f>
        <v>0</v>
      </c>
      <c r="AF1075">
        <f>IF(AND('Loan amortization schedule-old'!K1075&lt;$AE$1,K1075&lt;$AE$1),('Loan amortization schedule-old'!K1075-'Loan amortization schedule-new'!K1075)*Inputs!$B$10,0)</f>
        <v>0</v>
      </c>
      <c r="AG1075" s="7"/>
      <c r="AH1075" s="61" t="e">
        <f>IF(ISERROR(E1075),NA(),'Loan amortization schedule-old'!K1075-'Loan amortization schedule-new'!K1075)+IF(ISERROR(E1075),NA(),'Loan amortization schedule-old'!L1075-'Loan amortization schedule-new'!L1075)-IF(ISERROR(E1075),NA(),IF(AD1075=1,0,SUM(AE1075:AF1075)))</f>
        <v>#VALUE!</v>
      </c>
    </row>
    <row r="1076" spans="4:34">
      <c r="D1076" s="26">
        <f>IF(SUM($D$2:D1075)&lt;&gt;0,0,IF(OR(ROUND(U1075-L1076,2)=0,ROUND(U1076,2)=0),E1076,0))</f>
        <v>0</v>
      </c>
      <c r="E1076" s="3" t="str">
        <f t="shared" si="200"/>
        <v/>
      </c>
      <c r="F1076" s="3" t="str">
        <f t="shared" si="192"/>
        <v/>
      </c>
      <c r="G1076" s="47">
        <f t="shared" si="202"/>
        <v>8.6499999999999994E-2</v>
      </c>
      <c r="H1076" s="37">
        <f t="shared" si="193"/>
        <v>8.6499999999999994E-2</v>
      </c>
      <c r="I1076" s="9" t="e">
        <f>IF(Inputs!$B$12="No",IF((K1076+L1076)&gt;(U1075*(1+rate/freq)),IF((U1075*(1+rate/freq))&lt;0,0,(U1075*(1+rate/freq))),(K1076+L1076)),IF(E1076="",NA(),IF(Inputs!$E$10&gt;(U1075*(1+rate/freq)),IF((U1075*(1+rate/freq))&lt;0,0,(U1075*(1+rate/freq))),PMT(H1076/freq,(term),-$B$2))))</f>
        <v>#N/A</v>
      </c>
      <c r="J1076" s="8" t="str">
        <f t="shared" si="194"/>
        <v/>
      </c>
      <c r="K1076" s="9" t="str">
        <f t="shared" si="195"/>
        <v/>
      </c>
      <c r="L1076" s="8" t="str">
        <f>IF(E1076="","",IF(Inputs!$B$12="Yes",I1076-K1076,Inputs!$B$6-K1076))</f>
        <v/>
      </c>
      <c r="M1076" s="8" t="str">
        <f t="shared" si="201"/>
        <v/>
      </c>
      <c r="N1076" s="8"/>
      <c r="O1076" s="8"/>
      <c r="P1076" s="8"/>
      <c r="Q1076" s="8" t="str">
        <f t="shared" si="196"/>
        <v/>
      </c>
      <c r="R1076" s="3">
        <f t="shared" si="197"/>
        <v>0</v>
      </c>
      <c r="S1076" s="19"/>
      <c r="T1076" s="3">
        <f t="shared" si="198"/>
        <v>0</v>
      </c>
      <c r="U1076" s="8" t="str">
        <f t="shared" si="199"/>
        <v/>
      </c>
      <c r="W1076" s="11"/>
      <c r="X1076" s="11"/>
      <c r="Y1076" s="11"/>
      <c r="Z1076" s="11"/>
      <c r="AA1076" s="11"/>
      <c r="AB1076" s="11"/>
      <c r="AC1076" s="11"/>
      <c r="AD1076">
        <f>IF(AND('Loan amortization schedule-old'!K1076&gt;$AE$1,K1076&gt;$AE$1),1,0)</f>
        <v>1</v>
      </c>
      <c r="AE1076" s="2">
        <f>IF(AND('Loan amortization schedule-old'!K1076&gt;$AE$1,K1076&lt;$AE$1),($AE$1-K1076)*Inputs!$B$10,0)</f>
        <v>0</v>
      </c>
      <c r="AF1076">
        <f>IF(AND('Loan amortization schedule-old'!K1076&lt;$AE$1,K1076&lt;$AE$1),('Loan amortization schedule-old'!K1076-'Loan amortization schedule-new'!K1076)*Inputs!$B$10,0)</f>
        <v>0</v>
      </c>
      <c r="AG1076" s="7"/>
      <c r="AH1076" s="61" t="e">
        <f>IF(ISERROR(E1076),NA(),'Loan amortization schedule-old'!K1076-'Loan amortization schedule-new'!K1076)+IF(ISERROR(E1076),NA(),'Loan amortization schedule-old'!L1076-'Loan amortization schedule-new'!L1076)-IF(ISERROR(E1076),NA(),IF(AD1076=1,0,SUM(AE1076:AF1076)))</f>
        <v>#VALUE!</v>
      </c>
    </row>
    <row r="1077" spans="4:34">
      <c r="D1077" s="26">
        <f>IF(SUM($D$2:D1076)&lt;&gt;0,0,IF(OR(ROUND(U1076-L1077,2)=0,ROUND(U1077,2)=0),E1077,0))</f>
        <v>0</v>
      </c>
      <c r="E1077" s="3" t="str">
        <f t="shared" si="200"/>
        <v/>
      </c>
      <c r="F1077" s="3" t="str">
        <f t="shared" si="192"/>
        <v/>
      </c>
      <c r="G1077" s="47">
        <f t="shared" si="202"/>
        <v>8.6499999999999994E-2</v>
      </c>
      <c r="H1077" s="37">
        <f t="shared" si="193"/>
        <v>8.6499999999999994E-2</v>
      </c>
      <c r="I1077" s="9" t="e">
        <f>IF(Inputs!$B$12="No",IF((K1077+L1077)&gt;(U1076*(1+rate/freq)),IF((U1076*(1+rate/freq))&lt;0,0,(U1076*(1+rate/freq))),(K1077+L1077)),IF(E1077="",NA(),IF(Inputs!$E$10&gt;(U1076*(1+rate/freq)),IF((U1076*(1+rate/freq))&lt;0,0,(U1076*(1+rate/freq))),PMT(H1077/freq,(term),-$B$2))))</f>
        <v>#N/A</v>
      </c>
      <c r="J1077" s="8" t="str">
        <f t="shared" si="194"/>
        <v/>
      </c>
      <c r="K1077" s="9" t="str">
        <f t="shared" si="195"/>
        <v/>
      </c>
      <c r="L1077" s="8" t="str">
        <f>IF(E1077="","",IF(Inputs!$B$12="Yes",I1077-K1077,Inputs!$B$6-K1077))</f>
        <v/>
      </c>
      <c r="M1077" s="8" t="str">
        <f t="shared" si="201"/>
        <v/>
      </c>
      <c r="N1077" s="8"/>
      <c r="O1077" s="8"/>
      <c r="P1077" s="8"/>
      <c r="Q1077" s="8" t="str">
        <f t="shared" si="196"/>
        <v/>
      </c>
      <c r="R1077" s="3">
        <f t="shared" si="197"/>
        <v>0</v>
      </c>
      <c r="S1077" s="19"/>
      <c r="T1077" s="3">
        <f t="shared" si="198"/>
        <v>0</v>
      </c>
      <c r="U1077" s="8" t="str">
        <f t="shared" si="199"/>
        <v/>
      </c>
      <c r="W1077" s="11"/>
      <c r="X1077" s="11"/>
      <c r="Y1077" s="11"/>
      <c r="Z1077" s="11"/>
      <c r="AA1077" s="11"/>
      <c r="AB1077" s="11"/>
      <c r="AC1077" s="11"/>
      <c r="AD1077">
        <f>IF(AND('Loan amortization schedule-old'!K1077&gt;$AE$1,K1077&gt;$AE$1),1,0)</f>
        <v>1</v>
      </c>
      <c r="AE1077" s="2">
        <f>IF(AND('Loan amortization schedule-old'!K1077&gt;$AE$1,K1077&lt;$AE$1),($AE$1-K1077)*Inputs!$B$10,0)</f>
        <v>0</v>
      </c>
      <c r="AF1077">
        <f>IF(AND('Loan amortization schedule-old'!K1077&lt;$AE$1,K1077&lt;$AE$1),('Loan amortization schedule-old'!K1077-'Loan amortization schedule-new'!K1077)*Inputs!$B$10,0)</f>
        <v>0</v>
      </c>
      <c r="AG1077" s="7"/>
      <c r="AH1077" s="61" t="e">
        <f>IF(ISERROR(E1077),NA(),'Loan amortization schedule-old'!K1077-'Loan amortization schedule-new'!K1077)+IF(ISERROR(E1077),NA(),'Loan amortization schedule-old'!L1077-'Loan amortization schedule-new'!L1077)-IF(ISERROR(E1077),NA(),IF(AD1077=1,0,SUM(AE1077:AF1077)))</f>
        <v>#VALUE!</v>
      </c>
    </row>
    <row r="1078" spans="4:34">
      <c r="D1078" s="26">
        <f>IF(SUM($D$2:D1077)&lt;&gt;0,0,IF(OR(ROUND(U1077-L1078,2)=0,ROUND(U1078,2)=0),E1078,0))</f>
        <v>0</v>
      </c>
      <c r="E1078" s="3" t="str">
        <f t="shared" si="200"/>
        <v/>
      </c>
      <c r="F1078" s="3" t="str">
        <f t="shared" si="192"/>
        <v/>
      </c>
      <c r="G1078" s="47">
        <f t="shared" si="202"/>
        <v>8.6499999999999994E-2</v>
      </c>
      <c r="H1078" s="37">
        <f t="shared" si="193"/>
        <v>8.6499999999999994E-2</v>
      </c>
      <c r="I1078" s="9" t="e">
        <f>IF(Inputs!$B$12="No",IF((K1078+L1078)&gt;(U1077*(1+rate/freq)),IF((U1077*(1+rate/freq))&lt;0,0,(U1077*(1+rate/freq))),(K1078+L1078)),IF(E1078="",NA(),IF(Inputs!$E$10&gt;(U1077*(1+rate/freq)),IF((U1077*(1+rate/freq))&lt;0,0,(U1077*(1+rate/freq))),PMT(H1078/freq,(term),-$B$2))))</f>
        <v>#N/A</v>
      </c>
      <c r="J1078" s="8" t="str">
        <f t="shared" si="194"/>
        <v/>
      </c>
      <c r="K1078" s="9" t="str">
        <f t="shared" si="195"/>
        <v/>
      </c>
      <c r="L1078" s="8" t="str">
        <f>IF(E1078="","",IF(Inputs!$B$12="Yes",I1078-K1078,Inputs!$B$6-K1078))</f>
        <v/>
      </c>
      <c r="M1078" s="8" t="str">
        <f t="shared" si="201"/>
        <v/>
      </c>
      <c r="N1078" s="8">
        <f>N1075+3</f>
        <v>1075</v>
      </c>
      <c r="O1078" s="8">
        <f>O1072+6</f>
        <v>1075</v>
      </c>
      <c r="P1078" s="8"/>
      <c r="Q1078" s="8" t="str">
        <f t="shared" si="196"/>
        <v/>
      </c>
      <c r="R1078" s="3">
        <f t="shared" si="197"/>
        <v>0</v>
      </c>
      <c r="S1078" s="19"/>
      <c r="T1078" s="3">
        <f t="shared" si="198"/>
        <v>0</v>
      </c>
      <c r="U1078" s="8" t="str">
        <f t="shared" si="199"/>
        <v/>
      </c>
      <c r="W1078" s="11"/>
      <c r="X1078" s="11"/>
      <c r="Y1078" s="11"/>
      <c r="Z1078" s="11"/>
      <c r="AA1078" s="11"/>
      <c r="AB1078" s="11"/>
      <c r="AC1078" s="11"/>
      <c r="AD1078">
        <f>IF(AND('Loan amortization schedule-old'!K1078&gt;$AE$1,K1078&gt;$AE$1),1,0)</f>
        <v>1</v>
      </c>
      <c r="AE1078" s="2">
        <f>IF(AND('Loan amortization schedule-old'!K1078&gt;$AE$1,K1078&lt;$AE$1),($AE$1-K1078)*Inputs!$B$10,0)</f>
        <v>0</v>
      </c>
      <c r="AF1078">
        <f>IF(AND('Loan amortization schedule-old'!K1078&lt;$AE$1,K1078&lt;$AE$1),('Loan amortization schedule-old'!K1078-'Loan amortization schedule-new'!K1078)*Inputs!$B$10,0)</f>
        <v>0</v>
      </c>
      <c r="AG1078" s="7"/>
      <c r="AH1078" s="61" t="e">
        <f>IF(ISERROR(E1078),NA(),'Loan amortization schedule-old'!K1078-'Loan amortization schedule-new'!K1078)+IF(ISERROR(E1078),NA(),'Loan amortization schedule-old'!L1078-'Loan amortization schedule-new'!L1078)-IF(ISERROR(E1078),NA(),IF(AD1078=1,0,SUM(AE1078:AF1078)))</f>
        <v>#VALUE!</v>
      </c>
    </row>
    <row r="1079" spans="4:34">
      <c r="D1079" s="26">
        <f>IF(SUM($D$2:D1078)&lt;&gt;0,0,IF(OR(ROUND(U1078-L1079,2)=0,ROUND(U1079,2)=0),E1079,0))</f>
        <v>0</v>
      </c>
      <c r="E1079" s="3" t="str">
        <f t="shared" si="200"/>
        <v/>
      </c>
      <c r="F1079" s="3" t="str">
        <f t="shared" si="192"/>
        <v/>
      </c>
      <c r="G1079" s="47">
        <f t="shared" si="202"/>
        <v>8.6499999999999994E-2</v>
      </c>
      <c r="H1079" s="37">
        <f t="shared" si="193"/>
        <v>8.6499999999999994E-2</v>
      </c>
      <c r="I1079" s="9" t="e">
        <f>IF(Inputs!$B$12="No",IF((K1079+L1079)&gt;(U1078*(1+rate/freq)),IF((U1078*(1+rate/freq))&lt;0,0,(U1078*(1+rate/freq))),(K1079+L1079)),IF(E1079="",NA(),IF(Inputs!$E$10&gt;(U1078*(1+rate/freq)),IF((U1078*(1+rate/freq))&lt;0,0,(U1078*(1+rate/freq))),PMT(H1079/freq,(term),-$B$2))))</f>
        <v>#N/A</v>
      </c>
      <c r="J1079" s="8" t="str">
        <f t="shared" si="194"/>
        <v/>
      </c>
      <c r="K1079" s="9" t="str">
        <f t="shared" si="195"/>
        <v/>
      </c>
      <c r="L1079" s="8" t="str">
        <f>IF(E1079="","",IF(Inputs!$B$12="Yes",I1079-K1079,Inputs!$B$6-K1079))</f>
        <v/>
      </c>
      <c r="M1079" s="8" t="str">
        <f t="shared" si="201"/>
        <v/>
      </c>
      <c r="N1079" s="8"/>
      <c r="O1079" s="8"/>
      <c r="P1079" s="8"/>
      <c r="Q1079" s="8" t="str">
        <f t="shared" si="196"/>
        <v/>
      </c>
      <c r="R1079" s="3">
        <f t="shared" si="197"/>
        <v>0</v>
      </c>
      <c r="S1079" s="19"/>
      <c r="T1079" s="3">
        <f t="shared" si="198"/>
        <v>0</v>
      </c>
      <c r="U1079" s="8" t="str">
        <f t="shared" si="199"/>
        <v/>
      </c>
      <c r="W1079" s="11"/>
      <c r="X1079" s="11"/>
      <c r="Y1079" s="11"/>
      <c r="Z1079" s="11"/>
      <c r="AA1079" s="11"/>
      <c r="AB1079" s="11"/>
      <c r="AC1079" s="11"/>
      <c r="AD1079">
        <f>IF(AND('Loan amortization schedule-old'!K1079&gt;$AE$1,K1079&gt;$AE$1),1,0)</f>
        <v>1</v>
      </c>
      <c r="AE1079" s="2">
        <f>IF(AND('Loan amortization schedule-old'!K1079&gt;$AE$1,K1079&lt;$AE$1),($AE$1-K1079)*Inputs!$B$10,0)</f>
        <v>0</v>
      </c>
      <c r="AF1079">
        <f>IF(AND('Loan amortization schedule-old'!K1079&lt;$AE$1,K1079&lt;$AE$1),('Loan amortization schedule-old'!K1079-'Loan amortization schedule-new'!K1079)*Inputs!$B$10,0)</f>
        <v>0</v>
      </c>
      <c r="AG1079" s="7"/>
      <c r="AH1079" s="61" t="e">
        <f>IF(ISERROR(E1079),NA(),'Loan amortization schedule-old'!K1079-'Loan amortization schedule-new'!K1079)+IF(ISERROR(E1079),NA(),'Loan amortization schedule-old'!L1079-'Loan amortization schedule-new'!L1079)-IF(ISERROR(E1079),NA(),IF(AD1079=1,0,SUM(AE1079:AF1079)))</f>
        <v>#VALUE!</v>
      </c>
    </row>
    <row r="1080" spans="4:34">
      <c r="D1080" s="26">
        <f>IF(SUM($D$2:D1079)&lt;&gt;0,0,IF(OR(ROUND(U1079-L1080,2)=0,ROUND(U1080,2)=0),E1080,0))</f>
        <v>0</v>
      </c>
      <c r="E1080" s="3" t="str">
        <f t="shared" si="200"/>
        <v/>
      </c>
      <c r="F1080" s="3" t="str">
        <f t="shared" si="192"/>
        <v/>
      </c>
      <c r="G1080" s="47">
        <f t="shared" si="202"/>
        <v>8.6499999999999994E-2</v>
      </c>
      <c r="H1080" s="37">
        <f t="shared" si="193"/>
        <v>8.6499999999999994E-2</v>
      </c>
      <c r="I1080" s="9" t="e">
        <f>IF(Inputs!$B$12="No",IF((K1080+L1080)&gt;(U1079*(1+rate/freq)),IF((U1079*(1+rate/freq))&lt;0,0,(U1079*(1+rate/freq))),(K1080+L1080)),IF(E1080="",NA(),IF(Inputs!$E$10&gt;(U1079*(1+rate/freq)),IF((U1079*(1+rate/freq))&lt;0,0,(U1079*(1+rate/freq))),PMT(H1080/freq,(term),-$B$2))))</f>
        <v>#N/A</v>
      </c>
      <c r="J1080" s="8" t="str">
        <f t="shared" si="194"/>
        <v/>
      </c>
      <c r="K1080" s="9" t="str">
        <f t="shared" si="195"/>
        <v/>
      </c>
      <c r="L1080" s="8" t="str">
        <f>IF(E1080="","",IF(Inputs!$B$12="Yes",I1080-K1080,Inputs!$B$6-K1080))</f>
        <v/>
      </c>
      <c r="M1080" s="8" t="str">
        <f t="shared" si="201"/>
        <v/>
      </c>
      <c r="N1080" s="8"/>
      <c r="O1080" s="8"/>
      <c r="P1080" s="8"/>
      <c r="Q1080" s="8" t="str">
        <f t="shared" si="196"/>
        <v/>
      </c>
      <c r="R1080" s="3">
        <f t="shared" si="197"/>
        <v>0</v>
      </c>
      <c r="S1080" s="19"/>
      <c r="T1080" s="3">
        <f t="shared" si="198"/>
        <v>0</v>
      </c>
      <c r="U1080" s="8" t="str">
        <f t="shared" si="199"/>
        <v/>
      </c>
      <c r="W1080" s="11"/>
      <c r="X1080" s="11"/>
      <c r="Y1080" s="11"/>
      <c r="Z1080" s="11"/>
      <c r="AA1080" s="11"/>
      <c r="AB1080" s="11"/>
      <c r="AC1080" s="11"/>
      <c r="AD1080">
        <f>IF(AND('Loan amortization schedule-old'!K1080&gt;$AE$1,K1080&gt;$AE$1),1,0)</f>
        <v>1</v>
      </c>
      <c r="AE1080" s="2">
        <f>IF(AND('Loan amortization schedule-old'!K1080&gt;$AE$1,K1080&lt;$AE$1),($AE$1-K1080)*Inputs!$B$10,0)</f>
        <v>0</v>
      </c>
      <c r="AF1080">
        <f>IF(AND('Loan amortization schedule-old'!K1080&lt;$AE$1,K1080&lt;$AE$1),('Loan amortization schedule-old'!K1080-'Loan amortization schedule-new'!K1080)*Inputs!$B$10,0)</f>
        <v>0</v>
      </c>
      <c r="AG1080" s="7"/>
      <c r="AH1080" s="61" t="e">
        <f>IF(ISERROR(E1080),NA(),'Loan amortization schedule-old'!K1080-'Loan amortization schedule-new'!K1080)+IF(ISERROR(E1080),NA(),'Loan amortization schedule-old'!L1080-'Loan amortization schedule-new'!L1080)-IF(ISERROR(E1080),NA(),IF(AD1080=1,0,SUM(AE1080:AF1080)))</f>
        <v>#VALUE!</v>
      </c>
    </row>
    <row r="1081" spans="4:34">
      <c r="D1081" s="26">
        <f>IF(SUM($D$2:D1080)&lt;&gt;0,0,IF(OR(ROUND(U1080-L1081,2)=0,ROUND(U1081,2)=0),E1081,0))</f>
        <v>0</v>
      </c>
      <c r="E1081" s="3" t="str">
        <f t="shared" si="200"/>
        <v/>
      </c>
      <c r="F1081" s="3" t="str">
        <f t="shared" si="192"/>
        <v/>
      </c>
      <c r="G1081" s="47">
        <f t="shared" si="202"/>
        <v>8.6499999999999994E-2</v>
      </c>
      <c r="H1081" s="37">
        <f t="shared" si="193"/>
        <v>8.6499999999999994E-2</v>
      </c>
      <c r="I1081" s="9" t="e">
        <f>IF(Inputs!$B$12="No",IF((K1081+L1081)&gt;(U1080*(1+rate/freq)),IF((U1080*(1+rate/freq))&lt;0,0,(U1080*(1+rate/freq))),(K1081+L1081)),IF(E1081="",NA(),IF(Inputs!$E$10&gt;(U1080*(1+rate/freq)),IF((U1080*(1+rate/freq))&lt;0,0,(U1080*(1+rate/freq))),PMT(H1081/freq,(term),-$B$2))))</f>
        <v>#N/A</v>
      </c>
      <c r="J1081" s="8" t="str">
        <f t="shared" si="194"/>
        <v/>
      </c>
      <c r="K1081" s="9" t="str">
        <f t="shared" si="195"/>
        <v/>
      </c>
      <c r="L1081" s="8" t="str">
        <f>IF(E1081="","",IF(Inputs!$B$12="Yes",I1081-K1081,Inputs!$B$6-K1081))</f>
        <v/>
      </c>
      <c r="M1081" s="8" t="str">
        <f t="shared" si="201"/>
        <v/>
      </c>
      <c r="N1081" s="8">
        <f>N1078+3</f>
        <v>1078</v>
      </c>
      <c r="O1081" s="8"/>
      <c r="P1081" s="8"/>
      <c r="Q1081" s="8" t="str">
        <f t="shared" si="196"/>
        <v/>
      </c>
      <c r="R1081" s="3">
        <f t="shared" si="197"/>
        <v>0</v>
      </c>
      <c r="S1081" s="19"/>
      <c r="T1081" s="3">
        <f t="shared" si="198"/>
        <v>0</v>
      </c>
      <c r="U1081" s="8" t="str">
        <f t="shared" si="199"/>
        <v/>
      </c>
      <c r="W1081" s="11"/>
      <c r="X1081" s="11"/>
      <c r="Y1081" s="11"/>
      <c r="Z1081" s="11"/>
      <c r="AA1081" s="11"/>
      <c r="AB1081" s="11"/>
      <c r="AC1081" s="11"/>
      <c r="AD1081">
        <f>IF(AND('Loan amortization schedule-old'!K1081&gt;$AE$1,K1081&gt;$AE$1),1,0)</f>
        <v>1</v>
      </c>
      <c r="AE1081" s="2">
        <f>IF(AND('Loan amortization schedule-old'!K1081&gt;$AE$1,K1081&lt;$AE$1),($AE$1-K1081)*Inputs!$B$10,0)</f>
        <v>0</v>
      </c>
      <c r="AF1081">
        <f>IF(AND('Loan amortization schedule-old'!K1081&lt;$AE$1,K1081&lt;$AE$1),('Loan amortization schedule-old'!K1081-'Loan amortization schedule-new'!K1081)*Inputs!$B$10,0)</f>
        <v>0</v>
      </c>
      <c r="AG1081" s="7"/>
      <c r="AH1081" s="61" t="e">
        <f>IF(ISERROR(E1081),NA(),'Loan amortization schedule-old'!K1081-'Loan amortization schedule-new'!K1081)+IF(ISERROR(E1081),NA(),'Loan amortization schedule-old'!L1081-'Loan amortization schedule-new'!L1081)-IF(ISERROR(E1081),NA(),IF(AD1081=1,0,SUM(AE1081:AF1081)))</f>
        <v>#VALUE!</v>
      </c>
    </row>
    <row r="1082" spans="4:34">
      <c r="D1082" s="26">
        <f>IF(SUM($D$2:D1081)&lt;&gt;0,0,IF(OR(ROUND(U1081-L1082,2)=0,ROUND(U1082,2)=0),E1082,0))</f>
        <v>0</v>
      </c>
      <c r="E1082" s="3" t="str">
        <f t="shared" si="200"/>
        <v/>
      </c>
      <c r="F1082" s="3" t="str">
        <f t="shared" si="192"/>
        <v/>
      </c>
      <c r="G1082" s="47">
        <f t="shared" si="202"/>
        <v>8.6499999999999994E-2</v>
      </c>
      <c r="H1082" s="37">
        <f t="shared" si="193"/>
        <v>8.6499999999999994E-2</v>
      </c>
      <c r="I1082" s="9" t="e">
        <f>IF(Inputs!$B$12="No",IF((K1082+L1082)&gt;(U1081*(1+rate/freq)),IF((U1081*(1+rate/freq))&lt;0,0,(U1081*(1+rate/freq))),(K1082+L1082)),IF(E1082="",NA(),IF(Inputs!$E$10&gt;(U1081*(1+rate/freq)),IF((U1081*(1+rate/freq))&lt;0,0,(U1081*(1+rate/freq))),PMT(H1082/freq,(term),-$B$2))))</f>
        <v>#N/A</v>
      </c>
      <c r="J1082" s="8" t="str">
        <f t="shared" si="194"/>
        <v/>
      </c>
      <c r="K1082" s="9" t="str">
        <f t="shared" si="195"/>
        <v/>
      </c>
      <c r="L1082" s="8" t="str">
        <f>IF(E1082="","",IF(Inputs!$B$12="Yes",I1082-K1082,Inputs!$B$6-K1082))</f>
        <v/>
      </c>
      <c r="M1082" s="8" t="str">
        <f t="shared" si="201"/>
        <v/>
      </c>
      <c r="N1082" s="8"/>
      <c r="O1082" s="8"/>
      <c r="P1082" s="8"/>
      <c r="Q1082" s="8" t="str">
        <f t="shared" si="196"/>
        <v/>
      </c>
      <c r="R1082" s="3">
        <f t="shared" si="197"/>
        <v>0</v>
      </c>
      <c r="S1082" s="19"/>
      <c r="T1082" s="3">
        <f t="shared" si="198"/>
        <v>0</v>
      </c>
      <c r="U1082" s="8" t="str">
        <f t="shared" si="199"/>
        <v/>
      </c>
      <c r="W1082" s="11"/>
      <c r="X1082" s="11"/>
      <c r="Y1082" s="11"/>
      <c r="Z1082" s="11"/>
      <c r="AA1082" s="11"/>
      <c r="AB1082" s="11"/>
      <c r="AC1082" s="11"/>
      <c r="AD1082">
        <f>IF(AND('Loan amortization schedule-old'!K1082&gt;$AE$1,K1082&gt;$AE$1),1,0)</f>
        <v>1</v>
      </c>
      <c r="AE1082" s="2">
        <f>IF(AND('Loan amortization schedule-old'!K1082&gt;$AE$1,K1082&lt;$AE$1),($AE$1-K1082)*Inputs!$B$10,0)</f>
        <v>0</v>
      </c>
      <c r="AF1082">
        <f>IF(AND('Loan amortization schedule-old'!K1082&lt;$AE$1,K1082&lt;$AE$1),('Loan amortization schedule-old'!K1082-'Loan amortization schedule-new'!K1082)*Inputs!$B$10,0)</f>
        <v>0</v>
      </c>
      <c r="AG1082" s="7"/>
      <c r="AH1082" s="61" t="e">
        <f>IF(ISERROR(E1082),NA(),'Loan amortization schedule-old'!K1082-'Loan amortization schedule-new'!K1082)+IF(ISERROR(E1082),NA(),'Loan amortization schedule-old'!L1082-'Loan amortization schedule-new'!L1082)-IF(ISERROR(E1082),NA(),IF(AD1082=1,0,SUM(AE1082:AF1082)))</f>
        <v>#VALUE!</v>
      </c>
    </row>
    <row r="1083" spans="4:34">
      <c r="D1083" s="26">
        <f>IF(SUM($D$2:D1082)&lt;&gt;0,0,IF(OR(ROUND(U1082-L1083,2)=0,ROUND(U1083,2)=0),E1083,0))</f>
        <v>0</v>
      </c>
      <c r="E1083" s="3" t="str">
        <f t="shared" si="200"/>
        <v/>
      </c>
      <c r="F1083" s="3" t="str">
        <f t="shared" si="192"/>
        <v/>
      </c>
      <c r="G1083" s="47">
        <f t="shared" si="202"/>
        <v>8.6499999999999994E-2</v>
      </c>
      <c r="H1083" s="37">
        <f t="shared" si="193"/>
        <v>8.6499999999999994E-2</v>
      </c>
      <c r="I1083" s="9" t="e">
        <f>IF(Inputs!$B$12="No",IF((K1083+L1083)&gt;(U1082*(1+rate/freq)),IF((U1082*(1+rate/freq))&lt;0,0,(U1082*(1+rate/freq))),(K1083+L1083)),IF(E1083="",NA(),IF(Inputs!$E$10&gt;(U1082*(1+rate/freq)),IF((U1082*(1+rate/freq))&lt;0,0,(U1082*(1+rate/freq))),PMT(H1083/freq,(term),-$B$2))))</f>
        <v>#N/A</v>
      </c>
      <c r="J1083" s="8" t="str">
        <f t="shared" si="194"/>
        <v/>
      </c>
      <c r="K1083" s="9" t="str">
        <f t="shared" si="195"/>
        <v/>
      </c>
      <c r="L1083" s="8" t="str">
        <f>IF(E1083="","",IF(Inputs!$B$12="Yes",I1083-K1083,Inputs!$B$6-K1083))</f>
        <v/>
      </c>
      <c r="M1083" s="8" t="str">
        <f t="shared" si="201"/>
        <v/>
      </c>
      <c r="N1083" s="8"/>
      <c r="O1083" s="8"/>
      <c r="P1083" s="8"/>
      <c r="Q1083" s="8" t="str">
        <f t="shared" si="196"/>
        <v/>
      </c>
      <c r="R1083" s="3">
        <f t="shared" si="197"/>
        <v>0</v>
      </c>
      <c r="S1083" s="19"/>
      <c r="T1083" s="3">
        <f t="shared" si="198"/>
        <v>0</v>
      </c>
      <c r="U1083" s="8" t="str">
        <f t="shared" si="199"/>
        <v/>
      </c>
      <c r="W1083" s="11"/>
      <c r="X1083" s="11"/>
      <c r="Y1083" s="11"/>
      <c r="Z1083" s="11"/>
      <c r="AA1083" s="11"/>
      <c r="AB1083" s="11"/>
      <c r="AC1083" s="11"/>
      <c r="AD1083">
        <f>IF(AND('Loan amortization schedule-old'!K1083&gt;$AE$1,K1083&gt;$AE$1),1,0)</f>
        <v>1</v>
      </c>
      <c r="AE1083" s="2">
        <f>IF(AND('Loan amortization schedule-old'!K1083&gt;$AE$1,K1083&lt;$AE$1),($AE$1-K1083)*Inputs!$B$10,0)</f>
        <v>0</v>
      </c>
      <c r="AF1083">
        <f>IF(AND('Loan amortization schedule-old'!K1083&lt;$AE$1,K1083&lt;$AE$1),('Loan amortization schedule-old'!K1083-'Loan amortization schedule-new'!K1083)*Inputs!$B$10,0)</f>
        <v>0</v>
      </c>
      <c r="AG1083" s="7"/>
      <c r="AH1083" s="61" t="e">
        <f>IF(ISERROR(E1083),NA(),'Loan amortization schedule-old'!K1083-'Loan amortization schedule-new'!K1083)+IF(ISERROR(E1083),NA(),'Loan amortization schedule-old'!L1083-'Loan amortization schedule-new'!L1083)-IF(ISERROR(E1083),NA(),IF(AD1083=1,0,SUM(AE1083:AF1083)))</f>
        <v>#VALUE!</v>
      </c>
    </row>
    <row r="1084" spans="4:34">
      <c r="D1084" s="26">
        <f>IF(SUM($D$2:D1083)&lt;&gt;0,0,IF(OR(ROUND(U1083-L1084,2)=0,ROUND(U1084,2)=0),E1084,0))</f>
        <v>0</v>
      </c>
      <c r="E1084" s="3" t="str">
        <f t="shared" si="200"/>
        <v/>
      </c>
      <c r="F1084" s="3" t="str">
        <f t="shared" si="192"/>
        <v/>
      </c>
      <c r="G1084" s="47">
        <f t="shared" si="202"/>
        <v>8.6499999999999994E-2</v>
      </c>
      <c r="H1084" s="37">
        <f t="shared" si="193"/>
        <v>8.6499999999999994E-2</v>
      </c>
      <c r="I1084" s="9" t="e">
        <f>IF(Inputs!$B$12="No",IF((K1084+L1084)&gt;(U1083*(1+rate/freq)),IF((U1083*(1+rate/freq))&lt;0,0,(U1083*(1+rate/freq))),(K1084+L1084)),IF(E1084="",NA(),IF(Inputs!$E$10&gt;(U1083*(1+rate/freq)),IF((U1083*(1+rate/freq))&lt;0,0,(U1083*(1+rate/freq))),PMT(H1084/freq,(term),-$B$2))))</f>
        <v>#N/A</v>
      </c>
      <c r="J1084" s="8" t="str">
        <f t="shared" si="194"/>
        <v/>
      </c>
      <c r="K1084" s="9" t="str">
        <f t="shared" si="195"/>
        <v/>
      </c>
      <c r="L1084" s="8" t="str">
        <f>IF(E1084="","",IF(Inputs!$B$12="Yes",I1084-K1084,Inputs!$B$6-K1084))</f>
        <v/>
      </c>
      <c r="M1084" s="8" t="str">
        <f t="shared" si="201"/>
        <v/>
      </c>
      <c r="N1084" s="8">
        <f>N1081+3</f>
        <v>1081</v>
      </c>
      <c r="O1084" s="8">
        <f>O1078+6</f>
        <v>1081</v>
      </c>
      <c r="P1084" s="8">
        <f>P1072+12</f>
        <v>1081</v>
      </c>
      <c r="Q1084" s="8" t="str">
        <f t="shared" si="196"/>
        <v/>
      </c>
      <c r="R1084" s="3">
        <f t="shared" si="197"/>
        <v>0</v>
      </c>
      <c r="S1084" s="19"/>
      <c r="T1084" s="3">
        <f t="shared" si="198"/>
        <v>0</v>
      </c>
      <c r="U1084" s="8" t="str">
        <f t="shared" si="199"/>
        <v/>
      </c>
      <c r="W1084" s="11"/>
      <c r="X1084" s="11"/>
      <c r="Y1084" s="11"/>
      <c r="Z1084" s="11"/>
      <c r="AA1084" s="11"/>
      <c r="AB1084" s="11"/>
      <c r="AC1084" s="11"/>
      <c r="AD1084">
        <f>IF(AND('Loan amortization schedule-old'!K1084&gt;$AE$1,K1084&gt;$AE$1),1,0)</f>
        <v>1</v>
      </c>
      <c r="AE1084" s="2">
        <f>IF(AND('Loan amortization schedule-old'!K1084&gt;$AE$1,K1084&lt;$AE$1),($AE$1-K1084)*Inputs!$B$10,0)</f>
        <v>0</v>
      </c>
      <c r="AF1084">
        <f>IF(AND('Loan amortization schedule-old'!K1084&lt;$AE$1,K1084&lt;$AE$1),('Loan amortization schedule-old'!K1084-'Loan amortization schedule-new'!K1084)*Inputs!$B$10,0)</f>
        <v>0</v>
      </c>
      <c r="AG1084" s="7"/>
      <c r="AH1084" s="61" t="e">
        <f>IF(ISERROR(E1084),NA(),'Loan amortization schedule-old'!K1084-'Loan amortization schedule-new'!K1084)+IF(ISERROR(E1084),NA(),'Loan amortization schedule-old'!L1084-'Loan amortization schedule-new'!L1084)-IF(ISERROR(E1084),NA(),IF(AD1084=1,0,SUM(AE1084:AF1084)))</f>
        <v>#VALUE!</v>
      </c>
    </row>
    <row r="1085" spans="4:34">
      <c r="D1085" s="26">
        <f>IF(SUM($D$2:D1084)&lt;&gt;0,0,IF(OR(ROUND(U1084-L1085,2)=0,ROUND(U1085,2)=0),E1085,0))</f>
        <v>0</v>
      </c>
      <c r="E1085" s="3" t="str">
        <f t="shared" si="200"/>
        <v/>
      </c>
      <c r="F1085" s="3" t="str">
        <f t="shared" si="192"/>
        <v/>
      </c>
      <c r="G1085" s="47">
        <f t="shared" si="202"/>
        <v>8.6499999999999994E-2</v>
      </c>
      <c r="H1085" s="37">
        <f t="shared" si="193"/>
        <v>8.6499999999999994E-2</v>
      </c>
      <c r="I1085" s="9" t="e">
        <f>IF(Inputs!$B$12="No",IF((K1085+L1085)&gt;(U1084*(1+rate/freq)),IF((U1084*(1+rate/freq))&lt;0,0,(U1084*(1+rate/freq))),(K1085+L1085)),IF(E1085="",NA(),IF(Inputs!$E$10&gt;(U1084*(1+rate/freq)),IF((U1084*(1+rate/freq))&lt;0,0,(U1084*(1+rate/freq))),PMT(H1085/freq,(term),-$B$2))))</f>
        <v>#N/A</v>
      </c>
      <c r="J1085" s="8" t="str">
        <f t="shared" si="194"/>
        <v/>
      </c>
      <c r="K1085" s="9" t="str">
        <f t="shared" si="195"/>
        <v/>
      </c>
      <c r="L1085" s="8" t="str">
        <f>IF(E1085="","",IF(Inputs!$B$12="Yes",I1085-K1085,Inputs!$B$6-K1085))</f>
        <v/>
      </c>
      <c r="M1085" s="8" t="str">
        <f t="shared" si="201"/>
        <v/>
      </c>
      <c r="N1085" s="8"/>
      <c r="O1085" s="8"/>
      <c r="P1085" s="8"/>
      <c r="Q1085" s="8" t="str">
        <f t="shared" si="196"/>
        <v/>
      </c>
      <c r="R1085" s="3">
        <f t="shared" si="197"/>
        <v>0</v>
      </c>
      <c r="S1085" s="19"/>
      <c r="T1085" s="3">
        <f t="shared" si="198"/>
        <v>0</v>
      </c>
      <c r="U1085" s="8" t="str">
        <f t="shared" si="199"/>
        <v/>
      </c>
      <c r="W1085" s="11"/>
      <c r="X1085" s="11"/>
      <c r="Y1085" s="11"/>
      <c r="Z1085" s="11"/>
      <c r="AA1085" s="11"/>
      <c r="AB1085" s="11"/>
      <c r="AC1085" s="11"/>
      <c r="AD1085">
        <f>IF(AND('Loan amortization schedule-old'!K1085&gt;$AE$1,K1085&gt;$AE$1),1,0)</f>
        <v>1</v>
      </c>
      <c r="AE1085" s="2">
        <f>IF(AND('Loan amortization schedule-old'!K1085&gt;$AE$1,K1085&lt;$AE$1),($AE$1-K1085)*Inputs!$B$10,0)</f>
        <v>0</v>
      </c>
      <c r="AF1085">
        <f>IF(AND('Loan amortization schedule-old'!K1085&lt;$AE$1,K1085&lt;$AE$1),('Loan amortization schedule-old'!K1085-'Loan amortization schedule-new'!K1085)*Inputs!$B$10,0)</f>
        <v>0</v>
      </c>
      <c r="AG1085" s="7"/>
      <c r="AH1085" s="61" t="e">
        <f>IF(ISERROR(E1085),NA(),'Loan amortization schedule-old'!K1085-'Loan amortization schedule-new'!K1085)+IF(ISERROR(E1085),NA(),'Loan amortization schedule-old'!L1085-'Loan amortization schedule-new'!L1085)-IF(ISERROR(E1085),NA(),IF(AD1085=1,0,SUM(AE1085:AF1085)))</f>
        <v>#VALUE!</v>
      </c>
    </row>
    <row r="1086" spans="4:34">
      <c r="D1086" s="26">
        <f>IF(SUM($D$2:D1085)&lt;&gt;0,0,IF(OR(ROUND(U1085-L1086,2)=0,ROUND(U1086,2)=0),E1086,0))</f>
        <v>0</v>
      </c>
      <c r="E1086" s="3" t="str">
        <f t="shared" si="200"/>
        <v/>
      </c>
      <c r="F1086" s="3" t="str">
        <f t="shared" si="192"/>
        <v/>
      </c>
      <c r="G1086" s="47">
        <f t="shared" si="202"/>
        <v>8.6499999999999994E-2</v>
      </c>
      <c r="H1086" s="37">
        <f t="shared" si="193"/>
        <v>8.6499999999999994E-2</v>
      </c>
      <c r="I1086" s="9" t="e">
        <f>IF(Inputs!$B$12="No",IF((K1086+L1086)&gt;(U1085*(1+rate/freq)),IF((U1085*(1+rate/freq))&lt;0,0,(U1085*(1+rate/freq))),(K1086+L1086)),IF(E1086="",NA(),IF(Inputs!$E$10&gt;(U1085*(1+rate/freq)),IF((U1085*(1+rate/freq))&lt;0,0,(U1085*(1+rate/freq))),PMT(H1086/freq,(term),-$B$2))))</f>
        <v>#N/A</v>
      </c>
      <c r="J1086" s="8" t="str">
        <f t="shared" si="194"/>
        <v/>
      </c>
      <c r="K1086" s="9" t="str">
        <f t="shared" si="195"/>
        <v/>
      </c>
      <c r="L1086" s="8" t="str">
        <f>IF(E1086="","",IF(Inputs!$B$12="Yes",I1086-K1086,Inputs!$B$6-K1086))</f>
        <v/>
      </c>
      <c r="M1086" s="8" t="str">
        <f t="shared" si="201"/>
        <v/>
      </c>
      <c r="N1086" s="8"/>
      <c r="O1086" s="8"/>
      <c r="P1086" s="8"/>
      <c r="Q1086" s="8" t="str">
        <f t="shared" si="196"/>
        <v/>
      </c>
      <c r="R1086" s="3">
        <f t="shared" si="197"/>
        <v>0</v>
      </c>
      <c r="S1086" s="19"/>
      <c r="T1086" s="3">
        <f t="shared" si="198"/>
        <v>0</v>
      </c>
      <c r="U1086" s="8" t="str">
        <f t="shared" si="199"/>
        <v/>
      </c>
      <c r="W1086" s="11"/>
      <c r="X1086" s="11"/>
      <c r="Y1086" s="11"/>
      <c r="Z1086" s="11"/>
      <c r="AA1086" s="11"/>
      <c r="AB1086" s="11"/>
      <c r="AC1086" s="11"/>
      <c r="AD1086">
        <f>IF(AND('Loan amortization schedule-old'!K1086&gt;$AE$1,K1086&gt;$AE$1),1,0)</f>
        <v>1</v>
      </c>
      <c r="AE1086" s="2">
        <f>IF(AND('Loan amortization schedule-old'!K1086&gt;$AE$1,K1086&lt;$AE$1),($AE$1-K1086)*Inputs!$B$10,0)</f>
        <v>0</v>
      </c>
      <c r="AF1086">
        <f>IF(AND('Loan amortization schedule-old'!K1086&lt;$AE$1,K1086&lt;$AE$1),('Loan amortization schedule-old'!K1086-'Loan amortization schedule-new'!K1086)*Inputs!$B$10,0)</f>
        <v>0</v>
      </c>
      <c r="AG1086" s="7"/>
      <c r="AH1086" s="61" t="e">
        <f>IF(ISERROR(E1086),NA(),'Loan amortization schedule-old'!K1086-'Loan amortization schedule-new'!K1086)+IF(ISERROR(E1086),NA(),'Loan amortization schedule-old'!L1086-'Loan amortization schedule-new'!L1086)-IF(ISERROR(E1086),NA(),IF(AD1086=1,0,SUM(AE1086:AF1086)))</f>
        <v>#VALUE!</v>
      </c>
    </row>
    <row r="1087" spans="4:34">
      <c r="D1087" s="26">
        <f>IF(SUM($D$2:D1086)&lt;&gt;0,0,IF(OR(ROUND(U1086-L1087,2)=0,ROUND(U1087,2)=0),E1087,0))</f>
        <v>0</v>
      </c>
      <c r="E1087" s="3" t="str">
        <f t="shared" si="200"/>
        <v/>
      </c>
      <c r="F1087" s="3" t="str">
        <f t="shared" si="192"/>
        <v/>
      </c>
      <c r="G1087" s="47">
        <f t="shared" si="202"/>
        <v>8.6499999999999994E-2</v>
      </c>
      <c r="H1087" s="37">
        <f t="shared" si="193"/>
        <v>8.6499999999999994E-2</v>
      </c>
      <c r="I1087" s="9" t="e">
        <f>IF(Inputs!$B$12="No",IF((K1087+L1087)&gt;(U1086*(1+rate/freq)),IF((U1086*(1+rate/freq))&lt;0,0,(U1086*(1+rate/freq))),(K1087+L1087)),IF(E1087="",NA(),IF(Inputs!$E$10&gt;(U1086*(1+rate/freq)),IF((U1086*(1+rate/freq))&lt;0,0,(U1086*(1+rate/freq))),PMT(H1087/freq,(term),-$B$2))))</f>
        <v>#N/A</v>
      </c>
      <c r="J1087" s="8" t="str">
        <f t="shared" si="194"/>
        <v/>
      </c>
      <c r="K1087" s="9" t="str">
        <f t="shared" si="195"/>
        <v/>
      </c>
      <c r="L1087" s="8" t="str">
        <f>IF(E1087="","",IF(Inputs!$B$12="Yes",I1087-K1087,Inputs!$B$6-K1087))</f>
        <v/>
      </c>
      <c r="M1087" s="8" t="str">
        <f t="shared" si="201"/>
        <v/>
      </c>
      <c r="N1087" s="8">
        <f>N1084+3</f>
        <v>1084</v>
      </c>
      <c r="O1087" s="8"/>
      <c r="P1087" s="8"/>
      <c r="Q1087" s="8" t="str">
        <f t="shared" si="196"/>
        <v/>
      </c>
      <c r="R1087" s="3">
        <f t="shared" si="197"/>
        <v>0</v>
      </c>
      <c r="S1087" s="19"/>
      <c r="T1087" s="3">
        <f t="shared" si="198"/>
        <v>0</v>
      </c>
      <c r="U1087" s="8" t="str">
        <f t="shared" si="199"/>
        <v/>
      </c>
      <c r="W1087" s="11"/>
      <c r="X1087" s="11"/>
      <c r="Y1087" s="11"/>
      <c r="Z1087" s="11"/>
      <c r="AA1087" s="11"/>
      <c r="AB1087" s="11"/>
      <c r="AC1087" s="11"/>
      <c r="AD1087">
        <f>IF(AND('Loan amortization schedule-old'!K1087&gt;$AE$1,K1087&gt;$AE$1),1,0)</f>
        <v>1</v>
      </c>
      <c r="AE1087" s="2">
        <f>IF(AND('Loan amortization schedule-old'!K1087&gt;$AE$1,K1087&lt;$AE$1),($AE$1-K1087)*Inputs!$B$10,0)</f>
        <v>0</v>
      </c>
      <c r="AF1087">
        <f>IF(AND('Loan amortization schedule-old'!K1087&lt;$AE$1,K1087&lt;$AE$1),('Loan amortization schedule-old'!K1087-'Loan amortization schedule-new'!K1087)*Inputs!$B$10,0)</f>
        <v>0</v>
      </c>
      <c r="AG1087" s="7"/>
      <c r="AH1087" s="61" t="e">
        <f>IF(ISERROR(E1087),NA(),'Loan amortization schedule-old'!K1087-'Loan amortization schedule-new'!K1087)+IF(ISERROR(E1087),NA(),'Loan amortization schedule-old'!L1087-'Loan amortization schedule-new'!L1087)-IF(ISERROR(E1087),NA(),IF(AD1087=1,0,SUM(AE1087:AF1087)))</f>
        <v>#VALUE!</v>
      </c>
    </row>
    <row r="1088" spans="4:34">
      <c r="D1088" s="26">
        <f>IF(SUM($D$2:D1087)&lt;&gt;0,0,IF(OR(ROUND(U1087-L1088,2)=0,ROUND(U1088,2)=0),E1088,0))</f>
        <v>0</v>
      </c>
      <c r="E1088" s="3" t="str">
        <f t="shared" si="200"/>
        <v/>
      </c>
      <c r="F1088" s="3" t="str">
        <f t="shared" si="192"/>
        <v/>
      </c>
      <c r="G1088" s="47">
        <f t="shared" si="202"/>
        <v>8.6499999999999994E-2</v>
      </c>
      <c r="H1088" s="37">
        <f t="shared" si="193"/>
        <v>8.6499999999999994E-2</v>
      </c>
      <c r="I1088" s="9" t="e">
        <f>IF(Inputs!$B$12="No",IF((K1088+L1088)&gt;(U1087*(1+rate/freq)),IF((U1087*(1+rate/freq))&lt;0,0,(U1087*(1+rate/freq))),(K1088+L1088)),IF(E1088="",NA(),IF(Inputs!$E$10&gt;(U1087*(1+rate/freq)),IF((U1087*(1+rate/freq))&lt;0,0,(U1087*(1+rate/freq))),PMT(H1088/freq,(term),-$B$2))))</f>
        <v>#N/A</v>
      </c>
      <c r="J1088" s="8" t="str">
        <f t="shared" si="194"/>
        <v/>
      </c>
      <c r="K1088" s="9" t="str">
        <f t="shared" si="195"/>
        <v/>
      </c>
      <c r="L1088" s="8" t="str">
        <f>IF(E1088="","",IF(Inputs!$B$12="Yes",I1088-K1088,Inputs!$B$6-K1088))</f>
        <v/>
      </c>
      <c r="M1088" s="8" t="str">
        <f t="shared" si="201"/>
        <v/>
      </c>
      <c r="N1088" s="8"/>
      <c r="O1088" s="8"/>
      <c r="P1088" s="8"/>
      <c r="Q1088" s="8" t="str">
        <f t="shared" si="196"/>
        <v/>
      </c>
      <c r="R1088" s="3">
        <f t="shared" si="197"/>
        <v>0</v>
      </c>
      <c r="S1088" s="19"/>
      <c r="T1088" s="3">
        <f t="shared" si="198"/>
        <v>0</v>
      </c>
      <c r="U1088" s="8" t="str">
        <f t="shared" si="199"/>
        <v/>
      </c>
      <c r="W1088" s="11"/>
      <c r="X1088" s="11"/>
      <c r="Y1088" s="11"/>
      <c r="Z1088" s="11"/>
      <c r="AA1088" s="11"/>
      <c r="AB1088" s="11"/>
      <c r="AC1088" s="11"/>
      <c r="AD1088">
        <f>IF(AND('Loan amortization schedule-old'!K1088&gt;$AE$1,K1088&gt;$AE$1),1,0)</f>
        <v>1</v>
      </c>
      <c r="AE1088" s="2">
        <f>IF(AND('Loan amortization schedule-old'!K1088&gt;$AE$1,K1088&lt;$AE$1),($AE$1-K1088)*Inputs!$B$10,0)</f>
        <v>0</v>
      </c>
      <c r="AF1088">
        <f>IF(AND('Loan amortization schedule-old'!K1088&lt;$AE$1,K1088&lt;$AE$1),('Loan amortization schedule-old'!K1088-'Loan amortization schedule-new'!K1088)*Inputs!$B$10,0)</f>
        <v>0</v>
      </c>
      <c r="AG1088" s="7"/>
      <c r="AH1088" s="61" t="e">
        <f>IF(ISERROR(E1088),NA(),'Loan amortization schedule-old'!K1088-'Loan amortization schedule-new'!K1088)+IF(ISERROR(E1088),NA(),'Loan amortization schedule-old'!L1088-'Loan amortization schedule-new'!L1088)-IF(ISERROR(E1088),NA(),IF(AD1088=1,0,SUM(AE1088:AF1088)))</f>
        <v>#VALUE!</v>
      </c>
    </row>
    <row r="1089" spans="4:34">
      <c r="D1089" s="26">
        <f>IF(SUM($D$2:D1088)&lt;&gt;0,0,IF(OR(ROUND(U1088-L1089,2)=0,ROUND(U1089,2)=0),E1089,0))</f>
        <v>0</v>
      </c>
      <c r="E1089" s="3" t="str">
        <f t="shared" si="200"/>
        <v/>
      </c>
      <c r="F1089" s="3" t="str">
        <f t="shared" si="192"/>
        <v/>
      </c>
      <c r="G1089" s="47">
        <f t="shared" si="202"/>
        <v>8.6499999999999994E-2</v>
      </c>
      <c r="H1089" s="37">
        <f t="shared" si="193"/>
        <v>8.6499999999999994E-2</v>
      </c>
      <c r="I1089" s="9" t="e">
        <f>IF(Inputs!$B$12="No",IF((K1089+L1089)&gt;(U1088*(1+rate/freq)),IF((U1088*(1+rate/freq))&lt;0,0,(U1088*(1+rate/freq))),(K1089+L1089)),IF(E1089="",NA(),IF(Inputs!$E$10&gt;(U1088*(1+rate/freq)),IF((U1088*(1+rate/freq))&lt;0,0,(U1088*(1+rate/freq))),PMT(H1089/freq,(term),-$B$2))))</f>
        <v>#N/A</v>
      </c>
      <c r="J1089" s="8" t="str">
        <f t="shared" si="194"/>
        <v/>
      </c>
      <c r="K1089" s="9" t="str">
        <f t="shared" si="195"/>
        <v/>
      </c>
      <c r="L1089" s="8" t="str">
        <f>IF(E1089="","",IF(Inputs!$B$12="Yes",I1089-K1089,Inputs!$B$6-K1089))</f>
        <v/>
      </c>
      <c r="M1089" s="8" t="str">
        <f t="shared" si="201"/>
        <v/>
      </c>
      <c r="N1089" s="8"/>
      <c r="O1089" s="8"/>
      <c r="P1089" s="8"/>
      <c r="Q1089" s="8" t="str">
        <f t="shared" si="196"/>
        <v/>
      </c>
      <c r="R1089" s="3">
        <f t="shared" si="197"/>
        <v>0</v>
      </c>
      <c r="S1089" s="19"/>
      <c r="T1089" s="3">
        <f t="shared" si="198"/>
        <v>0</v>
      </c>
      <c r="U1089" s="8" t="str">
        <f t="shared" si="199"/>
        <v/>
      </c>
      <c r="W1089" s="11"/>
      <c r="X1089" s="11"/>
      <c r="Y1089" s="11"/>
      <c r="Z1089" s="11"/>
      <c r="AA1089" s="11"/>
      <c r="AB1089" s="11"/>
      <c r="AC1089" s="11"/>
      <c r="AD1089">
        <f>IF(AND('Loan amortization schedule-old'!K1089&gt;$AE$1,K1089&gt;$AE$1),1,0)</f>
        <v>1</v>
      </c>
      <c r="AE1089" s="2">
        <f>IF(AND('Loan amortization schedule-old'!K1089&gt;$AE$1,K1089&lt;$AE$1),($AE$1-K1089)*Inputs!$B$10,0)</f>
        <v>0</v>
      </c>
      <c r="AF1089">
        <f>IF(AND('Loan amortization schedule-old'!K1089&lt;$AE$1,K1089&lt;$AE$1),('Loan amortization schedule-old'!K1089-'Loan amortization schedule-new'!K1089)*Inputs!$B$10,0)</f>
        <v>0</v>
      </c>
      <c r="AG1089" s="7"/>
      <c r="AH1089" s="61" t="e">
        <f>IF(ISERROR(E1089),NA(),'Loan amortization schedule-old'!K1089-'Loan amortization schedule-new'!K1089)+IF(ISERROR(E1089),NA(),'Loan amortization schedule-old'!L1089-'Loan amortization schedule-new'!L1089)-IF(ISERROR(E1089),NA(),IF(AD1089=1,0,SUM(AE1089:AF1089)))</f>
        <v>#VALUE!</v>
      </c>
    </row>
    <row r="1090" spans="4:34">
      <c r="D1090" s="26">
        <f>IF(SUM($D$2:D1089)&lt;&gt;0,0,IF(OR(ROUND(U1089-L1090,2)=0,ROUND(U1090,2)=0),E1090,0))</f>
        <v>0</v>
      </c>
      <c r="E1090" s="3" t="str">
        <f t="shared" si="200"/>
        <v/>
      </c>
      <c r="F1090" s="3" t="str">
        <f t="shared" si="192"/>
        <v/>
      </c>
      <c r="G1090" s="47">
        <f t="shared" si="202"/>
        <v>8.6499999999999994E-2</v>
      </c>
      <c r="H1090" s="37">
        <f t="shared" si="193"/>
        <v>8.6499999999999994E-2</v>
      </c>
      <c r="I1090" s="9" t="e">
        <f>IF(Inputs!$B$12="No",IF((K1090+L1090)&gt;(U1089*(1+rate/freq)),IF((U1089*(1+rate/freq))&lt;0,0,(U1089*(1+rate/freq))),(K1090+L1090)),IF(E1090="",NA(),IF(Inputs!$E$10&gt;(U1089*(1+rate/freq)),IF((U1089*(1+rate/freq))&lt;0,0,(U1089*(1+rate/freq))),PMT(H1090/freq,(term),-$B$2))))</f>
        <v>#N/A</v>
      </c>
      <c r="J1090" s="8" t="str">
        <f t="shared" si="194"/>
        <v/>
      </c>
      <c r="K1090" s="9" t="str">
        <f t="shared" si="195"/>
        <v/>
      </c>
      <c r="L1090" s="8" t="str">
        <f>IF(E1090="","",IF(Inputs!$B$12="Yes",I1090-K1090,Inputs!$B$6-K1090))</f>
        <v/>
      </c>
      <c r="M1090" s="8" t="str">
        <f t="shared" si="201"/>
        <v/>
      </c>
      <c r="N1090" s="8">
        <f>N1087+3</f>
        <v>1087</v>
      </c>
      <c r="O1090" s="8">
        <f>O1084+6</f>
        <v>1087</v>
      </c>
      <c r="P1090" s="8"/>
      <c r="Q1090" s="8" t="str">
        <f t="shared" si="196"/>
        <v/>
      </c>
      <c r="R1090" s="3">
        <f t="shared" si="197"/>
        <v>0</v>
      </c>
      <c r="S1090" s="19"/>
      <c r="T1090" s="3">
        <f t="shared" si="198"/>
        <v>0</v>
      </c>
      <c r="U1090" s="8" t="str">
        <f t="shared" si="199"/>
        <v/>
      </c>
      <c r="W1090" s="11"/>
      <c r="X1090" s="11"/>
      <c r="Y1090" s="11"/>
      <c r="Z1090" s="11"/>
      <c r="AA1090" s="11"/>
      <c r="AB1090" s="11"/>
      <c r="AC1090" s="11"/>
      <c r="AD1090">
        <f>IF(AND('Loan amortization schedule-old'!K1090&gt;$AE$1,K1090&gt;$AE$1),1,0)</f>
        <v>1</v>
      </c>
      <c r="AE1090" s="2">
        <f>IF(AND('Loan amortization schedule-old'!K1090&gt;$AE$1,K1090&lt;$AE$1),($AE$1-K1090)*Inputs!$B$10,0)</f>
        <v>0</v>
      </c>
      <c r="AF1090">
        <f>IF(AND('Loan amortization schedule-old'!K1090&lt;$AE$1,K1090&lt;$AE$1),('Loan amortization schedule-old'!K1090-'Loan amortization schedule-new'!K1090)*Inputs!$B$10,0)</f>
        <v>0</v>
      </c>
      <c r="AG1090" s="7"/>
      <c r="AH1090" s="61" t="e">
        <f>IF(ISERROR(E1090),NA(),'Loan amortization schedule-old'!K1090-'Loan amortization schedule-new'!K1090)+IF(ISERROR(E1090),NA(),'Loan amortization schedule-old'!L1090-'Loan amortization schedule-new'!L1090)-IF(ISERROR(E1090),NA(),IF(AD1090=1,0,SUM(AE1090:AF1090)))</f>
        <v>#VALUE!</v>
      </c>
    </row>
    <row r="1091" spans="4:34">
      <c r="D1091" s="26">
        <f>IF(SUM($D$2:D1090)&lt;&gt;0,0,IF(OR(ROUND(U1090-L1091,2)=0,ROUND(U1091,2)=0),E1091,0))</f>
        <v>0</v>
      </c>
      <c r="E1091" s="3" t="str">
        <f t="shared" si="200"/>
        <v/>
      </c>
      <c r="F1091" s="3" t="str">
        <f t="shared" si="192"/>
        <v/>
      </c>
      <c r="G1091" s="47">
        <f t="shared" si="202"/>
        <v>8.6499999999999994E-2</v>
      </c>
      <c r="H1091" s="37">
        <f t="shared" si="193"/>
        <v>8.6499999999999994E-2</v>
      </c>
      <c r="I1091" s="9" t="e">
        <f>IF(Inputs!$B$12="No",IF((K1091+L1091)&gt;(U1090*(1+rate/freq)),IF((U1090*(1+rate/freq))&lt;0,0,(U1090*(1+rate/freq))),(K1091+L1091)),IF(E1091="",NA(),IF(Inputs!$E$10&gt;(U1090*(1+rate/freq)),IF((U1090*(1+rate/freq))&lt;0,0,(U1090*(1+rate/freq))),PMT(H1091/freq,(term),-$B$2))))</f>
        <v>#N/A</v>
      </c>
      <c r="J1091" s="8" t="str">
        <f t="shared" si="194"/>
        <v/>
      </c>
      <c r="K1091" s="9" t="str">
        <f t="shared" si="195"/>
        <v/>
      </c>
      <c r="L1091" s="8" t="str">
        <f>IF(E1091="","",IF(Inputs!$B$12="Yes",I1091-K1091,Inputs!$B$6-K1091))</f>
        <v/>
      </c>
      <c r="M1091" s="8" t="str">
        <f t="shared" si="201"/>
        <v/>
      </c>
      <c r="N1091" s="8"/>
      <c r="O1091" s="8"/>
      <c r="P1091" s="8"/>
      <c r="Q1091" s="8" t="str">
        <f t="shared" si="196"/>
        <v/>
      </c>
      <c r="R1091" s="3">
        <f t="shared" si="197"/>
        <v>0</v>
      </c>
      <c r="S1091" s="19"/>
      <c r="T1091" s="3">
        <f t="shared" si="198"/>
        <v>0</v>
      </c>
      <c r="U1091" s="8" t="str">
        <f t="shared" si="199"/>
        <v/>
      </c>
      <c r="W1091" s="11"/>
      <c r="X1091" s="11"/>
      <c r="Y1091" s="11"/>
      <c r="Z1091" s="11"/>
      <c r="AA1091" s="11"/>
      <c r="AB1091" s="11"/>
      <c r="AC1091" s="11"/>
      <c r="AD1091">
        <f>IF(AND('Loan amortization schedule-old'!K1091&gt;$AE$1,K1091&gt;$AE$1),1,0)</f>
        <v>1</v>
      </c>
      <c r="AE1091" s="2">
        <f>IF(AND('Loan amortization schedule-old'!K1091&gt;$AE$1,K1091&lt;$AE$1),($AE$1-K1091)*Inputs!$B$10,0)</f>
        <v>0</v>
      </c>
      <c r="AF1091">
        <f>IF(AND('Loan amortization schedule-old'!K1091&lt;$AE$1,K1091&lt;$AE$1),('Loan amortization schedule-old'!K1091-'Loan amortization schedule-new'!K1091)*Inputs!$B$10,0)</f>
        <v>0</v>
      </c>
      <c r="AG1091" s="7"/>
      <c r="AH1091" s="61" t="e">
        <f>IF(ISERROR(E1091),NA(),'Loan amortization schedule-old'!K1091-'Loan amortization schedule-new'!K1091)+IF(ISERROR(E1091),NA(),'Loan amortization schedule-old'!L1091-'Loan amortization schedule-new'!L1091)-IF(ISERROR(E1091),NA(),IF(AD1091=1,0,SUM(AE1091:AF1091)))</f>
        <v>#VALUE!</v>
      </c>
    </row>
    <row r="1092" spans="4:34">
      <c r="D1092" s="26">
        <f>IF(SUM($D$2:D1091)&lt;&gt;0,0,IF(OR(ROUND(U1091-L1092,2)=0,ROUND(U1092,2)=0),E1092,0))</f>
        <v>0</v>
      </c>
      <c r="E1092" s="3" t="str">
        <f t="shared" si="200"/>
        <v/>
      </c>
      <c r="F1092" s="3" t="str">
        <f t="shared" ref="F1092:F1155" si="203">IF(E1092="","",IF(ISERROR(INDEX($A$11:$B$20,MATCH(E1092,$A$11:$A$20,0),2)),0,INDEX($A$11:$B$20,MATCH(E1092,$A$11:$A$20,0),2)))</f>
        <v/>
      </c>
      <c r="G1092" s="47">
        <f t="shared" si="202"/>
        <v>8.6499999999999994E-2</v>
      </c>
      <c r="H1092" s="37">
        <f t="shared" ref="H1092:H1155" si="204">IF($BD$2="fixed",rate,G1092)</f>
        <v>8.6499999999999994E-2</v>
      </c>
      <c r="I1092" s="9" t="e">
        <f>IF(Inputs!$B$12="No",IF((K1092+L1092)&gt;(U1091*(1+rate/freq)),IF((U1091*(1+rate/freq))&lt;0,0,(U1091*(1+rate/freq))),(K1092+L1092)),IF(E1092="",NA(),IF(Inputs!$E$10&gt;(U1091*(1+rate/freq)),IF((U1091*(1+rate/freq))&lt;0,0,(U1091*(1+rate/freq))),PMT(H1092/freq,(term),-$B$2))))</f>
        <v>#N/A</v>
      </c>
      <c r="J1092" s="8" t="str">
        <f t="shared" ref="J1092:J1155" si="205">IF(E1092="","",IF(emi&gt;(U1091*(1+rate/freq)),IF((U1091*(1+rate/freq))&lt;0,0,(U1091*(1+rate/freq))),emi))</f>
        <v/>
      </c>
      <c r="K1092" s="9" t="str">
        <f t="shared" ref="K1092:K1155" si="206">IF(E1092="","",IF(U1091&lt;0,0,U1091)*H1092/freq)</f>
        <v/>
      </c>
      <c r="L1092" s="8" t="str">
        <f>IF(E1092="","",IF(Inputs!$B$12="Yes",I1092-K1092,Inputs!$B$6-K1092))</f>
        <v/>
      </c>
      <c r="M1092" s="8" t="str">
        <f t="shared" si="201"/>
        <v/>
      </c>
      <c r="N1092" s="8"/>
      <c r="O1092" s="8"/>
      <c r="P1092" s="8"/>
      <c r="Q1092" s="8" t="str">
        <f t="shared" ref="Q1092:Q1155" si="207">IF($B$23=$M$2,M1092,IF($B$23=$N$2,N1092,IF($B$23=$O$2,O1092,IF($B$23=$P$2,P1092,""))))</f>
        <v/>
      </c>
      <c r="R1092" s="3">
        <f t="shared" ref="R1092:R1155" si="208">IF(Q1092&lt;&gt;0,regpay,0)</f>
        <v>0</v>
      </c>
      <c r="S1092" s="19"/>
      <c r="T1092" s="3">
        <f t="shared" ref="T1092:T1155" si="209">IF(U1091=0,0,S1092)</f>
        <v>0</v>
      </c>
      <c r="U1092" s="8" t="str">
        <f t="shared" ref="U1092:U1155" si="210">IF(E1092="","",IF(U1091&lt;=0,0,IF(U1091+F1092-L1092-R1092-T1092&lt;0,0,U1091+F1092-L1092-R1092-T1092)))</f>
        <v/>
      </c>
      <c r="W1092" s="11"/>
      <c r="X1092" s="11"/>
      <c r="Y1092" s="11"/>
      <c r="Z1092" s="11"/>
      <c r="AA1092" s="11"/>
      <c r="AB1092" s="11"/>
      <c r="AC1092" s="11"/>
      <c r="AD1092">
        <f>IF(AND('Loan amortization schedule-old'!K1092&gt;$AE$1,K1092&gt;$AE$1),1,0)</f>
        <v>1</v>
      </c>
      <c r="AE1092" s="2">
        <f>IF(AND('Loan amortization schedule-old'!K1092&gt;$AE$1,K1092&lt;$AE$1),($AE$1-K1092)*Inputs!$B$10,0)</f>
        <v>0</v>
      </c>
      <c r="AF1092">
        <f>IF(AND('Loan amortization schedule-old'!K1092&lt;$AE$1,K1092&lt;$AE$1),('Loan amortization schedule-old'!K1092-'Loan amortization schedule-new'!K1092)*Inputs!$B$10,0)</f>
        <v>0</v>
      </c>
      <c r="AG1092" s="7"/>
      <c r="AH1092" s="61" t="e">
        <f>IF(ISERROR(E1092),NA(),'Loan amortization schedule-old'!K1092-'Loan amortization schedule-new'!K1092)+IF(ISERROR(E1092),NA(),'Loan amortization schedule-old'!L1092-'Loan amortization schedule-new'!L1092)-IF(ISERROR(E1092),NA(),IF(AD1092=1,0,SUM(AE1092:AF1092)))</f>
        <v>#VALUE!</v>
      </c>
    </row>
    <row r="1093" spans="4:34">
      <c r="D1093" s="26">
        <f>IF(SUM($D$2:D1092)&lt;&gt;0,0,IF(OR(ROUND(U1092-L1093,2)=0,ROUND(U1093,2)=0),E1093,0))</f>
        <v>0</v>
      </c>
      <c r="E1093" s="3" t="str">
        <f t="shared" ref="E1093:E1156" si="211">IF(E1092&lt;term,E1092+1,"")</f>
        <v/>
      </c>
      <c r="F1093" s="3" t="str">
        <f t="shared" si="203"/>
        <v/>
      </c>
      <c r="G1093" s="47">
        <f t="shared" si="202"/>
        <v>8.6499999999999994E-2</v>
      </c>
      <c r="H1093" s="37">
        <f t="shared" si="204"/>
        <v>8.6499999999999994E-2</v>
      </c>
      <c r="I1093" s="9" t="e">
        <f>IF(Inputs!$B$12="No",IF((K1093+L1093)&gt;(U1092*(1+rate/freq)),IF((U1092*(1+rate/freq))&lt;0,0,(U1092*(1+rate/freq))),(K1093+L1093)),IF(E1093="",NA(),IF(Inputs!$E$10&gt;(U1092*(1+rate/freq)),IF((U1092*(1+rate/freq))&lt;0,0,(U1092*(1+rate/freq))),PMT(H1093/freq,(term),-$B$2))))</f>
        <v>#N/A</v>
      </c>
      <c r="J1093" s="8" t="str">
        <f t="shared" si="205"/>
        <v/>
      </c>
      <c r="K1093" s="9" t="str">
        <f t="shared" si="206"/>
        <v/>
      </c>
      <c r="L1093" s="8" t="str">
        <f>IF(E1093="","",IF(Inputs!$B$12="Yes",I1093-K1093,Inputs!$B$6-K1093))</f>
        <v/>
      </c>
      <c r="M1093" s="8" t="str">
        <f t="shared" ref="M1093:M1156" si="212">E1093</f>
        <v/>
      </c>
      <c r="N1093" s="8">
        <f>N1090+3</f>
        <v>1090</v>
      </c>
      <c r="O1093" s="8"/>
      <c r="P1093" s="8"/>
      <c r="Q1093" s="8" t="str">
        <f t="shared" si="207"/>
        <v/>
      </c>
      <c r="R1093" s="3">
        <f t="shared" si="208"/>
        <v>0</v>
      </c>
      <c r="S1093" s="19"/>
      <c r="T1093" s="3">
        <f t="shared" si="209"/>
        <v>0</v>
      </c>
      <c r="U1093" s="8" t="str">
        <f t="shared" si="210"/>
        <v/>
      </c>
      <c r="W1093" s="11"/>
      <c r="X1093" s="11"/>
      <c r="Y1093" s="11"/>
      <c r="Z1093" s="11"/>
      <c r="AA1093" s="11"/>
      <c r="AB1093" s="11"/>
      <c r="AC1093" s="11"/>
      <c r="AD1093">
        <f>IF(AND('Loan amortization schedule-old'!K1093&gt;$AE$1,K1093&gt;$AE$1),1,0)</f>
        <v>1</v>
      </c>
      <c r="AE1093" s="2">
        <f>IF(AND('Loan amortization schedule-old'!K1093&gt;$AE$1,K1093&lt;$AE$1),($AE$1-K1093)*Inputs!$B$10,0)</f>
        <v>0</v>
      </c>
      <c r="AF1093">
        <f>IF(AND('Loan amortization schedule-old'!K1093&lt;$AE$1,K1093&lt;$AE$1),('Loan amortization schedule-old'!K1093-'Loan amortization schedule-new'!K1093)*Inputs!$B$10,0)</f>
        <v>0</v>
      </c>
      <c r="AG1093" s="7"/>
      <c r="AH1093" s="61" t="e">
        <f>IF(ISERROR(E1093),NA(),'Loan amortization schedule-old'!K1093-'Loan amortization schedule-new'!K1093)+IF(ISERROR(E1093),NA(),'Loan amortization schedule-old'!L1093-'Loan amortization schedule-new'!L1093)-IF(ISERROR(E1093),NA(),IF(AD1093=1,0,SUM(AE1093:AF1093)))</f>
        <v>#VALUE!</v>
      </c>
    </row>
    <row r="1094" spans="4:34">
      <c r="D1094" s="26">
        <f>IF(SUM($D$2:D1093)&lt;&gt;0,0,IF(OR(ROUND(U1093-L1094,2)=0,ROUND(U1094,2)=0),E1094,0))</f>
        <v>0</v>
      </c>
      <c r="E1094" s="3" t="str">
        <f t="shared" si="211"/>
        <v/>
      </c>
      <c r="F1094" s="3" t="str">
        <f t="shared" si="203"/>
        <v/>
      </c>
      <c r="G1094" s="47">
        <f t="shared" ref="G1094:G1157" si="213">G1093</f>
        <v>8.6499999999999994E-2</v>
      </c>
      <c r="H1094" s="37">
        <f t="shared" si="204"/>
        <v>8.6499999999999994E-2</v>
      </c>
      <c r="I1094" s="9" t="e">
        <f>IF(Inputs!$B$12="No",IF((K1094+L1094)&gt;(U1093*(1+rate/freq)),IF((U1093*(1+rate/freq))&lt;0,0,(U1093*(1+rate/freq))),(K1094+L1094)),IF(E1094="",NA(),IF(Inputs!$E$10&gt;(U1093*(1+rate/freq)),IF((U1093*(1+rate/freq))&lt;0,0,(U1093*(1+rate/freq))),PMT(H1094/freq,(term),-$B$2))))</f>
        <v>#N/A</v>
      </c>
      <c r="J1094" s="8" t="str">
        <f t="shared" si="205"/>
        <v/>
      </c>
      <c r="K1094" s="9" t="str">
        <f t="shared" si="206"/>
        <v/>
      </c>
      <c r="L1094" s="8" t="str">
        <f>IF(E1094="","",IF(Inputs!$B$12="Yes",I1094-K1094,Inputs!$B$6-K1094))</f>
        <v/>
      </c>
      <c r="M1094" s="8" t="str">
        <f t="shared" si="212"/>
        <v/>
      </c>
      <c r="N1094" s="8"/>
      <c r="O1094" s="8"/>
      <c r="P1094" s="8"/>
      <c r="Q1094" s="8" t="str">
        <f t="shared" si="207"/>
        <v/>
      </c>
      <c r="R1094" s="3">
        <f t="shared" si="208"/>
        <v>0</v>
      </c>
      <c r="S1094" s="19"/>
      <c r="T1094" s="3">
        <f t="shared" si="209"/>
        <v>0</v>
      </c>
      <c r="U1094" s="8" t="str">
        <f t="shared" si="210"/>
        <v/>
      </c>
      <c r="W1094" s="11"/>
      <c r="X1094" s="11"/>
      <c r="Y1094" s="11"/>
      <c r="Z1094" s="11"/>
      <c r="AA1094" s="11"/>
      <c r="AB1094" s="11"/>
      <c r="AC1094" s="11"/>
      <c r="AD1094">
        <f>IF(AND('Loan amortization schedule-old'!K1094&gt;$AE$1,K1094&gt;$AE$1),1,0)</f>
        <v>1</v>
      </c>
      <c r="AE1094" s="2">
        <f>IF(AND('Loan amortization schedule-old'!K1094&gt;$AE$1,K1094&lt;$AE$1),($AE$1-K1094)*Inputs!$B$10,0)</f>
        <v>0</v>
      </c>
      <c r="AF1094">
        <f>IF(AND('Loan amortization schedule-old'!K1094&lt;$AE$1,K1094&lt;$AE$1),('Loan amortization schedule-old'!K1094-'Loan amortization schedule-new'!K1094)*Inputs!$B$10,0)</f>
        <v>0</v>
      </c>
      <c r="AG1094" s="7"/>
      <c r="AH1094" s="61" t="e">
        <f>IF(ISERROR(E1094),NA(),'Loan amortization schedule-old'!K1094-'Loan amortization schedule-new'!K1094)+IF(ISERROR(E1094),NA(),'Loan amortization schedule-old'!L1094-'Loan amortization schedule-new'!L1094)-IF(ISERROR(E1094),NA(),IF(AD1094=1,0,SUM(AE1094:AF1094)))</f>
        <v>#VALUE!</v>
      </c>
    </row>
    <row r="1095" spans="4:34">
      <c r="D1095" s="26">
        <f>IF(SUM($D$2:D1094)&lt;&gt;0,0,IF(OR(ROUND(U1094-L1095,2)=0,ROUND(U1095,2)=0),E1095,0))</f>
        <v>0</v>
      </c>
      <c r="E1095" s="3" t="str">
        <f t="shared" si="211"/>
        <v/>
      </c>
      <c r="F1095" s="3" t="str">
        <f t="shared" si="203"/>
        <v/>
      </c>
      <c r="G1095" s="47">
        <f t="shared" si="213"/>
        <v>8.6499999999999994E-2</v>
      </c>
      <c r="H1095" s="37">
        <f t="shared" si="204"/>
        <v>8.6499999999999994E-2</v>
      </c>
      <c r="I1095" s="9" t="e">
        <f>IF(Inputs!$B$12="No",IF((K1095+L1095)&gt;(U1094*(1+rate/freq)),IF((U1094*(1+rate/freq))&lt;0,0,(U1094*(1+rate/freq))),(K1095+L1095)),IF(E1095="",NA(),IF(Inputs!$E$10&gt;(U1094*(1+rate/freq)),IF((U1094*(1+rate/freq))&lt;0,0,(U1094*(1+rate/freq))),PMT(H1095/freq,(term),-$B$2))))</f>
        <v>#N/A</v>
      </c>
      <c r="J1095" s="8" t="str">
        <f t="shared" si="205"/>
        <v/>
      </c>
      <c r="K1095" s="9" t="str">
        <f t="shared" si="206"/>
        <v/>
      </c>
      <c r="L1095" s="8" t="str">
        <f>IF(E1095="","",IF(Inputs!$B$12="Yes",I1095-K1095,Inputs!$B$6-K1095))</f>
        <v/>
      </c>
      <c r="M1095" s="8" t="str">
        <f t="shared" si="212"/>
        <v/>
      </c>
      <c r="N1095" s="8"/>
      <c r="O1095" s="8"/>
      <c r="P1095" s="8"/>
      <c r="Q1095" s="8" t="str">
        <f t="shared" si="207"/>
        <v/>
      </c>
      <c r="R1095" s="3">
        <f t="shared" si="208"/>
        <v>0</v>
      </c>
      <c r="S1095" s="19"/>
      <c r="T1095" s="3">
        <f t="shared" si="209"/>
        <v>0</v>
      </c>
      <c r="U1095" s="8" t="str">
        <f t="shared" si="210"/>
        <v/>
      </c>
      <c r="W1095" s="11"/>
      <c r="X1095" s="11"/>
      <c r="Y1095" s="11"/>
      <c r="Z1095" s="11"/>
      <c r="AA1095" s="11"/>
      <c r="AB1095" s="11"/>
      <c r="AC1095" s="11"/>
      <c r="AD1095">
        <f>IF(AND('Loan amortization schedule-old'!K1095&gt;$AE$1,K1095&gt;$AE$1),1,0)</f>
        <v>1</v>
      </c>
      <c r="AE1095" s="2">
        <f>IF(AND('Loan amortization schedule-old'!K1095&gt;$AE$1,K1095&lt;$AE$1),($AE$1-K1095)*Inputs!$B$10,0)</f>
        <v>0</v>
      </c>
      <c r="AF1095">
        <f>IF(AND('Loan amortization schedule-old'!K1095&lt;$AE$1,K1095&lt;$AE$1),('Loan amortization schedule-old'!K1095-'Loan amortization schedule-new'!K1095)*Inputs!$B$10,0)</f>
        <v>0</v>
      </c>
      <c r="AG1095" s="7"/>
      <c r="AH1095" s="61" t="e">
        <f>IF(ISERROR(E1095),NA(),'Loan amortization schedule-old'!K1095-'Loan amortization schedule-new'!K1095)+IF(ISERROR(E1095),NA(),'Loan amortization schedule-old'!L1095-'Loan amortization schedule-new'!L1095)-IF(ISERROR(E1095),NA(),IF(AD1095=1,0,SUM(AE1095:AF1095)))</f>
        <v>#VALUE!</v>
      </c>
    </row>
    <row r="1096" spans="4:34">
      <c r="D1096" s="26">
        <f>IF(SUM($D$2:D1095)&lt;&gt;0,0,IF(OR(ROUND(U1095-L1096,2)=0,ROUND(U1096,2)=0),E1096,0))</f>
        <v>0</v>
      </c>
      <c r="E1096" s="3" t="str">
        <f t="shared" si="211"/>
        <v/>
      </c>
      <c r="F1096" s="3" t="str">
        <f t="shared" si="203"/>
        <v/>
      </c>
      <c r="G1096" s="47">
        <f t="shared" si="213"/>
        <v>8.6499999999999994E-2</v>
      </c>
      <c r="H1096" s="37">
        <f t="shared" si="204"/>
        <v>8.6499999999999994E-2</v>
      </c>
      <c r="I1096" s="9" t="e">
        <f>IF(Inputs!$B$12="No",IF((K1096+L1096)&gt;(U1095*(1+rate/freq)),IF((U1095*(1+rate/freq))&lt;0,0,(U1095*(1+rate/freq))),(K1096+L1096)),IF(E1096="",NA(),IF(Inputs!$E$10&gt;(U1095*(1+rate/freq)),IF((U1095*(1+rate/freq))&lt;0,0,(U1095*(1+rate/freq))),PMT(H1096/freq,(term),-$B$2))))</f>
        <v>#N/A</v>
      </c>
      <c r="J1096" s="8" t="str">
        <f t="shared" si="205"/>
        <v/>
      </c>
      <c r="K1096" s="9" t="str">
        <f t="shared" si="206"/>
        <v/>
      </c>
      <c r="L1096" s="8" t="str">
        <f>IF(E1096="","",IF(Inputs!$B$12="Yes",I1096-K1096,Inputs!$B$6-K1096))</f>
        <v/>
      </c>
      <c r="M1096" s="8" t="str">
        <f t="shared" si="212"/>
        <v/>
      </c>
      <c r="N1096" s="8">
        <f>N1093+3</f>
        <v>1093</v>
      </c>
      <c r="O1096" s="8">
        <f>O1090+6</f>
        <v>1093</v>
      </c>
      <c r="P1096" s="8">
        <f>P1084+12</f>
        <v>1093</v>
      </c>
      <c r="Q1096" s="8" t="str">
        <f t="shared" si="207"/>
        <v/>
      </c>
      <c r="R1096" s="3">
        <f t="shared" si="208"/>
        <v>0</v>
      </c>
      <c r="S1096" s="19"/>
      <c r="T1096" s="3">
        <f t="shared" si="209"/>
        <v>0</v>
      </c>
      <c r="U1096" s="8" t="str">
        <f t="shared" si="210"/>
        <v/>
      </c>
      <c r="W1096" s="11"/>
      <c r="X1096" s="11"/>
      <c r="Y1096" s="11"/>
      <c r="Z1096" s="11"/>
      <c r="AA1096" s="11"/>
      <c r="AB1096" s="11"/>
      <c r="AC1096" s="11"/>
      <c r="AD1096">
        <f>IF(AND('Loan amortization schedule-old'!K1096&gt;$AE$1,K1096&gt;$AE$1),1,0)</f>
        <v>1</v>
      </c>
      <c r="AE1096" s="2">
        <f>IF(AND('Loan amortization schedule-old'!K1096&gt;$AE$1,K1096&lt;$AE$1),($AE$1-K1096)*Inputs!$B$10,0)</f>
        <v>0</v>
      </c>
      <c r="AF1096">
        <f>IF(AND('Loan amortization schedule-old'!K1096&lt;$AE$1,K1096&lt;$AE$1),('Loan amortization schedule-old'!K1096-'Loan amortization schedule-new'!K1096)*Inputs!$B$10,0)</f>
        <v>0</v>
      </c>
      <c r="AG1096" s="7"/>
      <c r="AH1096" s="61" t="e">
        <f>IF(ISERROR(E1096),NA(),'Loan amortization schedule-old'!K1096-'Loan amortization schedule-new'!K1096)+IF(ISERROR(E1096),NA(),'Loan amortization schedule-old'!L1096-'Loan amortization schedule-new'!L1096)-IF(ISERROR(E1096),NA(),IF(AD1096=1,0,SUM(AE1096:AF1096)))</f>
        <v>#VALUE!</v>
      </c>
    </row>
    <row r="1097" spans="4:34">
      <c r="D1097" s="26">
        <f>IF(SUM($D$2:D1096)&lt;&gt;0,0,IF(OR(ROUND(U1096-L1097,2)=0,ROUND(U1097,2)=0),E1097,0))</f>
        <v>0</v>
      </c>
      <c r="E1097" s="3" t="str">
        <f t="shared" si="211"/>
        <v/>
      </c>
      <c r="F1097" s="3" t="str">
        <f t="shared" si="203"/>
        <v/>
      </c>
      <c r="G1097" s="47">
        <f t="shared" si="213"/>
        <v>8.6499999999999994E-2</v>
      </c>
      <c r="H1097" s="37">
        <f t="shared" si="204"/>
        <v>8.6499999999999994E-2</v>
      </c>
      <c r="I1097" s="9" t="e">
        <f>IF(Inputs!$B$12="No",IF((K1097+L1097)&gt;(U1096*(1+rate/freq)),IF((U1096*(1+rate/freq))&lt;0,0,(U1096*(1+rate/freq))),(K1097+L1097)),IF(E1097="",NA(),IF(Inputs!$E$10&gt;(U1096*(1+rate/freq)),IF((U1096*(1+rate/freq))&lt;0,0,(U1096*(1+rate/freq))),PMT(H1097/freq,(term),-$B$2))))</f>
        <v>#N/A</v>
      </c>
      <c r="J1097" s="8" t="str">
        <f t="shared" si="205"/>
        <v/>
      </c>
      <c r="K1097" s="9" t="str">
        <f t="shared" si="206"/>
        <v/>
      </c>
      <c r="L1097" s="8" t="str">
        <f>IF(E1097="","",IF(Inputs!$B$12="Yes",I1097-K1097,Inputs!$B$6-K1097))</f>
        <v/>
      </c>
      <c r="M1097" s="8" t="str">
        <f t="shared" si="212"/>
        <v/>
      </c>
      <c r="N1097" s="8"/>
      <c r="O1097" s="8"/>
      <c r="P1097" s="8"/>
      <c r="Q1097" s="8" t="str">
        <f t="shared" si="207"/>
        <v/>
      </c>
      <c r="R1097" s="3">
        <f t="shared" si="208"/>
        <v>0</v>
      </c>
      <c r="S1097" s="19"/>
      <c r="T1097" s="3">
        <f t="shared" si="209"/>
        <v>0</v>
      </c>
      <c r="U1097" s="8" t="str">
        <f t="shared" si="210"/>
        <v/>
      </c>
      <c r="W1097" s="11"/>
      <c r="X1097" s="11"/>
      <c r="Y1097" s="11"/>
      <c r="Z1097" s="11"/>
      <c r="AA1097" s="11"/>
      <c r="AB1097" s="11"/>
      <c r="AC1097" s="11"/>
      <c r="AD1097">
        <f>IF(AND('Loan amortization schedule-old'!K1097&gt;$AE$1,K1097&gt;$AE$1),1,0)</f>
        <v>1</v>
      </c>
      <c r="AE1097" s="2">
        <f>IF(AND('Loan amortization schedule-old'!K1097&gt;$AE$1,K1097&lt;$AE$1),($AE$1-K1097)*Inputs!$B$10,0)</f>
        <v>0</v>
      </c>
      <c r="AF1097">
        <f>IF(AND('Loan amortization schedule-old'!K1097&lt;$AE$1,K1097&lt;$AE$1),('Loan amortization schedule-old'!K1097-'Loan amortization schedule-new'!K1097)*Inputs!$B$10,0)</f>
        <v>0</v>
      </c>
      <c r="AG1097" s="7"/>
      <c r="AH1097" s="61" t="e">
        <f>IF(ISERROR(E1097),NA(),'Loan amortization schedule-old'!K1097-'Loan amortization schedule-new'!K1097)+IF(ISERROR(E1097),NA(),'Loan amortization schedule-old'!L1097-'Loan amortization schedule-new'!L1097)-IF(ISERROR(E1097),NA(),IF(AD1097=1,0,SUM(AE1097:AF1097)))</f>
        <v>#VALUE!</v>
      </c>
    </row>
    <row r="1098" spans="4:34">
      <c r="D1098" s="26">
        <f>IF(SUM($D$2:D1097)&lt;&gt;0,0,IF(OR(ROUND(U1097-L1098,2)=0,ROUND(U1098,2)=0),E1098,0))</f>
        <v>0</v>
      </c>
      <c r="E1098" s="3" t="str">
        <f t="shared" si="211"/>
        <v/>
      </c>
      <c r="F1098" s="3" t="str">
        <f t="shared" si="203"/>
        <v/>
      </c>
      <c r="G1098" s="47">
        <f t="shared" si="213"/>
        <v>8.6499999999999994E-2</v>
      </c>
      <c r="H1098" s="37">
        <f t="shared" si="204"/>
        <v>8.6499999999999994E-2</v>
      </c>
      <c r="I1098" s="9" t="e">
        <f>IF(Inputs!$B$12="No",IF((K1098+L1098)&gt;(U1097*(1+rate/freq)),IF((U1097*(1+rate/freq))&lt;0,0,(U1097*(1+rate/freq))),(K1098+L1098)),IF(E1098="",NA(),IF(Inputs!$E$10&gt;(U1097*(1+rate/freq)),IF((U1097*(1+rate/freq))&lt;0,0,(U1097*(1+rate/freq))),PMT(H1098/freq,(term),-$B$2))))</f>
        <v>#N/A</v>
      </c>
      <c r="J1098" s="8" t="str">
        <f t="shared" si="205"/>
        <v/>
      </c>
      <c r="K1098" s="9" t="str">
        <f t="shared" si="206"/>
        <v/>
      </c>
      <c r="L1098" s="8" t="str">
        <f>IF(E1098="","",IF(Inputs!$B$12="Yes",I1098-K1098,Inputs!$B$6-K1098))</f>
        <v/>
      </c>
      <c r="M1098" s="8" t="str">
        <f t="shared" si="212"/>
        <v/>
      </c>
      <c r="N1098" s="8"/>
      <c r="O1098" s="8"/>
      <c r="P1098" s="8"/>
      <c r="Q1098" s="8" t="str">
        <f t="shared" si="207"/>
        <v/>
      </c>
      <c r="R1098" s="3">
        <f t="shared" si="208"/>
        <v>0</v>
      </c>
      <c r="S1098" s="19"/>
      <c r="T1098" s="3">
        <f t="shared" si="209"/>
        <v>0</v>
      </c>
      <c r="U1098" s="8" t="str">
        <f t="shared" si="210"/>
        <v/>
      </c>
      <c r="W1098" s="11"/>
      <c r="X1098" s="11"/>
      <c r="Y1098" s="11"/>
      <c r="Z1098" s="11"/>
      <c r="AA1098" s="11"/>
      <c r="AB1098" s="11"/>
      <c r="AC1098" s="11"/>
      <c r="AD1098">
        <f>IF(AND('Loan amortization schedule-old'!K1098&gt;$AE$1,K1098&gt;$AE$1),1,0)</f>
        <v>1</v>
      </c>
      <c r="AE1098" s="2">
        <f>IF(AND('Loan amortization schedule-old'!K1098&gt;$AE$1,K1098&lt;$AE$1),($AE$1-K1098)*Inputs!$B$10,0)</f>
        <v>0</v>
      </c>
      <c r="AF1098">
        <f>IF(AND('Loan amortization schedule-old'!K1098&lt;$AE$1,K1098&lt;$AE$1),('Loan amortization schedule-old'!K1098-'Loan amortization schedule-new'!K1098)*Inputs!$B$10,0)</f>
        <v>0</v>
      </c>
      <c r="AG1098" s="7"/>
      <c r="AH1098" s="61" t="e">
        <f>IF(ISERROR(E1098),NA(),'Loan amortization schedule-old'!K1098-'Loan amortization schedule-new'!K1098)+IF(ISERROR(E1098),NA(),'Loan amortization schedule-old'!L1098-'Loan amortization schedule-new'!L1098)-IF(ISERROR(E1098),NA(),IF(AD1098=1,0,SUM(AE1098:AF1098)))</f>
        <v>#VALUE!</v>
      </c>
    </row>
    <row r="1099" spans="4:34">
      <c r="D1099" s="26">
        <f>IF(SUM($D$2:D1098)&lt;&gt;0,0,IF(OR(ROUND(U1098-L1099,2)=0,ROUND(U1099,2)=0),E1099,0))</f>
        <v>0</v>
      </c>
      <c r="E1099" s="3" t="str">
        <f t="shared" si="211"/>
        <v/>
      </c>
      <c r="F1099" s="3" t="str">
        <f t="shared" si="203"/>
        <v/>
      </c>
      <c r="G1099" s="47">
        <f t="shared" si="213"/>
        <v>8.6499999999999994E-2</v>
      </c>
      <c r="H1099" s="37">
        <f t="shared" si="204"/>
        <v>8.6499999999999994E-2</v>
      </c>
      <c r="I1099" s="9" t="e">
        <f>IF(Inputs!$B$12="No",IF((K1099+L1099)&gt;(U1098*(1+rate/freq)),IF((U1098*(1+rate/freq))&lt;0,0,(U1098*(1+rate/freq))),(K1099+L1099)),IF(E1099="",NA(),IF(Inputs!$E$10&gt;(U1098*(1+rate/freq)),IF((U1098*(1+rate/freq))&lt;0,0,(U1098*(1+rate/freq))),PMT(H1099/freq,(term),-$B$2))))</f>
        <v>#N/A</v>
      </c>
      <c r="J1099" s="8" t="str">
        <f t="shared" si="205"/>
        <v/>
      </c>
      <c r="K1099" s="9" t="str">
        <f t="shared" si="206"/>
        <v/>
      </c>
      <c r="L1099" s="8" t="str">
        <f>IF(E1099="","",IF(Inputs!$B$12="Yes",I1099-K1099,Inputs!$B$6-K1099))</f>
        <v/>
      </c>
      <c r="M1099" s="8" t="str">
        <f t="shared" si="212"/>
        <v/>
      </c>
      <c r="N1099" s="8">
        <f>N1096+3</f>
        <v>1096</v>
      </c>
      <c r="O1099" s="8"/>
      <c r="P1099" s="8"/>
      <c r="Q1099" s="8" t="str">
        <f t="shared" si="207"/>
        <v/>
      </c>
      <c r="R1099" s="3">
        <f t="shared" si="208"/>
        <v>0</v>
      </c>
      <c r="S1099" s="19"/>
      <c r="T1099" s="3">
        <f t="shared" si="209"/>
        <v>0</v>
      </c>
      <c r="U1099" s="8" t="str">
        <f t="shared" si="210"/>
        <v/>
      </c>
      <c r="W1099" s="11"/>
      <c r="X1099" s="11"/>
      <c r="Y1099" s="11"/>
      <c r="Z1099" s="11"/>
      <c r="AA1099" s="11"/>
      <c r="AB1099" s="11"/>
      <c r="AC1099" s="11"/>
      <c r="AD1099">
        <f>IF(AND('Loan amortization schedule-old'!K1099&gt;$AE$1,K1099&gt;$AE$1),1,0)</f>
        <v>1</v>
      </c>
      <c r="AE1099" s="2">
        <f>IF(AND('Loan amortization schedule-old'!K1099&gt;$AE$1,K1099&lt;$AE$1),($AE$1-K1099)*Inputs!$B$10,0)</f>
        <v>0</v>
      </c>
      <c r="AF1099">
        <f>IF(AND('Loan amortization schedule-old'!K1099&lt;$AE$1,K1099&lt;$AE$1),('Loan amortization schedule-old'!K1099-'Loan amortization schedule-new'!K1099)*Inputs!$B$10,0)</f>
        <v>0</v>
      </c>
      <c r="AG1099" s="7"/>
      <c r="AH1099" s="61" t="e">
        <f>IF(ISERROR(E1099),NA(),'Loan amortization schedule-old'!K1099-'Loan amortization schedule-new'!K1099)+IF(ISERROR(E1099),NA(),'Loan amortization schedule-old'!L1099-'Loan amortization schedule-new'!L1099)-IF(ISERROR(E1099),NA(),IF(AD1099=1,0,SUM(AE1099:AF1099)))</f>
        <v>#VALUE!</v>
      </c>
    </row>
    <row r="1100" spans="4:34">
      <c r="D1100" s="26">
        <f>IF(SUM($D$2:D1099)&lt;&gt;0,0,IF(OR(ROUND(U1099-L1100,2)=0,ROUND(U1100,2)=0),E1100,0))</f>
        <v>0</v>
      </c>
      <c r="E1100" s="3" t="str">
        <f t="shared" si="211"/>
        <v/>
      </c>
      <c r="F1100" s="3" t="str">
        <f t="shared" si="203"/>
        <v/>
      </c>
      <c r="G1100" s="47">
        <f t="shared" si="213"/>
        <v>8.6499999999999994E-2</v>
      </c>
      <c r="H1100" s="37">
        <f t="shared" si="204"/>
        <v>8.6499999999999994E-2</v>
      </c>
      <c r="I1100" s="9" t="e">
        <f>IF(Inputs!$B$12="No",IF((K1100+L1100)&gt;(U1099*(1+rate/freq)),IF((U1099*(1+rate/freq))&lt;0,0,(U1099*(1+rate/freq))),(K1100+L1100)),IF(E1100="",NA(),IF(Inputs!$E$10&gt;(U1099*(1+rate/freq)),IF((U1099*(1+rate/freq))&lt;0,0,(U1099*(1+rate/freq))),PMT(H1100/freq,(term),-$B$2))))</f>
        <v>#N/A</v>
      </c>
      <c r="J1100" s="8" t="str">
        <f t="shared" si="205"/>
        <v/>
      </c>
      <c r="K1100" s="9" t="str">
        <f t="shared" si="206"/>
        <v/>
      </c>
      <c r="L1100" s="8" t="str">
        <f>IF(E1100="","",IF(Inputs!$B$12="Yes",I1100-K1100,Inputs!$B$6-K1100))</f>
        <v/>
      </c>
      <c r="M1100" s="8" t="str">
        <f t="shared" si="212"/>
        <v/>
      </c>
      <c r="N1100" s="8"/>
      <c r="O1100" s="8"/>
      <c r="P1100" s="8"/>
      <c r="Q1100" s="8" t="str">
        <f t="shared" si="207"/>
        <v/>
      </c>
      <c r="R1100" s="3">
        <f t="shared" si="208"/>
        <v>0</v>
      </c>
      <c r="S1100" s="19"/>
      <c r="T1100" s="3">
        <f t="shared" si="209"/>
        <v>0</v>
      </c>
      <c r="U1100" s="8" t="str">
        <f t="shared" si="210"/>
        <v/>
      </c>
      <c r="W1100" s="11"/>
      <c r="X1100" s="11"/>
      <c r="Y1100" s="11"/>
      <c r="Z1100" s="11"/>
      <c r="AA1100" s="11"/>
      <c r="AB1100" s="11"/>
      <c r="AC1100" s="11"/>
      <c r="AD1100">
        <f>IF(AND('Loan amortization schedule-old'!K1100&gt;$AE$1,K1100&gt;$AE$1),1,0)</f>
        <v>1</v>
      </c>
      <c r="AE1100" s="2">
        <f>IF(AND('Loan amortization schedule-old'!K1100&gt;$AE$1,K1100&lt;$AE$1),($AE$1-K1100)*Inputs!$B$10,0)</f>
        <v>0</v>
      </c>
      <c r="AF1100">
        <f>IF(AND('Loan amortization schedule-old'!K1100&lt;$AE$1,K1100&lt;$AE$1),('Loan amortization schedule-old'!K1100-'Loan amortization schedule-new'!K1100)*Inputs!$B$10,0)</f>
        <v>0</v>
      </c>
      <c r="AG1100" s="7"/>
      <c r="AH1100" s="61" t="e">
        <f>IF(ISERROR(E1100),NA(),'Loan amortization schedule-old'!K1100-'Loan amortization schedule-new'!K1100)+IF(ISERROR(E1100),NA(),'Loan amortization schedule-old'!L1100-'Loan amortization schedule-new'!L1100)-IF(ISERROR(E1100),NA(),IF(AD1100=1,0,SUM(AE1100:AF1100)))</f>
        <v>#VALUE!</v>
      </c>
    </row>
    <row r="1101" spans="4:34">
      <c r="D1101" s="26">
        <f>IF(SUM($D$2:D1100)&lt;&gt;0,0,IF(OR(ROUND(U1100-L1101,2)=0,ROUND(U1101,2)=0),E1101,0))</f>
        <v>0</v>
      </c>
      <c r="E1101" s="3" t="str">
        <f t="shared" si="211"/>
        <v/>
      </c>
      <c r="F1101" s="3" t="str">
        <f t="shared" si="203"/>
        <v/>
      </c>
      <c r="G1101" s="47">
        <f t="shared" si="213"/>
        <v>8.6499999999999994E-2</v>
      </c>
      <c r="H1101" s="37">
        <f t="shared" si="204"/>
        <v>8.6499999999999994E-2</v>
      </c>
      <c r="I1101" s="9" t="e">
        <f>IF(Inputs!$B$12="No",IF((K1101+L1101)&gt;(U1100*(1+rate/freq)),IF((U1100*(1+rate/freq))&lt;0,0,(U1100*(1+rate/freq))),(K1101+L1101)),IF(E1101="",NA(),IF(Inputs!$E$10&gt;(U1100*(1+rate/freq)),IF((U1100*(1+rate/freq))&lt;0,0,(U1100*(1+rate/freq))),PMT(H1101/freq,(term),-$B$2))))</f>
        <v>#N/A</v>
      </c>
      <c r="J1101" s="8" t="str">
        <f t="shared" si="205"/>
        <v/>
      </c>
      <c r="K1101" s="9" t="str">
        <f t="shared" si="206"/>
        <v/>
      </c>
      <c r="L1101" s="8" t="str">
        <f>IF(E1101="","",IF(Inputs!$B$12="Yes",I1101-K1101,Inputs!$B$6-K1101))</f>
        <v/>
      </c>
      <c r="M1101" s="8" t="str">
        <f t="shared" si="212"/>
        <v/>
      </c>
      <c r="N1101" s="8"/>
      <c r="O1101" s="8"/>
      <c r="P1101" s="8"/>
      <c r="Q1101" s="8" t="str">
        <f t="shared" si="207"/>
        <v/>
      </c>
      <c r="R1101" s="3">
        <f t="shared" si="208"/>
        <v>0</v>
      </c>
      <c r="S1101" s="19"/>
      <c r="T1101" s="3">
        <f t="shared" si="209"/>
        <v>0</v>
      </c>
      <c r="U1101" s="8" t="str">
        <f t="shared" si="210"/>
        <v/>
      </c>
      <c r="W1101" s="11"/>
      <c r="X1101" s="11"/>
      <c r="Y1101" s="11"/>
      <c r="Z1101" s="11"/>
      <c r="AA1101" s="11"/>
      <c r="AB1101" s="11"/>
      <c r="AC1101" s="11"/>
      <c r="AD1101">
        <f>IF(AND('Loan amortization schedule-old'!K1101&gt;$AE$1,K1101&gt;$AE$1),1,0)</f>
        <v>1</v>
      </c>
      <c r="AE1101" s="2">
        <f>IF(AND('Loan amortization schedule-old'!K1101&gt;$AE$1,K1101&lt;$AE$1),($AE$1-K1101)*Inputs!$B$10,0)</f>
        <v>0</v>
      </c>
      <c r="AF1101">
        <f>IF(AND('Loan amortization schedule-old'!K1101&lt;$AE$1,K1101&lt;$AE$1),('Loan amortization schedule-old'!K1101-'Loan amortization schedule-new'!K1101)*Inputs!$B$10,0)</f>
        <v>0</v>
      </c>
      <c r="AG1101" s="7"/>
      <c r="AH1101" s="61" t="e">
        <f>IF(ISERROR(E1101),NA(),'Loan amortization schedule-old'!K1101-'Loan amortization schedule-new'!K1101)+IF(ISERROR(E1101),NA(),'Loan amortization schedule-old'!L1101-'Loan amortization schedule-new'!L1101)-IF(ISERROR(E1101),NA(),IF(AD1101=1,0,SUM(AE1101:AF1101)))</f>
        <v>#VALUE!</v>
      </c>
    </row>
    <row r="1102" spans="4:34">
      <c r="D1102" s="26">
        <f>IF(SUM($D$2:D1101)&lt;&gt;0,0,IF(OR(ROUND(U1101-L1102,2)=0,ROUND(U1102,2)=0),E1102,0))</f>
        <v>0</v>
      </c>
      <c r="E1102" s="3" t="str">
        <f t="shared" si="211"/>
        <v/>
      </c>
      <c r="F1102" s="3" t="str">
        <f t="shared" si="203"/>
        <v/>
      </c>
      <c r="G1102" s="47">
        <f t="shared" si="213"/>
        <v>8.6499999999999994E-2</v>
      </c>
      <c r="H1102" s="37">
        <f t="shared" si="204"/>
        <v>8.6499999999999994E-2</v>
      </c>
      <c r="I1102" s="9" t="e">
        <f>IF(Inputs!$B$12="No",IF((K1102+L1102)&gt;(U1101*(1+rate/freq)),IF((U1101*(1+rate/freq))&lt;0,0,(U1101*(1+rate/freq))),(K1102+L1102)),IF(E1102="",NA(),IF(Inputs!$E$10&gt;(U1101*(1+rate/freq)),IF((U1101*(1+rate/freq))&lt;0,0,(U1101*(1+rate/freq))),PMT(H1102/freq,(term),-$B$2))))</f>
        <v>#N/A</v>
      </c>
      <c r="J1102" s="8" t="str">
        <f t="shared" si="205"/>
        <v/>
      </c>
      <c r="K1102" s="9" t="str">
        <f t="shared" si="206"/>
        <v/>
      </c>
      <c r="L1102" s="8" t="str">
        <f>IF(E1102="","",IF(Inputs!$B$12="Yes",I1102-K1102,Inputs!$B$6-K1102))</f>
        <v/>
      </c>
      <c r="M1102" s="8" t="str">
        <f t="shared" si="212"/>
        <v/>
      </c>
      <c r="N1102" s="8">
        <f>N1099+3</f>
        <v>1099</v>
      </c>
      <c r="O1102" s="8">
        <f>O1096+6</f>
        <v>1099</v>
      </c>
      <c r="P1102" s="8"/>
      <c r="Q1102" s="8" t="str">
        <f t="shared" si="207"/>
        <v/>
      </c>
      <c r="R1102" s="3">
        <f t="shared" si="208"/>
        <v>0</v>
      </c>
      <c r="S1102" s="19"/>
      <c r="T1102" s="3">
        <f t="shared" si="209"/>
        <v>0</v>
      </c>
      <c r="U1102" s="8" t="str">
        <f t="shared" si="210"/>
        <v/>
      </c>
      <c r="W1102" s="11"/>
      <c r="X1102" s="11"/>
      <c r="Y1102" s="11"/>
      <c r="Z1102" s="11"/>
      <c r="AA1102" s="11"/>
      <c r="AB1102" s="11"/>
      <c r="AC1102" s="11"/>
      <c r="AD1102">
        <f>IF(AND('Loan amortization schedule-old'!K1102&gt;$AE$1,K1102&gt;$AE$1),1,0)</f>
        <v>1</v>
      </c>
      <c r="AE1102" s="2">
        <f>IF(AND('Loan amortization schedule-old'!K1102&gt;$AE$1,K1102&lt;$AE$1),($AE$1-K1102)*Inputs!$B$10,0)</f>
        <v>0</v>
      </c>
      <c r="AF1102">
        <f>IF(AND('Loan amortization schedule-old'!K1102&lt;$AE$1,K1102&lt;$AE$1),('Loan amortization schedule-old'!K1102-'Loan amortization schedule-new'!K1102)*Inputs!$B$10,0)</f>
        <v>0</v>
      </c>
      <c r="AG1102" s="7"/>
      <c r="AH1102" s="61" t="e">
        <f>IF(ISERROR(E1102),NA(),'Loan amortization schedule-old'!K1102-'Loan amortization schedule-new'!K1102)+IF(ISERROR(E1102),NA(),'Loan amortization schedule-old'!L1102-'Loan amortization schedule-new'!L1102)-IF(ISERROR(E1102),NA(),IF(AD1102=1,0,SUM(AE1102:AF1102)))</f>
        <v>#VALUE!</v>
      </c>
    </row>
    <row r="1103" spans="4:34">
      <c r="D1103" s="26">
        <f>IF(SUM($D$2:D1102)&lt;&gt;0,0,IF(OR(ROUND(U1102-L1103,2)=0,ROUND(U1103,2)=0),E1103,0))</f>
        <v>0</v>
      </c>
      <c r="E1103" s="3" t="str">
        <f t="shared" si="211"/>
        <v/>
      </c>
      <c r="F1103" s="3" t="str">
        <f t="shared" si="203"/>
        <v/>
      </c>
      <c r="G1103" s="47">
        <f t="shared" si="213"/>
        <v>8.6499999999999994E-2</v>
      </c>
      <c r="H1103" s="37">
        <f t="shared" si="204"/>
        <v>8.6499999999999994E-2</v>
      </c>
      <c r="I1103" s="9" t="e">
        <f>IF(Inputs!$B$12="No",IF((K1103+L1103)&gt;(U1102*(1+rate/freq)),IF((U1102*(1+rate/freq))&lt;0,0,(U1102*(1+rate/freq))),(K1103+L1103)),IF(E1103="",NA(),IF(Inputs!$E$10&gt;(U1102*(1+rate/freq)),IF((U1102*(1+rate/freq))&lt;0,0,(U1102*(1+rate/freq))),PMT(H1103/freq,(term),-$B$2))))</f>
        <v>#N/A</v>
      </c>
      <c r="J1103" s="8" t="str">
        <f t="shared" si="205"/>
        <v/>
      </c>
      <c r="K1103" s="9" t="str">
        <f t="shared" si="206"/>
        <v/>
      </c>
      <c r="L1103" s="8" t="str">
        <f>IF(E1103="","",IF(Inputs!$B$12="Yes",I1103-K1103,Inputs!$B$6-K1103))</f>
        <v/>
      </c>
      <c r="M1103" s="8" t="str">
        <f t="shared" si="212"/>
        <v/>
      </c>
      <c r="N1103" s="8"/>
      <c r="O1103" s="8"/>
      <c r="P1103" s="8"/>
      <c r="Q1103" s="8" t="str">
        <f t="shared" si="207"/>
        <v/>
      </c>
      <c r="R1103" s="3">
        <f t="shared" si="208"/>
        <v>0</v>
      </c>
      <c r="S1103" s="19"/>
      <c r="T1103" s="3">
        <f t="shared" si="209"/>
        <v>0</v>
      </c>
      <c r="U1103" s="8" t="str">
        <f t="shared" si="210"/>
        <v/>
      </c>
      <c r="W1103" s="11"/>
      <c r="X1103" s="11"/>
      <c r="Y1103" s="11"/>
      <c r="Z1103" s="11"/>
      <c r="AA1103" s="11"/>
      <c r="AB1103" s="11"/>
      <c r="AC1103" s="11"/>
      <c r="AD1103">
        <f>IF(AND('Loan amortization schedule-old'!K1103&gt;$AE$1,K1103&gt;$AE$1),1,0)</f>
        <v>1</v>
      </c>
      <c r="AE1103" s="2">
        <f>IF(AND('Loan amortization schedule-old'!K1103&gt;$AE$1,K1103&lt;$AE$1),($AE$1-K1103)*Inputs!$B$10,0)</f>
        <v>0</v>
      </c>
      <c r="AF1103">
        <f>IF(AND('Loan amortization schedule-old'!K1103&lt;$AE$1,K1103&lt;$AE$1),('Loan amortization schedule-old'!K1103-'Loan amortization schedule-new'!K1103)*Inputs!$B$10,0)</f>
        <v>0</v>
      </c>
      <c r="AG1103" s="7"/>
      <c r="AH1103" s="61" t="e">
        <f>IF(ISERROR(E1103),NA(),'Loan amortization schedule-old'!K1103-'Loan amortization schedule-new'!K1103)+IF(ISERROR(E1103),NA(),'Loan amortization schedule-old'!L1103-'Loan amortization schedule-new'!L1103)-IF(ISERROR(E1103),NA(),IF(AD1103=1,0,SUM(AE1103:AF1103)))</f>
        <v>#VALUE!</v>
      </c>
    </row>
    <row r="1104" spans="4:34">
      <c r="D1104" s="26">
        <f>IF(SUM($D$2:D1103)&lt;&gt;0,0,IF(OR(ROUND(U1103-L1104,2)=0,ROUND(U1104,2)=0),E1104,0))</f>
        <v>0</v>
      </c>
      <c r="E1104" s="3" t="str">
        <f t="shared" si="211"/>
        <v/>
      </c>
      <c r="F1104" s="3" t="str">
        <f t="shared" si="203"/>
        <v/>
      </c>
      <c r="G1104" s="47">
        <f t="shared" si="213"/>
        <v>8.6499999999999994E-2</v>
      </c>
      <c r="H1104" s="37">
        <f t="shared" si="204"/>
        <v>8.6499999999999994E-2</v>
      </c>
      <c r="I1104" s="9" t="e">
        <f>IF(Inputs!$B$12="No",IF((K1104+L1104)&gt;(U1103*(1+rate/freq)),IF((U1103*(1+rate/freq))&lt;0,0,(U1103*(1+rate/freq))),(K1104+L1104)),IF(E1104="",NA(),IF(Inputs!$E$10&gt;(U1103*(1+rate/freq)),IF((U1103*(1+rate/freq))&lt;0,0,(U1103*(1+rate/freq))),PMT(H1104/freq,(term),-$B$2))))</f>
        <v>#N/A</v>
      </c>
      <c r="J1104" s="8" t="str">
        <f t="shared" si="205"/>
        <v/>
      </c>
      <c r="K1104" s="9" t="str">
        <f t="shared" si="206"/>
        <v/>
      </c>
      <c r="L1104" s="8" t="str">
        <f>IF(E1104="","",IF(Inputs!$B$12="Yes",I1104-K1104,Inputs!$B$6-K1104))</f>
        <v/>
      </c>
      <c r="M1104" s="8" t="str">
        <f t="shared" si="212"/>
        <v/>
      </c>
      <c r="N1104" s="8"/>
      <c r="O1104" s="8"/>
      <c r="P1104" s="8"/>
      <c r="Q1104" s="8" t="str">
        <f t="shared" si="207"/>
        <v/>
      </c>
      <c r="R1104" s="3">
        <f t="shared" si="208"/>
        <v>0</v>
      </c>
      <c r="S1104" s="19"/>
      <c r="T1104" s="3">
        <f t="shared" si="209"/>
        <v>0</v>
      </c>
      <c r="U1104" s="8" t="str">
        <f t="shared" si="210"/>
        <v/>
      </c>
      <c r="W1104" s="11"/>
      <c r="X1104" s="11"/>
      <c r="Y1104" s="11"/>
      <c r="Z1104" s="11"/>
      <c r="AA1104" s="11"/>
      <c r="AB1104" s="11"/>
      <c r="AC1104" s="11"/>
      <c r="AD1104">
        <f>IF(AND('Loan amortization schedule-old'!K1104&gt;$AE$1,K1104&gt;$AE$1),1,0)</f>
        <v>1</v>
      </c>
      <c r="AE1104" s="2">
        <f>IF(AND('Loan amortization schedule-old'!K1104&gt;$AE$1,K1104&lt;$AE$1),($AE$1-K1104)*Inputs!$B$10,0)</f>
        <v>0</v>
      </c>
      <c r="AF1104">
        <f>IF(AND('Loan amortization schedule-old'!K1104&lt;$AE$1,K1104&lt;$AE$1),('Loan amortization schedule-old'!K1104-'Loan amortization schedule-new'!K1104)*Inputs!$B$10,0)</f>
        <v>0</v>
      </c>
      <c r="AG1104" s="7"/>
      <c r="AH1104" s="61" t="e">
        <f>IF(ISERROR(E1104),NA(),'Loan amortization schedule-old'!K1104-'Loan amortization schedule-new'!K1104)+IF(ISERROR(E1104),NA(),'Loan amortization schedule-old'!L1104-'Loan amortization schedule-new'!L1104)-IF(ISERROR(E1104),NA(),IF(AD1104=1,0,SUM(AE1104:AF1104)))</f>
        <v>#VALUE!</v>
      </c>
    </row>
    <row r="1105" spans="4:34">
      <c r="D1105" s="26">
        <f>IF(SUM($D$2:D1104)&lt;&gt;0,0,IF(OR(ROUND(U1104-L1105,2)=0,ROUND(U1105,2)=0),E1105,0))</f>
        <v>0</v>
      </c>
      <c r="E1105" s="3" t="str">
        <f t="shared" si="211"/>
        <v/>
      </c>
      <c r="F1105" s="3" t="str">
        <f t="shared" si="203"/>
        <v/>
      </c>
      <c r="G1105" s="47">
        <f t="shared" si="213"/>
        <v>8.6499999999999994E-2</v>
      </c>
      <c r="H1105" s="37">
        <f t="shared" si="204"/>
        <v>8.6499999999999994E-2</v>
      </c>
      <c r="I1105" s="9" t="e">
        <f>IF(Inputs!$B$12="No",IF((K1105+L1105)&gt;(U1104*(1+rate/freq)),IF((U1104*(1+rate/freq))&lt;0,0,(U1104*(1+rate/freq))),(K1105+L1105)),IF(E1105="",NA(),IF(Inputs!$E$10&gt;(U1104*(1+rate/freq)),IF((U1104*(1+rate/freq))&lt;0,0,(U1104*(1+rate/freq))),PMT(H1105/freq,(term),-$B$2))))</f>
        <v>#N/A</v>
      </c>
      <c r="J1105" s="8" t="str">
        <f t="shared" si="205"/>
        <v/>
      </c>
      <c r="K1105" s="9" t="str">
        <f t="shared" si="206"/>
        <v/>
      </c>
      <c r="L1105" s="8" t="str">
        <f>IF(E1105="","",IF(Inputs!$B$12="Yes",I1105-K1105,Inputs!$B$6-K1105))</f>
        <v/>
      </c>
      <c r="M1105" s="8" t="str">
        <f t="shared" si="212"/>
        <v/>
      </c>
      <c r="N1105" s="8">
        <f>N1102+3</f>
        <v>1102</v>
      </c>
      <c r="O1105" s="8"/>
      <c r="P1105" s="8"/>
      <c r="Q1105" s="8" t="str">
        <f t="shared" si="207"/>
        <v/>
      </c>
      <c r="R1105" s="3">
        <f t="shared" si="208"/>
        <v>0</v>
      </c>
      <c r="S1105" s="19"/>
      <c r="T1105" s="3">
        <f t="shared" si="209"/>
        <v>0</v>
      </c>
      <c r="U1105" s="8" t="str">
        <f t="shared" si="210"/>
        <v/>
      </c>
      <c r="W1105" s="11"/>
      <c r="X1105" s="11"/>
      <c r="Y1105" s="11"/>
      <c r="Z1105" s="11"/>
      <c r="AA1105" s="11"/>
      <c r="AB1105" s="11"/>
      <c r="AC1105" s="11"/>
      <c r="AD1105">
        <f>IF(AND('Loan amortization schedule-old'!K1105&gt;$AE$1,K1105&gt;$AE$1),1,0)</f>
        <v>1</v>
      </c>
      <c r="AE1105" s="2">
        <f>IF(AND('Loan amortization schedule-old'!K1105&gt;$AE$1,K1105&lt;$AE$1),($AE$1-K1105)*Inputs!$B$10,0)</f>
        <v>0</v>
      </c>
      <c r="AF1105">
        <f>IF(AND('Loan amortization schedule-old'!K1105&lt;$AE$1,K1105&lt;$AE$1),('Loan amortization schedule-old'!K1105-'Loan amortization schedule-new'!K1105)*Inputs!$B$10,0)</f>
        <v>0</v>
      </c>
      <c r="AG1105" s="7"/>
      <c r="AH1105" s="61" t="e">
        <f>IF(ISERROR(E1105),NA(),'Loan amortization schedule-old'!K1105-'Loan amortization schedule-new'!K1105)+IF(ISERROR(E1105),NA(),'Loan amortization schedule-old'!L1105-'Loan amortization schedule-new'!L1105)-IF(ISERROR(E1105),NA(),IF(AD1105=1,0,SUM(AE1105:AF1105)))</f>
        <v>#VALUE!</v>
      </c>
    </row>
    <row r="1106" spans="4:34">
      <c r="D1106" s="26">
        <f>IF(SUM($D$2:D1105)&lt;&gt;0,0,IF(OR(ROUND(U1105-L1106,2)=0,ROUND(U1106,2)=0),E1106,0))</f>
        <v>0</v>
      </c>
      <c r="E1106" s="3" t="str">
        <f t="shared" si="211"/>
        <v/>
      </c>
      <c r="F1106" s="3" t="str">
        <f t="shared" si="203"/>
        <v/>
      </c>
      <c r="G1106" s="47">
        <f t="shared" si="213"/>
        <v>8.6499999999999994E-2</v>
      </c>
      <c r="H1106" s="37">
        <f t="shared" si="204"/>
        <v>8.6499999999999994E-2</v>
      </c>
      <c r="I1106" s="9" t="e">
        <f>IF(Inputs!$B$12="No",IF((K1106+L1106)&gt;(U1105*(1+rate/freq)),IF((U1105*(1+rate/freq))&lt;0,0,(U1105*(1+rate/freq))),(K1106+L1106)),IF(E1106="",NA(),IF(Inputs!$E$10&gt;(U1105*(1+rate/freq)),IF((U1105*(1+rate/freq))&lt;0,0,(U1105*(1+rate/freq))),PMT(H1106/freq,(term),-$B$2))))</f>
        <v>#N/A</v>
      </c>
      <c r="J1106" s="8" t="str">
        <f t="shared" si="205"/>
        <v/>
      </c>
      <c r="K1106" s="9" t="str">
        <f t="shared" si="206"/>
        <v/>
      </c>
      <c r="L1106" s="8" t="str">
        <f>IF(E1106="","",IF(Inputs!$B$12="Yes",I1106-K1106,Inputs!$B$6-K1106))</f>
        <v/>
      </c>
      <c r="M1106" s="8" t="str">
        <f t="shared" si="212"/>
        <v/>
      </c>
      <c r="N1106" s="8"/>
      <c r="O1106" s="8"/>
      <c r="P1106" s="8"/>
      <c r="Q1106" s="8" t="str">
        <f t="shared" si="207"/>
        <v/>
      </c>
      <c r="R1106" s="3">
        <f t="shared" si="208"/>
        <v>0</v>
      </c>
      <c r="S1106" s="19"/>
      <c r="T1106" s="3">
        <f t="shared" si="209"/>
        <v>0</v>
      </c>
      <c r="U1106" s="8" t="str">
        <f t="shared" si="210"/>
        <v/>
      </c>
      <c r="W1106" s="11"/>
      <c r="X1106" s="11"/>
      <c r="Y1106" s="11"/>
      <c r="Z1106" s="11"/>
      <c r="AA1106" s="11"/>
      <c r="AB1106" s="11"/>
      <c r="AC1106" s="11"/>
      <c r="AD1106">
        <f>IF(AND('Loan amortization schedule-old'!K1106&gt;$AE$1,K1106&gt;$AE$1),1,0)</f>
        <v>1</v>
      </c>
      <c r="AE1106" s="2">
        <f>IF(AND('Loan amortization schedule-old'!K1106&gt;$AE$1,K1106&lt;$AE$1),($AE$1-K1106)*Inputs!$B$10,0)</f>
        <v>0</v>
      </c>
      <c r="AF1106">
        <f>IF(AND('Loan amortization schedule-old'!K1106&lt;$AE$1,K1106&lt;$AE$1),('Loan amortization schedule-old'!K1106-'Loan amortization schedule-new'!K1106)*Inputs!$B$10,0)</f>
        <v>0</v>
      </c>
      <c r="AG1106" s="7"/>
      <c r="AH1106" s="61" t="e">
        <f>IF(ISERROR(E1106),NA(),'Loan amortization schedule-old'!K1106-'Loan amortization schedule-new'!K1106)+IF(ISERROR(E1106),NA(),'Loan amortization schedule-old'!L1106-'Loan amortization schedule-new'!L1106)-IF(ISERROR(E1106),NA(),IF(AD1106=1,0,SUM(AE1106:AF1106)))</f>
        <v>#VALUE!</v>
      </c>
    </row>
    <row r="1107" spans="4:34">
      <c r="D1107" s="26">
        <f>IF(SUM($D$2:D1106)&lt;&gt;0,0,IF(OR(ROUND(U1106-L1107,2)=0,ROUND(U1107,2)=0),E1107,0))</f>
        <v>0</v>
      </c>
      <c r="E1107" s="3" t="str">
        <f t="shared" si="211"/>
        <v/>
      </c>
      <c r="F1107" s="3" t="str">
        <f t="shared" si="203"/>
        <v/>
      </c>
      <c r="G1107" s="47">
        <f t="shared" si="213"/>
        <v>8.6499999999999994E-2</v>
      </c>
      <c r="H1107" s="37">
        <f t="shared" si="204"/>
        <v>8.6499999999999994E-2</v>
      </c>
      <c r="I1107" s="9" t="e">
        <f>IF(Inputs!$B$12="No",IF((K1107+L1107)&gt;(U1106*(1+rate/freq)),IF((U1106*(1+rate/freq))&lt;0,0,(U1106*(1+rate/freq))),(K1107+L1107)),IF(E1107="",NA(),IF(Inputs!$E$10&gt;(U1106*(1+rate/freq)),IF((U1106*(1+rate/freq))&lt;0,0,(U1106*(1+rate/freq))),PMT(H1107/freq,(term),-$B$2))))</f>
        <v>#N/A</v>
      </c>
      <c r="J1107" s="8" t="str">
        <f t="shared" si="205"/>
        <v/>
      </c>
      <c r="K1107" s="9" t="str">
        <f t="shared" si="206"/>
        <v/>
      </c>
      <c r="L1107" s="8" t="str">
        <f>IF(E1107="","",IF(Inputs!$B$12="Yes",I1107-K1107,Inputs!$B$6-K1107))</f>
        <v/>
      </c>
      <c r="M1107" s="8" t="str">
        <f t="shared" si="212"/>
        <v/>
      </c>
      <c r="N1107" s="8"/>
      <c r="O1107" s="8"/>
      <c r="P1107" s="8"/>
      <c r="Q1107" s="8" t="str">
        <f t="shared" si="207"/>
        <v/>
      </c>
      <c r="R1107" s="3">
        <f t="shared" si="208"/>
        <v>0</v>
      </c>
      <c r="S1107" s="19"/>
      <c r="T1107" s="3">
        <f t="shared" si="209"/>
        <v>0</v>
      </c>
      <c r="U1107" s="8" t="str">
        <f t="shared" si="210"/>
        <v/>
      </c>
      <c r="W1107" s="11"/>
      <c r="X1107" s="11"/>
      <c r="Y1107" s="11"/>
      <c r="Z1107" s="11"/>
      <c r="AA1107" s="11"/>
      <c r="AB1107" s="11"/>
      <c r="AC1107" s="11"/>
      <c r="AD1107">
        <f>IF(AND('Loan amortization schedule-old'!K1107&gt;$AE$1,K1107&gt;$AE$1),1,0)</f>
        <v>1</v>
      </c>
      <c r="AE1107" s="2">
        <f>IF(AND('Loan amortization schedule-old'!K1107&gt;$AE$1,K1107&lt;$AE$1),($AE$1-K1107)*Inputs!$B$10,0)</f>
        <v>0</v>
      </c>
      <c r="AF1107">
        <f>IF(AND('Loan amortization schedule-old'!K1107&lt;$AE$1,K1107&lt;$AE$1),('Loan amortization schedule-old'!K1107-'Loan amortization schedule-new'!K1107)*Inputs!$B$10,0)</f>
        <v>0</v>
      </c>
      <c r="AG1107" s="7"/>
      <c r="AH1107" s="61" t="e">
        <f>IF(ISERROR(E1107),NA(),'Loan amortization schedule-old'!K1107-'Loan amortization schedule-new'!K1107)+IF(ISERROR(E1107),NA(),'Loan amortization schedule-old'!L1107-'Loan amortization schedule-new'!L1107)-IF(ISERROR(E1107),NA(),IF(AD1107=1,0,SUM(AE1107:AF1107)))</f>
        <v>#VALUE!</v>
      </c>
    </row>
    <row r="1108" spans="4:34">
      <c r="D1108" s="26">
        <f>IF(SUM($D$2:D1107)&lt;&gt;0,0,IF(OR(ROUND(U1107-L1108,2)=0,ROUND(U1108,2)=0),E1108,0))</f>
        <v>0</v>
      </c>
      <c r="E1108" s="3" t="str">
        <f t="shared" si="211"/>
        <v/>
      </c>
      <c r="F1108" s="3" t="str">
        <f t="shared" si="203"/>
        <v/>
      </c>
      <c r="G1108" s="47">
        <f t="shared" si="213"/>
        <v>8.6499999999999994E-2</v>
      </c>
      <c r="H1108" s="37">
        <f t="shared" si="204"/>
        <v>8.6499999999999994E-2</v>
      </c>
      <c r="I1108" s="9" t="e">
        <f>IF(Inputs!$B$12="No",IF((K1108+L1108)&gt;(U1107*(1+rate/freq)),IF((U1107*(1+rate/freq))&lt;0,0,(U1107*(1+rate/freq))),(K1108+L1108)),IF(E1108="",NA(),IF(Inputs!$E$10&gt;(U1107*(1+rate/freq)),IF((U1107*(1+rate/freq))&lt;0,0,(U1107*(1+rate/freq))),PMT(H1108/freq,(term),-$B$2))))</f>
        <v>#N/A</v>
      </c>
      <c r="J1108" s="8" t="str">
        <f t="shared" si="205"/>
        <v/>
      </c>
      <c r="K1108" s="9" t="str">
        <f t="shared" si="206"/>
        <v/>
      </c>
      <c r="L1108" s="8" t="str">
        <f>IF(E1108="","",IF(Inputs!$B$12="Yes",I1108-K1108,Inputs!$B$6-K1108))</f>
        <v/>
      </c>
      <c r="M1108" s="8" t="str">
        <f t="shared" si="212"/>
        <v/>
      </c>
      <c r="N1108" s="8">
        <f>N1105+3</f>
        <v>1105</v>
      </c>
      <c r="O1108" s="8">
        <f>O1102+6</f>
        <v>1105</v>
      </c>
      <c r="P1108" s="8">
        <f>P1096+12</f>
        <v>1105</v>
      </c>
      <c r="Q1108" s="8" t="str">
        <f t="shared" si="207"/>
        <v/>
      </c>
      <c r="R1108" s="3">
        <f t="shared" si="208"/>
        <v>0</v>
      </c>
      <c r="S1108" s="19"/>
      <c r="T1108" s="3">
        <f t="shared" si="209"/>
        <v>0</v>
      </c>
      <c r="U1108" s="8" t="str">
        <f t="shared" si="210"/>
        <v/>
      </c>
      <c r="W1108" s="11"/>
      <c r="X1108" s="11"/>
      <c r="Y1108" s="11"/>
      <c r="Z1108" s="11"/>
      <c r="AA1108" s="11"/>
      <c r="AB1108" s="11"/>
      <c r="AC1108" s="11"/>
      <c r="AD1108">
        <f>IF(AND('Loan amortization schedule-old'!K1108&gt;$AE$1,K1108&gt;$AE$1),1,0)</f>
        <v>1</v>
      </c>
      <c r="AE1108" s="2">
        <f>IF(AND('Loan amortization schedule-old'!K1108&gt;$AE$1,K1108&lt;$AE$1),($AE$1-K1108)*Inputs!$B$10,0)</f>
        <v>0</v>
      </c>
      <c r="AF1108">
        <f>IF(AND('Loan amortization schedule-old'!K1108&lt;$AE$1,K1108&lt;$AE$1),('Loan amortization schedule-old'!K1108-'Loan amortization schedule-new'!K1108)*Inputs!$B$10,0)</f>
        <v>0</v>
      </c>
      <c r="AG1108" s="7"/>
      <c r="AH1108" s="61" t="e">
        <f>IF(ISERROR(E1108),NA(),'Loan amortization schedule-old'!K1108-'Loan amortization schedule-new'!K1108)+IF(ISERROR(E1108),NA(),'Loan amortization schedule-old'!L1108-'Loan amortization schedule-new'!L1108)-IF(ISERROR(E1108),NA(),IF(AD1108=1,0,SUM(AE1108:AF1108)))</f>
        <v>#VALUE!</v>
      </c>
    </row>
    <row r="1109" spans="4:34">
      <c r="D1109" s="26">
        <f>IF(SUM($D$2:D1108)&lt;&gt;0,0,IF(OR(ROUND(U1108-L1109,2)=0,ROUND(U1109,2)=0),E1109,0))</f>
        <v>0</v>
      </c>
      <c r="E1109" s="3" t="str">
        <f t="shared" si="211"/>
        <v/>
      </c>
      <c r="F1109" s="3" t="str">
        <f t="shared" si="203"/>
        <v/>
      </c>
      <c r="G1109" s="47">
        <f t="shared" si="213"/>
        <v>8.6499999999999994E-2</v>
      </c>
      <c r="H1109" s="37">
        <f t="shared" si="204"/>
        <v>8.6499999999999994E-2</v>
      </c>
      <c r="I1109" s="9" t="e">
        <f>IF(Inputs!$B$12="No",IF((K1109+L1109)&gt;(U1108*(1+rate/freq)),IF((U1108*(1+rate/freq))&lt;0,0,(U1108*(1+rate/freq))),(K1109+L1109)),IF(E1109="",NA(),IF(Inputs!$E$10&gt;(U1108*(1+rate/freq)),IF((U1108*(1+rate/freq))&lt;0,0,(U1108*(1+rate/freq))),PMT(H1109/freq,(term),-$B$2))))</f>
        <v>#N/A</v>
      </c>
      <c r="J1109" s="8" t="str">
        <f t="shared" si="205"/>
        <v/>
      </c>
      <c r="K1109" s="9" t="str">
        <f t="shared" si="206"/>
        <v/>
      </c>
      <c r="L1109" s="8" t="str">
        <f>IF(E1109="","",IF(Inputs!$B$12="Yes",I1109-K1109,Inputs!$B$6-K1109))</f>
        <v/>
      </c>
      <c r="M1109" s="8" t="str">
        <f t="shared" si="212"/>
        <v/>
      </c>
      <c r="N1109" s="8"/>
      <c r="O1109" s="8"/>
      <c r="P1109" s="8"/>
      <c r="Q1109" s="8" t="str">
        <f t="shared" si="207"/>
        <v/>
      </c>
      <c r="R1109" s="3">
        <f t="shared" si="208"/>
        <v>0</v>
      </c>
      <c r="S1109" s="19"/>
      <c r="T1109" s="3">
        <f t="shared" si="209"/>
        <v>0</v>
      </c>
      <c r="U1109" s="8" t="str">
        <f t="shared" si="210"/>
        <v/>
      </c>
      <c r="W1109" s="11"/>
      <c r="X1109" s="11"/>
      <c r="Y1109" s="11"/>
      <c r="Z1109" s="11"/>
      <c r="AA1109" s="11"/>
      <c r="AB1109" s="11"/>
      <c r="AC1109" s="11"/>
      <c r="AD1109">
        <f>IF(AND('Loan amortization schedule-old'!K1109&gt;$AE$1,K1109&gt;$AE$1),1,0)</f>
        <v>1</v>
      </c>
      <c r="AE1109" s="2">
        <f>IF(AND('Loan amortization schedule-old'!K1109&gt;$AE$1,K1109&lt;$AE$1),($AE$1-K1109)*Inputs!$B$10,0)</f>
        <v>0</v>
      </c>
      <c r="AF1109">
        <f>IF(AND('Loan amortization schedule-old'!K1109&lt;$AE$1,K1109&lt;$AE$1),('Loan amortization schedule-old'!K1109-'Loan amortization schedule-new'!K1109)*Inputs!$B$10,0)</f>
        <v>0</v>
      </c>
      <c r="AG1109" s="7"/>
      <c r="AH1109" s="61" t="e">
        <f>IF(ISERROR(E1109),NA(),'Loan amortization schedule-old'!K1109-'Loan amortization schedule-new'!K1109)+IF(ISERROR(E1109),NA(),'Loan amortization schedule-old'!L1109-'Loan amortization schedule-new'!L1109)-IF(ISERROR(E1109),NA(),IF(AD1109=1,0,SUM(AE1109:AF1109)))</f>
        <v>#VALUE!</v>
      </c>
    </row>
    <row r="1110" spans="4:34">
      <c r="D1110" s="26">
        <f>IF(SUM($D$2:D1109)&lt;&gt;0,0,IF(OR(ROUND(U1109-L1110,2)=0,ROUND(U1110,2)=0),E1110,0))</f>
        <v>0</v>
      </c>
      <c r="E1110" s="3" t="str">
        <f t="shared" si="211"/>
        <v/>
      </c>
      <c r="F1110" s="3" t="str">
        <f t="shared" si="203"/>
        <v/>
      </c>
      <c r="G1110" s="47">
        <f t="shared" si="213"/>
        <v>8.6499999999999994E-2</v>
      </c>
      <c r="H1110" s="37">
        <f t="shared" si="204"/>
        <v>8.6499999999999994E-2</v>
      </c>
      <c r="I1110" s="9" t="e">
        <f>IF(Inputs!$B$12="No",IF((K1110+L1110)&gt;(U1109*(1+rate/freq)),IF((U1109*(1+rate/freq))&lt;0,0,(U1109*(1+rate/freq))),(K1110+L1110)),IF(E1110="",NA(),IF(Inputs!$E$10&gt;(U1109*(1+rate/freq)),IF((U1109*(1+rate/freq))&lt;0,0,(U1109*(1+rate/freq))),PMT(H1110/freq,(term),-$B$2))))</f>
        <v>#N/A</v>
      </c>
      <c r="J1110" s="8" t="str">
        <f t="shared" si="205"/>
        <v/>
      </c>
      <c r="K1110" s="9" t="str">
        <f t="shared" si="206"/>
        <v/>
      </c>
      <c r="L1110" s="8" t="str">
        <f>IF(E1110="","",IF(Inputs!$B$12="Yes",I1110-K1110,Inputs!$B$6-K1110))</f>
        <v/>
      </c>
      <c r="M1110" s="8" t="str">
        <f t="shared" si="212"/>
        <v/>
      </c>
      <c r="N1110" s="8"/>
      <c r="O1110" s="8"/>
      <c r="P1110" s="8"/>
      <c r="Q1110" s="8" t="str">
        <f t="shared" si="207"/>
        <v/>
      </c>
      <c r="R1110" s="3">
        <f t="shared" si="208"/>
        <v>0</v>
      </c>
      <c r="S1110" s="19"/>
      <c r="T1110" s="3">
        <f t="shared" si="209"/>
        <v>0</v>
      </c>
      <c r="U1110" s="8" t="str">
        <f t="shared" si="210"/>
        <v/>
      </c>
      <c r="W1110" s="11"/>
      <c r="X1110" s="11"/>
      <c r="Y1110" s="11"/>
      <c r="Z1110" s="11"/>
      <c r="AA1110" s="11"/>
      <c r="AB1110" s="11"/>
      <c r="AC1110" s="11"/>
      <c r="AD1110">
        <f>IF(AND('Loan amortization schedule-old'!K1110&gt;$AE$1,K1110&gt;$AE$1),1,0)</f>
        <v>1</v>
      </c>
      <c r="AE1110" s="2">
        <f>IF(AND('Loan amortization schedule-old'!K1110&gt;$AE$1,K1110&lt;$AE$1),($AE$1-K1110)*Inputs!$B$10,0)</f>
        <v>0</v>
      </c>
      <c r="AF1110">
        <f>IF(AND('Loan amortization schedule-old'!K1110&lt;$AE$1,K1110&lt;$AE$1),('Loan amortization schedule-old'!K1110-'Loan amortization schedule-new'!K1110)*Inputs!$B$10,0)</f>
        <v>0</v>
      </c>
      <c r="AG1110" s="7"/>
      <c r="AH1110" s="61" t="e">
        <f>IF(ISERROR(E1110),NA(),'Loan amortization schedule-old'!K1110-'Loan amortization schedule-new'!K1110)+IF(ISERROR(E1110),NA(),'Loan amortization schedule-old'!L1110-'Loan amortization schedule-new'!L1110)-IF(ISERROR(E1110),NA(),IF(AD1110=1,0,SUM(AE1110:AF1110)))</f>
        <v>#VALUE!</v>
      </c>
    </row>
    <row r="1111" spans="4:34">
      <c r="D1111" s="26">
        <f>IF(SUM($D$2:D1110)&lt;&gt;0,0,IF(OR(ROUND(U1110-L1111,2)=0,ROUND(U1111,2)=0),E1111,0))</f>
        <v>0</v>
      </c>
      <c r="E1111" s="3" t="str">
        <f t="shared" si="211"/>
        <v/>
      </c>
      <c r="F1111" s="3" t="str">
        <f t="shared" si="203"/>
        <v/>
      </c>
      <c r="G1111" s="47">
        <f t="shared" si="213"/>
        <v>8.6499999999999994E-2</v>
      </c>
      <c r="H1111" s="37">
        <f t="shared" si="204"/>
        <v>8.6499999999999994E-2</v>
      </c>
      <c r="I1111" s="9" t="e">
        <f>IF(Inputs!$B$12="No",IF((K1111+L1111)&gt;(U1110*(1+rate/freq)),IF((U1110*(1+rate/freq))&lt;0,0,(U1110*(1+rate/freq))),(K1111+L1111)),IF(E1111="",NA(),IF(Inputs!$E$10&gt;(U1110*(1+rate/freq)),IF((U1110*(1+rate/freq))&lt;0,0,(U1110*(1+rate/freq))),PMT(H1111/freq,(term),-$B$2))))</f>
        <v>#N/A</v>
      </c>
      <c r="J1111" s="8" t="str">
        <f t="shared" si="205"/>
        <v/>
      </c>
      <c r="K1111" s="9" t="str">
        <f t="shared" si="206"/>
        <v/>
      </c>
      <c r="L1111" s="8" t="str">
        <f>IF(E1111="","",IF(Inputs!$B$12="Yes",I1111-K1111,Inputs!$B$6-K1111))</f>
        <v/>
      </c>
      <c r="M1111" s="8" t="str">
        <f t="shared" si="212"/>
        <v/>
      </c>
      <c r="N1111" s="8">
        <f>N1108+3</f>
        <v>1108</v>
      </c>
      <c r="O1111" s="8"/>
      <c r="P1111" s="8"/>
      <c r="Q1111" s="8" t="str">
        <f t="shared" si="207"/>
        <v/>
      </c>
      <c r="R1111" s="3">
        <f t="shared" si="208"/>
        <v>0</v>
      </c>
      <c r="S1111" s="19"/>
      <c r="T1111" s="3">
        <f t="shared" si="209"/>
        <v>0</v>
      </c>
      <c r="U1111" s="8" t="str">
        <f t="shared" si="210"/>
        <v/>
      </c>
      <c r="W1111" s="11"/>
      <c r="X1111" s="11"/>
      <c r="Y1111" s="11"/>
      <c r="Z1111" s="11"/>
      <c r="AA1111" s="11"/>
      <c r="AB1111" s="11"/>
      <c r="AC1111" s="11"/>
      <c r="AD1111">
        <f>IF(AND('Loan amortization schedule-old'!K1111&gt;$AE$1,K1111&gt;$AE$1),1,0)</f>
        <v>1</v>
      </c>
      <c r="AE1111" s="2">
        <f>IF(AND('Loan amortization schedule-old'!K1111&gt;$AE$1,K1111&lt;$AE$1),($AE$1-K1111)*Inputs!$B$10,0)</f>
        <v>0</v>
      </c>
      <c r="AF1111">
        <f>IF(AND('Loan amortization schedule-old'!K1111&lt;$AE$1,K1111&lt;$AE$1),('Loan amortization schedule-old'!K1111-'Loan amortization schedule-new'!K1111)*Inputs!$B$10,0)</f>
        <v>0</v>
      </c>
      <c r="AG1111" s="7"/>
      <c r="AH1111" s="61" t="e">
        <f>IF(ISERROR(E1111),NA(),'Loan amortization schedule-old'!K1111-'Loan amortization schedule-new'!K1111)+IF(ISERROR(E1111),NA(),'Loan amortization schedule-old'!L1111-'Loan amortization schedule-new'!L1111)-IF(ISERROR(E1111),NA(),IF(AD1111=1,0,SUM(AE1111:AF1111)))</f>
        <v>#VALUE!</v>
      </c>
    </row>
    <row r="1112" spans="4:34">
      <c r="D1112" s="26">
        <f>IF(SUM($D$2:D1111)&lt;&gt;0,0,IF(OR(ROUND(U1111-L1112,2)=0,ROUND(U1112,2)=0),E1112,0))</f>
        <v>0</v>
      </c>
      <c r="E1112" s="3" t="str">
        <f t="shared" si="211"/>
        <v/>
      </c>
      <c r="F1112" s="3" t="str">
        <f t="shared" si="203"/>
        <v/>
      </c>
      <c r="G1112" s="47">
        <f t="shared" si="213"/>
        <v>8.6499999999999994E-2</v>
      </c>
      <c r="H1112" s="37">
        <f t="shared" si="204"/>
        <v>8.6499999999999994E-2</v>
      </c>
      <c r="I1112" s="9" t="e">
        <f>IF(Inputs!$B$12="No",IF((K1112+L1112)&gt;(U1111*(1+rate/freq)),IF((U1111*(1+rate/freq))&lt;0,0,(U1111*(1+rate/freq))),(K1112+L1112)),IF(E1112="",NA(),IF(Inputs!$E$10&gt;(U1111*(1+rate/freq)),IF((U1111*(1+rate/freq))&lt;0,0,(U1111*(1+rate/freq))),PMT(H1112/freq,(term),-$B$2))))</f>
        <v>#N/A</v>
      </c>
      <c r="J1112" s="8" t="str">
        <f t="shared" si="205"/>
        <v/>
      </c>
      <c r="K1112" s="9" t="str">
        <f t="shared" si="206"/>
        <v/>
      </c>
      <c r="L1112" s="8" t="str">
        <f>IF(E1112="","",IF(Inputs!$B$12="Yes",I1112-K1112,Inputs!$B$6-K1112))</f>
        <v/>
      </c>
      <c r="M1112" s="8" t="str">
        <f t="shared" si="212"/>
        <v/>
      </c>
      <c r="N1112" s="8"/>
      <c r="O1112" s="8"/>
      <c r="P1112" s="8"/>
      <c r="Q1112" s="8" t="str">
        <f t="shared" si="207"/>
        <v/>
      </c>
      <c r="R1112" s="3">
        <f t="shared" si="208"/>
        <v>0</v>
      </c>
      <c r="S1112" s="19"/>
      <c r="T1112" s="3">
        <f t="shared" si="209"/>
        <v>0</v>
      </c>
      <c r="U1112" s="8" t="str">
        <f t="shared" si="210"/>
        <v/>
      </c>
      <c r="W1112" s="11"/>
      <c r="X1112" s="11"/>
      <c r="Y1112" s="11"/>
      <c r="Z1112" s="11"/>
      <c r="AA1112" s="11"/>
      <c r="AB1112" s="11"/>
      <c r="AC1112" s="11"/>
      <c r="AD1112">
        <f>IF(AND('Loan amortization schedule-old'!K1112&gt;$AE$1,K1112&gt;$AE$1),1,0)</f>
        <v>1</v>
      </c>
      <c r="AE1112" s="2">
        <f>IF(AND('Loan amortization schedule-old'!K1112&gt;$AE$1,K1112&lt;$AE$1),($AE$1-K1112)*Inputs!$B$10,0)</f>
        <v>0</v>
      </c>
      <c r="AF1112">
        <f>IF(AND('Loan amortization schedule-old'!K1112&lt;$AE$1,K1112&lt;$AE$1),('Loan amortization schedule-old'!K1112-'Loan amortization schedule-new'!K1112)*Inputs!$B$10,0)</f>
        <v>0</v>
      </c>
      <c r="AG1112" s="7"/>
      <c r="AH1112" s="61" t="e">
        <f>IF(ISERROR(E1112),NA(),'Loan amortization schedule-old'!K1112-'Loan amortization schedule-new'!K1112)+IF(ISERROR(E1112),NA(),'Loan amortization schedule-old'!L1112-'Loan amortization schedule-new'!L1112)-IF(ISERROR(E1112),NA(),IF(AD1112=1,0,SUM(AE1112:AF1112)))</f>
        <v>#VALUE!</v>
      </c>
    </row>
    <row r="1113" spans="4:34">
      <c r="D1113" s="26">
        <f>IF(SUM($D$2:D1112)&lt;&gt;0,0,IF(OR(ROUND(U1112-L1113,2)=0,ROUND(U1113,2)=0),E1113,0))</f>
        <v>0</v>
      </c>
      <c r="E1113" s="3" t="str">
        <f t="shared" si="211"/>
        <v/>
      </c>
      <c r="F1113" s="3" t="str">
        <f t="shared" si="203"/>
        <v/>
      </c>
      <c r="G1113" s="47">
        <f t="shared" si="213"/>
        <v>8.6499999999999994E-2</v>
      </c>
      <c r="H1113" s="37">
        <f t="shared" si="204"/>
        <v>8.6499999999999994E-2</v>
      </c>
      <c r="I1113" s="9" t="e">
        <f>IF(Inputs!$B$12="No",IF((K1113+L1113)&gt;(U1112*(1+rate/freq)),IF((U1112*(1+rate/freq))&lt;0,0,(U1112*(1+rate/freq))),(K1113+L1113)),IF(E1113="",NA(),IF(Inputs!$E$10&gt;(U1112*(1+rate/freq)),IF((U1112*(1+rate/freq))&lt;0,0,(U1112*(1+rate/freq))),PMT(H1113/freq,(term),-$B$2))))</f>
        <v>#N/A</v>
      </c>
      <c r="J1113" s="8" t="str">
        <f t="shared" si="205"/>
        <v/>
      </c>
      <c r="K1113" s="9" t="str">
        <f t="shared" si="206"/>
        <v/>
      </c>
      <c r="L1113" s="8" t="str">
        <f>IF(E1113="","",IF(Inputs!$B$12="Yes",I1113-K1113,Inputs!$B$6-K1113))</f>
        <v/>
      </c>
      <c r="M1113" s="8" t="str">
        <f t="shared" si="212"/>
        <v/>
      </c>
      <c r="N1113" s="8"/>
      <c r="O1113" s="8"/>
      <c r="P1113" s="8"/>
      <c r="Q1113" s="8" t="str">
        <f t="shared" si="207"/>
        <v/>
      </c>
      <c r="R1113" s="3">
        <f t="shared" si="208"/>
        <v>0</v>
      </c>
      <c r="S1113" s="19"/>
      <c r="T1113" s="3">
        <f t="shared" si="209"/>
        <v>0</v>
      </c>
      <c r="U1113" s="8" t="str">
        <f t="shared" si="210"/>
        <v/>
      </c>
      <c r="W1113" s="11"/>
      <c r="X1113" s="11"/>
      <c r="Y1113" s="11"/>
      <c r="Z1113" s="11"/>
      <c r="AA1113" s="11"/>
      <c r="AB1113" s="11"/>
      <c r="AC1113" s="11"/>
      <c r="AD1113">
        <f>IF(AND('Loan amortization schedule-old'!K1113&gt;$AE$1,K1113&gt;$AE$1),1,0)</f>
        <v>1</v>
      </c>
      <c r="AE1113" s="2">
        <f>IF(AND('Loan amortization schedule-old'!K1113&gt;$AE$1,K1113&lt;$AE$1),($AE$1-K1113)*Inputs!$B$10,0)</f>
        <v>0</v>
      </c>
      <c r="AF1113">
        <f>IF(AND('Loan amortization schedule-old'!K1113&lt;$AE$1,K1113&lt;$AE$1),('Loan amortization schedule-old'!K1113-'Loan amortization schedule-new'!K1113)*Inputs!$B$10,0)</f>
        <v>0</v>
      </c>
      <c r="AG1113" s="7"/>
      <c r="AH1113" s="61" t="e">
        <f>IF(ISERROR(E1113),NA(),'Loan amortization schedule-old'!K1113-'Loan amortization schedule-new'!K1113)+IF(ISERROR(E1113),NA(),'Loan amortization schedule-old'!L1113-'Loan amortization schedule-new'!L1113)-IF(ISERROR(E1113),NA(),IF(AD1113=1,0,SUM(AE1113:AF1113)))</f>
        <v>#VALUE!</v>
      </c>
    </row>
    <row r="1114" spans="4:34">
      <c r="D1114" s="26">
        <f>IF(SUM($D$2:D1113)&lt;&gt;0,0,IF(OR(ROUND(U1113-L1114,2)=0,ROUND(U1114,2)=0),E1114,0))</f>
        <v>0</v>
      </c>
      <c r="E1114" s="3" t="str">
        <f t="shared" si="211"/>
        <v/>
      </c>
      <c r="F1114" s="3" t="str">
        <f t="shared" si="203"/>
        <v/>
      </c>
      <c r="G1114" s="47">
        <f t="shared" si="213"/>
        <v>8.6499999999999994E-2</v>
      </c>
      <c r="H1114" s="37">
        <f t="shared" si="204"/>
        <v>8.6499999999999994E-2</v>
      </c>
      <c r="I1114" s="9" t="e">
        <f>IF(Inputs!$B$12="No",IF((K1114+L1114)&gt;(U1113*(1+rate/freq)),IF((U1113*(1+rate/freq))&lt;0,0,(U1113*(1+rate/freq))),(K1114+L1114)),IF(E1114="",NA(),IF(Inputs!$E$10&gt;(U1113*(1+rate/freq)),IF((U1113*(1+rate/freq))&lt;0,0,(U1113*(1+rate/freq))),PMT(H1114/freq,(term),-$B$2))))</f>
        <v>#N/A</v>
      </c>
      <c r="J1114" s="8" t="str">
        <f t="shared" si="205"/>
        <v/>
      </c>
      <c r="K1114" s="9" t="str">
        <f t="shared" si="206"/>
        <v/>
      </c>
      <c r="L1114" s="8" t="str">
        <f>IF(E1114="","",IF(Inputs!$B$12="Yes",I1114-K1114,Inputs!$B$6-K1114))</f>
        <v/>
      </c>
      <c r="M1114" s="8" t="str">
        <f t="shared" si="212"/>
        <v/>
      </c>
      <c r="N1114" s="8">
        <f>N1111+3</f>
        <v>1111</v>
      </c>
      <c r="O1114" s="8">
        <f>O1108+6</f>
        <v>1111</v>
      </c>
      <c r="P1114" s="8"/>
      <c r="Q1114" s="8" t="str">
        <f t="shared" si="207"/>
        <v/>
      </c>
      <c r="R1114" s="3">
        <f t="shared" si="208"/>
        <v>0</v>
      </c>
      <c r="S1114" s="19"/>
      <c r="T1114" s="3">
        <f t="shared" si="209"/>
        <v>0</v>
      </c>
      <c r="U1114" s="8" t="str">
        <f t="shared" si="210"/>
        <v/>
      </c>
      <c r="W1114" s="11"/>
      <c r="X1114" s="11"/>
      <c r="Y1114" s="11"/>
      <c r="Z1114" s="11"/>
      <c r="AA1114" s="11"/>
      <c r="AB1114" s="11"/>
      <c r="AC1114" s="11"/>
      <c r="AD1114">
        <f>IF(AND('Loan amortization schedule-old'!K1114&gt;$AE$1,K1114&gt;$AE$1),1,0)</f>
        <v>1</v>
      </c>
      <c r="AE1114" s="2">
        <f>IF(AND('Loan amortization schedule-old'!K1114&gt;$AE$1,K1114&lt;$AE$1),($AE$1-K1114)*Inputs!$B$10,0)</f>
        <v>0</v>
      </c>
      <c r="AF1114">
        <f>IF(AND('Loan amortization schedule-old'!K1114&lt;$AE$1,K1114&lt;$AE$1),('Loan amortization schedule-old'!K1114-'Loan amortization schedule-new'!K1114)*Inputs!$B$10,0)</f>
        <v>0</v>
      </c>
      <c r="AG1114" s="7"/>
      <c r="AH1114" s="61" t="e">
        <f>IF(ISERROR(E1114),NA(),'Loan amortization schedule-old'!K1114-'Loan amortization schedule-new'!K1114)+IF(ISERROR(E1114),NA(),'Loan amortization schedule-old'!L1114-'Loan amortization schedule-new'!L1114)-IF(ISERROR(E1114),NA(),IF(AD1114=1,0,SUM(AE1114:AF1114)))</f>
        <v>#VALUE!</v>
      </c>
    </row>
    <row r="1115" spans="4:34">
      <c r="D1115" s="26">
        <f>IF(SUM($D$2:D1114)&lt;&gt;0,0,IF(OR(ROUND(U1114-L1115,2)=0,ROUND(U1115,2)=0),E1115,0))</f>
        <v>0</v>
      </c>
      <c r="E1115" s="3" t="str">
        <f t="shared" si="211"/>
        <v/>
      </c>
      <c r="F1115" s="3" t="str">
        <f t="shared" si="203"/>
        <v/>
      </c>
      <c r="G1115" s="47">
        <f t="shared" si="213"/>
        <v>8.6499999999999994E-2</v>
      </c>
      <c r="H1115" s="37">
        <f t="shared" si="204"/>
        <v>8.6499999999999994E-2</v>
      </c>
      <c r="I1115" s="9" t="e">
        <f>IF(Inputs!$B$12="No",IF((K1115+L1115)&gt;(U1114*(1+rate/freq)),IF((U1114*(1+rate/freq))&lt;0,0,(U1114*(1+rate/freq))),(K1115+L1115)),IF(E1115="",NA(),IF(Inputs!$E$10&gt;(U1114*(1+rate/freq)),IF((U1114*(1+rate/freq))&lt;0,0,(U1114*(1+rate/freq))),PMT(H1115/freq,(term),-$B$2))))</f>
        <v>#N/A</v>
      </c>
      <c r="J1115" s="8" t="str">
        <f t="shared" si="205"/>
        <v/>
      </c>
      <c r="K1115" s="9" t="str">
        <f t="shared" si="206"/>
        <v/>
      </c>
      <c r="L1115" s="8" t="str">
        <f>IF(E1115="","",IF(Inputs!$B$12="Yes",I1115-K1115,Inputs!$B$6-K1115))</f>
        <v/>
      </c>
      <c r="M1115" s="8" t="str">
        <f t="shared" si="212"/>
        <v/>
      </c>
      <c r="N1115" s="8"/>
      <c r="O1115" s="8"/>
      <c r="P1115" s="8"/>
      <c r="Q1115" s="8" t="str">
        <f t="shared" si="207"/>
        <v/>
      </c>
      <c r="R1115" s="3">
        <f t="shared" si="208"/>
        <v>0</v>
      </c>
      <c r="S1115" s="19"/>
      <c r="T1115" s="3">
        <f t="shared" si="209"/>
        <v>0</v>
      </c>
      <c r="U1115" s="8" t="str">
        <f t="shared" si="210"/>
        <v/>
      </c>
      <c r="W1115" s="11"/>
      <c r="X1115" s="11"/>
      <c r="Y1115" s="11"/>
      <c r="Z1115" s="11"/>
      <c r="AA1115" s="11"/>
      <c r="AB1115" s="11"/>
      <c r="AC1115" s="11"/>
      <c r="AD1115">
        <f>IF(AND('Loan amortization schedule-old'!K1115&gt;$AE$1,K1115&gt;$AE$1),1,0)</f>
        <v>1</v>
      </c>
      <c r="AE1115" s="2">
        <f>IF(AND('Loan amortization schedule-old'!K1115&gt;$AE$1,K1115&lt;$AE$1),($AE$1-K1115)*Inputs!$B$10,0)</f>
        <v>0</v>
      </c>
      <c r="AF1115">
        <f>IF(AND('Loan amortization schedule-old'!K1115&lt;$AE$1,K1115&lt;$AE$1),('Loan amortization schedule-old'!K1115-'Loan amortization schedule-new'!K1115)*Inputs!$B$10,0)</f>
        <v>0</v>
      </c>
      <c r="AG1115" s="7"/>
      <c r="AH1115" s="61" t="e">
        <f>IF(ISERROR(E1115),NA(),'Loan amortization schedule-old'!K1115-'Loan amortization schedule-new'!K1115)+IF(ISERROR(E1115),NA(),'Loan amortization schedule-old'!L1115-'Loan amortization schedule-new'!L1115)-IF(ISERROR(E1115),NA(),IF(AD1115=1,0,SUM(AE1115:AF1115)))</f>
        <v>#VALUE!</v>
      </c>
    </row>
    <row r="1116" spans="4:34">
      <c r="D1116" s="26">
        <f>IF(SUM($D$2:D1115)&lt;&gt;0,0,IF(OR(ROUND(U1115-L1116,2)=0,ROUND(U1116,2)=0),E1116,0))</f>
        <v>0</v>
      </c>
      <c r="E1116" s="3" t="str">
        <f t="shared" si="211"/>
        <v/>
      </c>
      <c r="F1116" s="3" t="str">
        <f t="shared" si="203"/>
        <v/>
      </c>
      <c r="G1116" s="47">
        <f t="shared" si="213"/>
        <v>8.6499999999999994E-2</v>
      </c>
      <c r="H1116" s="37">
        <f t="shared" si="204"/>
        <v>8.6499999999999994E-2</v>
      </c>
      <c r="I1116" s="9" t="e">
        <f>IF(Inputs!$B$12="No",IF((K1116+L1116)&gt;(U1115*(1+rate/freq)),IF((U1115*(1+rate/freq))&lt;0,0,(U1115*(1+rate/freq))),(K1116+L1116)),IF(E1116="",NA(),IF(Inputs!$E$10&gt;(U1115*(1+rate/freq)),IF((U1115*(1+rate/freq))&lt;0,0,(U1115*(1+rate/freq))),PMT(H1116/freq,(term),-$B$2))))</f>
        <v>#N/A</v>
      </c>
      <c r="J1116" s="8" t="str">
        <f t="shared" si="205"/>
        <v/>
      </c>
      <c r="K1116" s="9" t="str">
        <f t="shared" si="206"/>
        <v/>
      </c>
      <c r="L1116" s="8" t="str">
        <f>IF(E1116="","",IF(Inputs!$B$12="Yes",I1116-K1116,Inputs!$B$6-K1116))</f>
        <v/>
      </c>
      <c r="M1116" s="8" t="str">
        <f t="shared" si="212"/>
        <v/>
      </c>
      <c r="N1116" s="8"/>
      <c r="O1116" s="8"/>
      <c r="P1116" s="8"/>
      <c r="Q1116" s="8" t="str">
        <f t="shared" si="207"/>
        <v/>
      </c>
      <c r="R1116" s="3">
        <f t="shared" si="208"/>
        <v>0</v>
      </c>
      <c r="S1116" s="19"/>
      <c r="T1116" s="3">
        <f t="shared" si="209"/>
        <v>0</v>
      </c>
      <c r="U1116" s="8" t="str">
        <f t="shared" si="210"/>
        <v/>
      </c>
      <c r="W1116" s="11"/>
      <c r="X1116" s="11"/>
      <c r="Y1116" s="11"/>
      <c r="Z1116" s="11"/>
      <c r="AA1116" s="11"/>
      <c r="AB1116" s="11"/>
      <c r="AC1116" s="11"/>
      <c r="AD1116">
        <f>IF(AND('Loan amortization schedule-old'!K1116&gt;$AE$1,K1116&gt;$AE$1),1,0)</f>
        <v>1</v>
      </c>
      <c r="AE1116" s="2">
        <f>IF(AND('Loan amortization schedule-old'!K1116&gt;$AE$1,K1116&lt;$AE$1),($AE$1-K1116)*Inputs!$B$10,0)</f>
        <v>0</v>
      </c>
      <c r="AF1116">
        <f>IF(AND('Loan amortization schedule-old'!K1116&lt;$AE$1,K1116&lt;$AE$1),('Loan amortization schedule-old'!K1116-'Loan amortization schedule-new'!K1116)*Inputs!$B$10,0)</f>
        <v>0</v>
      </c>
      <c r="AG1116" s="7"/>
      <c r="AH1116" s="61" t="e">
        <f>IF(ISERROR(E1116),NA(),'Loan amortization schedule-old'!K1116-'Loan amortization schedule-new'!K1116)+IF(ISERROR(E1116),NA(),'Loan amortization schedule-old'!L1116-'Loan amortization schedule-new'!L1116)-IF(ISERROR(E1116),NA(),IF(AD1116=1,0,SUM(AE1116:AF1116)))</f>
        <v>#VALUE!</v>
      </c>
    </row>
    <row r="1117" spans="4:34">
      <c r="D1117" s="26">
        <f>IF(SUM($D$2:D1116)&lt;&gt;0,0,IF(OR(ROUND(U1116-L1117,2)=0,ROUND(U1117,2)=0),E1117,0))</f>
        <v>0</v>
      </c>
      <c r="E1117" s="3" t="str">
        <f t="shared" si="211"/>
        <v/>
      </c>
      <c r="F1117" s="3" t="str">
        <f t="shared" si="203"/>
        <v/>
      </c>
      <c r="G1117" s="47">
        <f t="shared" si="213"/>
        <v>8.6499999999999994E-2</v>
      </c>
      <c r="H1117" s="37">
        <f t="shared" si="204"/>
        <v>8.6499999999999994E-2</v>
      </c>
      <c r="I1117" s="9" t="e">
        <f>IF(Inputs!$B$12="No",IF((K1117+L1117)&gt;(U1116*(1+rate/freq)),IF((U1116*(1+rate/freq))&lt;0,0,(U1116*(1+rate/freq))),(K1117+L1117)),IF(E1117="",NA(),IF(Inputs!$E$10&gt;(U1116*(1+rate/freq)),IF((U1116*(1+rate/freq))&lt;0,0,(U1116*(1+rate/freq))),PMT(H1117/freq,(term),-$B$2))))</f>
        <v>#N/A</v>
      </c>
      <c r="J1117" s="8" t="str">
        <f t="shared" si="205"/>
        <v/>
      </c>
      <c r="K1117" s="9" t="str">
        <f t="shared" si="206"/>
        <v/>
      </c>
      <c r="L1117" s="8" t="str">
        <f>IF(E1117="","",IF(Inputs!$B$12="Yes",I1117-K1117,Inputs!$B$6-K1117))</f>
        <v/>
      </c>
      <c r="M1117" s="8" t="str">
        <f t="shared" si="212"/>
        <v/>
      </c>
      <c r="N1117" s="8">
        <f>N1114+3</f>
        <v>1114</v>
      </c>
      <c r="O1117" s="8"/>
      <c r="P1117" s="8"/>
      <c r="Q1117" s="8" t="str">
        <f t="shared" si="207"/>
        <v/>
      </c>
      <c r="R1117" s="3">
        <f t="shared" si="208"/>
        <v>0</v>
      </c>
      <c r="S1117" s="19"/>
      <c r="T1117" s="3">
        <f t="shared" si="209"/>
        <v>0</v>
      </c>
      <c r="U1117" s="8" t="str">
        <f t="shared" si="210"/>
        <v/>
      </c>
      <c r="W1117" s="11"/>
      <c r="X1117" s="11"/>
      <c r="Y1117" s="11"/>
      <c r="Z1117" s="11"/>
      <c r="AA1117" s="11"/>
      <c r="AB1117" s="11"/>
      <c r="AC1117" s="11"/>
      <c r="AD1117">
        <f>IF(AND('Loan amortization schedule-old'!K1117&gt;$AE$1,K1117&gt;$AE$1),1,0)</f>
        <v>1</v>
      </c>
      <c r="AE1117" s="2">
        <f>IF(AND('Loan amortization schedule-old'!K1117&gt;$AE$1,K1117&lt;$AE$1),($AE$1-K1117)*Inputs!$B$10,0)</f>
        <v>0</v>
      </c>
      <c r="AF1117">
        <f>IF(AND('Loan amortization schedule-old'!K1117&lt;$AE$1,K1117&lt;$AE$1),('Loan amortization schedule-old'!K1117-'Loan amortization schedule-new'!K1117)*Inputs!$B$10,0)</f>
        <v>0</v>
      </c>
      <c r="AG1117" s="7"/>
      <c r="AH1117" s="61" t="e">
        <f>IF(ISERROR(E1117),NA(),'Loan amortization schedule-old'!K1117-'Loan amortization schedule-new'!K1117)+IF(ISERROR(E1117),NA(),'Loan amortization schedule-old'!L1117-'Loan amortization schedule-new'!L1117)-IF(ISERROR(E1117),NA(),IF(AD1117=1,0,SUM(AE1117:AF1117)))</f>
        <v>#VALUE!</v>
      </c>
    </row>
    <row r="1118" spans="4:34">
      <c r="D1118" s="26">
        <f>IF(SUM($D$2:D1117)&lt;&gt;0,0,IF(OR(ROUND(U1117-L1118,2)=0,ROUND(U1118,2)=0),E1118,0))</f>
        <v>0</v>
      </c>
      <c r="E1118" s="3" t="str">
        <f t="shared" si="211"/>
        <v/>
      </c>
      <c r="F1118" s="3" t="str">
        <f t="shared" si="203"/>
        <v/>
      </c>
      <c r="G1118" s="47">
        <f t="shared" si="213"/>
        <v>8.6499999999999994E-2</v>
      </c>
      <c r="H1118" s="37">
        <f t="shared" si="204"/>
        <v>8.6499999999999994E-2</v>
      </c>
      <c r="I1118" s="9" t="e">
        <f>IF(Inputs!$B$12="No",IF((K1118+L1118)&gt;(U1117*(1+rate/freq)),IF((U1117*(1+rate/freq))&lt;0,0,(U1117*(1+rate/freq))),(K1118+L1118)),IF(E1118="",NA(),IF(Inputs!$E$10&gt;(U1117*(1+rate/freq)),IF((U1117*(1+rate/freq))&lt;0,0,(U1117*(1+rate/freq))),PMT(H1118/freq,(term),-$B$2))))</f>
        <v>#N/A</v>
      </c>
      <c r="J1118" s="8" t="str">
        <f t="shared" si="205"/>
        <v/>
      </c>
      <c r="K1118" s="9" t="str">
        <f t="shared" si="206"/>
        <v/>
      </c>
      <c r="L1118" s="8" t="str">
        <f>IF(E1118="","",IF(Inputs!$B$12="Yes",I1118-K1118,Inputs!$B$6-K1118))</f>
        <v/>
      </c>
      <c r="M1118" s="8" t="str">
        <f t="shared" si="212"/>
        <v/>
      </c>
      <c r="N1118" s="8"/>
      <c r="O1118" s="8"/>
      <c r="P1118" s="8"/>
      <c r="Q1118" s="8" t="str">
        <f t="shared" si="207"/>
        <v/>
      </c>
      <c r="R1118" s="3">
        <f t="shared" si="208"/>
        <v>0</v>
      </c>
      <c r="S1118" s="19"/>
      <c r="T1118" s="3">
        <f t="shared" si="209"/>
        <v>0</v>
      </c>
      <c r="U1118" s="8" t="str">
        <f t="shared" si="210"/>
        <v/>
      </c>
      <c r="W1118" s="11"/>
      <c r="X1118" s="11"/>
      <c r="Y1118" s="11"/>
      <c r="Z1118" s="11"/>
      <c r="AA1118" s="11"/>
      <c r="AB1118" s="11"/>
      <c r="AC1118" s="11"/>
      <c r="AD1118">
        <f>IF(AND('Loan amortization schedule-old'!K1118&gt;$AE$1,K1118&gt;$AE$1),1,0)</f>
        <v>1</v>
      </c>
      <c r="AE1118" s="2">
        <f>IF(AND('Loan amortization schedule-old'!K1118&gt;$AE$1,K1118&lt;$AE$1),($AE$1-K1118)*Inputs!$B$10,0)</f>
        <v>0</v>
      </c>
      <c r="AF1118">
        <f>IF(AND('Loan amortization schedule-old'!K1118&lt;$AE$1,K1118&lt;$AE$1),('Loan amortization schedule-old'!K1118-'Loan amortization schedule-new'!K1118)*Inputs!$B$10,0)</f>
        <v>0</v>
      </c>
      <c r="AG1118" s="7"/>
      <c r="AH1118" s="61" t="e">
        <f>IF(ISERROR(E1118),NA(),'Loan amortization schedule-old'!K1118-'Loan amortization schedule-new'!K1118)+IF(ISERROR(E1118),NA(),'Loan amortization schedule-old'!L1118-'Loan amortization schedule-new'!L1118)-IF(ISERROR(E1118),NA(),IF(AD1118=1,0,SUM(AE1118:AF1118)))</f>
        <v>#VALUE!</v>
      </c>
    </row>
    <row r="1119" spans="4:34">
      <c r="D1119" s="26">
        <f>IF(SUM($D$2:D1118)&lt;&gt;0,0,IF(OR(ROUND(U1118-L1119,2)=0,ROUND(U1119,2)=0),E1119,0))</f>
        <v>0</v>
      </c>
      <c r="E1119" s="3" t="str">
        <f t="shared" si="211"/>
        <v/>
      </c>
      <c r="F1119" s="3" t="str">
        <f t="shared" si="203"/>
        <v/>
      </c>
      <c r="G1119" s="47">
        <f t="shared" si="213"/>
        <v>8.6499999999999994E-2</v>
      </c>
      <c r="H1119" s="37">
        <f t="shared" si="204"/>
        <v>8.6499999999999994E-2</v>
      </c>
      <c r="I1119" s="9" t="e">
        <f>IF(Inputs!$B$12="No",IF((K1119+L1119)&gt;(U1118*(1+rate/freq)),IF((U1118*(1+rate/freq))&lt;0,0,(U1118*(1+rate/freq))),(K1119+L1119)),IF(E1119="",NA(),IF(Inputs!$E$10&gt;(U1118*(1+rate/freq)),IF((U1118*(1+rate/freq))&lt;0,0,(U1118*(1+rate/freq))),PMT(H1119/freq,(term),-$B$2))))</f>
        <v>#N/A</v>
      </c>
      <c r="J1119" s="8" t="str">
        <f t="shared" si="205"/>
        <v/>
      </c>
      <c r="K1119" s="9" t="str">
        <f t="shared" si="206"/>
        <v/>
      </c>
      <c r="L1119" s="8" t="str">
        <f>IF(E1119="","",IF(Inputs!$B$12="Yes",I1119-K1119,Inputs!$B$6-K1119))</f>
        <v/>
      </c>
      <c r="M1119" s="8" t="str">
        <f t="shared" si="212"/>
        <v/>
      </c>
      <c r="N1119" s="8"/>
      <c r="O1119" s="8"/>
      <c r="P1119" s="8"/>
      <c r="Q1119" s="8" t="str">
        <f t="shared" si="207"/>
        <v/>
      </c>
      <c r="R1119" s="3">
        <f t="shared" si="208"/>
        <v>0</v>
      </c>
      <c r="S1119" s="19"/>
      <c r="T1119" s="3">
        <f t="shared" si="209"/>
        <v>0</v>
      </c>
      <c r="U1119" s="8" t="str">
        <f t="shared" si="210"/>
        <v/>
      </c>
      <c r="W1119" s="11"/>
      <c r="X1119" s="11"/>
      <c r="Y1119" s="11"/>
      <c r="Z1119" s="11"/>
      <c r="AA1119" s="11"/>
      <c r="AB1119" s="11"/>
      <c r="AC1119" s="11"/>
      <c r="AD1119">
        <f>IF(AND('Loan amortization schedule-old'!K1119&gt;$AE$1,K1119&gt;$AE$1),1,0)</f>
        <v>1</v>
      </c>
      <c r="AE1119" s="2">
        <f>IF(AND('Loan amortization schedule-old'!K1119&gt;$AE$1,K1119&lt;$AE$1),($AE$1-K1119)*Inputs!$B$10,0)</f>
        <v>0</v>
      </c>
      <c r="AF1119">
        <f>IF(AND('Loan amortization schedule-old'!K1119&lt;$AE$1,K1119&lt;$AE$1),('Loan amortization schedule-old'!K1119-'Loan amortization schedule-new'!K1119)*Inputs!$B$10,0)</f>
        <v>0</v>
      </c>
      <c r="AG1119" s="7"/>
      <c r="AH1119" s="61" t="e">
        <f>IF(ISERROR(E1119),NA(),'Loan amortization schedule-old'!K1119-'Loan amortization schedule-new'!K1119)+IF(ISERROR(E1119),NA(),'Loan amortization schedule-old'!L1119-'Loan amortization schedule-new'!L1119)-IF(ISERROR(E1119),NA(),IF(AD1119=1,0,SUM(AE1119:AF1119)))</f>
        <v>#VALUE!</v>
      </c>
    </row>
    <row r="1120" spans="4:34">
      <c r="D1120" s="26">
        <f>IF(SUM($D$2:D1119)&lt;&gt;0,0,IF(OR(ROUND(U1119-L1120,2)=0,ROUND(U1120,2)=0),E1120,0))</f>
        <v>0</v>
      </c>
      <c r="E1120" s="3" t="str">
        <f t="shared" si="211"/>
        <v/>
      </c>
      <c r="F1120" s="3" t="str">
        <f t="shared" si="203"/>
        <v/>
      </c>
      <c r="G1120" s="47">
        <f t="shared" si="213"/>
        <v>8.6499999999999994E-2</v>
      </c>
      <c r="H1120" s="37">
        <f t="shared" si="204"/>
        <v>8.6499999999999994E-2</v>
      </c>
      <c r="I1120" s="9" t="e">
        <f>IF(Inputs!$B$12="No",IF((K1120+L1120)&gt;(U1119*(1+rate/freq)),IF((U1119*(1+rate/freq))&lt;0,0,(U1119*(1+rate/freq))),(K1120+L1120)),IF(E1120="",NA(),IF(Inputs!$E$10&gt;(U1119*(1+rate/freq)),IF((U1119*(1+rate/freq))&lt;0,0,(U1119*(1+rate/freq))),PMT(H1120/freq,(term),-$B$2))))</f>
        <v>#N/A</v>
      </c>
      <c r="J1120" s="8" t="str">
        <f t="shared" si="205"/>
        <v/>
      </c>
      <c r="K1120" s="9" t="str">
        <f t="shared" si="206"/>
        <v/>
      </c>
      <c r="L1120" s="8" t="str">
        <f>IF(E1120="","",IF(Inputs!$B$12="Yes",I1120-K1120,Inputs!$B$6-K1120))</f>
        <v/>
      </c>
      <c r="M1120" s="8" t="str">
        <f t="shared" si="212"/>
        <v/>
      </c>
      <c r="N1120" s="8">
        <f>N1117+3</f>
        <v>1117</v>
      </c>
      <c r="O1120" s="8">
        <f>O1114+6</f>
        <v>1117</v>
      </c>
      <c r="P1120" s="8">
        <f>P1108+12</f>
        <v>1117</v>
      </c>
      <c r="Q1120" s="8" t="str">
        <f t="shared" si="207"/>
        <v/>
      </c>
      <c r="R1120" s="3">
        <f t="shared" si="208"/>
        <v>0</v>
      </c>
      <c r="S1120" s="19"/>
      <c r="T1120" s="3">
        <f t="shared" si="209"/>
        <v>0</v>
      </c>
      <c r="U1120" s="8" t="str">
        <f t="shared" si="210"/>
        <v/>
      </c>
      <c r="W1120" s="11"/>
      <c r="X1120" s="11"/>
      <c r="Y1120" s="11"/>
      <c r="Z1120" s="11"/>
      <c r="AA1120" s="11"/>
      <c r="AB1120" s="11"/>
      <c r="AC1120" s="11"/>
      <c r="AD1120">
        <f>IF(AND('Loan amortization schedule-old'!K1120&gt;$AE$1,K1120&gt;$AE$1),1,0)</f>
        <v>1</v>
      </c>
      <c r="AE1120" s="2">
        <f>IF(AND('Loan amortization schedule-old'!K1120&gt;$AE$1,K1120&lt;$AE$1),($AE$1-K1120)*Inputs!$B$10,0)</f>
        <v>0</v>
      </c>
      <c r="AF1120">
        <f>IF(AND('Loan amortization schedule-old'!K1120&lt;$AE$1,K1120&lt;$AE$1),('Loan amortization schedule-old'!K1120-'Loan amortization schedule-new'!K1120)*Inputs!$B$10,0)</f>
        <v>0</v>
      </c>
      <c r="AG1120" s="7"/>
      <c r="AH1120" s="61" t="e">
        <f>IF(ISERROR(E1120),NA(),'Loan amortization schedule-old'!K1120-'Loan amortization schedule-new'!K1120)+IF(ISERROR(E1120),NA(),'Loan amortization schedule-old'!L1120-'Loan amortization schedule-new'!L1120)-IF(ISERROR(E1120),NA(),IF(AD1120=1,0,SUM(AE1120:AF1120)))</f>
        <v>#VALUE!</v>
      </c>
    </row>
    <row r="1121" spans="4:34">
      <c r="D1121" s="26">
        <f>IF(SUM($D$2:D1120)&lt;&gt;0,0,IF(OR(ROUND(U1120-L1121,2)=0,ROUND(U1121,2)=0),E1121,0))</f>
        <v>0</v>
      </c>
      <c r="E1121" s="3" t="str">
        <f t="shared" si="211"/>
        <v/>
      </c>
      <c r="F1121" s="3" t="str">
        <f t="shared" si="203"/>
        <v/>
      </c>
      <c r="G1121" s="47">
        <f t="shared" si="213"/>
        <v>8.6499999999999994E-2</v>
      </c>
      <c r="H1121" s="37">
        <f t="shared" si="204"/>
        <v>8.6499999999999994E-2</v>
      </c>
      <c r="I1121" s="9" t="e">
        <f>IF(Inputs!$B$12="No",IF((K1121+L1121)&gt;(U1120*(1+rate/freq)),IF((U1120*(1+rate/freq))&lt;0,0,(U1120*(1+rate/freq))),(K1121+L1121)),IF(E1121="",NA(),IF(Inputs!$E$10&gt;(U1120*(1+rate/freq)),IF((U1120*(1+rate/freq))&lt;0,0,(U1120*(1+rate/freq))),PMT(H1121/freq,(term),-$B$2))))</f>
        <v>#N/A</v>
      </c>
      <c r="J1121" s="8" t="str">
        <f t="shared" si="205"/>
        <v/>
      </c>
      <c r="K1121" s="9" t="str">
        <f t="shared" si="206"/>
        <v/>
      </c>
      <c r="L1121" s="8" t="str">
        <f>IF(E1121="","",IF(Inputs!$B$12="Yes",I1121-K1121,Inputs!$B$6-K1121))</f>
        <v/>
      </c>
      <c r="M1121" s="8" t="str">
        <f t="shared" si="212"/>
        <v/>
      </c>
      <c r="N1121" s="8"/>
      <c r="O1121" s="8"/>
      <c r="P1121" s="8"/>
      <c r="Q1121" s="8" t="str">
        <f t="shared" si="207"/>
        <v/>
      </c>
      <c r="R1121" s="3">
        <f t="shared" si="208"/>
        <v>0</v>
      </c>
      <c r="S1121" s="19"/>
      <c r="T1121" s="3">
        <f t="shared" si="209"/>
        <v>0</v>
      </c>
      <c r="U1121" s="8" t="str">
        <f t="shared" si="210"/>
        <v/>
      </c>
      <c r="W1121" s="11"/>
      <c r="X1121" s="11"/>
      <c r="Y1121" s="11"/>
      <c r="Z1121" s="11"/>
      <c r="AA1121" s="11"/>
      <c r="AB1121" s="11"/>
      <c r="AC1121" s="11"/>
      <c r="AD1121">
        <f>IF(AND('Loan amortization schedule-old'!K1121&gt;$AE$1,K1121&gt;$AE$1),1,0)</f>
        <v>1</v>
      </c>
      <c r="AE1121" s="2">
        <f>IF(AND('Loan amortization schedule-old'!K1121&gt;$AE$1,K1121&lt;$AE$1),($AE$1-K1121)*Inputs!$B$10,0)</f>
        <v>0</v>
      </c>
      <c r="AF1121">
        <f>IF(AND('Loan amortization schedule-old'!K1121&lt;$AE$1,K1121&lt;$AE$1),('Loan amortization schedule-old'!K1121-'Loan amortization schedule-new'!K1121)*Inputs!$B$10,0)</f>
        <v>0</v>
      </c>
      <c r="AG1121" s="7"/>
      <c r="AH1121" s="61" t="e">
        <f>IF(ISERROR(E1121),NA(),'Loan amortization schedule-old'!K1121-'Loan amortization schedule-new'!K1121)+IF(ISERROR(E1121),NA(),'Loan amortization schedule-old'!L1121-'Loan amortization schedule-new'!L1121)-IF(ISERROR(E1121),NA(),IF(AD1121=1,0,SUM(AE1121:AF1121)))</f>
        <v>#VALUE!</v>
      </c>
    </row>
    <row r="1122" spans="4:34">
      <c r="D1122" s="26">
        <f>IF(SUM($D$2:D1121)&lt;&gt;0,0,IF(OR(ROUND(U1121-L1122,2)=0,ROUND(U1122,2)=0),E1122,0))</f>
        <v>0</v>
      </c>
      <c r="E1122" s="3" t="str">
        <f t="shared" si="211"/>
        <v/>
      </c>
      <c r="F1122" s="3" t="str">
        <f t="shared" si="203"/>
        <v/>
      </c>
      <c r="G1122" s="47">
        <f t="shared" si="213"/>
        <v>8.6499999999999994E-2</v>
      </c>
      <c r="H1122" s="37">
        <f t="shared" si="204"/>
        <v>8.6499999999999994E-2</v>
      </c>
      <c r="I1122" s="9" t="e">
        <f>IF(Inputs!$B$12="No",IF((K1122+L1122)&gt;(U1121*(1+rate/freq)),IF((U1121*(1+rate/freq))&lt;0,0,(U1121*(1+rate/freq))),(K1122+L1122)),IF(E1122="",NA(),IF(Inputs!$E$10&gt;(U1121*(1+rate/freq)),IF((U1121*(1+rate/freq))&lt;0,0,(U1121*(1+rate/freq))),PMT(H1122/freq,(term),-$B$2))))</f>
        <v>#N/A</v>
      </c>
      <c r="J1122" s="8" t="str">
        <f t="shared" si="205"/>
        <v/>
      </c>
      <c r="K1122" s="9" t="str">
        <f t="shared" si="206"/>
        <v/>
      </c>
      <c r="L1122" s="8" t="str">
        <f>IF(E1122="","",IF(Inputs!$B$12="Yes",I1122-K1122,Inputs!$B$6-K1122))</f>
        <v/>
      </c>
      <c r="M1122" s="8" t="str">
        <f t="shared" si="212"/>
        <v/>
      </c>
      <c r="N1122" s="8"/>
      <c r="O1122" s="8"/>
      <c r="P1122" s="8"/>
      <c r="Q1122" s="8" t="str">
        <f t="shared" si="207"/>
        <v/>
      </c>
      <c r="R1122" s="3">
        <f t="shared" si="208"/>
        <v>0</v>
      </c>
      <c r="S1122" s="19"/>
      <c r="T1122" s="3">
        <f t="shared" si="209"/>
        <v>0</v>
      </c>
      <c r="U1122" s="8" t="str">
        <f t="shared" si="210"/>
        <v/>
      </c>
      <c r="W1122" s="11"/>
      <c r="X1122" s="11"/>
      <c r="Y1122" s="11"/>
      <c r="Z1122" s="11"/>
      <c r="AA1122" s="11"/>
      <c r="AB1122" s="11"/>
      <c r="AC1122" s="11"/>
      <c r="AD1122">
        <f>IF(AND('Loan amortization schedule-old'!K1122&gt;$AE$1,K1122&gt;$AE$1),1,0)</f>
        <v>1</v>
      </c>
      <c r="AE1122" s="2">
        <f>IF(AND('Loan amortization schedule-old'!K1122&gt;$AE$1,K1122&lt;$AE$1),($AE$1-K1122)*Inputs!$B$10,0)</f>
        <v>0</v>
      </c>
      <c r="AF1122">
        <f>IF(AND('Loan amortization schedule-old'!K1122&lt;$AE$1,K1122&lt;$AE$1),('Loan amortization schedule-old'!K1122-'Loan amortization schedule-new'!K1122)*Inputs!$B$10,0)</f>
        <v>0</v>
      </c>
      <c r="AG1122" s="7"/>
      <c r="AH1122" s="61" t="e">
        <f>IF(ISERROR(E1122),NA(),'Loan amortization schedule-old'!K1122-'Loan amortization schedule-new'!K1122)+IF(ISERROR(E1122),NA(),'Loan amortization schedule-old'!L1122-'Loan amortization schedule-new'!L1122)-IF(ISERROR(E1122),NA(),IF(AD1122=1,0,SUM(AE1122:AF1122)))</f>
        <v>#VALUE!</v>
      </c>
    </row>
    <row r="1123" spans="4:34">
      <c r="D1123" s="26">
        <f>IF(SUM($D$2:D1122)&lt;&gt;0,0,IF(OR(ROUND(U1122-L1123,2)=0,ROUND(U1123,2)=0),E1123,0))</f>
        <v>0</v>
      </c>
      <c r="E1123" s="3" t="str">
        <f t="shared" si="211"/>
        <v/>
      </c>
      <c r="F1123" s="3" t="str">
        <f t="shared" si="203"/>
        <v/>
      </c>
      <c r="G1123" s="47">
        <f t="shared" si="213"/>
        <v>8.6499999999999994E-2</v>
      </c>
      <c r="H1123" s="37">
        <f t="shared" si="204"/>
        <v>8.6499999999999994E-2</v>
      </c>
      <c r="I1123" s="9" t="e">
        <f>IF(Inputs!$B$12="No",IF((K1123+L1123)&gt;(U1122*(1+rate/freq)),IF((U1122*(1+rate/freq))&lt;0,0,(U1122*(1+rate/freq))),(K1123+L1123)),IF(E1123="",NA(),IF(Inputs!$E$10&gt;(U1122*(1+rate/freq)),IF((U1122*(1+rate/freq))&lt;0,0,(U1122*(1+rate/freq))),PMT(H1123/freq,(term),-$B$2))))</f>
        <v>#N/A</v>
      </c>
      <c r="J1123" s="8" t="str">
        <f t="shared" si="205"/>
        <v/>
      </c>
      <c r="K1123" s="9" t="str">
        <f t="shared" si="206"/>
        <v/>
      </c>
      <c r="L1123" s="8" t="str">
        <f>IF(E1123="","",IF(Inputs!$B$12="Yes",I1123-K1123,Inputs!$B$6-K1123))</f>
        <v/>
      </c>
      <c r="M1123" s="8" t="str">
        <f t="shared" si="212"/>
        <v/>
      </c>
      <c r="N1123" s="8">
        <f>N1120+3</f>
        <v>1120</v>
      </c>
      <c r="O1123" s="8"/>
      <c r="P1123" s="8"/>
      <c r="Q1123" s="8" t="str">
        <f t="shared" si="207"/>
        <v/>
      </c>
      <c r="R1123" s="3">
        <f t="shared" si="208"/>
        <v>0</v>
      </c>
      <c r="S1123" s="19"/>
      <c r="T1123" s="3">
        <f t="shared" si="209"/>
        <v>0</v>
      </c>
      <c r="U1123" s="8" t="str">
        <f t="shared" si="210"/>
        <v/>
      </c>
      <c r="W1123" s="11"/>
      <c r="X1123" s="11"/>
      <c r="Y1123" s="11"/>
      <c r="Z1123" s="11"/>
      <c r="AA1123" s="11"/>
      <c r="AB1123" s="11"/>
      <c r="AC1123" s="11"/>
      <c r="AD1123">
        <f>IF(AND('Loan amortization schedule-old'!K1123&gt;$AE$1,K1123&gt;$AE$1),1,0)</f>
        <v>1</v>
      </c>
      <c r="AE1123" s="2">
        <f>IF(AND('Loan amortization schedule-old'!K1123&gt;$AE$1,K1123&lt;$AE$1),($AE$1-K1123)*Inputs!$B$10,0)</f>
        <v>0</v>
      </c>
      <c r="AF1123">
        <f>IF(AND('Loan amortization schedule-old'!K1123&lt;$AE$1,K1123&lt;$AE$1),('Loan amortization schedule-old'!K1123-'Loan amortization schedule-new'!K1123)*Inputs!$B$10,0)</f>
        <v>0</v>
      </c>
      <c r="AG1123" s="7"/>
      <c r="AH1123" s="61" t="e">
        <f>IF(ISERROR(E1123),NA(),'Loan amortization schedule-old'!K1123-'Loan amortization schedule-new'!K1123)+IF(ISERROR(E1123),NA(),'Loan amortization schedule-old'!L1123-'Loan amortization schedule-new'!L1123)-IF(ISERROR(E1123),NA(),IF(AD1123=1,0,SUM(AE1123:AF1123)))</f>
        <v>#VALUE!</v>
      </c>
    </row>
    <row r="1124" spans="4:34">
      <c r="D1124" s="26">
        <f>IF(SUM($D$2:D1123)&lt;&gt;0,0,IF(OR(ROUND(U1123-L1124,2)=0,ROUND(U1124,2)=0),E1124,0))</f>
        <v>0</v>
      </c>
      <c r="E1124" s="3" t="str">
        <f t="shared" si="211"/>
        <v/>
      </c>
      <c r="F1124" s="3" t="str">
        <f t="shared" si="203"/>
        <v/>
      </c>
      <c r="G1124" s="47">
        <f t="shared" si="213"/>
        <v>8.6499999999999994E-2</v>
      </c>
      <c r="H1124" s="37">
        <f t="shared" si="204"/>
        <v>8.6499999999999994E-2</v>
      </c>
      <c r="I1124" s="9" t="e">
        <f>IF(Inputs!$B$12="No",IF((K1124+L1124)&gt;(U1123*(1+rate/freq)),IF((U1123*(1+rate/freq))&lt;0,0,(U1123*(1+rate/freq))),(K1124+L1124)),IF(E1124="",NA(),IF(Inputs!$E$10&gt;(U1123*(1+rate/freq)),IF((U1123*(1+rate/freq))&lt;0,0,(U1123*(1+rate/freq))),PMT(H1124/freq,(term),-$B$2))))</f>
        <v>#N/A</v>
      </c>
      <c r="J1124" s="8" t="str">
        <f t="shared" si="205"/>
        <v/>
      </c>
      <c r="K1124" s="9" t="str">
        <f t="shared" si="206"/>
        <v/>
      </c>
      <c r="L1124" s="8" t="str">
        <f>IF(E1124="","",IF(Inputs!$B$12="Yes",I1124-K1124,Inputs!$B$6-K1124))</f>
        <v/>
      </c>
      <c r="M1124" s="8" t="str">
        <f t="shared" si="212"/>
        <v/>
      </c>
      <c r="N1124" s="8"/>
      <c r="O1124" s="8"/>
      <c r="P1124" s="8"/>
      <c r="Q1124" s="8" t="str">
        <f t="shared" si="207"/>
        <v/>
      </c>
      <c r="R1124" s="3">
        <f t="shared" si="208"/>
        <v>0</v>
      </c>
      <c r="S1124" s="19"/>
      <c r="T1124" s="3">
        <f t="shared" si="209"/>
        <v>0</v>
      </c>
      <c r="U1124" s="8" t="str">
        <f t="shared" si="210"/>
        <v/>
      </c>
      <c r="W1124" s="11"/>
      <c r="X1124" s="11"/>
      <c r="Y1124" s="11"/>
      <c r="Z1124" s="11"/>
      <c r="AA1124" s="11"/>
      <c r="AB1124" s="11"/>
      <c r="AC1124" s="11"/>
      <c r="AD1124">
        <f>IF(AND('Loan amortization schedule-old'!K1124&gt;$AE$1,K1124&gt;$AE$1),1,0)</f>
        <v>1</v>
      </c>
      <c r="AE1124" s="2">
        <f>IF(AND('Loan amortization schedule-old'!K1124&gt;$AE$1,K1124&lt;$AE$1),($AE$1-K1124)*Inputs!$B$10,0)</f>
        <v>0</v>
      </c>
      <c r="AF1124">
        <f>IF(AND('Loan amortization schedule-old'!K1124&lt;$AE$1,K1124&lt;$AE$1),('Loan amortization schedule-old'!K1124-'Loan amortization schedule-new'!K1124)*Inputs!$B$10,0)</f>
        <v>0</v>
      </c>
      <c r="AG1124" s="7"/>
      <c r="AH1124" s="61" t="e">
        <f>IF(ISERROR(E1124),NA(),'Loan amortization schedule-old'!K1124-'Loan amortization schedule-new'!K1124)+IF(ISERROR(E1124),NA(),'Loan amortization schedule-old'!L1124-'Loan amortization schedule-new'!L1124)-IF(ISERROR(E1124),NA(),IF(AD1124=1,0,SUM(AE1124:AF1124)))</f>
        <v>#VALUE!</v>
      </c>
    </row>
    <row r="1125" spans="4:34">
      <c r="D1125" s="26">
        <f>IF(SUM($D$2:D1124)&lt;&gt;0,0,IF(OR(ROUND(U1124-L1125,2)=0,ROUND(U1125,2)=0),E1125,0))</f>
        <v>0</v>
      </c>
      <c r="E1125" s="3" t="str">
        <f t="shared" si="211"/>
        <v/>
      </c>
      <c r="F1125" s="3" t="str">
        <f t="shared" si="203"/>
        <v/>
      </c>
      <c r="G1125" s="47">
        <f t="shared" si="213"/>
        <v>8.6499999999999994E-2</v>
      </c>
      <c r="H1125" s="37">
        <f t="shared" si="204"/>
        <v>8.6499999999999994E-2</v>
      </c>
      <c r="I1125" s="9" t="e">
        <f>IF(Inputs!$B$12="No",IF((K1125+L1125)&gt;(U1124*(1+rate/freq)),IF((U1124*(1+rate/freq))&lt;0,0,(U1124*(1+rate/freq))),(K1125+L1125)),IF(E1125="",NA(),IF(Inputs!$E$10&gt;(U1124*(1+rate/freq)),IF((U1124*(1+rate/freq))&lt;0,0,(U1124*(1+rate/freq))),PMT(H1125/freq,(term),-$B$2))))</f>
        <v>#N/A</v>
      </c>
      <c r="J1125" s="8" t="str">
        <f t="shared" si="205"/>
        <v/>
      </c>
      <c r="K1125" s="9" t="str">
        <f t="shared" si="206"/>
        <v/>
      </c>
      <c r="L1125" s="8" t="str">
        <f>IF(E1125="","",IF(Inputs!$B$12="Yes",I1125-K1125,Inputs!$B$6-K1125))</f>
        <v/>
      </c>
      <c r="M1125" s="8" t="str">
        <f t="shared" si="212"/>
        <v/>
      </c>
      <c r="N1125" s="8"/>
      <c r="O1125" s="8"/>
      <c r="P1125" s="8"/>
      <c r="Q1125" s="8" t="str">
        <f t="shared" si="207"/>
        <v/>
      </c>
      <c r="R1125" s="3">
        <f t="shared" si="208"/>
        <v>0</v>
      </c>
      <c r="S1125" s="19"/>
      <c r="T1125" s="3">
        <f t="shared" si="209"/>
        <v>0</v>
      </c>
      <c r="U1125" s="8" t="str">
        <f t="shared" si="210"/>
        <v/>
      </c>
      <c r="W1125" s="11"/>
      <c r="X1125" s="11"/>
      <c r="Y1125" s="11"/>
      <c r="Z1125" s="11"/>
      <c r="AA1125" s="11"/>
      <c r="AB1125" s="11"/>
      <c r="AC1125" s="11"/>
      <c r="AD1125">
        <f>IF(AND('Loan amortization schedule-old'!K1125&gt;$AE$1,K1125&gt;$AE$1),1,0)</f>
        <v>1</v>
      </c>
      <c r="AE1125" s="2">
        <f>IF(AND('Loan amortization schedule-old'!K1125&gt;$AE$1,K1125&lt;$AE$1),($AE$1-K1125)*Inputs!$B$10,0)</f>
        <v>0</v>
      </c>
      <c r="AF1125">
        <f>IF(AND('Loan amortization schedule-old'!K1125&lt;$AE$1,K1125&lt;$AE$1),('Loan amortization schedule-old'!K1125-'Loan amortization schedule-new'!K1125)*Inputs!$B$10,0)</f>
        <v>0</v>
      </c>
      <c r="AG1125" s="7"/>
      <c r="AH1125" s="61" t="e">
        <f>IF(ISERROR(E1125),NA(),'Loan amortization schedule-old'!K1125-'Loan amortization schedule-new'!K1125)+IF(ISERROR(E1125),NA(),'Loan amortization schedule-old'!L1125-'Loan amortization schedule-new'!L1125)-IF(ISERROR(E1125),NA(),IF(AD1125=1,0,SUM(AE1125:AF1125)))</f>
        <v>#VALUE!</v>
      </c>
    </row>
    <row r="1126" spans="4:34">
      <c r="D1126" s="26">
        <f>IF(SUM($D$2:D1125)&lt;&gt;0,0,IF(OR(ROUND(U1125-L1126,2)=0,ROUND(U1126,2)=0),E1126,0))</f>
        <v>0</v>
      </c>
      <c r="E1126" s="3" t="str">
        <f t="shared" si="211"/>
        <v/>
      </c>
      <c r="F1126" s="3" t="str">
        <f t="shared" si="203"/>
        <v/>
      </c>
      <c r="G1126" s="47">
        <f t="shared" si="213"/>
        <v>8.6499999999999994E-2</v>
      </c>
      <c r="H1126" s="37">
        <f t="shared" si="204"/>
        <v>8.6499999999999994E-2</v>
      </c>
      <c r="I1126" s="9" t="e">
        <f>IF(Inputs!$B$12="No",IF((K1126+L1126)&gt;(U1125*(1+rate/freq)),IF((U1125*(1+rate/freq))&lt;0,0,(U1125*(1+rate/freq))),(K1126+L1126)),IF(E1126="",NA(),IF(Inputs!$E$10&gt;(U1125*(1+rate/freq)),IF((U1125*(1+rate/freq))&lt;0,0,(U1125*(1+rate/freq))),PMT(H1126/freq,(term),-$B$2))))</f>
        <v>#N/A</v>
      </c>
      <c r="J1126" s="8" t="str">
        <f t="shared" si="205"/>
        <v/>
      </c>
      <c r="K1126" s="9" t="str">
        <f t="shared" si="206"/>
        <v/>
      </c>
      <c r="L1126" s="8" t="str">
        <f>IF(E1126="","",IF(Inputs!$B$12="Yes",I1126-K1126,Inputs!$B$6-K1126))</f>
        <v/>
      </c>
      <c r="M1126" s="8" t="str">
        <f t="shared" si="212"/>
        <v/>
      </c>
      <c r="N1126" s="8">
        <f>N1123+3</f>
        <v>1123</v>
      </c>
      <c r="O1126" s="8">
        <f>O1120+6</f>
        <v>1123</v>
      </c>
      <c r="P1126" s="8"/>
      <c r="Q1126" s="8" t="str">
        <f t="shared" si="207"/>
        <v/>
      </c>
      <c r="R1126" s="3">
        <f t="shared" si="208"/>
        <v>0</v>
      </c>
      <c r="S1126" s="19"/>
      <c r="T1126" s="3">
        <f t="shared" si="209"/>
        <v>0</v>
      </c>
      <c r="U1126" s="8" t="str">
        <f t="shared" si="210"/>
        <v/>
      </c>
      <c r="W1126" s="11"/>
      <c r="X1126" s="11"/>
      <c r="Y1126" s="11"/>
      <c r="Z1126" s="11"/>
      <c r="AA1126" s="11"/>
      <c r="AB1126" s="11"/>
      <c r="AC1126" s="11"/>
      <c r="AD1126">
        <f>IF(AND('Loan amortization schedule-old'!K1126&gt;$AE$1,K1126&gt;$AE$1),1,0)</f>
        <v>1</v>
      </c>
      <c r="AE1126" s="2">
        <f>IF(AND('Loan amortization schedule-old'!K1126&gt;$AE$1,K1126&lt;$AE$1),($AE$1-K1126)*Inputs!$B$10,0)</f>
        <v>0</v>
      </c>
      <c r="AF1126">
        <f>IF(AND('Loan amortization schedule-old'!K1126&lt;$AE$1,K1126&lt;$AE$1),('Loan amortization schedule-old'!K1126-'Loan amortization schedule-new'!K1126)*Inputs!$B$10,0)</f>
        <v>0</v>
      </c>
      <c r="AG1126" s="7"/>
      <c r="AH1126" s="61" t="e">
        <f>IF(ISERROR(E1126),NA(),'Loan amortization schedule-old'!K1126-'Loan amortization schedule-new'!K1126)+IF(ISERROR(E1126),NA(),'Loan amortization schedule-old'!L1126-'Loan amortization schedule-new'!L1126)-IF(ISERROR(E1126),NA(),IF(AD1126=1,0,SUM(AE1126:AF1126)))</f>
        <v>#VALUE!</v>
      </c>
    </row>
    <row r="1127" spans="4:34">
      <c r="D1127" s="26">
        <f>IF(SUM($D$2:D1126)&lt;&gt;0,0,IF(OR(ROUND(U1126-L1127,2)=0,ROUND(U1127,2)=0),E1127,0))</f>
        <v>0</v>
      </c>
      <c r="E1127" s="3" t="str">
        <f t="shared" si="211"/>
        <v/>
      </c>
      <c r="F1127" s="3" t="str">
        <f t="shared" si="203"/>
        <v/>
      </c>
      <c r="G1127" s="47">
        <f t="shared" si="213"/>
        <v>8.6499999999999994E-2</v>
      </c>
      <c r="H1127" s="37">
        <f t="shared" si="204"/>
        <v>8.6499999999999994E-2</v>
      </c>
      <c r="I1127" s="9" t="e">
        <f>IF(Inputs!$B$12="No",IF((K1127+L1127)&gt;(U1126*(1+rate/freq)),IF((U1126*(1+rate/freq))&lt;0,0,(U1126*(1+rate/freq))),(K1127+L1127)),IF(E1127="",NA(),IF(Inputs!$E$10&gt;(U1126*(1+rate/freq)),IF((U1126*(1+rate/freq))&lt;0,0,(U1126*(1+rate/freq))),PMT(H1127/freq,(term),-$B$2))))</f>
        <v>#N/A</v>
      </c>
      <c r="J1127" s="8" t="str">
        <f t="shared" si="205"/>
        <v/>
      </c>
      <c r="K1127" s="9" t="str">
        <f t="shared" si="206"/>
        <v/>
      </c>
      <c r="L1127" s="8" t="str">
        <f>IF(E1127="","",IF(Inputs!$B$12="Yes",I1127-K1127,Inputs!$B$6-K1127))</f>
        <v/>
      </c>
      <c r="M1127" s="8" t="str">
        <f t="shared" si="212"/>
        <v/>
      </c>
      <c r="N1127" s="8"/>
      <c r="O1127" s="8"/>
      <c r="P1127" s="8"/>
      <c r="Q1127" s="8" t="str">
        <f t="shared" si="207"/>
        <v/>
      </c>
      <c r="R1127" s="3">
        <f t="shared" si="208"/>
        <v>0</v>
      </c>
      <c r="S1127" s="19"/>
      <c r="T1127" s="3">
        <f t="shared" si="209"/>
        <v>0</v>
      </c>
      <c r="U1127" s="8" t="str">
        <f t="shared" si="210"/>
        <v/>
      </c>
      <c r="W1127" s="11"/>
      <c r="X1127" s="11"/>
      <c r="Y1127" s="11"/>
      <c r="Z1127" s="11"/>
      <c r="AA1127" s="11"/>
      <c r="AB1127" s="11"/>
      <c r="AC1127" s="11"/>
      <c r="AD1127">
        <f>IF(AND('Loan amortization schedule-old'!K1127&gt;$AE$1,K1127&gt;$AE$1),1,0)</f>
        <v>1</v>
      </c>
      <c r="AE1127" s="2">
        <f>IF(AND('Loan amortization schedule-old'!K1127&gt;$AE$1,K1127&lt;$AE$1),($AE$1-K1127)*Inputs!$B$10,0)</f>
        <v>0</v>
      </c>
      <c r="AF1127">
        <f>IF(AND('Loan amortization schedule-old'!K1127&lt;$AE$1,K1127&lt;$AE$1),('Loan amortization schedule-old'!K1127-'Loan amortization schedule-new'!K1127)*Inputs!$B$10,0)</f>
        <v>0</v>
      </c>
      <c r="AG1127" s="7"/>
      <c r="AH1127" s="61" t="e">
        <f>IF(ISERROR(E1127),NA(),'Loan amortization schedule-old'!K1127-'Loan amortization schedule-new'!K1127)+IF(ISERROR(E1127),NA(),'Loan amortization schedule-old'!L1127-'Loan amortization schedule-new'!L1127)-IF(ISERROR(E1127),NA(),IF(AD1127=1,0,SUM(AE1127:AF1127)))</f>
        <v>#VALUE!</v>
      </c>
    </row>
    <row r="1128" spans="4:34">
      <c r="D1128" s="26">
        <f>IF(SUM($D$2:D1127)&lt;&gt;0,0,IF(OR(ROUND(U1127-L1128,2)=0,ROUND(U1128,2)=0),E1128,0))</f>
        <v>0</v>
      </c>
      <c r="E1128" s="3" t="str">
        <f t="shared" si="211"/>
        <v/>
      </c>
      <c r="F1128" s="3" t="str">
        <f t="shared" si="203"/>
        <v/>
      </c>
      <c r="G1128" s="47">
        <f t="shared" si="213"/>
        <v>8.6499999999999994E-2</v>
      </c>
      <c r="H1128" s="37">
        <f t="shared" si="204"/>
        <v>8.6499999999999994E-2</v>
      </c>
      <c r="I1128" s="9" t="e">
        <f>IF(Inputs!$B$12="No",IF((K1128+L1128)&gt;(U1127*(1+rate/freq)),IF((U1127*(1+rate/freq))&lt;0,0,(U1127*(1+rate/freq))),(K1128+L1128)),IF(E1128="",NA(),IF(Inputs!$E$10&gt;(U1127*(1+rate/freq)),IF((U1127*(1+rate/freq))&lt;0,0,(U1127*(1+rate/freq))),PMT(H1128/freq,(term),-$B$2))))</f>
        <v>#N/A</v>
      </c>
      <c r="J1128" s="8" t="str">
        <f t="shared" si="205"/>
        <v/>
      </c>
      <c r="K1128" s="9" t="str">
        <f t="shared" si="206"/>
        <v/>
      </c>
      <c r="L1128" s="8" t="str">
        <f>IF(E1128="","",IF(Inputs!$B$12="Yes",I1128-K1128,Inputs!$B$6-K1128))</f>
        <v/>
      </c>
      <c r="M1128" s="8" t="str">
        <f t="shared" si="212"/>
        <v/>
      </c>
      <c r="N1128" s="8"/>
      <c r="O1128" s="8"/>
      <c r="P1128" s="8"/>
      <c r="Q1128" s="8" t="str">
        <f t="shared" si="207"/>
        <v/>
      </c>
      <c r="R1128" s="3">
        <f t="shared" si="208"/>
        <v>0</v>
      </c>
      <c r="S1128" s="19"/>
      <c r="T1128" s="3">
        <f t="shared" si="209"/>
        <v>0</v>
      </c>
      <c r="U1128" s="8" t="str">
        <f t="shared" si="210"/>
        <v/>
      </c>
      <c r="W1128" s="11"/>
      <c r="X1128" s="11"/>
      <c r="Y1128" s="11"/>
      <c r="Z1128" s="11"/>
      <c r="AA1128" s="11"/>
      <c r="AB1128" s="11"/>
      <c r="AC1128" s="11"/>
      <c r="AD1128">
        <f>IF(AND('Loan amortization schedule-old'!K1128&gt;$AE$1,K1128&gt;$AE$1),1,0)</f>
        <v>1</v>
      </c>
      <c r="AE1128" s="2">
        <f>IF(AND('Loan amortization schedule-old'!K1128&gt;$AE$1,K1128&lt;$AE$1),($AE$1-K1128)*Inputs!$B$10,0)</f>
        <v>0</v>
      </c>
      <c r="AF1128">
        <f>IF(AND('Loan amortization schedule-old'!K1128&lt;$AE$1,K1128&lt;$AE$1),('Loan amortization schedule-old'!K1128-'Loan amortization schedule-new'!K1128)*Inputs!$B$10,0)</f>
        <v>0</v>
      </c>
      <c r="AG1128" s="7"/>
      <c r="AH1128" s="61" t="e">
        <f>IF(ISERROR(E1128),NA(),'Loan amortization schedule-old'!K1128-'Loan amortization schedule-new'!K1128)+IF(ISERROR(E1128),NA(),'Loan amortization schedule-old'!L1128-'Loan amortization schedule-new'!L1128)-IF(ISERROR(E1128),NA(),IF(AD1128=1,0,SUM(AE1128:AF1128)))</f>
        <v>#VALUE!</v>
      </c>
    </row>
    <row r="1129" spans="4:34">
      <c r="D1129" s="26">
        <f>IF(SUM($D$2:D1128)&lt;&gt;0,0,IF(OR(ROUND(U1128-L1129,2)=0,ROUND(U1129,2)=0),E1129,0))</f>
        <v>0</v>
      </c>
      <c r="E1129" s="3" t="str">
        <f t="shared" si="211"/>
        <v/>
      </c>
      <c r="F1129" s="3" t="str">
        <f t="shared" si="203"/>
        <v/>
      </c>
      <c r="G1129" s="47">
        <f t="shared" si="213"/>
        <v>8.6499999999999994E-2</v>
      </c>
      <c r="H1129" s="37">
        <f t="shared" si="204"/>
        <v>8.6499999999999994E-2</v>
      </c>
      <c r="I1129" s="9" t="e">
        <f>IF(Inputs!$B$12="No",IF((K1129+L1129)&gt;(U1128*(1+rate/freq)),IF((U1128*(1+rate/freq))&lt;0,0,(U1128*(1+rate/freq))),(K1129+L1129)),IF(E1129="",NA(),IF(Inputs!$E$10&gt;(U1128*(1+rate/freq)),IF((U1128*(1+rate/freq))&lt;0,0,(U1128*(1+rate/freq))),PMT(H1129/freq,(term),-$B$2))))</f>
        <v>#N/A</v>
      </c>
      <c r="J1129" s="8" t="str">
        <f t="shared" si="205"/>
        <v/>
      </c>
      <c r="K1129" s="9" t="str">
        <f t="shared" si="206"/>
        <v/>
      </c>
      <c r="L1129" s="8" t="str">
        <f>IF(E1129="","",IF(Inputs!$B$12="Yes",I1129-K1129,Inputs!$B$6-K1129))</f>
        <v/>
      </c>
      <c r="M1129" s="8" t="str">
        <f t="shared" si="212"/>
        <v/>
      </c>
      <c r="N1129" s="8">
        <f>N1126+3</f>
        <v>1126</v>
      </c>
      <c r="O1129" s="8"/>
      <c r="P1129" s="8"/>
      <c r="Q1129" s="8" t="str">
        <f t="shared" si="207"/>
        <v/>
      </c>
      <c r="R1129" s="3">
        <f t="shared" si="208"/>
        <v>0</v>
      </c>
      <c r="S1129" s="19"/>
      <c r="T1129" s="3">
        <f t="shared" si="209"/>
        <v>0</v>
      </c>
      <c r="U1129" s="8" t="str">
        <f t="shared" si="210"/>
        <v/>
      </c>
      <c r="W1129" s="11"/>
      <c r="X1129" s="11"/>
      <c r="Y1129" s="11"/>
      <c r="Z1129" s="11"/>
      <c r="AA1129" s="11"/>
      <c r="AB1129" s="11"/>
      <c r="AC1129" s="11"/>
      <c r="AD1129">
        <f>IF(AND('Loan amortization schedule-old'!K1129&gt;$AE$1,K1129&gt;$AE$1),1,0)</f>
        <v>1</v>
      </c>
      <c r="AE1129" s="2">
        <f>IF(AND('Loan amortization schedule-old'!K1129&gt;$AE$1,K1129&lt;$AE$1),($AE$1-K1129)*Inputs!$B$10,0)</f>
        <v>0</v>
      </c>
      <c r="AF1129">
        <f>IF(AND('Loan amortization schedule-old'!K1129&lt;$AE$1,K1129&lt;$AE$1),('Loan amortization schedule-old'!K1129-'Loan amortization schedule-new'!K1129)*Inputs!$B$10,0)</f>
        <v>0</v>
      </c>
      <c r="AG1129" s="7"/>
      <c r="AH1129" s="61" t="e">
        <f>IF(ISERROR(E1129),NA(),'Loan amortization schedule-old'!K1129-'Loan amortization schedule-new'!K1129)+IF(ISERROR(E1129),NA(),'Loan amortization schedule-old'!L1129-'Loan amortization schedule-new'!L1129)-IF(ISERROR(E1129),NA(),IF(AD1129=1,0,SUM(AE1129:AF1129)))</f>
        <v>#VALUE!</v>
      </c>
    </row>
    <row r="1130" spans="4:34">
      <c r="D1130" s="26">
        <f>IF(SUM($D$2:D1129)&lt;&gt;0,0,IF(OR(ROUND(U1129-L1130,2)=0,ROUND(U1130,2)=0),E1130,0))</f>
        <v>0</v>
      </c>
      <c r="E1130" s="3" t="str">
        <f t="shared" si="211"/>
        <v/>
      </c>
      <c r="F1130" s="3" t="str">
        <f t="shared" si="203"/>
        <v/>
      </c>
      <c r="G1130" s="47">
        <f t="shared" si="213"/>
        <v>8.6499999999999994E-2</v>
      </c>
      <c r="H1130" s="37">
        <f t="shared" si="204"/>
        <v>8.6499999999999994E-2</v>
      </c>
      <c r="I1130" s="9" t="e">
        <f>IF(Inputs!$B$12="No",IF((K1130+L1130)&gt;(U1129*(1+rate/freq)),IF((U1129*(1+rate/freq))&lt;0,0,(U1129*(1+rate/freq))),(K1130+L1130)),IF(E1130="",NA(),IF(Inputs!$E$10&gt;(U1129*(1+rate/freq)),IF((U1129*(1+rate/freq))&lt;0,0,(U1129*(1+rate/freq))),PMT(H1130/freq,(term),-$B$2))))</f>
        <v>#N/A</v>
      </c>
      <c r="J1130" s="8" t="str">
        <f t="shared" si="205"/>
        <v/>
      </c>
      <c r="K1130" s="9" t="str">
        <f t="shared" si="206"/>
        <v/>
      </c>
      <c r="L1130" s="8" t="str">
        <f>IF(E1130="","",IF(Inputs!$B$12="Yes",I1130-K1130,Inputs!$B$6-K1130))</f>
        <v/>
      </c>
      <c r="M1130" s="8" t="str">
        <f t="shared" si="212"/>
        <v/>
      </c>
      <c r="N1130" s="8"/>
      <c r="O1130" s="8"/>
      <c r="P1130" s="8"/>
      <c r="Q1130" s="8" t="str">
        <f t="shared" si="207"/>
        <v/>
      </c>
      <c r="R1130" s="3">
        <f t="shared" si="208"/>
        <v>0</v>
      </c>
      <c r="S1130" s="19"/>
      <c r="T1130" s="3">
        <f t="shared" si="209"/>
        <v>0</v>
      </c>
      <c r="U1130" s="8" t="str">
        <f t="shared" si="210"/>
        <v/>
      </c>
      <c r="W1130" s="11"/>
      <c r="X1130" s="11"/>
      <c r="Y1130" s="11"/>
      <c r="Z1130" s="11"/>
      <c r="AA1130" s="11"/>
      <c r="AB1130" s="11"/>
      <c r="AC1130" s="11"/>
      <c r="AD1130">
        <f>IF(AND('Loan amortization schedule-old'!K1130&gt;$AE$1,K1130&gt;$AE$1),1,0)</f>
        <v>1</v>
      </c>
      <c r="AE1130" s="2">
        <f>IF(AND('Loan amortization schedule-old'!K1130&gt;$AE$1,K1130&lt;$AE$1),($AE$1-K1130)*Inputs!$B$10,0)</f>
        <v>0</v>
      </c>
      <c r="AF1130">
        <f>IF(AND('Loan amortization schedule-old'!K1130&lt;$AE$1,K1130&lt;$AE$1),('Loan amortization schedule-old'!K1130-'Loan amortization schedule-new'!K1130)*Inputs!$B$10,0)</f>
        <v>0</v>
      </c>
      <c r="AG1130" s="7"/>
      <c r="AH1130" s="61" t="e">
        <f>IF(ISERROR(E1130),NA(),'Loan amortization schedule-old'!K1130-'Loan amortization schedule-new'!K1130)+IF(ISERROR(E1130),NA(),'Loan amortization schedule-old'!L1130-'Loan amortization schedule-new'!L1130)-IF(ISERROR(E1130),NA(),IF(AD1130=1,0,SUM(AE1130:AF1130)))</f>
        <v>#VALUE!</v>
      </c>
    </row>
    <row r="1131" spans="4:34">
      <c r="D1131" s="26">
        <f>IF(SUM($D$2:D1130)&lt;&gt;0,0,IF(OR(ROUND(U1130-L1131,2)=0,ROUND(U1131,2)=0),E1131,0))</f>
        <v>0</v>
      </c>
      <c r="E1131" s="3" t="str">
        <f t="shared" si="211"/>
        <v/>
      </c>
      <c r="F1131" s="3" t="str">
        <f t="shared" si="203"/>
        <v/>
      </c>
      <c r="G1131" s="47">
        <f t="shared" si="213"/>
        <v>8.6499999999999994E-2</v>
      </c>
      <c r="H1131" s="37">
        <f t="shared" si="204"/>
        <v>8.6499999999999994E-2</v>
      </c>
      <c r="I1131" s="9" t="e">
        <f>IF(Inputs!$B$12="No",IF((K1131+L1131)&gt;(U1130*(1+rate/freq)),IF((U1130*(1+rate/freq))&lt;0,0,(U1130*(1+rate/freq))),(K1131+L1131)),IF(E1131="",NA(),IF(Inputs!$E$10&gt;(U1130*(1+rate/freq)),IF((U1130*(1+rate/freq))&lt;0,0,(U1130*(1+rate/freq))),PMT(H1131/freq,(term),-$B$2))))</f>
        <v>#N/A</v>
      </c>
      <c r="J1131" s="8" t="str">
        <f t="shared" si="205"/>
        <v/>
      </c>
      <c r="K1131" s="9" t="str">
        <f t="shared" si="206"/>
        <v/>
      </c>
      <c r="L1131" s="8" t="str">
        <f>IF(E1131="","",IF(Inputs!$B$12="Yes",I1131-K1131,Inputs!$B$6-K1131))</f>
        <v/>
      </c>
      <c r="M1131" s="8" t="str">
        <f t="shared" si="212"/>
        <v/>
      </c>
      <c r="N1131" s="8"/>
      <c r="O1131" s="8"/>
      <c r="P1131" s="8"/>
      <c r="Q1131" s="8" t="str">
        <f t="shared" si="207"/>
        <v/>
      </c>
      <c r="R1131" s="3">
        <f t="shared" si="208"/>
        <v>0</v>
      </c>
      <c r="S1131" s="19"/>
      <c r="T1131" s="3">
        <f t="shared" si="209"/>
        <v>0</v>
      </c>
      <c r="U1131" s="8" t="str">
        <f t="shared" si="210"/>
        <v/>
      </c>
      <c r="W1131" s="11"/>
      <c r="X1131" s="11"/>
      <c r="Y1131" s="11"/>
      <c r="Z1131" s="11"/>
      <c r="AA1131" s="11"/>
      <c r="AB1131" s="11"/>
      <c r="AC1131" s="11"/>
      <c r="AD1131">
        <f>IF(AND('Loan amortization schedule-old'!K1131&gt;$AE$1,K1131&gt;$AE$1),1,0)</f>
        <v>1</v>
      </c>
      <c r="AE1131" s="2">
        <f>IF(AND('Loan amortization schedule-old'!K1131&gt;$AE$1,K1131&lt;$AE$1),($AE$1-K1131)*Inputs!$B$10,0)</f>
        <v>0</v>
      </c>
      <c r="AF1131">
        <f>IF(AND('Loan amortization schedule-old'!K1131&lt;$AE$1,K1131&lt;$AE$1),('Loan amortization schedule-old'!K1131-'Loan amortization schedule-new'!K1131)*Inputs!$B$10,0)</f>
        <v>0</v>
      </c>
      <c r="AG1131" s="7"/>
      <c r="AH1131" s="61" t="e">
        <f>IF(ISERROR(E1131),NA(),'Loan amortization schedule-old'!K1131-'Loan amortization schedule-new'!K1131)+IF(ISERROR(E1131),NA(),'Loan amortization schedule-old'!L1131-'Loan amortization schedule-new'!L1131)-IF(ISERROR(E1131),NA(),IF(AD1131=1,0,SUM(AE1131:AF1131)))</f>
        <v>#VALUE!</v>
      </c>
    </row>
    <row r="1132" spans="4:34">
      <c r="D1132" s="26">
        <f>IF(SUM($D$2:D1131)&lt;&gt;0,0,IF(OR(ROUND(U1131-L1132,2)=0,ROUND(U1132,2)=0),E1132,0))</f>
        <v>0</v>
      </c>
      <c r="E1132" s="3" t="str">
        <f t="shared" si="211"/>
        <v/>
      </c>
      <c r="F1132" s="3" t="str">
        <f t="shared" si="203"/>
        <v/>
      </c>
      <c r="G1132" s="47">
        <f t="shared" si="213"/>
        <v>8.6499999999999994E-2</v>
      </c>
      <c r="H1132" s="37">
        <f t="shared" si="204"/>
        <v>8.6499999999999994E-2</v>
      </c>
      <c r="I1132" s="9" t="e">
        <f>IF(Inputs!$B$12="No",IF((K1132+L1132)&gt;(U1131*(1+rate/freq)),IF((U1131*(1+rate/freq))&lt;0,0,(U1131*(1+rate/freq))),(K1132+L1132)),IF(E1132="",NA(),IF(Inputs!$E$10&gt;(U1131*(1+rate/freq)),IF((U1131*(1+rate/freq))&lt;0,0,(U1131*(1+rate/freq))),PMT(H1132/freq,(term),-$B$2))))</f>
        <v>#N/A</v>
      </c>
      <c r="J1132" s="8" t="str">
        <f t="shared" si="205"/>
        <v/>
      </c>
      <c r="K1132" s="9" t="str">
        <f t="shared" si="206"/>
        <v/>
      </c>
      <c r="L1132" s="8" t="str">
        <f>IF(E1132="","",IF(Inputs!$B$12="Yes",I1132-K1132,Inputs!$B$6-K1132))</f>
        <v/>
      </c>
      <c r="M1132" s="8" t="str">
        <f t="shared" si="212"/>
        <v/>
      </c>
      <c r="N1132" s="8">
        <f>N1129+3</f>
        <v>1129</v>
      </c>
      <c r="O1132" s="8">
        <f>O1126+6</f>
        <v>1129</v>
      </c>
      <c r="P1132" s="8">
        <f>P1120+12</f>
        <v>1129</v>
      </c>
      <c r="Q1132" s="8" t="str">
        <f t="shared" si="207"/>
        <v/>
      </c>
      <c r="R1132" s="3">
        <f t="shared" si="208"/>
        <v>0</v>
      </c>
      <c r="S1132" s="19"/>
      <c r="T1132" s="3">
        <f t="shared" si="209"/>
        <v>0</v>
      </c>
      <c r="U1132" s="8" t="str">
        <f t="shared" si="210"/>
        <v/>
      </c>
      <c r="W1132" s="11"/>
      <c r="X1132" s="11"/>
      <c r="Y1132" s="11"/>
      <c r="Z1132" s="11"/>
      <c r="AA1132" s="11"/>
      <c r="AB1132" s="11"/>
      <c r="AC1132" s="11"/>
      <c r="AD1132">
        <f>IF(AND('Loan amortization schedule-old'!K1132&gt;$AE$1,K1132&gt;$AE$1),1,0)</f>
        <v>1</v>
      </c>
      <c r="AE1132" s="2">
        <f>IF(AND('Loan amortization schedule-old'!K1132&gt;$AE$1,K1132&lt;$AE$1),($AE$1-K1132)*Inputs!$B$10,0)</f>
        <v>0</v>
      </c>
      <c r="AF1132">
        <f>IF(AND('Loan amortization schedule-old'!K1132&lt;$AE$1,K1132&lt;$AE$1),('Loan amortization schedule-old'!K1132-'Loan amortization schedule-new'!K1132)*Inputs!$B$10,0)</f>
        <v>0</v>
      </c>
      <c r="AG1132" s="7"/>
      <c r="AH1132" s="61" t="e">
        <f>IF(ISERROR(E1132),NA(),'Loan amortization schedule-old'!K1132-'Loan amortization schedule-new'!K1132)+IF(ISERROR(E1132),NA(),'Loan amortization schedule-old'!L1132-'Loan amortization schedule-new'!L1132)-IF(ISERROR(E1132),NA(),IF(AD1132=1,0,SUM(AE1132:AF1132)))</f>
        <v>#VALUE!</v>
      </c>
    </row>
    <row r="1133" spans="4:34">
      <c r="D1133" s="26">
        <f>IF(SUM($D$2:D1132)&lt;&gt;0,0,IF(OR(ROUND(U1132-L1133,2)=0,ROUND(U1133,2)=0),E1133,0))</f>
        <v>0</v>
      </c>
      <c r="E1133" s="3" t="str">
        <f t="shared" si="211"/>
        <v/>
      </c>
      <c r="F1133" s="3" t="str">
        <f t="shared" si="203"/>
        <v/>
      </c>
      <c r="G1133" s="47">
        <f t="shared" si="213"/>
        <v>8.6499999999999994E-2</v>
      </c>
      <c r="H1133" s="37">
        <f t="shared" si="204"/>
        <v>8.6499999999999994E-2</v>
      </c>
      <c r="I1133" s="9" t="e">
        <f>IF(Inputs!$B$12="No",IF((K1133+L1133)&gt;(U1132*(1+rate/freq)),IF((U1132*(1+rate/freq))&lt;0,0,(U1132*(1+rate/freq))),(K1133+L1133)),IF(E1133="",NA(),IF(Inputs!$E$10&gt;(U1132*(1+rate/freq)),IF((U1132*(1+rate/freq))&lt;0,0,(U1132*(1+rate/freq))),PMT(H1133/freq,(term),-$B$2))))</f>
        <v>#N/A</v>
      </c>
      <c r="J1133" s="8" t="str">
        <f t="shared" si="205"/>
        <v/>
      </c>
      <c r="K1133" s="9" t="str">
        <f t="shared" si="206"/>
        <v/>
      </c>
      <c r="L1133" s="8" t="str">
        <f>IF(E1133="","",IF(Inputs!$B$12="Yes",I1133-K1133,Inputs!$B$6-K1133))</f>
        <v/>
      </c>
      <c r="M1133" s="8" t="str">
        <f t="shared" si="212"/>
        <v/>
      </c>
      <c r="N1133" s="8"/>
      <c r="O1133" s="8"/>
      <c r="P1133" s="8"/>
      <c r="Q1133" s="8" t="str">
        <f t="shared" si="207"/>
        <v/>
      </c>
      <c r="R1133" s="3">
        <f t="shared" si="208"/>
        <v>0</v>
      </c>
      <c r="S1133" s="19"/>
      <c r="T1133" s="3">
        <f t="shared" si="209"/>
        <v>0</v>
      </c>
      <c r="U1133" s="8" t="str">
        <f t="shared" si="210"/>
        <v/>
      </c>
      <c r="W1133" s="11"/>
      <c r="X1133" s="11"/>
      <c r="Y1133" s="11"/>
      <c r="Z1133" s="11"/>
      <c r="AA1133" s="11"/>
      <c r="AB1133" s="11"/>
      <c r="AC1133" s="11"/>
      <c r="AD1133">
        <f>IF(AND('Loan amortization schedule-old'!K1133&gt;$AE$1,K1133&gt;$AE$1),1,0)</f>
        <v>1</v>
      </c>
      <c r="AE1133" s="2">
        <f>IF(AND('Loan amortization schedule-old'!K1133&gt;$AE$1,K1133&lt;$AE$1),($AE$1-K1133)*Inputs!$B$10,0)</f>
        <v>0</v>
      </c>
      <c r="AF1133">
        <f>IF(AND('Loan amortization schedule-old'!K1133&lt;$AE$1,K1133&lt;$AE$1),('Loan amortization schedule-old'!K1133-'Loan amortization schedule-new'!K1133)*Inputs!$B$10,0)</f>
        <v>0</v>
      </c>
      <c r="AG1133" s="7"/>
      <c r="AH1133" s="61" t="e">
        <f>IF(ISERROR(E1133),NA(),'Loan amortization schedule-old'!K1133-'Loan amortization schedule-new'!K1133)+IF(ISERROR(E1133),NA(),'Loan amortization schedule-old'!L1133-'Loan amortization schedule-new'!L1133)-IF(ISERROR(E1133),NA(),IF(AD1133=1,0,SUM(AE1133:AF1133)))</f>
        <v>#VALUE!</v>
      </c>
    </row>
    <row r="1134" spans="4:34">
      <c r="D1134" s="26">
        <f>IF(SUM($D$2:D1133)&lt;&gt;0,0,IF(OR(ROUND(U1133-L1134,2)=0,ROUND(U1134,2)=0),E1134,0))</f>
        <v>0</v>
      </c>
      <c r="E1134" s="3" t="str">
        <f t="shared" si="211"/>
        <v/>
      </c>
      <c r="F1134" s="3" t="str">
        <f t="shared" si="203"/>
        <v/>
      </c>
      <c r="G1134" s="47">
        <f t="shared" si="213"/>
        <v>8.6499999999999994E-2</v>
      </c>
      <c r="H1134" s="37">
        <f t="shared" si="204"/>
        <v>8.6499999999999994E-2</v>
      </c>
      <c r="I1134" s="9" t="e">
        <f>IF(Inputs!$B$12="No",IF((K1134+L1134)&gt;(U1133*(1+rate/freq)),IF((U1133*(1+rate/freq))&lt;0,0,(U1133*(1+rate/freq))),(K1134+L1134)),IF(E1134="",NA(),IF(Inputs!$E$10&gt;(U1133*(1+rate/freq)),IF((U1133*(1+rate/freq))&lt;0,0,(U1133*(1+rate/freq))),PMT(H1134/freq,(term),-$B$2))))</f>
        <v>#N/A</v>
      </c>
      <c r="J1134" s="8" t="str">
        <f t="shared" si="205"/>
        <v/>
      </c>
      <c r="K1134" s="9" t="str">
        <f t="shared" si="206"/>
        <v/>
      </c>
      <c r="L1134" s="8" t="str">
        <f>IF(E1134="","",IF(Inputs!$B$12="Yes",I1134-K1134,Inputs!$B$6-K1134))</f>
        <v/>
      </c>
      <c r="M1134" s="8" t="str">
        <f t="shared" si="212"/>
        <v/>
      </c>
      <c r="N1134" s="8"/>
      <c r="O1134" s="8"/>
      <c r="P1134" s="8"/>
      <c r="Q1134" s="8" t="str">
        <f t="shared" si="207"/>
        <v/>
      </c>
      <c r="R1134" s="3">
        <f t="shared" si="208"/>
        <v>0</v>
      </c>
      <c r="S1134" s="19"/>
      <c r="T1134" s="3">
        <f t="shared" si="209"/>
        <v>0</v>
      </c>
      <c r="U1134" s="8" t="str">
        <f t="shared" si="210"/>
        <v/>
      </c>
      <c r="W1134" s="11"/>
      <c r="X1134" s="11"/>
      <c r="Y1134" s="11"/>
      <c r="Z1134" s="11"/>
      <c r="AA1134" s="11"/>
      <c r="AB1134" s="11"/>
      <c r="AC1134" s="11"/>
      <c r="AD1134">
        <f>IF(AND('Loan amortization schedule-old'!K1134&gt;$AE$1,K1134&gt;$AE$1),1,0)</f>
        <v>1</v>
      </c>
      <c r="AE1134" s="2">
        <f>IF(AND('Loan amortization schedule-old'!K1134&gt;$AE$1,K1134&lt;$AE$1),($AE$1-K1134)*Inputs!$B$10,0)</f>
        <v>0</v>
      </c>
      <c r="AF1134">
        <f>IF(AND('Loan amortization schedule-old'!K1134&lt;$AE$1,K1134&lt;$AE$1),('Loan amortization schedule-old'!K1134-'Loan amortization schedule-new'!K1134)*Inputs!$B$10,0)</f>
        <v>0</v>
      </c>
      <c r="AG1134" s="7"/>
      <c r="AH1134" s="61" t="e">
        <f>IF(ISERROR(E1134),NA(),'Loan amortization schedule-old'!K1134-'Loan amortization schedule-new'!K1134)+IF(ISERROR(E1134),NA(),'Loan amortization schedule-old'!L1134-'Loan amortization schedule-new'!L1134)-IF(ISERROR(E1134),NA(),IF(AD1134=1,0,SUM(AE1134:AF1134)))</f>
        <v>#VALUE!</v>
      </c>
    </row>
    <row r="1135" spans="4:34">
      <c r="D1135" s="26">
        <f>IF(SUM($D$2:D1134)&lt;&gt;0,0,IF(OR(ROUND(U1134-L1135,2)=0,ROUND(U1135,2)=0),E1135,0))</f>
        <v>0</v>
      </c>
      <c r="E1135" s="3" t="str">
        <f t="shared" si="211"/>
        <v/>
      </c>
      <c r="F1135" s="3" t="str">
        <f t="shared" si="203"/>
        <v/>
      </c>
      <c r="G1135" s="47">
        <f t="shared" si="213"/>
        <v>8.6499999999999994E-2</v>
      </c>
      <c r="H1135" s="37">
        <f t="shared" si="204"/>
        <v>8.6499999999999994E-2</v>
      </c>
      <c r="I1135" s="9" t="e">
        <f>IF(Inputs!$B$12="No",IF((K1135+L1135)&gt;(U1134*(1+rate/freq)),IF((U1134*(1+rate/freq))&lt;0,0,(U1134*(1+rate/freq))),(K1135+L1135)),IF(E1135="",NA(),IF(Inputs!$E$10&gt;(U1134*(1+rate/freq)),IF((U1134*(1+rate/freq))&lt;0,0,(U1134*(1+rate/freq))),PMT(H1135/freq,(term),-$B$2))))</f>
        <v>#N/A</v>
      </c>
      <c r="J1135" s="8" t="str">
        <f t="shared" si="205"/>
        <v/>
      </c>
      <c r="K1135" s="9" t="str">
        <f t="shared" si="206"/>
        <v/>
      </c>
      <c r="L1135" s="8" t="str">
        <f>IF(E1135="","",IF(Inputs!$B$12="Yes",I1135-K1135,Inputs!$B$6-K1135))</f>
        <v/>
      </c>
      <c r="M1135" s="8" t="str">
        <f t="shared" si="212"/>
        <v/>
      </c>
      <c r="N1135" s="8">
        <f>N1132+3</f>
        <v>1132</v>
      </c>
      <c r="O1135" s="8"/>
      <c r="P1135" s="8"/>
      <c r="Q1135" s="8" t="str">
        <f t="shared" si="207"/>
        <v/>
      </c>
      <c r="R1135" s="3">
        <f t="shared" si="208"/>
        <v>0</v>
      </c>
      <c r="S1135" s="19"/>
      <c r="T1135" s="3">
        <f t="shared" si="209"/>
        <v>0</v>
      </c>
      <c r="U1135" s="8" t="str">
        <f t="shared" si="210"/>
        <v/>
      </c>
      <c r="W1135" s="11"/>
      <c r="X1135" s="11"/>
      <c r="Y1135" s="11"/>
      <c r="Z1135" s="11"/>
      <c r="AA1135" s="11"/>
      <c r="AB1135" s="11"/>
      <c r="AC1135" s="11"/>
      <c r="AD1135">
        <f>IF(AND('Loan amortization schedule-old'!K1135&gt;$AE$1,K1135&gt;$AE$1),1,0)</f>
        <v>1</v>
      </c>
      <c r="AE1135" s="2">
        <f>IF(AND('Loan amortization schedule-old'!K1135&gt;$AE$1,K1135&lt;$AE$1),($AE$1-K1135)*Inputs!$B$10,0)</f>
        <v>0</v>
      </c>
      <c r="AF1135">
        <f>IF(AND('Loan amortization schedule-old'!K1135&lt;$AE$1,K1135&lt;$AE$1),('Loan amortization schedule-old'!K1135-'Loan amortization schedule-new'!K1135)*Inputs!$B$10,0)</f>
        <v>0</v>
      </c>
      <c r="AG1135" s="7"/>
      <c r="AH1135" s="61" t="e">
        <f>IF(ISERROR(E1135),NA(),'Loan amortization schedule-old'!K1135-'Loan amortization schedule-new'!K1135)+IF(ISERROR(E1135),NA(),'Loan amortization schedule-old'!L1135-'Loan amortization schedule-new'!L1135)-IF(ISERROR(E1135),NA(),IF(AD1135=1,0,SUM(AE1135:AF1135)))</f>
        <v>#VALUE!</v>
      </c>
    </row>
    <row r="1136" spans="4:34">
      <c r="D1136" s="26">
        <f>IF(SUM($D$2:D1135)&lt;&gt;0,0,IF(OR(ROUND(U1135-L1136,2)=0,ROUND(U1136,2)=0),E1136,0))</f>
        <v>0</v>
      </c>
      <c r="E1136" s="3" t="str">
        <f t="shared" si="211"/>
        <v/>
      </c>
      <c r="F1136" s="3" t="str">
        <f t="shared" si="203"/>
        <v/>
      </c>
      <c r="G1136" s="47">
        <f t="shared" si="213"/>
        <v>8.6499999999999994E-2</v>
      </c>
      <c r="H1136" s="37">
        <f t="shared" si="204"/>
        <v>8.6499999999999994E-2</v>
      </c>
      <c r="I1136" s="9" t="e">
        <f>IF(Inputs!$B$12="No",IF((K1136+L1136)&gt;(U1135*(1+rate/freq)),IF((U1135*(1+rate/freq))&lt;0,0,(U1135*(1+rate/freq))),(K1136+L1136)),IF(E1136="",NA(),IF(Inputs!$E$10&gt;(U1135*(1+rate/freq)),IF((U1135*(1+rate/freq))&lt;0,0,(U1135*(1+rate/freq))),PMT(H1136/freq,(term),-$B$2))))</f>
        <v>#N/A</v>
      </c>
      <c r="J1136" s="8" t="str">
        <f t="shared" si="205"/>
        <v/>
      </c>
      <c r="K1136" s="9" t="str">
        <f t="shared" si="206"/>
        <v/>
      </c>
      <c r="L1136" s="8" t="str">
        <f>IF(E1136="","",IF(Inputs!$B$12="Yes",I1136-K1136,Inputs!$B$6-K1136))</f>
        <v/>
      </c>
      <c r="M1136" s="8" t="str">
        <f t="shared" si="212"/>
        <v/>
      </c>
      <c r="N1136" s="8"/>
      <c r="O1136" s="8"/>
      <c r="P1136" s="8"/>
      <c r="Q1136" s="8" t="str">
        <f t="shared" si="207"/>
        <v/>
      </c>
      <c r="R1136" s="3">
        <f t="shared" si="208"/>
        <v>0</v>
      </c>
      <c r="S1136" s="19"/>
      <c r="T1136" s="3">
        <f t="shared" si="209"/>
        <v>0</v>
      </c>
      <c r="U1136" s="8" t="str">
        <f t="shared" si="210"/>
        <v/>
      </c>
      <c r="W1136" s="11"/>
      <c r="X1136" s="11"/>
      <c r="Y1136" s="11"/>
      <c r="Z1136" s="11"/>
      <c r="AA1136" s="11"/>
      <c r="AB1136" s="11"/>
      <c r="AC1136" s="11"/>
      <c r="AD1136">
        <f>IF(AND('Loan amortization schedule-old'!K1136&gt;$AE$1,K1136&gt;$AE$1),1,0)</f>
        <v>1</v>
      </c>
      <c r="AE1136" s="2">
        <f>IF(AND('Loan amortization schedule-old'!K1136&gt;$AE$1,K1136&lt;$AE$1),($AE$1-K1136)*Inputs!$B$10,0)</f>
        <v>0</v>
      </c>
      <c r="AF1136">
        <f>IF(AND('Loan amortization schedule-old'!K1136&lt;$AE$1,K1136&lt;$AE$1),('Loan amortization schedule-old'!K1136-'Loan amortization schedule-new'!K1136)*Inputs!$B$10,0)</f>
        <v>0</v>
      </c>
      <c r="AG1136" s="7"/>
      <c r="AH1136" s="61" t="e">
        <f>IF(ISERROR(E1136),NA(),'Loan amortization schedule-old'!K1136-'Loan amortization schedule-new'!K1136)+IF(ISERROR(E1136),NA(),'Loan amortization schedule-old'!L1136-'Loan amortization schedule-new'!L1136)-IF(ISERROR(E1136),NA(),IF(AD1136=1,0,SUM(AE1136:AF1136)))</f>
        <v>#VALUE!</v>
      </c>
    </row>
    <row r="1137" spans="4:34">
      <c r="D1137" s="26">
        <f>IF(SUM($D$2:D1136)&lt;&gt;0,0,IF(OR(ROUND(U1136-L1137,2)=0,ROUND(U1137,2)=0),E1137,0))</f>
        <v>0</v>
      </c>
      <c r="E1137" s="3" t="str">
        <f t="shared" si="211"/>
        <v/>
      </c>
      <c r="F1137" s="3" t="str">
        <f t="shared" si="203"/>
        <v/>
      </c>
      <c r="G1137" s="47">
        <f t="shared" si="213"/>
        <v>8.6499999999999994E-2</v>
      </c>
      <c r="H1137" s="37">
        <f t="shared" si="204"/>
        <v>8.6499999999999994E-2</v>
      </c>
      <c r="I1137" s="9" t="e">
        <f>IF(Inputs!$B$12="No",IF((K1137+L1137)&gt;(U1136*(1+rate/freq)),IF((U1136*(1+rate/freq))&lt;0,0,(U1136*(1+rate/freq))),(K1137+L1137)),IF(E1137="",NA(),IF(Inputs!$E$10&gt;(U1136*(1+rate/freq)),IF((U1136*(1+rate/freq))&lt;0,0,(U1136*(1+rate/freq))),PMT(H1137/freq,(term),-$B$2))))</f>
        <v>#N/A</v>
      </c>
      <c r="J1137" s="8" t="str">
        <f t="shared" si="205"/>
        <v/>
      </c>
      <c r="K1137" s="9" t="str">
        <f t="shared" si="206"/>
        <v/>
      </c>
      <c r="L1137" s="8" t="str">
        <f>IF(E1137="","",IF(Inputs!$B$12="Yes",I1137-K1137,Inputs!$B$6-K1137))</f>
        <v/>
      </c>
      <c r="M1137" s="8" t="str">
        <f t="shared" si="212"/>
        <v/>
      </c>
      <c r="N1137" s="8"/>
      <c r="O1137" s="8"/>
      <c r="P1137" s="8"/>
      <c r="Q1137" s="8" t="str">
        <f t="shared" si="207"/>
        <v/>
      </c>
      <c r="R1137" s="3">
        <f t="shared" si="208"/>
        <v>0</v>
      </c>
      <c r="S1137" s="19"/>
      <c r="T1137" s="3">
        <f t="shared" si="209"/>
        <v>0</v>
      </c>
      <c r="U1137" s="8" t="str">
        <f t="shared" si="210"/>
        <v/>
      </c>
      <c r="W1137" s="11"/>
      <c r="X1137" s="11"/>
      <c r="Y1137" s="11"/>
      <c r="Z1137" s="11"/>
      <c r="AA1137" s="11"/>
      <c r="AB1137" s="11"/>
      <c r="AC1137" s="11"/>
      <c r="AD1137">
        <f>IF(AND('Loan amortization schedule-old'!K1137&gt;$AE$1,K1137&gt;$AE$1),1,0)</f>
        <v>1</v>
      </c>
      <c r="AE1137" s="2">
        <f>IF(AND('Loan amortization schedule-old'!K1137&gt;$AE$1,K1137&lt;$AE$1),($AE$1-K1137)*Inputs!$B$10,0)</f>
        <v>0</v>
      </c>
      <c r="AF1137">
        <f>IF(AND('Loan amortization schedule-old'!K1137&lt;$AE$1,K1137&lt;$AE$1),('Loan amortization schedule-old'!K1137-'Loan amortization schedule-new'!K1137)*Inputs!$B$10,0)</f>
        <v>0</v>
      </c>
      <c r="AG1137" s="7"/>
      <c r="AH1137" s="61" t="e">
        <f>IF(ISERROR(E1137),NA(),'Loan amortization schedule-old'!K1137-'Loan amortization schedule-new'!K1137)+IF(ISERROR(E1137),NA(),'Loan amortization schedule-old'!L1137-'Loan amortization schedule-new'!L1137)-IF(ISERROR(E1137),NA(),IF(AD1137=1,0,SUM(AE1137:AF1137)))</f>
        <v>#VALUE!</v>
      </c>
    </row>
    <row r="1138" spans="4:34">
      <c r="D1138" s="26">
        <f>IF(SUM($D$2:D1137)&lt;&gt;0,0,IF(OR(ROUND(U1137-L1138,2)=0,ROUND(U1138,2)=0),E1138,0))</f>
        <v>0</v>
      </c>
      <c r="E1138" s="3" t="str">
        <f t="shared" si="211"/>
        <v/>
      </c>
      <c r="F1138" s="3" t="str">
        <f t="shared" si="203"/>
        <v/>
      </c>
      <c r="G1138" s="47">
        <f t="shared" si="213"/>
        <v>8.6499999999999994E-2</v>
      </c>
      <c r="H1138" s="37">
        <f t="shared" si="204"/>
        <v>8.6499999999999994E-2</v>
      </c>
      <c r="I1138" s="9" t="e">
        <f>IF(Inputs!$B$12="No",IF((K1138+L1138)&gt;(U1137*(1+rate/freq)),IF((U1137*(1+rate/freq))&lt;0,0,(U1137*(1+rate/freq))),(K1138+L1138)),IF(E1138="",NA(),IF(Inputs!$E$10&gt;(U1137*(1+rate/freq)),IF((U1137*(1+rate/freq))&lt;0,0,(U1137*(1+rate/freq))),PMT(H1138/freq,(term),-$B$2))))</f>
        <v>#N/A</v>
      </c>
      <c r="J1138" s="8" t="str">
        <f t="shared" si="205"/>
        <v/>
      </c>
      <c r="K1138" s="9" t="str">
        <f t="shared" si="206"/>
        <v/>
      </c>
      <c r="L1138" s="8" t="str">
        <f>IF(E1138="","",IF(Inputs!$B$12="Yes",I1138-K1138,Inputs!$B$6-K1138))</f>
        <v/>
      </c>
      <c r="M1138" s="8" t="str">
        <f t="shared" si="212"/>
        <v/>
      </c>
      <c r="N1138" s="8">
        <f>N1135+3</f>
        <v>1135</v>
      </c>
      <c r="O1138" s="8">
        <f>O1132+6</f>
        <v>1135</v>
      </c>
      <c r="P1138" s="8"/>
      <c r="Q1138" s="8" t="str">
        <f t="shared" si="207"/>
        <v/>
      </c>
      <c r="R1138" s="3">
        <f t="shared" si="208"/>
        <v>0</v>
      </c>
      <c r="S1138" s="19"/>
      <c r="T1138" s="3">
        <f t="shared" si="209"/>
        <v>0</v>
      </c>
      <c r="U1138" s="8" t="str">
        <f t="shared" si="210"/>
        <v/>
      </c>
      <c r="W1138" s="11"/>
      <c r="X1138" s="11"/>
      <c r="Y1138" s="11"/>
      <c r="Z1138" s="11"/>
      <c r="AA1138" s="11"/>
      <c r="AB1138" s="11"/>
      <c r="AC1138" s="11"/>
      <c r="AD1138">
        <f>IF(AND('Loan amortization schedule-old'!K1138&gt;$AE$1,K1138&gt;$AE$1),1,0)</f>
        <v>1</v>
      </c>
      <c r="AE1138" s="2">
        <f>IF(AND('Loan amortization schedule-old'!K1138&gt;$AE$1,K1138&lt;$AE$1),($AE$1-K1138)*Inputs!$B$10,0)</f>
        <v>0</v>
      </c>
      <c r="AF1138">
        <f>IF(AND('Loan amortization schedule-old'!K1138&lt;$AE$1,K1138&lt;$AE$1),('Loan amortization schedule-old'!K1138-'Loan amortization schedule-new'!K1138)*Inputs!$B$10,0)</f>
        <v>0</v>
      </c>
      <c r="AG1138" s="7"/>
      <c r="AH1138" s="61" t="e">
        <f>IF(ISERROR(E1138),NA(),'Loan amortization schedule-old'!K1138-'Loan amortization schedule-new'!K1138)+IF(ISERROR(E1138),NA(),'Loan amortization schedule-old'!L1138-'Loan amortization schedule-new'!L1138)-IF(ISERROR(E1138),NA(),IF(AD1138=1,0,SUM(AE1138:AF1138)))</f>
        <v>#VALUE!</v>
      </c>
    </row>
    <row r="1139" spans="4:34">
      <c r="D1139" s="26">
        <f>IF(SUM($D$2:D1138)&lt;&gt;0,0,IF(OR(ROUND(U1138-L1139,2)=0,ROUND(U1139,2)=0),E1139,0))</f>
        <v>0</v>
      </c>
      <c r="E1139" s="3" t="str">
        <f t="shared" si="211"/>
        <v/>
      </c>
      <c r="F1139" s="3" t="str">
        <f t="shared" si="203"/>
        <v/>
      </c>
      <c r="G1139" s="47">
        <f t="shared" si="213"/>
        <v>8.6499999999999994E-2</v>
      </c>
      <c r="H1139" s="37">
        <f t="shared" si="204"/>
        <v>8.6499999999999994E-2</v>
      </c>
      <c r="I1139" s="9" t="e">
        <f>IF(Inputs!$B$12="No",IF((K1139+L1139)&gt;(U1138*(1+rate/freq)),IF((U1138*(1+rate/freq))&lt;0,0,(U1138*(1+rate/freq))),(K1139+L1139)),IF(E1139="",NA(),IF(Inputs!$E$10&gt;(U1138*(1+rate/freq)),IF((U1138*(1+rate/freq))&lt;0,0,(U1138*(1+rate/freq))),PMT(H1139/freq,(term),-$B$2))))</f>
        <v>#N/A</v>
      </c>
      <c r="J1139" s="8" t="str">
        <f t="shared" si="205"/>
        <v/>
      </c>
      <c r="K1139" s="9" t="str">
        <f t="shared" si="206"/>
        <v/>
      </c>
      <c r="L1139" s="8" t="str">
        <f>IF(E1139="","",IF(Inputs!$B$12="Yes",I1139-K1139,Inputs!$B$6-K1139))</f>
        <v/>
      </c>
      <c r="M1139" s="8" t="str">
        <f t="shared" si="212"/>
        <v/>
      </c>
      <c r="N1139" s="8"/>
      <c r="O1139" s="8"/>
      <c r="P1139" s="8"/>
      <c r="Q1139" s="8" t="str">
        <f t="shared" si="207"/>
        <v/>
      </c>
      <c r="R1139" s="3">
        <f t="shared" si="208"/>
        <v>0</v>
      </c>
      <c r="S1139" s="19"/>
      <c r="T1139" s="3">
        <f t="shared" si="209"/>
        <v>0</v>
      </c>
      <c r="U1139" s="8" t="str">
        <f t="shared" si="210"/>
        <v/>
      </c>
      <c r="W1139" s="11"/>
      <c r="X1139" s="11"/>
      <c r="Y1139" s="11"/>
      <c r="Z1139" s="11"/>
      <c r="AA1139" s="11"/>
      <c r="AB1139" s="11"/>
      <c r="AC1139" s="11"/>
      <c r="AD1139">
        <f>IF(AND('Loan amortization schedule-old'!K1139&gt;$AE$1,K1139&gt;$AE$1),1,0)</f>
        <v>1</v>
      </c>
      <c r="AE1139" s="2">
        <f>IF(AND('Loan amortization schedule-old'!K1139&gt;$AE$1,K1139&lt;$AE$1),($AE$1-K1139)*Inputs!$B$10,0)</f>
        <v>0</v>
      </c>
      <c r="AF1139">
        <f>IF(AND('Loan amortization schedule-old'!K1139&lt;$AE$1,K1139&lt;$AE$1),('Loan amortization schedule-old'!K1139-'Loan amortization schedule-new'!K1139)*Inputs!$B$10,0)</f>
        <v>0</v>
      </c>
      <c r="AG1139" s="7"/>
      <c r="AH1139" s="61" t="e">
        <f>IF(ISERROR(E1139),NA(),'Loan amortization schedule-old'!K1139-'Loan amortization schedule-new'!K1139)+IF(ISERROR(E1139),NA(),'Loan amortization schedule-old'!L1139-'Loan amortization schedule-new'!L1139)-IF(ISERROR(E1139),NA(),IF(AD1139=1,0,SUM(AE1139:AF1139)))</f>
        <v>#VALUE!</v>
      </c>
    </row>
    <row r="1140" spans="4:34">
      <c r="D1140" s="26">
        <f>IF(SUM($D$2:D1139)&lt;&gt;0,0,IF(OR(ROUND(U1139-L1140,2)=0,ROUND(U1140,2)=0),E1140,0))</f>
        <v>0</v>
      </c>
      <c r="E1140" s="3" t="str">
        <f t="shared" si="211"/>
        <v/>
      </c>
      <c r="F1140" s="3" t="str">
        <f t="shared" si="203"/>
        <v/>
      </c>
      <c r="G1140" s="47">
        <f t="shared" si="213"/>
        <v>8.6499999999999994E-2</v>
      </c>
      <c r="H1140" s="37">
        <f t="shared" si="204"/>
        <v>8.6499999999999994E-2</v>
      </c>
      <c r="I1140" s="9" t="e">
        <f>IF(Inputs!$B$12="No",IF((K1140+L1140)&gt;(U1139*(1+rate/freq)),IF((U1139*(1+rate/freq))&lt;0,0,(U1139*(1+rate/freq))),(K1140+L1140)),IF(E1140="",NA(),IF(Inputs!$E$10&gt;(U1139*(1+rate/freq)),IF((U1139*(1+rate/freq))&lt;0,0,(U1139*(1+rate/freq))),PMT(H1140/freq,(term),-$B$2))))</f>
        <v>#N/A</v>
      </c>
      <c r="J1140" s="8" t="str">
        <f t="shared" si="205"/>
        <v/>
      </c>
      <c r="K1140" s="9" t="str">
        <f t="shared" si="206"/>
        <v/>
      </c>
      <c r="L1140" s="8" t="str">
        <f>IF(E1140="","",IF(Inputs!$B$12="Yes",I1140-K1140,Inputs!$B$6-K1140))</f>
        <v/>
      </c>
      <c r="M1140" s="8" t="str">
        <f t="shared" si="212"/>
        <v/>
      </c>
      <c r="N1140" s="8"/>
      <c r="O1140" s="8"/>
      <c r="P1140" s="8"/>
      <c r="Q1140" s="8" t="str">
        <f t="shared" si="207"/>
        <v/>
      </c>
      <c r="R1140" s="3">
        <f t="shared" si="208"/>
        <v>0</v>
      </c>
      <c r="S1140" s="19"/>
      <c r="T1140" s="3">
        <f t="shared" si="209"/>
        <v>0</v>
      </c>
      <c r="U1140" s="8" t="str">
        <f t="shared" si="210"/>
        <v/>
      </c>
      <c r="W1140" s="11"/>
      <c r="X1140" s="11"/>
      <c r="Y1140" s="11"/>
      <c r="Z1140" s="11"/>
      <c r="AA1140" s="11"/>
      <c r="AB1140" s="11"/>
      <c r="AC1140" s="11"/>
      <c r="AD1140">
        <f>IF(AND('Loan amortization schedule-old'!K1140&gt;$AE$1,K1140&gt;$AE$1),1,0)</f>
        <v>1</v>
      </c>
      <c r="AE1140" s="2">
        <f>IF(AND('Loan amortization schedule-old'!K1140&gt;$AE$1,K1140&lt;$AE$1),($AE$1-K1140)*Inputs!$B$10,0)</f>
        <v>0</v>
      </c>
      <c r="AF1140">
        <f>IF(AND('Loan amortization schedule-old'!K1140&lt;$AE$1,K1140&lt;$AE$1),('Loan amortization schedule-old'!K1140-'Loan amortization schedule-new'!K1140)*Inputs!$B$10,0)</f>
        <v>0</v>
      </c>
      <c r="AG1140" s="7"/>
      <c r="AH1140" s="61" t="e">
        <f>IF(ISERROR(E1140),NA(),'Loan amortization schedule-old'!K1140-'Loan amortization schedule-new'!K1140)+IF(ISERROR(E1140),NA(),'Loan amortization schedule-old'!L1140-'Loan amortization schedule-new'!L1140)-IF(ISERROR(E1140),NA(),IF(AD1140=1,0,SUM(AE1140:AF1140)))</f>
        <v>#VALUE!</v>
      </c>
    </row>
    <row r="1141" spans="4:34">
      <c r="D1141" s="26">
        <f>IF(SUM($D$2:D1140)&lt;&gt;0,0,IF(OR(ROUND(U1140-L1141,2)=0,ROUND(U1141,2)=0),E1141,0))</f>
        <v>0</v>
      </c>
      <c r="E1141" s="3" t="str">
        <f t="shared" si="211"/>
        <v/>
      </c>
      <c r="F1141" s="3" t="str">
        <f t="shared" si="203"/>
        <v/>
      </c>
      <c r="G1141" s="47">
        <f t="shared" si="213"/>
        <v>8.6499999999999994E-2</v>
      </c>
      <c r="H1141" s="37">
        <f t="shared" si="204"/>
        <v>8.6499999999999994E-2</v>
      </c>
      <c r="I1141" s="9" t="e">
        <f>IF(Inputs!$B$12="No",IF((K1141+L1141)&gt;(U1140*(1+rate/freq)),IF((U1140*(1+rate/freq))&lt;0,0,(U1140*(1+rate/freq))),(K1141+L1141)),IF(E1141="",NA(),IF(Inputs!$E$10&gt;(U1140*(1+rate/freq)),IF((U1140*(1+rate/freq))&lt;0,0,(U1140*(1+rate/freq))),PMT(H1141/freq,(term),-$B$2))))</f>
        <v>#N/A</v>
      </c>
      <c r="J1141" s="8" t="str">
        <f t="shared" si="205"/>
        <v/>
      </c>
      <c r="K1141" s="9" t="str">
        <f t="shared" si="206"/>
        <v/>
      </c>
      <c r="L1141" s="8" t="str">
        <f>IF(E1141="","",IF(Inputs!$B$12="Yes",I1141-K1141,Inputs!$B$6-K1141))</f>
        <v/>
      </c>
      <c r="M1141" s="8" t="str">
        <f t="shared" si="212"/>
        <v/>
      </c>
      <c r="N1141" s="8">
        <f>N1138+3</f>
        <v>1138</v>
      </c>
      <c r="O1141" s="8"/>
      <c r="P1141" s="8"/>
      <c r="Q1141" s="8" t="str">
        <f t="shared" si="207"/>
        <v/>
      </c>
      <c r="R1141" s="3">
        <f t="shared" si="208"/>
        <v>0</v>
      </c>
      <c r="S1141" s="19"/>
      <c r="T1141" s="3">
        <f t="shared" si="209"/>
        <v>0</v>
      </c>
      <c r="U1141" s="8" t="str">
        <f t="shared" si="210"/>
        <v/>
      </c>
      <c r="W1141" s="11"/>
      <c r="X1141" s="11"/>
      <c r="Y1141" s="11"/>
      <c r="Z1141" s="11"/>
      <c r="AA1141" s="11"/>
      <c r="AB1141" s="11"/>
      <c r="AC1141" s="11"/>
      <c r="AD1141">
        <f>IF(AND('Loan amortization schedule-old'!K1141&gt;$AE$1,K1141&gt;$AE$1),1,0)</f>
        <v>1</v>
      </c>
      <c r="AE1141" s="2">
        <f>IF(AND('Loan amortization schedule-old'!K1141&gt;$AE$1,K1141&lt;$AE$1),($AE$1-K1141)*Inputs!$B$10,0)</f>
        <v>0</v>
      </c>
      <c r="AF1141">
        <f>IF(AND('Loan amortization schedule-old'!K1141&lt;$AE$1,K1141&lt;$AE$1),('Loan amortization schedule-old'!K1141-'Loan amortization schedule-new'!K1141)*Inputs!$B$10,0)</f>
        <v>0</v>
      </c>
      <c r="AG1141" s="7"/>
      <c r="AH1141" s="61" t="e">
        <f>IF(ISERROR(E1141),NA(),'Loan amortization schedule-old'!K1141-'Loan amortization schedule-new'!K1141)+IF(ISERROR(E1141),NA(),'Loan amortization schedule-old'!L1141-'Loan amortization schedule-new'!L1141)-IF(ISERROR(E1141),NA(),IF(AD1141=1,0,SUM(AE1141:AF1141)))</f>
        <v>#VALUE!</v>
      </c>
    </row>
    <row r="1142" spans="4:34">
      <c r="D1142" s="26">
        <f>IF(SUM($D$2:D1141)&lt;&gt;0,0,IF(OR(ROUND(U1141-L1142,2)=0,ROUND(U1142,2)=0),E1142,0))</f>
        <v>0</v>
      </c>
      <c r="E1142" s="3" t="str">
        <f t="shared" si="211"/>
        <v/>
      </c>
      <c r="F1142" s="3" t="str">
        <f t="shared" si="203"/>
        <v/>
      </c>
      <c r="G1142" s="47">
        <f t="shared" si="213"/>
        <v>8.6499999999999994E-2</v>
      </c>
      <c r="H1142" s="37">
        <f t="shared" si="204"/>
        <v>8.6499999999999994E-2</v>
      </c>
      <c r="I1142" s="9" t="e">
        <f>IF(Inputs!$B$12="No",IF((K1142+L1142)&gt;(U1141*(1+rate/freq)),IF((U1141*(1+rate/freq))&lt;0,0,(U1141*(1+rate/freq))),(K1142+L1142)),IF(E1142="",NA(),IF(Inputs!$E$10&gt;(U1141*(1+rate/freq)),IF((U1141*(1+rate/freq))&lt;0,0,(U1141*(1+rate/freq))),PMT(H1142/freq,(term),-$B$2))))</f>
        <v>#N/A</v>
      </c>
      <c r="J1142" s="8" t="str">
        <f t="shared" si="205"/>
        <v/>
      </c>
      <c r="K1142" s="9" t="str">
        <f t="shared" si="206"/>
        <v/>
      </c>
      <c r="L1142" s="8" t="str">
        <f>IF(E1142="","",IF(Inputs!$B$12="Yes",I1142-K1142,Inputs!$B$6-K1142))</f>
        <v/>
      </c>
      <c r="M1142" s="8" t="str">
        <f t="shared" si="212"/>
        <v/>
      </c>
      <c r="N1142" s="8"/>
      <c r="O1142" s="8"/>
      <c r="P1142" s="8"/>
      <c r="Q1142" s="8" t="str">
        <f t="shared" si="207"/>
        <v/>
      </c>
      <c r="R1142" s="3">
        <f t="shared" si="208"/>
        <v>0</v>
      </c>
      <c r="S1142" s="19"/>
      <c r="T1142" s="3">
        <f t="shared" si="209"/>
        <v>0</v>
      </c>
      <c r="U1142" s="8" t="str">
        <f t="shared" si="210"/>
        <v/>
      </c>
      <c r="W1142" s="11"/>
      <c r="X1142" s="11"/>
      <c r="Y1142" s="11"/>
      <c r="Z1142" s="11"/>
      <c r="AA1142" s="11"/>
      <c r="AB1142" s="11"/>
      <c r="AC1142" s="11"/>
      <c r="AD1142">
        <f>IF(AND('Loan amortization schedule-old'!K1142&gt;$AE$1,K1142&gt;$AE$1),1,0)</f>
        <v>1</v>
      </c>
      <c r="AE1142" s="2">
        <f>IF(AND('Loan amortization schedule-old'!K1142&gt;$AE$1,K1142&lt;$AE$1),($AE$1-K1142)*Inputs!$B$10,0)</f>
        <v>0</v>
      </c>
      <c r="AF1142">
        <f>IF(AND('Loan amortization schedule-old'!K1142&lt;$AE$1,K1142&lt;$AE$1),('Loan amortization schedule-old'!K1142-'Loan amortization schedule-new'!K1142)*Inputs!$B$10,0)</f>
        <v>0</v>
      </c>
      <c r="AG1142" s="7"/>
      <c r="AH1142" s="61" t="e">
        <f>IF(ISERROR(E1142),NA(),'Loan amortization schedule-old'!K1142-'Loan amortization schedule-new'!K1142)+IF(ISERROR(E1142),NA(),'Loan amortization schedule-old'!L1142-'Loan amortization schedule-new'!L1142)-IF(ISERROR(E1142),NA(),IF(AD1142=1,0,SUM(AE1142:AF1142)))</f>
        <v>#VALUE!</v>
      </c>
    </row>
    <row r="1143" spans="4:34">
      <c r="D1143" s="26">
        <f>IF(SUM($D$2:D1142)&lt;&gt;0,0,IF(OR(ROUND(U1142-L1143,2)=0,ROUND(U1143,2)=0),E1143,0))</f>
        <v>0</v>
      </c>
      <c r="E1143" s="3" t="str">
        <f t="shared" si="211"/>
        <v/>
      </c>
      <c r="F1143" s="3" t="str">
        <f t="shared" si="203"/>
        <v/>
      </c>
      <c r="G1143" s="47">
        <f t="shared" si="213"/>
        <v>8.6499999999999994E-2</v>
      </c>
      <c r="H1143" s="37">
        <f t="shared" si="204"/>
        <v>8.6499999999999994E-2</v>
      </c>
      <c r="I1143" s="9" t="e">
        <f>IF(Inputs!$B$12="No",IF((K1143+L1143)&gt;(U1142*(1+rate/freq)),IF((U1142*(1+rate/freq))&lt;0,0,(U1142*(1+rate/freq))),(K1143+L1143)),IF(E1143="",NA(),IF(Inputs!$E$10&gt;(U1142*(1+rate/freq)),IF((U1142*(1+rate/freq))&lt;0,0,(U1142*(1+rate/freq))),PMT(H1143/freq,(term),-$B$2))))</f>
        <v>#N/A</v>
      </c>
      <c r="J1143" s="8" t="str">
        <f t="shared" si="205"/>
        <v/>
      </c>
      <c r="K1143" s="9" t="str">
        <f t="shared" si="206"/>
        <v/>
      </c>
      <c r="L1143" s="8" t="str">
        <f>IF(E1143="","",IF(Inputs!$B$12="Yes",I1143-K1143,Inputs!$B$6-K1143))</f>
        <v/>
      </c>
      <c r="M1143" s="8" t="str">
        <f t="shared" si="212"/>
        <v/>
      </c>
      <c r="N1143" s="8"/>
      <c r="O1143" s="8"/>
      <c r="P1143" s="8"/>
      <c r="Q1143" s="8" t="str">
        <f t="shared" si="207"/>
        <v/>
      </c>
      <c r="R1143" s="3">
        <f t="shared" si="208"/>
        <v>0</v>
      </c>
      <c r="S1143" s="19"/>
      <c r="T1143" s="3">
        <f t="shared" si="209"/>
        <v>0</v>
      </c>
      <c r="U1143" s="8" t="str">
        <f t="shared" si="210"/>
        <v/>
      </c>
      <c r="W1143" s="11"/>
      <c r="X1143" s="11"/>
      <c r="Y1143" s="11"/>
      <c r="Z1143" s="11"/>
      <c r="AA1143" s="11"/>
      <c r="AB1143" s="11"/>
      <c r="AC1143" s="11"/>
      <c r="AD1143">
        <f>IF(AND('Loan amortization schedule-old'!K1143&gt;$AE$1,K1143&gt;$AE$1),1,0)</f>
        <v>1</v>
      </c>
      <c r="AE1143" s="2">
        <f>IF(AND('Loan amortization schedule-old'!K1143&gt;$AE$1,K1143&lt;$AE$1),($AE$1-K1143)*Inputs!$B$10,0)</f>
        <v>0</v>
      </c>
      <c r="AF1143">
        <f>IF(AND('Loan amortization schedule-old'!K1143&lt;$AE$1,K1143&lt;$AE$1),('Loan amortization schedule-old'!K1143-'Loan amortization schedule-new'!K1143)*Inputs!$B$10,0)</f>
        <v>0</v>
      </c>
      <c r="AG1143" s="7"/>
      <c r="AH1143" s="61" t="e">
        <f>IF(ISERROR(E1143),NA(),'Loan amortization schedule-old'!K1143-'Loan amortization schedule-new'!K1143)+IF(ISERROR(E1143),NA(),'Loan amortization schedule-old'!L1143-'Loan amortization schedule-new'!L1143)-IF(ISERROR(E1143),NA(),IF(AD1143=1,0,SUM(AE1143:AF1143)))</f>
        <v>#VALUE!</v>
      </c>
    </row>
    <row r="1144" spans="4:34">
      <c r="D1144" s="26">
        <f>IF(SUM($D$2:D1143)&lt;&gt;0,0,IF(OR(ROUND(U1143-L1144,2)=0,ROUND(U1144,2)=0),E1144,0))</f>
        <v>0</v>
      </c>
      <c r="E1144" s="3" t="str">
        <f t="shared" si="211"/>
        <v/>
      </c>
      <c r="F1144" s="3" t="str">
        <f t="shared" si="203"/>
        <v/>
      </c>
      <c r="G1144" s="47">
        <f t="shared" si="213"/>
        <v>8.6499999999999994E-2</v>
      </c>
      <c r="H1144" s="37">
        <f t="shared" si="204"/>
        <v>8.6499999999999994E-2</v>
      </c>
      <c r="I1144" s="9" t="e">
        <f>IF(Inputs!$B$12="No",IF((K1144+L1144)&gt;(U1143*(1+rate/freq)),IF((U1143*(1+rate/freq))&lt;0,0,(U1143*(1+rate/freq))),(K1144+L1144)),IF(E1144="",NA(),IF(Inputs!$E$10&gt;(U1143*(1+rate/freq)),IF((U1143*(1+rate/freq))&lt;0,0,(U1143*(1+rate/freq))),PMT(H1144/freq,(term),-$B$2))))</f>
        <v>#N/A</v>
      </c>
      <c r="J1144" s="8" t="str">
        <f t="shared" si="205"/>
        <v/>
      </c>
      <c r="K1144" s="9" t="str">
        <f t="shared" si="206"/>
        <v/>
      </c>
      <c r="L1144" s="8" t="str">
        <f>IF(E1144="","",IF(Inputs!$B$12="Yes",I1144-K1144,Inputs!$B$6-K1144))</f>
        <v/>
      </c>
      <c r="M1144" s="8" t="str">
        <f t="shared" si="212"/>
        <v/>
      </c>
      <c r="N1144" s="8">
        <f>N1141+3</f>
        <v>1141</v>
      </c>
      <c r="O1144" s="8">
        <f>O1138+6</f>
        <v>1141</v>
      </c>
      <c r="P1144" s="8">
        <f>P1132+12</f>
        <v>1141</v>
      </c>
      <c r="Q1144" s="8" t="str">
        <f t="shared" si="207"/>
        <v/>
      </c>
      <c r="R1144" s="3">
        <f t="shared" si="208"/>
        <v>0</v>
      </c>
      <c r="S1144" s="19"/>
      <c r="T1144" s="3">
        <f t="shared" si="209"/>
        <v>0</v>
      </c>
      <c r="U1144" s="8" t="str">
        <f t="shared" si="210"/>
        <v/>
      </c>
      <c r="W1144" s="11"/>
      <c r="X1144" s="11"/>
      <c r="Y1144" s="11"/>
      <c r="Z1144" s="11"/>
      <c r="AA1144" s="11"/>
      <c r="AB1144" s="11"/>
      <c r="AC1144" s="11"/>
      <c r="AD1144">
        <f>IF(AND('Loan amortization schedule-old'!K1144&gt;$AE$1,K1144&gt;$AE$1),1,0)</f>
        <v>1</v>
      </c>
      <c r="AE1144" s="2">
        <f>IF(AND('Loan amortization schedule-old'!K1144&gt;$AE$1,K1144&lt;$AE$1),($AE$1-K1144)*Inputs!$B$10,0)</f>
        <v>0</v>
      </c>
      <c r="AF1144">
        <f>IF(AND('Loan amortization schedule-old'!K1144&lt;$AE$1,K1144&lt;$AE$1),('Loan amortization schedule-old'!K1144-'Loan amortization schedule-new'!K1144)*Inputs!$B$10,0)</f>
        <v>0</v>
      </c>
      <c r="AG1144" s="7"/>
      <c r="AH1144" s="61" t="e">
        <f>IF(ISERROR(E1144),NA(),'Loan amortization schedule-old'!K1144-'Loan amortization schedule-new'!K1144)+IF(ISERROR(E1144),NA(),'Loan amortization schedule-old'!L1144-'Loan amortization schedule-new'!L1144)-IF(ISERROR(E1144),NA(),IF(AD1144=1,0,SUM(AE1144:AF1144)))</f>
        <v>#VALUE!</v>
      </c>
    </row>
    <row r="1145" spans="4:34">
      <c r="D1145" s="26">
        <f>IF(SUM($D$2:D1144)&lt;&gt;0,0,IF(OR(ROUND(U1144-L1145,2)=0,ROUND(U1145,2)=0),E1145,0))</f>
        <v>0</v>
      </c>
      <c r="E1145" s="3" t="str">
        <f t="shared" si="211"/>
        <v/>
      </c>
      <c r="F1145" s="3" t="str">
        <f t="shared" si="203"/>
        <v/>
      </c>
      <c r="G1145" s="47">
        <f t="shared" si="213"/>
        <v>8.6499999999999994E-2</v>
      </c>
      <c r="H1145" s="37">
        <f t="shared" si="204"/>
        <v>8.6499999999999994E-2</v>
      </c>
      <c r="I1145" s="9" t="e">
        <f>IF(Inputs!$B$12="No",IF((K1145+L1145)&gt;(U1144*(1+rate/freq)),IF((U1144*(1+rate/freq))&lt;0,0,(U1144*(1+rate/freq))),(K1145+L1145)),IF(E1145="",NA(),IF(Inputs!$E$10&gt;(U1144*(1+rate/freq)),IF((U1144*(1+rate/freq))&lt;0,0,(U1144*(1+rate/freq))),PMT(H1145/freq,(term),-$B$2))))</f>
        <v>#N/A</v>
      </c>
      <c r="J1145" s="8" t="str">
        <f t="shared" si="205"/>
        <v/>
      </c>
      <c r="K1145" s="9" t="str">
        <f t="shared" si="206"/>
        <v/>
      </c>
      <c r="L1145" s="8" t="str">
        <f>IF(E1145="","",IF(Inputs!$B$12="Yes",I1145-K1145,Inputs!$B$6-K1145))</f>
        <v/>
      </c>
      <c r="M1145" s="8" t="str">
        <f t="shared" si="212"/>
        <v/>
      </c>
      <c r="N1145" s="8"/>
      <c r="O1145" s="8"/>
      <c r="P1145" s="8"/>
      <c r="Q1145" s="8" t="str">
        <f t="shared" si="207"/>
        <v/>
      </c>
      <c r="R1145" s="3">
        <f t="shared" si="208"/>
        <v>0</v>
      </c>
      <c r="S1145" s="19"/>
      <c r="T1145" s="3">
        <f t="shared" si="209"/>
        <v>0</v>
      </c>
      <c r="U1145" s="8" t="str">
        <f t="shared" si="210"/>
        <v/>
      </c>
      <c r="W1145" s="11"/>
      <c r="X1145" s="11"/>
      <c r="Y1145" s="11"/>
      <c r="Z1145" s="11"/>
      <c r="AA1145" s="11"/>
      <c r="AB1145" s="11"/>
      <c r="AC1145" s="11"/>
      <c r="AD1145">
        <f>IF(AND('Loan amortization schedule-old'!K1145&gt;$AE$1,K1145&gt;$AE$1),1,0)</f>
        <v>1</v>
      </c>
      <c r="AE1145" s="2">
        <f>IF(AND('Loan amortization schedule-old'!K1145&gt;$AE$1,K1145&lt;$AE$1),($AE$1-K1145)*Inputs!$B$10,0)</f>
        <v>0</v>
      </c>
      <c r="AF1145">
        <f>IF(AND('Loan amortization schedule-old'!K1145&lt;$AE$1,K1145&lt;$AE$1),('Loan amortization schedule-old'!K1145-'Loan amortization schedule-new'!K1145)*Inputs!$B$10,0)</f>
        <v>0</v>
      </c>
      <c r="AG1145" s="7"/>
      <c r="AH1145" s="61" t="e">
        <f>IF(ISERROR(E1145),NA(),'Loan amortization schedule-old'!K1145-'Loan amortization schedule-new'!K1145)+IF(ISERROR(E1145),NA(),'Loan amortization schedule-old'!L1145-'Loan amortization schedule-new'!L1145)-IF(ISERROR(E1145),NA(),IF(AD1145=1,0,SUM(AE1145:AF1145)))</f>
        <v>#VALUE!</v>
      </c>
    </row>
    <row r="1146" spans="4:34">
      <c r="D1146" s="26">
        <f>IF(SUM($D$2:D1145)&lt;&gt;0,0,IF(OR(ROUND(U1145-L1146,2)=0,ROUND(U1146,2)=0),E1146,0))</f>
        <v>0</v>
      </c>
      <c r="E1146" s="3" t="str">
        <f t="shared" si="211"/>
        <v/>
      </c>
      <c r="F1146" s="3" t="str">
        <f t="shared" si="203"/>
        <v/>
      </c>
      <c r="G1146" s="47">
        <f t="shared" si="213"/>
        <v>8.6499999999999994E-2</v>
      </c>
      <c r="H1146" s="37">
        <f t="shared" si="204"/>
        <v>8.6499999999999994E-2</v>
      </c>
      <c r="I1146" s="9" t="e">
        <f>IF(Inputs!$B$12="No",IF((K1146+L1146)&gt;(U1145*(1+rate/freq)),IF((U1145*(1+rate/freq))&lt;0,0,(U1145*(1+rate/freq))),(K1146+L1146)),IF(E1146="",NA(),IF(Inputs!$E$10&gt;(U1145*(1+rate/freq)),IF((U1145*(1+rate/freq))&lt;0,0,(U1145*(1+rate/freq))),PMT(H1146/freq,(term),-$B$2))))</f>
        <v>#N/A</v>
      </c>
      <c r="J1146" s="8" t="str">
        <f t="shared" si="205"/>
        <v/>
      </c>
      <c r="K1146" s="9" t="str">
        <f t="shared" si="206"/>
        <v/>
      </c>
      <c r="L1146" s="8" t="str">
        <f>IF(E1146="","",IF(Inputs!$B$12="Yes",I1146-K1146,Inputs!$B$6-K1146))</f>
        <v/>
      </c>
      <c r="M1146" s="8" t="str">
        <f t="shared" si="212"/>
        <v/>
      </c>
      <c r="N1146" s="8"/>
      <c r="O1146" s="8"/>
      <c r="P1146" s="8"/>
      <c r="Q1146" s="8" t="str">
        <f t="shared" si="207"/>
        <v/>
      </c>
      <c r="R1146" s="3">
        <f t="shared" si="208"/>
        <v>0</v>
      </c>
      <c r="S1146" s="19"/>
      <c r="T1146" s="3">
        <f t="shared" si="209"/>
        <v>0</v>
      </c>
      <c r="U1146" s="8" t="str">
        <f t="shared" si="210"/>
        <v/>
      </c>
      <c r="W1146" s="11"/>
      <c r="X1146" s="11"/>
      <c r="Y1146" s="11"/>
      <c r="Z1146" s="11"/>
      <c r="AA1146" s="11"/>
      <c r="AB1146" s="11"/>
      <c r="AC1146" s="11"/>
      <c r="AD1146">
        <f>IF(AND('Loan amortization schedule-old'!K1146&gt;$AE$1,K1146&gt;$AE$1),1,0)</f>
        <v>1</v>
      </c>
      <c r="AE1146" s="2">
        <f>IF(AND('Loan amortization schedule-old'!K1146&gt;$AE$1,K1146&lt;$AE$1),($AE$1-K1146)*Inputs!$B$10,0)</f>
        <v>0</v>
      </c>
      <c r="AF1146">
        <f>IF(AND('Loan amortization schedule-old'!K1146&lt;$AE$1,K1146&lt;$AE$1),('Loan amortization schedule-old'!K1146-'Loan amortization schedule-new'!K1146)*Inputs!$B$10,0)</f>
        <v>0</v>
      </c>
      <c r="AG1146" s="7"/>
      <c r="AH1146" s="61" t="e">
        <f>IF(ISERROR(E1146),NA(),'Loan amortization schedule-old'!K1146-'Loan amortization schedule-new'!K1146)+IF(ISERROR(E1146),NA(),'Loan amortization schedule-old'!L1146-'Loan amortization schedule-new'!L1146)-IF(ISERROR(E1146),NA(),IF(AD1146=1,0,SUM(AE1146:AF1146)))</f>
        <v>#VALUE!</v>
      </c>
    </row>
    <row r="1147" spans="4:34">
      <c r="D1147" s="26">
        <f>IF(SUM($D$2:D1146)&lt;&gt;0,0,IF(OR(ROUND(U1146-L1147,2)=0,ROUND(U1147,2)=0),E1147,0))</f>
        <v>0</v>
      </c>
      <c r="E1147" s="3" t="str">
        <f t="shared" si="211"/>
        <v/>
      </c>
      <c r="F1147" s="3" t="str">
        <f t="shared" si="203"/>
        <v/>
      </c>
      <c r="G1147" s="47">
        <f t="shared" si="213"/>
        <v>8.6499999999999994E-2</v>
      </c>
      <c r="H1147" s="37">
        <f t="shared" si="204"/>
        <v>8.6499999999999994E-2</v>
      </c>
      <c r="I1147" s="9" t="e">
        <f>IF(Inputs!$B$12="No",IF((K1147+L1147)&gt;(U1146*(1+rate/freq)),IF((U1146*(1+rate/freq))&lt;0,0,(U1146*(1+rate/freq))),(K1147+L1147)),IF(E1147="",NA(),IF(Inputs!$E$10&gt;(U1146*(1+rate/freq)),IF((U1146*(1+rate/freq))&lt;0,0,(U1146*(1+rate/freq))),PMT(H1147/freq,(term),-$B$2))))</f>
        <v>#N/A</v>
      </c>
      <c r="J1147" s="8" t="str">
        <f t="shared" si="205"/>
        <v/>
      </c>
      <c r="K1147" s="9" t="str">
        <f t="shared" si="206"/>
        <v/>
      </c>
      <c r="L1147" s="8" t="str">
        <f>IF(E1147="","",IF(Inputs!$B$12="Yes",I1147-K1147,Inputs!$B$6-K1147))</f>
        <v/>
      </c>
      <c r="M1147" s="8" t="str">
        <f t="shared" si="212"/>
        <v/>
      </c>
      <c r="N1147" s="8">
        <f>N1144+3</f>
        <v>1144</v>
      </c>
      <c r="O1147" s="8"/>
      <c r="P1147" s="8"/>
      <c r="Q1147" s="8" t="str">
        <f t="shared" si="207"/>
        <v/>
      </c>
      <c r="R1147" s="3">
        <f t="shared" si="208"/>
        <v>0</v>
      </c>
      <c r="S1147" s="19"/>
      <c r="T1147" s="3">
        <f t="shared" si="209"/>
        <v>0</v>
      </c>
      <c r="U1147" s="8" t="str">
        <f t="shared" si="210"/>
        <v/>
      </c>
      <c r="W1147" s="11"/>
      <c r="X1147" s="11"/>
      <c r="Y1147" s="11"/>
      <c r="Z1147" s="11"/>
      <c r="AA1147" s="11"/>
      <c r="AB1147" s="11"/>
      <c r="AC1147" s="11"/>
      <c r="AD1147">
        <f>IF(AND('Loan amortization schedule-old'!K1147&gt;$AE$1,K1147&gt;$AE$1),1,0)</f>
        <v>1</v>
      </c>
      <c r="AE1147" s="2">
        <f>IF(AND('Loan amortization schedule-old'!K1147&gt;$AE$1,K1147&lt;$AE$1),($AE$1-K1147)*Inputs!$B$10,0)</f>
        <v>0</v>
      </c>
      <c r="AF1147">
        <f>IF(AND('Loan amortization schedule-old'!K1147&lt;$AE$1,K1147&lt;$AE$1),('Loan amortization schedule-old'!K1147-'Loan amortization schedule-new'!K1147)*Inputs!$B$10,0)</f>
        <v>0</v>
      </c>
      <c r="AG1147" s="7"/>
      <c r="AH1147" s="61" t="e">
        <f>IF(ISERROR(E1147),NA(),'Loan amortization schedule-old'!K1147-'Loan amortization schedule-new'!K1147)+IF(ISERROR(E1147),NA(),'Loan amortization schedule-old'!L1147-'Loan amortization schedule-new'!L1147)-IF(ISERROR(E1147),NA(),IF(AD1147=1,0,SUM(AE1147:AF1147)))</f>
        <v>#VALUE!</v>
      </c>
    </row>
    <row r="1148" spans="4:34">
      <c r="D1148" s="26">
        <f>IF(SUM($D$2:D1147)&lt;&gt;0,0,IF(OR(ROUND(U1147-L1148,2)=0,ROUND(U1148,2)=0),E1148,0))</f>
        <v>0</v>
      </c>
      <c r="E1148" s="3" t="str">
        <f t="shared" si="211"/>
        <v/>
      </c>
      <c r="F1148" s="3" t="str">
        <f t="shared" si="203"/>
        <v/>
      </c>
      <c r="G1148" s="47">
        <f t="shared" si="213"/>
        <v>8.6499999999999994E-2</v>
      </c>
      <c r="H1148" s="37">
        <f t="shared" si="204"/>
        <v>8.6499999999999994E-2</v>
      </c>
      <c r="I1148" s="9" t="e">
        <f>IF(Inputs!$B$12="No",IF((K1148+L1148)&gt;(U1147*(1+rate/freq)),IF((U1147*(1+rate/freq))&lt;0,0,(U1147*(1+rate/freq))),(K1148+L1148)),IF(E1148="",NA(),IF(Inputs!$E$10&gt;(U1147*(1+rate/freq)),IF((U1147*(1+rate/freq))&lt;0,0,(U1147*(1+rate/freq))),PMT(H1148/freq,(term),-$B$2))))</f>
        <v>#N/A</v>
      </c>
      <c r="J1148" s="8" t="str">
        <f t="shared" si="205"/>
        <v/>
      </c>
      <c r="K1148" s="9" t="str">
        <f t="shared" si="206"/>
        <v/>
      </c>
      <c r="L1148" s="8" t="str">
        <f>IF(E1148="","",IF(Inputs!$B$12="Yes",I1148-K1148,Inputs!$B$6-K1148))</f>
        <v/>
      </c>
      <c r="M1148" s="8" t="str">
        <f t="shared" si="212"/>
        <v/>
      </c>
      <c r="N1148" s="8"/>
      <c r="O1148" s="8"/>
      <c r="P1148" s="8"/>
      <c r="Q1148" s="8" t="str">
        <f t="shared" si="207"/>
        <v/>
      </c>
      <c r="R1148" s="3">
        <f t="shared" si="208"/>
        <v>0</v>
      </c>
      <c r="S1148" s="19"/>
      <c r="T1148" s="3">
        <f t="shared" si="209"/>
        <v>0</v>
      </c>
      <c r="U1148" s="8" t="str">
        <f t="shared" si="210"/>
        <v/>
      </c>
      <c r="W1148" s="11"/>
      <c r="X1148" s="11"/>
      <c r="Y1148" s="11"/>
      <c r="Z1148" s="11"/>
      <c r="AA1148" s="11"/>
      <c r="AB1148" s="11"/>
      <c r="AC1148" s="11"/>
      <c r="AD1148">
        <f>IF(AND('Loan amortization schedule-old'!K1148&gt;$AE$1,K1148&gt;$AE$1),1,0)</f>
        <v>1</v>
      </c>
      <c r="AE1148" s="2">
        <f>IF(AND('Loan amortization schedule-old'!K1148&gt;$AE$1,K1148&lt;$AE$1),($AE$1-K1148)*Inputs!$B$10,0)</f>
        <v>0</v>
      </c>
      <c r="AF1148">
        <f>IF(AND('Loan amortization schedule-old'!K1148&lt;$AE$1,K1148&lt;$AE$1),('Loan amortization schedule-old'!K1148-'Loan amortization schedule-new'!K1148)*Inputs!$B$10,0)</f>
        <v>0</v>
      </c>
      <c r="AG1148" s="7"/>
      <c r="AH1148" s="61" t="e">
        <f>IF(ISERROR(E1148),NA(),'Loan amortization schedule-old'!K1148-'Loan amortization schedule-new'!K1148)+IF(ISERROR(E1148),NA(),'Loan amortization schedule-old'!L1148-'Loan amortization schedule-new'!L1148)-IF(ISERROR(E1148),NA(),IF(AD1148=1,0,SUM(AE1148:AF1148)))</f>
        <v>#VALUE!</v>
      </c>
    </row>
    <row r="1149" spans="4:34">
      <c r="D1149" s="26">
        <f>IF(SUM($D$2:D1148)&lt;&gt;0,0,IF(OR(ROUND(U1148-L1149,2)=0,ROUND(U1149,2)=0),E1149,0))</f>
        <v>0</v>
      </c>
      <c r="E1149" s="3" t="str">
        <f t="shared" si="211"/>
        <v/>
      </c>
      <c r="F1149" s="3" t="str">
        <f t="shared" si="203"/>
        <v/>
      </c>
      <c r="G1149" s="47">
        <f t="shared" si="213"/>
        <v>8.6499999999999994E-2</v>
      </c>
      <c r="H1149" s="37">
        <f t="shared" si="204"/>
        <v>8.6499999999999994E-2</v>
      </c>
      <c r="I1149" s="9" t="e">
        <f>IF(Inputs!$B$12="No",IF((K1149+L1149)&gt;(U1148*(1+rate/freq)),IF((U1148*(1+rate/freq))&lt;0,0,(U1148*(1+rate/freq))),(K1149+L1149)),IF(E1149="",NA(),IF(Inputs!$E$10&gt;(U1148*(1+rate/freq)),IF((U1148*(1+rate/freq))&lt;0,0,(U1148*(1+rate/freq))),PMT(H1149/freq,(term),-$B$2))))</f>
        <v>#N/A</v>
      </c>
      <c r="J1149" s="8" t="str">
        <f t="shared" si="205"/>
        <v/>
      </c>
      <c r="K1149" s="9" t="str">
        <f t="shared" si="206"/>
        <v/>
      </c>
      <c r="L1149" s="8" t="str">
        <f>IF(E1149="","",IF(Inputs!$B$12="Yes",I1149-K1149,Inputs!$B$6-K1149))</f>
        <v/>
      </c>
      <c r="M1149" s="8" t="str">
        <f t="shared" si="212"/>
        <v/>
      </c>
      <c r="N1149" s="8"/>
      <c r="O1149" s="8"/>
      <c r="P1149" s="8"/>
      <c r="Q1149" s="8" t="str">
        <f t="shared" si="207"/>
        <v/>
      </c>
      <c r="R1149" s="3">
        <f t="shared" si="208"/>
        <v>0</v>
      </c>
      <c r="S1149" s="19"/>
      <c r="T1149" s="3">
        <f t="shared" si="209"/>
        <v>0</v>
      </c>
      <c r="U1149" s="8" t="str">
        <f t="shared" si="210"/>
        <v/>
      </c>
      <c r="W1149" s="11"/>
      <c r="X1149" s="11"/>
      <c r="Y1149" s="11"/>
      <c r="Z1149" s="11"/>
      <c r="AA1149" s="11"/>
      <c r="AB1149" s="11"/>
      <c r="AC1149" s="11"/>
      <c r="AD1149">
        <f>IF(AND('Loan amortization schedule-old'!K1149&gt;$AE$1,K1149&gt;$AE$1),1,0)</f>
        <v>1</v>
      </c>
      <c r="AE1149" s="2">
        <f>IF(AND('Loan amortization schedule-old'!K1149&gt;$AE$1,K1149&lt;$AE$1),($AE$1-K1149)*Inputs!$B$10,0)</f>
        <v>0</v>
      </c>
      <c r="AF1149">
        <f>IF(AND('Loan amortization schedule-old'!K1149&lt;$AE$1,K1149&lt;$AE$1),('Loan amortization schedule-old'!K1149-'Loan amortization schedule-new'!K1149)*Inputs!$B$10,0)</f>
        <v>0</v>
      </c>
      <c r="AG1149" s="7"/>
      <c r="AH1149" s="61" t="e">
        <f>IF(ISERROR(E1149),NA(),'Loan amortization schedule-old'!K1149-'Loan amortization schedule-new'!K1149)+IF(ISERROR(E1149),NA(),'Loan amortization schedule-old'!L1149-'Loan amortization schedule-new'!L1149)-IF(ISERROR(E1149),NA(),IF(AD1149=1,0,SUM(AE1149:AF1149)))</f>
        <v>#VALUE!</v>
      </c>
    </row>
    <row r="1150" spans="4:34">
      <c r="D1150" s="26">
        <f>IF(SUM($D$2:D1149)&lt;&gt;0,0,IF(OR(ROUND(U1149-L1150,2)=0,ROUND(U1150,2)=0),E1150,0))</f>
        <v>0</v>
      </c>
      <c r="E1150" s="3" t="str">
        <f t="shared" si="211"/>
        <v/>
      </c>
      <c r="F1150" s="3" t="str">
        <f t="shared" si="203"/>
        <v/>
      </c>
      <c r="G1150" s="47">
        <f t="shared" si="213"/>
        <v>8.6499999999999994E-2</v>
      </c>
      <c r="H1150" s="37">
        <f t="shared" si="204"/>
        <v>8.6499999999999994E-2</v>
      </c>
      <c r="I1150" s="9" t="e">
        <f>IF(Inputs!$B$12="No",IF((K1150+L1150)&gt;(U1149*(1+rate/freq)),IF((U1149*(1+rate/freq))&lt;0,0,(U1149*(1+rate/freq))),(K1150+L1150)),IF(E1150="",NA(),IF(Inputs!$E$10&gt;(U1149*(1+rate/freq)),IF((U1149*(1+rate/freq))&lt;0,0,(U1149*(1+rate/freq))),PMT(H1150/freq,(term),-$B$2))))</f>
        <v>#N/A</v>
      </c>
      <c r="J1150" s="8" t="str">
        <f t="shared" si="205"/>
        <v/>
      </c>
      <c r="K1150" s="9" t="str">
        <f t="shared" si="206"/>
        <v/>
      </c>
      <c r="L1150" s="8" t="str">
        <f>IF(E1150="","",IF(Inputs!$B$12="Yes",I1150-K1150,Inputs!$B$6-K1150))</f>
        <v/>
      </c>
      <c r="M1150" s="8" t="str">
        <f t="shared" si="212"/>
        <v/>
      </c>
      <c r="N1150" s="8">
        <f>N1147+3</f>
        <v>1147</v>
      </c>
      <c r="O1150" s="8">
        <f>O1144+6</f>
        <v>1147</v>
      </c>
      <c r="P1150" s="8"/>
      <c r="Q1150" s="8" t="str">
        <f t="shared" si="207"/>
        <v/>
      </c>
      <c r="R1150" s="3">
        <f t="shared" si="208"/>
        <v>0</v>
      </c>
      <c r="S1150" s="19"/>
      <c r="T1150" s="3">
        <f t="shared" si="209"/>
        <v>0</v>
      </c>
      <c r="U1150" s="8" t="str">
        <f t="shared" si="210"/>
        <v/>
      </c>
      <c r="W1150" s="11"/>
      <c r="X1150" s="11"/>
      <c r="Y1150" s="11"/>
      <c r="Z1150" s="11"/>
      <c r="AA1150" s="11"/>
      <c r="AB1150" s="11"/>
      <c r="AC1150" s="11"/>
      <c r="AD1150">
        <f>IF(AND('Loan amortization schedule-old'!K1150&gt;$AE$1,K1150&gt;$AE$1),1,0)</f>
        <v>1</v>
      </c>
      <c r="AE1150" s="2">
        <f>IF(AND('Loan amortization schedule-old'!K1150&gt;$AE$1,K1150&lt;$AE$1),($AE$1-K1150)*Inputs!$B$10,0)</f>
        <v>0</v>
      </c>
      <c r="AF1150">
        <f>IF(AND('Loan amortization schedule-old'!K1150&lt;$AE$1,K1150&lt;$AE$1),('Loan amortization schedule-old'!K1150-'Loan amortization schedule-new'!K1150)*Inputs!$B$10,0)</f>
        <v>0</v>
      </c>
      <c r="AG1150" s="7"/>
      <c r="AH1150" s="61" t="e">
        <f>IF(ISERROR(E1150),NA(),'Loan amortization schedule-old'!K1150-'Loan amortization schedule-new'!K1150)+IF(ISERROR(E1150),NA(),'Loan amortization schedule-old'!L1150-'Loan amortization schedule-new'!L1150)-IF(ISERROR(E1150),NA(),IF(AD1150=1,0,SUM(AE1150:AF1150)))</f>
        <v>#VALUE!</v>
      </c>
    </row>
    <row r="1151" spans="4:34">
      <c r="D1151" s="26">
        <f>IF(SUM($D$2:D1150)&lt;&gt;0,0,IF(OR(ROUND(U1150-L1151,2)=0,ROUND(U1151,2)=0),E1151,0))</f>
        <v>0</v>
      </c>
      <c r="E1151" s="3" t="str">
        <f t="shared" si="211"/>
        <v/>
      </c>
      <c r="F1151" s="3" t="str">
        <f t="shared" si="203"/>
        <v/>
      </c>
      <c r="G1151" s="47">
        <f t="shared" si="213"/>
        <v>8.6499999999999994E-2</v>
      </c>
      <c r="H1151" s="37">
        <f t="shared" si="204"/>
        <v>8.6499999999999994E-2</v>
      </c>
      <c r="I1151" s="9" t="e">
        <f>IF(Inputs!$B$12="No",IF((K1151+L1151)&gt;(U1150*(1+rate/freq)),IF((U1150*(1+rate/freq))&lt;0,0,(U1150*(1+rate/freq))),(K1151+L1151)),IF(E1151="",NA(),IF(Inputs!$E$10&gt;(U1150*(1+rate/freq)),IF((U1150*(1+rate/freq))&lt;0,0,(U1150*(1+rate/freq))),PMT(H1151/freq,(term),-$B$2))))</f>
        <v>#N/A</v>
      </c>
      <c r="J1151" s="8" t="str">
        <f t="shared" si="205"/>
        <v/>
      </c>
      <c r="K1151" s="9" t="str">
        <f t="shared" si="206"/>
        <v/>
      </c>
      <c r="L1151" s="8" t="str">
        <f>IF(E1151="","",IF(Inputs!$B$12="Yes",I1151-K1151,Inputs!$B$6-K1151))</f>
        <v/>
      </c>
      <c r="M1151" s="8" t="str">
        <f t="shared" si="212"/>
        <v/>
      </c>
      <c r="N1151" s="8"/>
      <c r="O1151" s="8"/>
      <c r="P1151" s="8"/>
      <c r="Q1151" s="8" t="str">
        <f t="shared" si="207"/>
        <v/>
      </c>
      <c r="R1151" s="3">
        <f t="shared" si="208"/>
        <v>0</v>
      </c>
      <c r="S1151" s="19"/>
      <c r="T1151" s="3">
        <f t="shared" si="209"/>
        <v>0</v>
      </c>
      <c r="U1151" s="8" t="str">
        <f t="shared" si="210"/>
        <v/>
      </c>
      <c r="W1151" s="11"/>
      <c r="X1151" s="11"/>
      <c r="Y1151" s="11"/>
      <c r="Z1151" s="11"/>
      <c r="AA1151" s="11"/>
      <c r="AB1151" s="11"/>
      <c r="AC1151" s="11"/>
      <c r="AD1151">
        <f>IF(AND('Loan amortization schedule-old'!K1151&gt;$AE$1,K1151&gt;$AE$1),1,0)</f>
        <v>1</v>
      </c>
      <c r="AE1151" s="2">
        <f>IF(AND('Loan amortization schedule-old'!K1151&gt;$AE$1,K1151&lt;$AE$1),($AE$1-K1151)*Inputs!$B$10,0)</f>
        <v>0</v>
      </c>
      <c r="AF1151">
        <f>IF(AND('Loan amortization schedule-old'!K1151&lt;$AE$1,K1151&lt;$AE$1),('Loan amortization schedule-old'!K1151-'Loan amortization schedule-new'!K1151)*Inputs!$B$10,0)</f>
        <v>0</v>
      </c>
      <c r="AG1151" s="7"/>
      <c r="AH1151" s="61" t="e">
        <f>IF(ISERROR(E1151),NA(),'Loan amortization schedule-old'!K1151-'Loan amortization schedule-new'!K1151)+IF(ISERROR(E1151),NA(),'Loan amortization schedule-old'!L1151-'Loan amortization schedule-new'!L1151)-IF(ISERROR(E1151),NA(),IF(AD1151=1,0,SUM(AE1151:AF1151)))</f>
        <v>#VALUE!</v>
      </c>
    </row>
    <row r="1152" spans="4:34">
      <c r="D1152" s="26">
        <f>IF(SUM($D$2:D1151)&lt;&gt;0,0,IF(OR(ROUND(U1151-L1152,2)=0,ROUND(U1152,2)=0),E1152,0))</f>
        <v>0</v>
      </c>
      <c r="E1152" s="3" t="str">
        <f t="shared" si="211"/>
        <v/>
      </c>
      <c r="F1152" s="3" t="str">
        <f t="shared" si="203"/>
        <v/>
      </c>
      <c r="G1152" s="47">
        <f t="shared" si="213"/>
        <v>8.6499999999999994E-2</v>
      </c>
      <c r="H1152" s="37">
        <f t="shared" si="204"/>
        <v>8.6499999999999994E-2</v>
      </c>
      <c r="I1152" s="9" t="e">
        <f>IF(Inputs!$B$12="No",IF((K1152+L1152)&gt;(U1151*(1+rate/freq)),IF((U1151*(1+rate/freq))&lt;0,0,(U1151*(1+rate/freq))),(K1152+L1152)),IF(E1152="",NA(),IF(Inputs!$E$10&gt;(U1151*(1+rate/freq)),IF((U1151*(1+rate/freq))&lt;0,0,(U1151*(1+rate/freq))),PMT(H1152/freq,(term),-$B$2))))</f>
        <v>#N/A</v>
      </c>
      <c r="J1152" s="8" t="str">
        <f t="shared" si="205"/>
        <v/>
      </c>
      <c r="K1152" s="9" t="str">
        <f t="shared" si="206"/>
        <v/>
      </c>
      <c r="L1152" s="8" t="str">
        <f>IF(E1152="","",IF(Inputs!$B$12="Yes",I1152-K1152,Inputs!$B$6-K1152))</f>
        <v/>
      </c>
      <c r="M1152" s="8" t="str">
        <f t="shared" si="212"/>
        <v/>
      </c>
      <c r="N1152" s="8"/>
      <c r="O1152" s="8"/>
      <c r="P1152" s="8"/>
      <c r="Q1152" s="8" t="str">
        <f t="shared" si="207"/>
        <v/>
      </c>
      <c r="R1152" s="3">
        <f t="shared" si="208"/>
        <v>0</v>
      </c>
      <c r="S1152" s="19"/>
      <c r="T1152" s="3">
        <f t="shared" si="209"/>
        <v>0</v>
      </c>
      <c r="U1152" s="8" t="str">
        <f t="shared" si="210"/>
        <v/>
      </c>
      <c r="W1152" s="11"/>
      <c r="X1152" s="11"/>
      <c r="Y1152" s="11"/>
      <c r="Z1152" s="11"/>
      <c r="AA1152" s="11"/>
      <c r="AB1152" s="11"/>
      <c r="AC1152" s="11"/>
      <c r="AD1152">
        <f>IF(AND('Loan amortization schedule-old'!K1152&gt;$AE$1,K1152&gt;$AE$1),1,0)</f>
        <v>1</v>
      </c>
      <c r="AE1152" s="2">
        <f>IF(AND('Loan amortization schedule-old'!K1152&gt;$AE$1,K1152&lt;$AE$1),($AE$1-K1152)*Inputs!$B$10,0)</f>
        <v>0</v>
      </c>
      <c r="AF1152">
        <f>IF(AND('Loan amortization schedule-old'!K1152&lt;$AE$1,K1152&lt;$AE$1),('Loan amortization schedule-old'!K1152-'Loan amortization schedule-new'!K1152)*Inputs!$B$10,0)</f>
        <v>0</v>
      </c>
      <c r="AG1152" s="7"/>
      <c r="AH1152" s="61" t="e">
        <f>IF(ISERROR(E1152),NA(),'Loan amortization schedule-old'!K1152-'Loan amortization schedule-new'!K1152)+IF(ISERROR(E1152),NA(),'Loan amortization schedule-old'!L1152-'Loan amortization schedule-new'!L1152)-IF(ISERROR(E1152),NA(),IF(AD1152=1,0,SUM(AE1152:AF1152)))</f>
        <v>#VALUE!</v>
      </c>
    </row>
    <row r="1153" spans="4:34">
      <c r="D1153" s="26">
        <f>IF(SUM($D$2:D1152)&lt;&gt;0,0,IF(OR(ROUND(U1152-L1153,2)=0,ROUND(U1153,2)=0),E1153,0))</f>
        <v>0</v>
      </c>
      <c r="E1153" s="3" t="str">
        <f t="shared" si="211"/>
        <v/>
      </c>
      <c r="F1153" s="3" t="str">
        <f t="shared" si="203"/>
        <v/>
      </c>
      <c r="G1153" s="47">
        <f t="shared" si="213"/>
        <v>8.6499999999999994E-2</v>
      </c>
      <c r="H1153" s="37">
        <f t="shared" si="204"/>
        <v>8.6499999999999994E-2</v>
      </c>
      <c r="I1153" s="9" t="e">
        <f>IF(Inputs!$B$12="No",IF((K1153+L1153)&gt;(U1152*(1+rate/freq)),IF((U1152*(1+rate/freq))&lt;0,0,(U1152*(1+rate/freq))),(K1153+L1153)),IF(E1153="",NA(),IF(Inputs!$E$10&gt;(U1152*(1+rate/freq)),IF((U1152*(1+rate/freq))&lt;0,0,(U1152*(1+rate/freq))),PMT(H1153/freq,(term),-$B$2))))</f>
        <v>#N/A</v>
      </c>
      <c r="J1153" s="8" t="str">
        <f t="shared" si="205"/>
        <v/>
      </c>
      <c r="K1153" s="9" t="str">
        <f t="shared" si="206"/>
        <v/>
      </c>
      <c r="L1153" s="8" t="str">
        <f>IF(E1153="","",IF(Inputs!$B$12="Yes",I1153-K1153,Inputs!$B$6-K1153))</f>
        <v/>
      </c>
      <c r="M1153" s="8" t="str">
        <f t="shared" si="212"/>
        <v/>
      </c>
      <c r="N1153" s="8">
        <f>N1150+3</f>
        <v>1150</v>
      </c>
      <c r="O1153" s="8"/>
      <c r="P1153" s="8"/>
      <c r="Q1153" s="8" t="str">
        <f t="shared" si="207"/>
        <v/>
      </c>
      <c r="R1153" s="3">
        <f t="shared" si="208"/>
        <v>0</v>
      </c>
      <c r="S1153" s="19"/>
      <c r="T1153" s="3">
        <f t="shared" si="209"/>
        <v>0</v>
      </c>
      <c r="U1153" s="8" t="str">
        <f t="shared" si="210"/>
        <v/>
      </c>
      <c r="W1153" s="11"/>
      <c r="X1153" s="11"/>
      <c r="Y1153" s="11"/>
      <c r="Z1153" s="11"/>
      <c r="AA1153" s="11"/>
      <c r="AB1153" s="11"/>
      <c r="AC1153" s="11"/>
      <c r="AD1153">
        <f>IF(AND('Loan amortization schedule-old'!K1153&gt;$AE$1,K1153&gt;$AE$1),1,0)</f>
        <v>1</v>
      </c>
      <c r="AE1153" s="2">
        <f>IF(AND('Loan amortization schedule-old'!K1153&gt;$AE$1,K1153&lt;$AE$1),($AE$1-K1153)*Inputs!$B$10,0)</f>
        <v>0</v>
      </c>
      <c r="AF1153">
        <f>IF(AND('Loan amortization schedule-old'!K1153&lt;$AE$1,K1153&lt;$AE$1),('Loan amortization schedule-old'!K1153-'Loan amortization schedule-new'!K1153)*Inputs!$B$10,0)</f>
        <v>0</v>
      </c>
      <c r="AG1153" s="7"/>
      <c r="AH1153" s="61" t="e">
        <f>IF(ISERROR(E1153),NA(),'Loan amortization schedule-old'!K1153-'Loan amortization schedule-new'!K1153)+IF(ISERROR(E1153),NA(),'Loan amortization schedule-old'!L1153-'Loan amortization schedule-new'!L1153)-IF(ISERROR(E1153),NA(),IF(AD1153=1,0,SUM(AE1153:AF1153)))</f>
        <v>#VALUE!</v>
      </c>
    </row>
    <row r="1154" spans="4:34">
      <c r="D1154" s="26">
        <f>IF(SUM($D$2:D1153)&lt;&gt;0,0,IF(OR(ROUND(U1153-L1154,2)=0,ROUND(U1154,2)=0),E1154,0))</f>
        <v>0</v>
      </c>
      <c r="E1154" s="3" t="str">
        <f t="shared" si="211"/>
        <v/>
      </c>
      <c r="F1154" s="3" t="str">
        <f t="shared" si="203"/>
        <v/>
      </c>
      <c r="G1154" s="47">
        <f t="shared" si="213"/>
        <v>8.6499999999999994E-2</v>
      </c>
      <c r="H1154" s="37">
        <f t="shared" si="204"/>
        <v>8.6499999999999994E-2</v>
      </c>
      <c r="I1154" s="9" t="e">
        <f>IF(Inputs!$B$12="No",IF((K1154+L1154)&gt;(U1153*(1+rate/freq)),IF((U1153*(1+rate/freq))&lt;0,0,(U1153*(1+rate/freq))),(K1154+L1154)),IF(E1154="",NA(),IF(Inputs!$E$10&gt;(U1153*(1+rate/freq)),IF((U1153*(1+rate/freq))&lt;0,0,(U1153*(1+rate/freq))),PMT(H1154/freq,(term),-$B$2))))</f>
        <v>#N/A</v>
      </c>
      <c r="J1154" s="8" t="str">
        <f t="shared" si="205"/>
        <v/>
      </c>
      <c r="K1154" s="9" t="str">
        <f t="shared" si="206"/>
        <v/>
      </c>
      <c r="L1154" s="8" t="str">
        <f>IF(E1154="","",IF(Inputs!$B$12="Yes",I1154-K1154,Inputs!$B$6-K1154))</f>
        <v/>
      </c>
      <c r="M1154" s="8" t="str">
        <f t="shared" si="212"/>
        <v/>
      </c>
      <c r="N1154" s="8"/>
      <c r="O1154" s="8"/>
      <c r="P1154" s="8"/>
      <c r="Q1154" s="8" t="str">
        <f t="shared" si="207"/>
        <v/>
      </c>
      <c r="R1154" s="3">
        <f t="shared" si="208"/>
        <v>0</v>
      </c>
      <c r="S1154" s="19"/>
      <c r="T1154" s="3">
        <f t="shared" si="209"/>
        <v>0</v>
      </c>
      <c r="U1154" s="8" t="str">
        <f t="shared" si="210"/>
        <v/>
      </c>
      <c r="W1154" s="11"/>
      <c r="X1154" s="11"/>
      <c r="Y1154" s="11"/>
      <c r="Z1154" s="11"/>
      <c r="AA1154" s="11"/>
      <c r="AB1154" s="11"/>
      <c r="AC1154" s="11"/>
      <c r="AD1154">
        <f>IF(AND('Loan amortization schedule-old'!K1154&gt;$AE$1,K1154&gt;$AE$1),1,0)</f>
        <v>1</v>
      </c>
      <c r="AE1154" s="2">
        <f>IF(AND('Loan amortization schedule-old'!K1154&gt;$AE$1,K1154&lt;$AE$1),($AE$1-K1154)*Inputs!$B$10,0)</f>
        <v>0</v>
      </c>
      <c r="AF1154">
        <f>IF(AND('Loan amortization schedule-old'!K1154&lt;$AE$1,K1154&lt;$AE$1),('Loan amortization schedule-old'!K1154-'Loan amortization schedule-new'!K1154)*Inputs!$B$10,0)</f>
        <v>0</v>
      </c>
      <c r="AG1154" s="7"/>
      <c r="AH1154" s="61" t="e">
        <f>IF(ISERROR(E1154),NA(),'Loan amortization schedule-old'!K1154-'Loan amortization schedule-new'!K1154)+IF(ISERROR(E1154),NA(),'Loan amortization schedule-old'!L1154-'Loan amortization schedule-new'!L1154)-IF(ISERROR(E1154),NA(),IF(AD1154=1,0,SUM(AE1154:AF1154)))</f>
        <v>#VALUE!</v>
      </c>
    </row>
    <row r="1155" spans="4:34">
      <c r="D1155" s="26">
        <f>IF(SUM($D$2:D1154)&lt;&gt;0,0,IF(OR(ROUND(U1154-L1155,2)=0,ROUND(U1155,2)=0),E1155,0))</f>
        <v>0</v>
      </c>
      <c r="E1155" s="3" t="str">
        <f t="shared" si="211"/>
        <v/>
      </c>
      <c r="F1155" s="3" t="str">
        <f t="shared" si="203"/>
        <v/>
      </c>
      <c r="G1155" s="47">
        <f t="shared" si="213"/>
        <v>8.6499999999999994E-2</v>
      </c>
      <c r="H1155" s="37">
        <f t="shared" si="204"/>
        <v>8.6499999999999994E-2</v>
      </c>
      <c r="I1155" s="9" t="e">
        <f>IF(Inputs!$B$12="No",IF((K1155+L1155)&gt;(U1154*(1+rate/freq)),IF((U1154*(1+rate/freq))&lt;0,0,(U1154*(1+rate/freq))),(K1155+L1155)),IF(E1155="",NA(),IF(Inputs!$E$10&gt;(U1154*(1+rate/freq)),IF((U1154*(1+rate/freq))&lt;0,0,(U1154*(1+rate/freq))),PMT(H1155/freq,(term),-$B$2))))</f>
        <v>#N/A</v>
      </c>
      <c r="J1155" s="8" t="str">
        <f t="shared" si="205"/>
        <v/>
      </c>
      <c r="K1155" s="9" t="str">
        <f t="shared" si="206"/>
        <v/>
      </c>
      <c r="L1155" s="8" t="str">
        <f>IF(E1155="","",IF(Inputs!$B$12="Yes",I1155-K1155,Inputs!$B$6-K1155))</f>
        <v/>
      </c>
      <c r="M1155" s="8" t="str">
        <f t="shared" si="212"/>
        <v/>
      </c>
      <c r="N1155" s="8"/>
      <c r="O1155" s="8"/>
      <c r="P1155" s="8"/>
      <c r="Q1155" s="8" t="str">
        <f t="shared" si="207"/>
        <v/>
      </c>
      <c r="R1155" s="3">
        <f t="shared" si="208"/>
        <v>0</v>
      </c>
      <c r="S1155" s="19"/>
      <c r="T1155" s="3">
        <f t="shared" si="209"/>
        <v>0</v>
      </c>
      <c r="U1155" s="8" t="str">
        <f t="shared" si="210"/>
        <v/>
      </c>
      <c r="W1155" s="11"/>
      <c r="X1155" s="11"/>
      <c r="Y1155" s="11"/>
      <c r="Z1155" s="11"/>
      <c r="AA1155" s="11"/>
      <c r="AB1155" s="11"/>
      <c r="AC1155" s="11"/>
      <c r="AD1155">
        <f>IF(AND('Loan amortization schedule-old'!K1155&gt;$AE$1,K1155&gt;$AE$1),1,0)</f>
        <v>1</v>
      </c>
      <c r="AE1155" s="2">
        <f>IF(AND('Loan amortization schedule-old'!K1155&gt;$AE$1,K1155&lt;$AE$1),($AE$1-K1155)*Inputs!$B$10,0)</f>
        <v>0</v>
      </c>
      <c r="AF1155">
        <f>IF(AND('Loan amortization schedule-old'!K1155&lt;$AE$1,K1155&lt;$AE$1),('Loan amortization schedule-old'!K1155-'Loan amortization schedule-new'!K1155)*Inputs!$B$10,0)</f>
        <v>0</v>
      </c>
      <c r="AG1155" s="7"/>
      <c r="AH1155" s="61" t="e">
        <f>IF(ISERROR(E1155),NA(),'Loan amortization schedule-old'!K1155-'Loan amortization schedule-new'!K1155)+IF(ISERROR(E1155),NA(),'Loan amortization schedule-old'!L1155-'Loan amortization schedule-new'!L1155)-IF(ISERROR(E1155),NA(),IF(AD1155=1,0,SUM(AE1155:AF1155)))</f>
        <v>#VALUE!</v>
      </c>
    </row>
    <row r="1156" spans="4:34">
      <c r="D1156" s="26">
        <f>IF(SUM($D$2:D1155)&lt;&gt;0,0,IF(OR(ROUND(U1155-L1156,2)=0,ROUND(U1156,2)=0),E1156,0))</f>
        <v>0</v>
      </c>
      <c r="E1156" s="3" t="str">
        <f t="shared" si="211"/>
        <v/>
      </c>
      <c r="F1156" s="3" t="str">
        <f t="shared" ref="F1156:F1219" si="214">IF(E1156="","",IF(ISERROR(INDEX($A$11:$B$20,MATCH(E1156,$A$11:$A$20,0),2)),0,INDEX($A$11:$B$20,MATCH(E1156,$A$11:$A$20,0),2)))</f>
        <v/>
      </c>
      <c r="G1156" s="47">
        <f t="shared" si="213"/>
        <v>8.6499999999999994E-2</v>
      </c>
      <c r="H1156" s="37">
        <f t="shared" ref="H1156:H1219" si="215">IF($BD$2="fixed",rate,G1156)</f>
        <v>8.6499999999999994E-2</v>
      </c>
      <c r="I1156" s="9" t="e">
        <f>IF(Inputs!$B$12="No",IF((K1156+L1156)&gt;(U1155*(1+rate/freq)),IF((U1155*(1+rate/freq))&lt;0,0,(U1155*(1+rate/freq))),(K1156+L1156)),IF(E1156="",NA(),IF(Inputs!$E$10&gt;(U1155*(1+rate/freq)),IF((U1155*(1+rate/freq))&lt;0,0,(U1155*(1+rate/freq))),PMT(H1156/freq,(term),-$B$2))))</f>
        <v>#N/A</v>
      </c>
      <c r="J1156" s="8" t="str">
        <f t="shared" ref="J1156:J1219" si="216">IF(E1156="","",IF(emi&gt;(U1155*(1+rate/freq)),IF((U1155*(1+rate/freq))&lt;0,0,(U1155*(1+rate/freq))),emi))</f>
        <v/>
      </c>
      <c r="K1156" s="9" t="str">
        <f t="shared" ref="K1156:K1219" si="217">IF(E1156="","",IF(U1155&lt;0,0,U1155)*H1156/freq)</f>
        <v/>
      </c>
      <c r="L1156" s="8" t="str">
        <f>IF(E1156="","",IF(Inputs!$B$12="Yes",I1156-K1156,Inputs!$B$6-K1156))</f>
        <v/>
      </c>
      <c r="M1156" s="8" t="str">
        <f t="shared" si="212"/>
        <v/>
      </c>
      <c r="N1156" s="8">
        <f>N1153+3</f>
        <v>1153</v>
      </c>
      <c r="O1156" s="8">
        <f>O1150+6</f>
        <v>1153</v>
      </c>
      <c r="P1156" s="8">
        <f>P1144+12</f>
        <v>1153</v>
      </c>
      <c r="Q1156" s="8" t="str">
        <f t="shared" ref="Q1156:Q1219" si="218">IF($B$23=$M$2,M1156,IF($B$23=$N$2,N1156,IF($B$23=$O$2,O1156,IF($B$23=$P$2,P1156,""))))</f>
        <v/>
      </c>
      <c r="R1156" s="3">
        <f t="shared" ref="R1156:R1219" si="219">IF(Q1156&lt;&gt;0,regpay,0)</f>
        <v>0</v>
      </c>
      <c r="S1156" s="19"/>
      <c r="T1156" s="3">
        <f t="shared" ref="T1156:T1219" si="220">IF(U1155=0,0,S1156)</f>
        <v>0</v>
      </c>
      <c r="U1156" s="8" t="str">
        <f t="shared" ref="U1156:U1219" si="221">IF(E1156="","",IF(U1155&lt;=0,0,IF(U1155+F1156-L1156-R1156-T1156&lt;0,0,U1155+F1156-L1156-R1156-T1156)))</f>
        <v/>
      </c>
      <c r="W1156" s="11"/>
      <c r="X1156" s="11"/>
      <c r="Y1156" s="11"/>
      <c r="Z1156" s="11"/>
      <c r="AA1156" s="11"/>
      <c r="AB1156" s="11"/>
      <c r="AC1156" s="11"/>
      <c r="AD1156">
        <f>IF(AND('Loan amortization schedule-old'!K1156&gt;$AE$1,K1156&gt;$AE$1),1,0)</f>
        <v>1</v>
      </c>
      <c r="AE1156" s="2">
        <f>IF(AND('Loan amortization schedule-old'!K1156&gt;$AE$1,K1156&lt;$AE$1),($AE$1-K1156)*Inputs!$B$10,0)</f>
        <v>0</v>
      </c>
      <c r="AF1156">
        <f>IF(AND('Loan amortization schedule-old'!K1156&lt;$AE$1,K1156&lt;$AE$1),('Loan amortization schedule-old'!K1156-'Loan amortization schedule-new'!K1156)*Inputs!$B$10,0)</f>
        <v>0</v>
      </c>
      <c r="AG1156" s="7"/>
      <c r="AH1156" s="61" t="e">
        <f>IF(ISERROR(E1156),NA(),'Loan amortization schedule-old'!K1156-'Loan amortization schedule-new'!K1156)+IF(ISERROR(E1156),NA(),'Loan amortization schedule-old'!L1156-'Loan amortization schedule-new'!L1156)-IF(ISERROR(E1156),NA(),IF(AD1156=1,0,SUM(AE1156:AF1156)))</f>
        <v>#VALUE!</v>
      </c>
    </row>
    <row r="1157" spans="4:34">
      <c r="D1157" s="26">
        <f>IF(SUM($D$2:D1156)&lt;&gt;0,0,IF(OR(ROUND(U1156-L1157,2)=0,ROUND(U1157,2)=0),E1157,0))</f>
        <v>0</v>
      </c>
      <c r="E1157" s="3" t="str">
        <f t="shared" ref="E1157:E1220" si="222">IF(E1156&lt;term,E1156+1,"")</f>
        <v/>
      </c>
      <c r="F1157" s="3" t="str">
        <f t="shared" si="214"/>
        <v/>
      </c>
      <c r="G1157" s="47">
        <f t="shared" si="213"/>
        <v>8.6499999999999994E-2</v>
      </c>
      <c r="H1157" s="37">
        <f t="shared" si="215"/>
        <v>8.6499999999999994E-2</v>
      </c>
      <c r="I1157" s="9" t="e">
        <f>IF(Inputs!$B$12="No",IF((K1157+L1157)&gt;(U1156*(1+rate/freq)),IF((U1156*(1+rate/freq))&lt;0,0,(U1156*(1+rate/freq))),(K1157+L1157)),IF(E1157="",NA(),IF(Inputs!$E$10&gt;(U1156*(1+rate/freq)),IF((U1156*(1+rate/freq))&lt;0,0,(U1156*(1+rate/freq))),PMT(H1157/freq,(term),-$B$2))))</f>
        <v>#N/A</v>
      </c>
      <c r="J1157" s="8" t="str">
        <f t="shared" si="216"/>
        <v/>
      </c>
      <c r="K1157" s="9" t="str">
        <f t="shared" si="217"/>
        <v/>
      </c>
      <c r="L1157" s="8" t="str">
        <f>IF(E1157="","",IF(Inputs!$B$12="Yes",I1157-K1157,Inputs!$B$6-K1157))</f>
        <v/>
      </c>
      <c r="M1157" s="8" t="str">
        <f t="shared" ref="M1157:M1220" si="223">E1157</f>
        <v/>
      </c>
      <c r="N1157" s="8"/>
      <c r="O1157" s="8"/>
      <c r="P1157" s="8"/>
      <c r="Q1157" s="8" t="str">
        <f t="shared" si="218"/>
        <v/>
      </c>
      <c r="R1157" s="3">
        <f t="shared" si="219"/>
        <v>0</v>
      </c>
      <c r="S1157" s="19"/>
      <c r="T1157" s="3">
        <f t="shared" si="220"/>
        <v>0</v>
      </c>
      <c r="U1157" s="8" t="str">
        <f t="shared" si="221"/>
        <v/>
      </c>
      <c r="W1157" s="11"/>
      <c r="X1157" s="11"/>
      <c r="Y1157" s="11"/>
      <c r="Z1157" s="11"/>
      <c r="AA1157" s="11"/>
      <c r="AB1157" s="11"/>
      <c r="AC1157" s="11"/>
      <c r="AD1157">
        <f>IF(AND('Loan amortization schedule-old'!K1157&gt;$AE$1,K1157&gt;$AE$1),1,0)</f>
        <v>1</v>
      </c>
      <c r="AE1157" s="2">
        <f>IF(AND('Loan amortization schedule-old'!K1157&gt;$AE$1,K1157&lt;$AE$1),($AE$1-K1157)*Inputs!$B$10,0)</f>
        <v>0</v>
      </c>
      <c r="AF1157">
        <f>IF(AND('Loan amortization schedule-old'!K1157&lt;$AE$1,K1157&lt;$AE$1),('Loan amortization schedule-old'!K1157-'Loan amortization schedule-new'!K1157)*Inputs!$B$10,0)</f>
        <v>0</v>
      </c>
      <c r="AG1157" s="7"/>
      <c r="AH1157" s="61" t="e">
        <f>IF(ISERROR(E1157),NA(),'Loan amortization schedule-old'!K1157-'Loan amortization schedule-new'!K1157)+IF(ISERROR(E1157),NA(),'Loan amortization schedule-old'!L1157-'Loan amortization schedule-new'!L1157)-IF(ISERROR(E1157),NA(),IF(AD1157=1,0,SUM(AE1157:AF1157)))</f>
        <v>#VALUE!</v>
      </c>
    </row>
    <row r="1158" spans="4:34">
      <c r="D1158" s="26">
        <f>IF(SUM($D$2:D1157)&lt;&gt;0,0,IF(OR(ROUND(U1157-L1158,2)=0,ROUND(U1158,2)=0),E1158,0))</f>
        <v>0</v>
      </c>
      <c r="E1158" s="3" t="str">
        <f t="shared" si="222"/>
        <v/>
      </c>
      <c r="F1158" s="3" t="str">
        <f t="shared" si="214"/>
        <v/>
      </c>
      <c r="G1158" s="47">
        <f t="shared" ref="G1158:G1221" si="224">G1157</f>
        <v>8.6499999999999994E-2</v>
      </c>
      <c r="H1158" s="37">
        <f t="shared" si="215"/>
        <v>8.6499999999999994E-2</v>
      </c>
      <c r="I1158" s="9" t="e">
        <f>IF(Inputs!$B$12="No",IF((K1158+L1158)&gt;(U1157*(1+rate/freq)),IF((U1157*(1+rate/freq))&lt;0,0,(U1157*(1+rate/freq))),(K1158+L1158)),IF(E1158="",NA(),IF(Inputs!$E$10&gt;(U1157*(1+rate/freq)),IF((U1157*(1+rate/freq))&lt;0,0,(U1157*(1+rate/freq))),PMT(H1158/freq,(term),-$B$2))))</f>
        <v>#N/A</v>
      </c>
      <c r="J1158" s="8" t="str">
        <f t="shared" si="216"/>
        <v/>
      </c>
      <c r="K1158" s="9" t="str">
        <f t="shared" si="217"/>
        <v/>
      </c>
      <c r="L1158" s="8" t="str">
        <f>IF(E1158="","",IF(Inputs!$B$12="Yes",I1158-K1158,Inputs!$B$6-K1158))</f>
        <v/>
      </c>
      <c r="M1158" s="8" t="str">
        <f t="shared" si="223"/>
        <v/>
      </c>
      <c r="N1158" s="8"/>
      <c r="O1158" s="8"/>
      <c r="P1158" s="8"/>
      <c r="Q1158" s="8" t="str">
        <f t="shared" si="218"/>
        <v/>
      </c>
      <c r="R1158" s="3">
        <f t="shared" si="219"/>
        <v>0</v>
      </c>
      <c r="S1158" s="19"/>
      <c r="T1158" s="3">
        <f t="shared" si="220"/>
        <v>0</v>
      </c>
      <c r="U1158" s="8" t="str">
        <f t="shared" si="221"/>
        <v/>
      </c>
      <c r="W1158" s="11"/>
      <c r="X1158" s="11"/>
      <c r="Y1158" s="11"/>
      <c r="Z1158" s="11"/>
      <c r="AA1158" s="11"/>
      <c r="AB1158" s="11"/>
      <c r="AC1158" s="11"/>
      <c r="AD1158">
        <f>IF(AND('Loan amortization schedule-old'!K1158&gt;$AE$1,K1158&gt;$AE$1),1,0)</f>
        <v>1</v>
      </c>
      <c r="AE1158" s="2">
        <f>IF(AND('Loan amortization schedule-old'!K1158&gt;$AE$1,K1158&lt;$AE$1),($AE$1-K1158)*Inputs!$B$10,0)</f>
        <v>0</v>
      </c>
      <c r="AF1158">
        <f>IF(AND('Loan amortization schedule-old'!K1158&lt;$AE$1,K1158&lt;$AE$1),('Loan amortization schedule-old'!K1158-'Loan amortization schedule-new'!K1158)*Inputs!$B$10,0)</f>
        <v>0</v>
      </c>
      <c r="AG1158" s="7"/>
      <c r="AH1158" s="61" t="e">
        <f>IF(ISERROR(E1158),NA(),'Loan amortization schedule-old'!K1158-'Loan amortization schedule-new'!K1158)+IF(ISERROR(E1158),NA(),'Loan amortization schedule-old'!L1158-'Loan amortization schedule-new'!L1158)-IF(ISERROR(E1158),NA(),IF(AD1158=1,0,SUM(AE1158:AF1158)))</f>
        <v>#VALUE!</v>
      </c>
    </row>
    <row r="1159" spans="4:34">
      <c r="D1159" s="26">
        <f>IF(SUM($D$2:D1158)&lt;&gt;0,0,IF(OR(ROUND(U1158-L1159,2)=0,ROUND(U1159,2)=0),E1159,0))</f>
        <v>0</v>
      </c>
      <c r="E1159" s="3" t="str">
        <f t="shared" si="222"/>
        <v/>
      </c>
      <c r="F1159" s="3" t="str">
        <f t="shared" si="214"/>
        <v/>
      </c>
      <c r="G1159" s="47">
        <f t="shared" si="224"/>
        <v>8.6499999999999994E-2</v>
      </c>
      <c r="H1159" s="37">
        <f t="shared" si="215"/>
        <v>8.6499999999999994E-2</v>
      </c>
      <c r="I1159" s="9" t="e">
        <f>IF(Inputs!$B$12="No",IF((K1159+L1159)&gt;(U1158*(1+rate/freq)),IF((U1158*(1+rate/freq))&lt;0,0,(U1158*(1+rate/freq))),(K1159+L1159)),IF(E1159="",NA(),IF(Inputs!$E$10&gt;(U1158*(1+rate/freq)),IF((U1158*(1+rate/freq))&lt;0,0,(U1158*(1+rate/freq))),PMT(H1159/freq,(term),-$B$2))))</f>
        <v>#N/A</v>
      </c>
      <c r="J1159" s="8" t="str">
        <f t="shared" si="216"/>
        <v/>
      </c>
      <c r="K1159" s="9" t="str">
        <f t="shared" si="217"/>
        <v/>
      </c>
      <c r="L1159" s="8" t="str">
        <f>IF(E1159="","",IF(Inputs!$B$12="Yes",I1159-K1159,Inputs!$B$6-K1159))</f>
        <v/>
      </c>
      <c r="M1159" s="8" t="str">
        <f t="shared" si="223"/>
        <v/>
      </c>
      <c r="N1159" s="8">
        <f>N1156+3</f>
        <v>1156</v>
      </c>
      <c r="O1159" s="8"/>
      <c r="P1159" s="8"/>
      <c r="Q1159" s="8" t="str">
        <f t="shared" si="218"/>
        <v/>
      </c>
      <c r="R1159" s="3">
        <f t="shared" si="219"/>
        <v>0</v>
      </c>
      <c r="S1159" s="19"/>
      <c r="T1159" s="3">
        <f t="shared" si="220"/>
        <v>0</v>
      </c>
      <c r="U1159" s="8" t="str">
        <f t="shared" si="221"/>
        <v/>
      </c>
      <c r="W1159" s="11"/>
      <c r="X1159" s="11"/>
      <c r="Y1159" s="11"/>
      <c r="Z1159" s="11"/>
      <c r="AA1159" s="11"/>
      <c r="AB1159" s="11"/>
      <c r="AC1159" s="11"/>
      <c r="AD1159">
        <f>IF(AND('Loan amortization schedule-old'!K1159&gt;$AE$1,K1159&gt;$AE$1),1,0)</f>
        <v>1</v>
      </c>
      <c r="AE1159" s="2">
        <f>IF(AND('Loan amortization schedule-old'!K1159&gt;$AE$1,K1159&lt;$AE$1),($AE$1-K1159)*Inputs!$B$10,0)</f>
        <v>0</v>
      </c>
      <c r="AF1159">
        <f>IF(AND('Loan amortization schedule-old'!K1159&lt;$AE$1,K1159&lt;$AE$1),('Loan amortization schedule-old'!K1159-'Loan amortization schedule-new'!K1159)*Inputs!$B$10,0)</f>
        <v>0</v>
      </c>
      <c r="AG1159" s="7"/>
      <c r="AH1159" s="61" t="e">
        <f>IF(ISERROR(E1159),NA(),'Loan amortization schedule-old'!K1159-'Loan amortization schedule-new'!K1159)+IF(ISERROR(E1159),NA(),'Loan amortization schedule-old'!L1159-'Loan amortization schedule-new'!L1159)-IF(ISERROR(E1159),NA(),IF(AD1159=1,0,SUM(AE1159:AF1159)))</f>
        <v>#VALUE!</v>
      </c>
    </row>
    <row r="1160" spans="4:34">
      <c r="D1160" s="26">
        <f>IF(SUM($D$2:D1159)&lt;&gt;0,0,IF(OR(ROUND(U1159-L1160,2)=0,ROUND(U1160,2)=0),E1160,0))</f>
        <v>0</v>
      </c>
      <c r="E1160" s="3" t="str">
        <f t="shared" si="222"/>
        <v/>
      </c>
      <c r="F1160" s="3" t="str">
        <f t="shared" si="214"/>
        <v/>
      </c>
      <c r="G1160" s="47">
        <f t="shared" si="224"/>
        <v>8.6499999999999994E-2</v>
      </c>
      <c r="H1160" s="37">
        <f t="shared" si="215"/>
        <v>8.6499999999999994E-2</v>
      </c>
      <c r="I1160" s="9" t="e">
        <f>IF(Inputs!$B$12="No",IF((K1160+L1160)&gt;(U1159*(1+rate/freq)),IF((U1159*(1+rate/freq))&lt;0,0,(U1159*(1+rate/freq))),(K1160+L1160)),IF(E1160="",NA(),IF(Inputs!$E$10&gt;(U1159*(1+rate/freq)),IF((U1159*(1+rate/freq))&lt;0,0,(U1159*(1+rate/freq))),PMT(H1160/freq,(term),-$B$2))))</f>
        <v>#N/A</v>
      </c>
      <c r="J1160" s="8" t="str">
        <f t="shared" si="216"/>
        <v/>
      </c>
      <c r="K1160" s="9" t="str">
        <f t="shared" si="217"/>
        <v/>
      </c>
      <c r="L1160" s="8" t="str">
        <f>IF(E1160="","",IF(Inputs!$B$12="Yes",I1160-K1160,Inputs!$B$6-K1160))</f>
        <v/>
      </c>
      <c r="M1160" s="8" t="str">
        <f t="shared" si="223"/>
        <v/>
      </c>
      <c r="N1160" s="8"/>
      <c r="O1160" s="8"/>
      <c r="P1160" s="8"/>
      <c r="Q1160" s="8" t="str">
        <f t="shared" si="218"/>
        <v/>
      </c>
      <c r="R1160" s="3">
        <f t="shared" si="219"/>
        <v>0</v>
      </c>
      <c r="S1160" s="19"/>
      <c r="T1160" s="3">
        <f t="shared" si="220"/>
        <v>0</v>
      </c>
      <c r="U1160" s="8" t="str">
        <f t="shared" si="221"/>
        <v/>
      </c>
      <c r="W1160" s="11"/>
      <c r="X1160" s="11"/>
      <c r="Y1160" s="11"/>
      <c r="Z1160" s="11"/>
      <c r="AA1160" s="11"/>
      <c r="AB1160" s="11"/>
      <c r="AC1160" s="11"/>
      <c r="AD1160">
        <f>IF(AND('Loan amortization schedule-old'!K1160&gt;$AE$1,K1160&gt;$AE$1),1,0)</f>
        <v>1</v>
      </c>
      <c r="AE1160" s="2">
        <f>IF(AND('Loan amortization schedule-old'!K1160&gt;$AE$1,K1160&lt;$AE$1),($AE$1-K1160)*Inputs!$B$10,0)</f>
        <v>0</v>
      </c>
      <c r="AF1160">
        <f>IF(AND('Loan amortization schedule-old'!K1160&lt;$AE$1,K1160&lt;$AE$1),('Loan amortization schedule-old'!K1160-'Loan amortization schedule-new'!K1160)*Inputs!$B$10,0)</f>
        <v>0</v>
      </c>
      <c r="AG1160" s="7"/>
      <c r="AH1160" s="61" t="e">
        <f>IF(ISERROR(E1160),NA(),'Loan amortization schedule-old'!K1160-'Loan amortization schedule-new'!K1160)+IF(ISERROR(E1160),NA(),'Loan amortization schedule-old'!L1160-'Loan amortization schedule-new'!L1160)-IF(ISERROR(E1160),NA(),IF(AD1160=1,0,SUM(AE1160:AF1160)))</f>
        <v>#VALUE!</v>
      </c>
    </row>
    <row r="1161" spans="4:34">
      <c r="D1161" s="26">
        <f>IF(SUM($D$2:D1160)&lt;&gt;0,0,IF(OR(ROUND(U1160-L1161,2)=0,ROUND(U1161,2)=0),E1161,0))</f>
        <v>0</v>
      </c>
      <c r="E1161" s="3" t="str">
        <f t="shared" si="222"/>
        <v/>
      </c>
      <c r="F1161" s="3" t="str">
        <f t="shared" si="214"/>
        <v/>
      </c>
      <c r="G1161" s="47">
        <f t="shared" si="224"/>
        <v>8.6499999999999994E-2</v>
      </c>
      <c r="H1161" s="37">
        <f t="shared" si="215"/>
        <v>8.6499999999999994E-2</v>
      </c>
      <c r="I1161" s="9" t="e">
        <f>IF(Inputs!$B$12="No",IF((K1161+L1161)&gt;(U1160*(1+rate/freq)),IF((U1160*(1+rate/freq))&lt;0,0,(U1160*(1+rate/freq))),(K1161+L1161)),IF(E1161="",NA(),IF(Inputs!$E$10&gt;(U1160*(1+rate/freq)),IF((U1160*(1+rate/freq))&lt;0,0,(U1160*(1+rate/freq))),PMT(H1161/freq,(term),-$B$2))))</f>
        <v>#N/A</v>
      </c>
      <c r="J1161" s="8" t="str">
        <f t="shared" si="216"/>
        <v/>
      </c>
      <c r="K1161" s="9" t="str">
        <f t="shared" si="217"/>
        <v/>
      </c>
      <c r="L1161" s="8" t="str">
        <f>IF(E1161="","",IF(Inputs!$B$12="Yes",I1161-K1161,Inputs!$B$6-K1161))</f>
        <v/>
      </c>
      <c r="M1161" s="8" t="str">
        <f t="shared" si="223"/>
        <v/>
      </c>
      <c r="N1161" s="8"/>
      <c r="O1161" s="8"/>
      <c r="P1161" s="8"/>
      <c r="Q1161" s="8" t="str">
        <f t="shared" si="218"/>
        <v/>
      </c>
      <c r="R1161" s="3">
        <f t="shared" si="219"/>
        <v>0</v>
      </c>
      <c r="S1161" s="19"/>
      <c r="T1161" s="3">
        <f t="shared" si="220"/>
        <v>0</v>
      </c>
      <c r="U1161" s="8" t="str">
        <f t="shared" si="221"/>
        <v/>
      </c>
      <c r="W1161" s="11"/>
      <c r="X1161" s="11"/>
      <c r="Y1161" s="11"/>
      <c r="Z1161" s="11"/>
      <c r="AA1161" s="11"/>
      <c r="AB1161" s="11"/>
      <c r="AC1161" s="11"/>
      <c r="AD1161">
        <f>IF(AND('Loan amortization schedule-old'!K1161&gt;$AE$1,K1161&gt;$AE$1),1,0)</f>
        <v>1</v>
      </c>
      <c r="AE1161" s="2">
        <f>IF(AND('Loan amortization schedule-old'!K1161&gt;$AE$1,K1161&lt;$AE$1),($AE$1-K1161)*Inputs!$B$10,0)</f>
        <v>0</v>
      </c>
      <c r="AF1161">
        <f>IF(AND('Loan amortization schedule-old'!K1161&lt;$AE$1,K1161&lt;$AE$1),('Loan amortization schedule-old'!K1161-'Loan amortization schedule-new'!K1161)*Inputs!$B$10,0)</f>
        <v>0</v>
      </c>
      <c r="AG1161" s="7"/>
      <c r="AH1161" s="61" t="e">
        <f>IF(ISERROR(E1161),NA(),'Loan amortization schedule-old'!K1161-'Loan amortization schedule-new'!K1161)+IF(ISERROR(E1161),NA(),'Loan amortization schedule-old'!L1161-'Loan amortization schedule-new'!L1161)-IF(ISERROR(E1161),NA(),IF(AD1161=1,0,SUM(AE1161:AF1161)))</f>
        <v>#VALUE!</v>
      </c>
    </row>
    <row r="1162" spans="4:34">
      <c r="D1162" s="26">
        <f>IF(SUM($D$2:D1161)&lt;&gt;0,0,IF(OR(ROUND(U1161-L1162,2)=0,ROUND(U1162,2)=0),E1162,0))</f>
        <v>0</v>
      </c>
      <c r="E1162" s="3" t="str">
        <f t="shared" si="222"/>
        <v/>
      </c>
      <c r="F1162" s="3" t="str">
        <f t="shared" si="214"/>
        <v/>
      </c>
      <c r="G1162" s="47">
        <f t="shared" si="224"/>
        <v>8.6499999999999994E-2</v>
      </c>
      <c r="H1162" s="37">
        <f t="shared" si="215"/>
        <v>8.6499999999999994E-2</v>
      </c>
      <c r="I1162" s="9" t="e">
        <f>IF(Inputs!$B$12="No",IF((K1162+L1162)&gt;(U1161*(1+rate/freq)),IF((U1161*(1+rate/freq))&lt;0,0,(U1161*(1+rate/freq))),(K1162+L1162)),IF(E1162="",NA(),IF(Inputs!$E$10&gt;(U1161*(1+rate/freq)),IF((U1161*(1+rate/freq))&lt;0,0,(U1161*(1+rate/freq))),PMT(H1162/freq,(term),-$B$2))))</f>
        <v>#N/A</v>
      </c>
      <c r="J1162" s="8" t="str">
        <f t="shared" si="216"/>
        <v/>
      </c>
      <c r="K1162" s="9" t="str">
        <f t="shared" si="217"/>
        <v/>
      </c>
      <c r="L1162" s="8" t="str">
        <f>IF(E1162="","",IF(Inputs!$B$12="Yes",I1162-K1162,Inputs!$B$6-K1162))</f>
        <v/>
      </c>
      <c r="M1162" s="8" t="str">
        <f t="shared" si="223"/>
        <v/>
      </c>
      <c r="N1162" s="8">
        <f>N1159+3</f>
        <v>1159</v>
      </c>
      <c r="O1162" s="8">
        <f>O1156+6</f>
        <v>1159</v>
      </c>
      <c r="P1162" s="8"/>
      <c r="Q1162" s="8" t="str">
        <f t="shared" si="218"/>
        <v/>
      </c>
      <c r="R1162" s="3">
        <f t="shared" si="219"/>
        <v>0</v>
      </c>
      <c r="S1162" s="19"/>
      <c r="T1162" s="3">
        <f t="shared" si="220"/>
        <v>0</v>
      </c>
      <c r="U1162" s="8" t="str">
        <f t="shared" si="221"/>
        <v/>
      </c>
      <c r="W1162" s="11"/>
      <c r="X1162" s="11"/>
      <c r="Y1162" s="11"/>
      <c r="Z1162" s="11"/>
      <c r="AA1162" s="11"/>
      <c r="AB1162" s="11"/>
      <c r="AC1162" s="11"/>
      <c r="AD1162">
        <f>IF(AND('Loan amortization schedule-old'!K1162&gt;$AE$1,K1162&gt;$AE$1),1,0)</f>
        <v>1</v>
      </c>
      <c r="AE1162" s="2">
        <f>IF(AND('Loan amortization schedule-old'!K1162&gt;$AE$1,K1162&lt;$AE$1),($AE$1-K1162)*Inputs!$B$10,0)</f>
        <v>0</v>
      </c>
      <c r="AF1162">
        <f>IF(AND('Loan amortization schedule-old'!K1162&lt;$AE$1,K1162&lt;$AE$1),('Loan amortization schedule-old'!K1162-'Loan amortization schedule-new'!K1162)*Inputs!$B$10,0)</f>
        <v>0</v>
      </c>
      <c r="AG1162" s="7"/>
      <c r="AH1162" s="61" t="e">
        <f>IF(ISERROR(E1162),NA(),'Loan amortization schedule-old'!K1162-'Loan amortization schedule-new'!K1162)+IF(ISERROR(E1162),NA(),'Loan amortization schedule-old'!L1162-'Loan amortization schedule-new'!L1162)-IF(ISERROR(E1162),NA(),IF(AD1162=1,0,SUM(AE1162:AF1162)))</f>
        <v>#VALUE!</v>
      </c>
    </row>
    <row r="1163" spans="4:34">
      <c r="D1163" s="26">
        <f>IF(SUM($D$2:D1162)&lt;&gt;0,0,IF(OR(ROUND(U1162-L1163,2)=0,ROUND(U1163,2)=0),E1163,0))</f>
        <v>0</v>
      </c>
      <c r="E1163" s="3" t="str">
        <f t="shared" si="222"/>
        <v/>
      </c>
      <c r="F1163" s="3" t="str">
        <f t="shared" si="214"/>
        <v/>
      </c>
      <c r="G1163" s="47">
        <f t="shared" si="224"/>
        <v>8.6499999999999994E-2</v>
      </c>
      <c r="H1163" s="37">
        <f t="shared" si="215"/>
        <v>8.6499999999999994E-2</v>
      </c>
      <c r="I1163" s="9" t="e">
        <f>IF(Inputs!$B$12="No",IF((K1163+L1163)&gt;(U1162*(1+rate/freq)),IF((U1162*(1+rate/freq))&lt;0,0,(U1162*(1+rate/freq))),(K1163+L1163)),IF(E1163="",NA(),IF(Inputs!$E$10&gt;(U1162*(1+rate/freq)),IF((U1162*(1+rate/freq))&lt;0,0,(U1162*(1+rate/freq))),PMT(H1163/freq,(term),-$B$2))))</f>
        <v>#N/A</v>
      </c>
      <c r="J1163" s="8" t="str">
        <f t="shared" si="216"/>
        <v/>
      </c>
      <c r="K1163" s="9" t="str">
        <f t="shared" si="217"/>
        <v/>
      </c>
      <c r="L1163" s="8" t="str">
        <f>IF(E1163="","",IF(Inputs!$B$12="Yes",I1163-K1163,Inputs!$B$6-K1163))</f>
        <v/>
      </c>
      <c r="M1163" s="8" t="str">
        <f t="shared" si="223"/>
        <v/>
      </c>
      <c r="N1163" s="8"/>
      <c r="O1163" s="8"/>
      <c r="P1163" s="8"/>
      <c r="Q1163" s="8" t="str">
        <f t="shared" si="218"/>
        <v/>
      </c>
      <c r="R1163" s="3">
        <f t="shared" si="219"/>
        <v>0</v>
      </c>
      <c r="S1163" s="19"/>
      <c r="T1163" s="3">
        <f t="shared" si="220"/>
        <v>0</v>
      </c>
      <c r="U1163" s="8" t="str">
        <f t="shared" si="221"/>
        <v/>
      </c>
      <c r="W1163" s="11"/>
      <c r="X1163" s="11"/>
      <c r="Y1163" s="11"/>
      <c r="Z1163" s="11"/>
      <c r="AA1163" s="11"/>
      <c r="AB1163" s="11"/>
      <c r="AC1163" s="11"/>
      <c r="AD1163">
        <f>IF(AND('Loan amortization schedule-old'!K1163&gt;$AE$1,K1163&gt;$AE$1),1,0)</f>
        <v>1</v>
      </c>
      <c r="AE1163" s="2">
        <f>IF(AND('Loan amortization schedule-old'!K1163&gt;$AE$1,K1163&lt;$AE$1),($AE$1-K1163)*Inputs!$B$10,0)</f>
        <v>0</v>
      </c>
      <c r="AF1163">
        <f>IF(AND('Loan amortization schedule-old'!K1163&lt;$AE$1,K1163&lt;$AE$1),('Loan amortization schedule-old'!K1163-'Loan amortization schedule-new'!K1163)*Inputs!$B$10,0)</f>
        <v>0</v>
      </c>
      <c r="AG1163" s="7"/>
      <c r="AH1163" s="61" t="e">
        <f>IF(ISERROR(E1163),NA(),'Loan amortization schedule-old'!K1163-'Loan amortization schedule-new'!K1163)+IF(ISERROR(E1163),NA(),'Loan amortization schedule-old'!L1163-'Loan amortization schedule-new'!L1163)-IF(ISERROR(E1163),NA(),IF(AD1163=1,0,SUM(AE1163:AF1163)))</f>
        <v>#VALUE!</v>
      </c>
    </row>
    <row r="1164" spans="4:34">
      <c r="D1164" s="26">
        <f>IF(SUM($D$2:D1163)&lt;&gt;0,0,IF(OR(ROUND(U1163-L1164,2)=0,ROUND(U1164,2)=0),E1164,0))</f>
        <v>0</v>
      </c>
      <c r="E1164" s="3" t="str">
        <f t="shared" si="222"/>
        <v/>
      </c>
      <c r="F1164" s="3" t="str">
        <f t="shared" si="214"/>
        <v/>
      </c>
      <c r="G1164" s="47">
        <f t="shared" si="224"/>
        <v>8.6499999999999994E-2</v>
      </c>
      <c r="H1164" s="37">
        <f t="shared" si="215"/>
        <v>8.6499999999999994E-2</v>
      </c>
      <c r="I1164" s="9" t="e">
        <f>IF(Inputs!$B$12="No",IF((K1164+L1164)&gt;(U1163*(1+rate/freq)),IF((U1163*(1+rate/freq))&lt;0,0,(U1163*(1+rate/freq))),(K1164+L1164)),IF(E1164="",NA(),IF(Inputs!$E$10&gt;(U1163*(1+rate/freq)),IF((U1163*(1+rate/freq))&lt;0,0,(U1163*(1+rate/freq))),PMT(H1164/freq,(term),-$B$2))))</f>
        <v>#N/A</v>
      </c>
      <c r="J1164" s="8" t="str">
        <f t="shared" si="216"/>
        <v/>
      </c>
      <c r="K1164" s="9" t="str">
        <f t="shared" si="217"/>
        <v/>
      </c>
      <c r="L1164" s="8" t="str">
        <f>IF(E1164="","",IF(Inputs!$B$12="Yes",I1164-K1164,Inputs!$B$6-K1164))</f>
        <v/>
      </c>
      <c r="M1164" s="8" t="str">
        <f t="shared" si="223"/>
        <v/>
      </c>
      <c r="N1164" s="8"/>
      <c r="O1164" s="8"/>
      <c r="P1164" s="8"/>
      <c r="Q1164" s="8" t="str">
        <f t="shared" si="218"/>
        <v/>
      </c>
      <c r="R1164" s="3">
        <f t="shared" si="219"/>
        <v>0</v>
      </c>
      <c r="S1164" s="19"/>
      <c r="T1164" s="3">
        <f t="shared" si="220"/>
        <v>0</v>
      </c>
      <c r="U1164" s="8" t="str">
        <f t="shared" si="221"/>
        <v/>
      </c>
      <c r="W1164" s="11"/>
      <c r="X1164" s="11"/>
      <c r="Y1164" s="11"/>
      <c r="Z1164" s="11"/>
      <c r="AA1164" s="11"/>
      <c r="AB1164" s="11"/>
      <c r="AC1164" s="11"/>
      <c r="AD1164">
        <f>IF(AND('Loan amortization schedule-old'!K1164&gt;$AE$1,K1164&gt;$AE$1),1,0)</f>
        <v>1</v>
      </c>
      <c r="AE1164" s="2">
        <f>IF(AND('Loan amortization schedule-old'!K1164&gt;$AE$1,K1164&lt;$AE$1),($AE$1-K1164)*Inputs!$B$10,0)</f>
        <v>0</v>
      </c>
      <c r="AF1164">
        <f>IF(AND('Loan amortization schedule-old'!K1164&lt;$AE$1,K1164&lt;$AE$1),('Loan amortization schedule-old'!K1164-'Loan amortization schedule-new'!K1164)*Inputs!$B$10,0)</f>
        <v>0</v>
      </c>
      <c r="AG1164" s="7"/>
      <c r="AH1164" s="61" t="e">
        <f>IF(ISERROR(E1164),NA(),'Loan amortization schedule-old'!K1164-'Loan amortization schedule-new'!K1164)+IF(ISERROR(E1164),NA(),'Loan amortization schedule-old'!L1164-'Loan amortization schedule-new'!L1164)-IF(ISERROR(E1164),NA(),IF(AD1164=1,0,SUM(AE1164:AF1164)))</f>
        <v>#VALUE!</v>
      </c>
    </row>
    <row r="1165" spans="4:34">
      <c r="D1165" s="26">
        <f>IF(SUM($D$2:D1164)&lt;&gt;0,0,IF(OR(ROUND(U1164-L1165,2)=0,ROUND(U1165,2)=0),E1165,0))</f>
        <v>0</v>
      </c>
      <c r="E1165" s="3" t="str">
        <f t="shared" si="222"/>
        <v/>
      </c>
      <c r="F1165" s="3" t="str">
        <f t="shared" si="214"/>
        <v/>
      </c>
      <c r="G1165" s="47">
        <f t="shared" si="224"/>
        <v>8.6499999999999994E-2</v>
      </c>
      <c r="H1165" s="37">
        <f t="shared" si="215"/>
        <v>8.6499999999999994E-2</v>
      </c>
      <c r="I1165" s="9" t="e">
        <f>IF(Inputs!$B$12="No",IF((K1165+L1165)&gt;(U1164*(1+rate/freq)),IF((U1164*(1+rate/freq))&lt;0,0,(U1164*(1+rate/freq))),(K1165+L1165)),IF(E1165="",NA(),IF(Inputs!$E$10&gt;(U1164*(1+rate/freq)),IF((U1164*(1+rate/freq))&lt;0,0,(U1164*(1+rate/freq))),PMT(H1165/freq,(term),-$B$2))))</f>
        <v>#N/A</v>
      </c>
      <c r="J1165" s="8" t="str">
        <f t="shared" si="216"/>
        <v/>
      </c>
      <c r="K1165" s="9" t="str">
        <f t="shared" si="217"/>
        <v/>
      </c>
      <c r="L1165" s="8" t="str">
        <f>IF(E1165="","",IF(Inputs!$B$12="Yes",I1165-K1165,Inputs!$B$6-K1165))</f>
        <v/>
      </c>
      <c r="M1165" s="8" t="str">
        <f t="shared" si="223"/>
        <v/>
      </c>
      <c r="N1165" s="8">
        <f>N1162+3</f>
        <v>1162</v>
      </c>
      <c r="O1165" s="8"/>
      <c r="P1165" s="8"/>
      <c r="Q1165" s="8" t="str">
        <f t="shared" si="218"/>
        <v/>
      </c>
      <c r="R1165" s="3">
        <f t="shared" si="219"/>
        <v>0</v>
      </c>
      <c r="S1165" s="19"/>
      <c r="T1165" s="3">
        <f t="shared" si="220"/>
        <v>0</v>
      </c>
      <c r="U1165" s="8" t="str">
        <f t="shared" si="221"/>
        <v/>
      </c>
      <c r="W1165" s="11"/>
      <c r="X1165" s="11"/>
      <c r="Y1165" s="11"/>
      <c r="Z1165" s="11"/>
      <c r="AA1165" s="11"/>
      <c r="AB1165" s="11"/>
      <c r="AC1165" s="11"/>
      <c r="AD1165">
        <f>IF(AND('Loan amortization schedule-old'!K1165&gt;$AE$1,K1165&gt;$AE$1),1,0)</f>
        <v>1</v>
      </c>
      <c r="AE1165" s="2">
        <f>IF(AND('Loan amortization schedule-old'!K1165&gt;$AE$1,K1165&lt;$AE$1),($AE$1-K1165)*Inputs!$B$10,0)</f>
        <v>0</v>
      </c>
      <c r="AF1165">
        <f>IF(AND('Loan amortization schedule-old'!K1165&lt;$AE$1,K1165&lt;$AE$1),('Loan amortization schedule-old'!K1165-'Loan amortization schedule-new'!K1165)*Inputs!$B$10,0)</f>
        <v>0</v>
      </c>
      <c r="AG1165" s="7"/>
      <c r="AH1165" s="61" t="e">
        <f>IF(ISERROR(E1165),NA(),'Loan amortization schedule-old'!K1165-'Loan amortization schedule-new'!K1165)+IF(ISERROR(E1165),NA(),'Loan amortization schedule-old'!L1165-'Loan amortization schedule-new'!L1165)-IF(ISERROR(E1165),NA(),IF(AD1165=1,0,SUM(AE1165:AF1165)))</f>
        <v>#VALUE!</v>
      </c>
    </row>
    <row r="1166" spans="4:34">
      <c r="D1166" s="26">
        <f>IF(SUM($D$2:D1165)&lt;&gt;0,0,IF(OR(ROUND(U1165-L1166,2)=0,ROUND(U1166,2)=0),E1166,0))</f>
        <v>0</v>
      </c>
      <c r="E1166" s="3" t="str">
        <f t="shared" si="222"/>
        <v/>
      </c>
      <c r="F1166" s="3" t="str">
        <f t="shared" si="214"/>
        <v/>
      </c>
      <c r="G1166" s="47">
        <f t="shared" si="224"/>
        <v>8.6499999999999994E-2</v>
      </c>
      <c r="H1166" s="37">
        <f t="shared" si="215"/>
        <v>8.6499999999999994E-2</v>
      </c>
      <c r="I1166" s="9" t="e">
        <f>IF(Inputs!$B$12="No",IF((K1166+L1166)&gt;(U1165*(1+rate/freq)),IF((U1165*(1+rate/freq))&lt;0,0,(U1165*(1+rate/freq))),(K1166+L1166)),IF(E1166="",NA(),IF(Inputs!$E$10&gt;(U1165*(1+rate/freq)),IF((U1165*(1+rate/freq))&lt;0,0,(U1165*(1+rate/freq))),PMT(H1166/freq,(term),-$B$2))))</f>
        <v>#N/A</v>
      </c>
      <c r="J1166" s="8" t="str">
        <f t="shared" si="216"/>
        <v/>
      </c>
      <c r="K1166" s="9" t="str">
        <f t="shared" si="217"/>
        <v/>
      </c>
      <c r="L1166" s="8" t="str">
        <f>IF(E1166="","",IF(Inputs!$B$12="Yes",I1166-K1166,Inputs!$B$6-K1166))</f>
        <v/>
      </c>
      <c r="M1166" s="8" t="str">
        <f t="shared" si="223"/>
        <v/>
      </c>
      <c r="N1166" s="8"/>
      <c r="O1166" s="8"/>
      <c r="P1166" s="8"/>
      <c r="Q1166" s="8" t="str">
        <f t="shared" si="218"/>
        <v/>
      </c>
      <c r="R1166" s="3">
        <f t="shared" si="219"/>
        <v>0</v>
      </c>
      <c r="S1166" s="19"/>
      <c r="T1166" s="3">
        <f t="shared" si="220"/>
        <v>0</v>
      </c>
      <c r="U1166" s="8" t="str">
        <f t="shared" si="221"/>
        <v/>
      </c>
      <c r="W1166" s="11"/>
      <c r="X1166" s="11"/>
      <c r="Y1166" s="11"/>
      <c r="Z1166" s="11"/>
      <c r="AA1166" s="11"/>
      <c r="AB1166" s="11"/>
      <c r="AC1166" s="11"/>
      <c r="AD1166">
        <f>IF(AND('Loan amortization schedule-old'!K1166&gt;$AE$1,K1166&gt;$AE$1),1,0)</f>
        <v>1</v>
      </c>
      <c r="AE1166" s="2">
        <f>IF(AND('Loan amortization schedule-old'!K1166&gt;$AE$1,K1166&lt;$AE$1),($AE$1-K1166)*Inputs!$B$10,0)</f>
        <v>0</v>
      </c>
      <c r="AF1166">
        <f>IF(AND('Loan amortization schedule-old'!K1166&lt;$AE$1,K1166&lt;$AE$1),('Loan amortization schedule-old'!K1166-'Loan amortization schedule-new'!K1166)*Inputs!$B$10,0)</f>
        <v>0</v>
      </c>
      <c r="AG1166" s="7"/>
      <c r="AH1166" s="61" t="e">
        <f>IF(ISERROR(E1166),NA(),'Loan amortization schedule-old'!K1166-'Loan amortization schedule-new'!K1166)+IF(ISERROR(E1166),NA(),'Loan amortization schedule-old'!L1166-'Loan amortization schedule-new'!L1166)-IF(ISERROR(E1166),NA(),IF(AD1166=1,0,SUM(AE1166:AF1166)))</f>
        <v>#VALUE!</v>
      </c>
    </row>
    <row r="1167" spans="4:34">
      <c r="D1167" s="26">
        <f>IF(SUM($D$2:D1166)&lt;&gt;0,0,IF(OR(ROUND(U1166-L1167,2)=0,ROUND(U1167,2)=0),E1167,0))</f>
        <v>0</v>
      </c>
      <c r="E1167" s="3" t="str">
        <f t="shared" si="222"/>
        <v/>
      </c>
      <c r="F1167" s="3" t="str">
        <f t="shared" si="214"/>
        <v/>
      </c>
      <c r="G1167" s="47">
        <f t="shared" si="224"/>
        <v>8.6499999999999994E-2</v>
      </c>
      <c r="H1167" s="37">
        <f t="shared" si="215"/>
        <v>8.6499999999999994E-2</v>
      </c>
      <c r="I1167" s="9" t="e">
        <f>IF(Inputs!$B$12="No",IF((K1167+L1167)&gt;(U1166*(1+rate/freq)),IF((U1166*(1+rate/freq))&lt;0,0,(U1166*(1+rate/freq))),(K1167+L1167)),IF(E1167="",NA(),IF(Inputs!$E$10&gt;(U1166*(1+rate/freq)),IF((U1166*(1+rate/freq))&lt;0,0,(U1166*(1+rate/freq))),PMT(H1167/freq,(term),-$B$2))))</f>
        <v>#N/A</v>
      </c>
      <c r="J1167" s="8" t="str">
        <f t="shared" si="216"/>
        <v/>
      </c>
      <c r="K1167" s="9" t="str">
        <f t="shared" si="217"/>
        <v/>
      </c>
      <c r="L1167" s="8" t="str">
        <f>IF(E1167="","",IF(Inputs!$B$12="Yes",I1167-K1167,Inputs!$B$6-K1167))</f>
        <v/>
      </c>
      <c r="M1167" s="8" t="str">
        <f t="shared" si="223"/>
        <v/>
      </c>
      <c r="N1167" s="8"/>
      <c r="O1167" s="8"/>
      <c r="P1167" s="8"/>
      <c r="Q1167" s="8" t="str">
        <f t="shared" si="218"/>
        <v/>
      </c>
      <c r="R1167" s="3">
        <f t="shared" si="219"/>
        <v>0</v>
      </c>
      <c r="S1167" s="19"/>
      <c r="T1167" s="3">
        <f t="shared" si="220"/>
        <v>0</v>
      </c>
      <c r="U1167" s="8" t="str">
        <f t="shared" si="221"/>
        <v/>
      </c>
      <c r="W1167" s="11"/>
      <c r="X1167" s="11"/>
      <c r="Y1167" s="11"/>
      <c r="Z1167" s="11"/>
      <c r="AA1167" s="11"/>
      <c r="AB1167" s="11"/>
      <c r="AC1167" s="11"/>
      <c r="AD1167">
        <f>IF(AND('Loan amortization schedule-old'!K1167&gt;$AE$1,K1167&gt;$AE$1),1,0)</f>
        <v>1</v>
      </c>
      <c r="AE1167" s="2">
        <f>IF(AND('Loan amortization schedule-old'!K1167&gt;$AE$1,K1167&lt;$AE$1),($AE$1-K1167)*Inputs!$B$10,0)</f>
        <v>0</v>
      </c>
      <c r="AF1167">
        <f>IF(AND('Loan amortization schedule-old'!K1167&lt;$AE$1,K1167&lt;$AE$1),('Loan amortization schedule-old'!K1167-'Loan amortization schedule-new'!K1167)*Inputs!$B$10,0)</f>
        <v>0</v>
      </c>
      <c r="AG1167" s="7"/>
      <c r="AH1167" s="61" t="e">
        <f>IF(ISERROR(E1167),NA(),'Loan amortization schedule-old'!K1167-'Loan amortization schedule-new'!K1167)+IF(ISERROR(E1167),NA(),'Loan amortization schedule-old'!L1167-'Loan amortization schedule-new'!L1167)-IF(ISERROR(E1167),NA(),IF(AD1167=1,0,SUM(AE1167:AF1167)))</f>
        <v>#VALUE!</v>
      </c>
    </row>
    <row r="1168" spans="4:34">
      <c r="D1168" s="26">
        <f>IF(SUM($D$2:D1167)&lt;&gt;0,0,IF(OR(ROUND(U1167-L1168,2)=0,ROUND(U1168,2)=0),E1168,0))</f>
        <v>0</v>
      </c>
      <c r="E1168" s="3" t="str">
        <f t="shared" si="222"/>
        <v/>
      </c>
      <c r="F1168" s="3" t="str">
        <f t="shared" si="214"/>
        <v/>
      </c>
      <c r="G1168" s="47">
        <f t="shared" si="224"/>
        <v>8.6499999999999994E-2</v>
      </c>
      <c r="H1168" s="37">
        <f t="shared" si="215"/>
        <v>8.6499999999999994E-2</v>
      </c>
      <c r="I1168" s="9" t="e">
        <f>IF(Inputs!$B$12="No",IF((K1168+L1168)&gt;(U1167*(1+rate/freq)),IF((U1167*(1+rate/freq))&lt;0,0,(U1167*(1+rate/freq))),(K1168+L1168)),IF(E1168="",NA(),IF(Inputs!$E$10&gt;(U1167*(1+rate/freq)),IF((U1167*(1+rate/freq))&lt;0,0,(U1167*(1+rate/freq))),PMT(H1168/freq,(term),-$B$2))))</f>
        <v>#N/A</v>
      </c>
      <c r="J1168" s="8" t="str">
        <f t="shared" si="216"/>
        <v/>
      </c>
      <c r="K1168" s="9" t="str">
        <f t="shared" si="217"/>
        <v/>
      </c>
      <c r="L1168" s="8" t="str">
        <f>IF(E1168="","",IF(Inputs!$B$12="Yes",I1168-K1168,Inputs!$B$6-K1168))</f>
        <v/>
      </c>
      <c r="M1168" s="8" t="str">
        <f t="shared" si="223"/>
        <v/>
      </c>
      <c r="N1168" s="8">
        <f>N1165+3</f>
        <v>1165</v>
      </c>
      <c r="O1168" s="8">
        <f>O1162+6</f>
        <v>1165</v>
      </c>
      <c r="P1168" s="8">
        <f>P1156+12</f>
        <v>1165</v>
      </c>
      <c r="Q1168" s="8" t="str">
        <f t="shared" si="218"/>
        <v/>
      </c>
      <c r="R1168" s="3">
        <f t="shared" si="219"/>
        <v>0</v>
      </c>
      <c r="S1168" s="19"/>
      <c r="T1168" s="3">
        <f t="shared" si="220"/>
        <v>0</v>
      </c>
      <c r="U1168" s="8" t="str">
        <f t="shared" si="221"/>
        <v/>
      </c>
      <c r="W1168" s="11"/>
      <c r="X1168" s="11"/>
      <c r="Y1168" s="11"/>
      <c r="Z1168" s="11"/>
      <c r="AA1168" s="11"/>
      <c r="AB1168" s="11"/>
      <c r="AC1168" s="11"/>
      <c r="AD1168">
        <f>IF(AND('Loan amortization schedule-old'!K1168&gt;$AE$1,K1168&gt;$AE$1),1,0)</f>
        <v>1</v>
      </c>
      <c r="AE1168" s="2">
        <f>IF(AND('Loan amortization schedule-old'!K1168&gt;$AE$1,K1168&lt;$AE$1),($AE$1-K1168)*Inputs!$B$10,0)</f>
        <v>0</v>
      </c>
      <c r="AF1168">
        <f>IF(AND('Loan amortization schedule-old'!K1168&lt;$AE$1,K1168&lt;$AE$1),('Loan amortization schedule-old'!K1168-'Loan amortization schedule-new'!K1168)*Inputs!$B$10,0)</f>
        <v>0</v>
      </c>
      <c r="AG1168" s="7"/>
      <c r="AH1168" s="61" t="e">
        <f>IF(ISERROR(E1168),NA(),'Loan amortization schedule-old'!K1168-'Loan amortization schedule-new'!K1168)+IF(ISERROR(E1168),NA(),'Loan amortization schedule-old'!L1168-'Loan amortization schedule-new'!L1168)-IF(ISERROR(E1168),NA(),IF(AD1168=1,0,SUM(AE1168:AF1168)))</f>
        <v>#VALUE!</v>
      </c>
    </row>
    <row r="1169" spans="4:34">
      <c r="D1169" s="26">
        <f>IF(SUM($D$2:D1168)&lt;&gt;0,0,IF(OR(ROUND(U1168-L1169,2)=0,ROUND(U1169,2)=0),E1169,0))</f>
        <v>0</v>
      </c>
      <c r="E1169" s="3" t="str">
        <f t="shared" si="222"/>
        <v/>
      </c>
      <c r="F1169" s="3" t="str">
        <f t="shared" si="214"/>
        <v/>
      </c>
      <c r="G1169" s="47">
        <f t="shared" si="224"/>
        <v>8.6499999999999994E-2</v>
      </c>
      <c r="H1169" s="37">
        <f t="shared" si="215"/>
        <v>8.6499999999999994E-2</v>
      </c>
      <c r="I1169" s="9" t="e">
        <f>IF(Inputs!$B$12="No",IF((K1169+L1169)&gt;(U1168*(1+rate/freq)),IF((U1168*(1+rate/freq))&lt;0,0,(U1168*(1+rate/freq))),(K1169+L1169)),IF(E1169="",NA(),IF(Inputs!$E$10&gt;(U1168*(1+rate/freq)),IF((U1168*(1+rate/freq))&lt;0,0,(U1168*(1+rate/freq))),PMT(H1169/freq,(term),-$B$2))))</f>
        <v>#N/A</v>
      </c>
      <c r="J1169" s="8" t="str">
        <f t="shared" si="216"/>
        <v/>
      </c>
      <c r="K1169" s="9" t="str">
        <f t="shared" si="217"/>
        <v/>
      </c>
      <c r="L1169" s="8" t="str">
        <f>IF(E1169="","",IF(Inputs!$B$12="Yes",I1169-K1169,Inputs!$B$6-K1169))</f>
        <v/>
      </c>
      <c r="M1169" s="8" t="str">
        <f t="shared" si="223"/>
        <v/>
      </c>
      <c r="N1169" s="8"/>
      <c r="O1169" s="8"/>
      <c r="P1169" s="8"/>
      <c r="Q1169" s="8" t="str">
        <f t="shared" si="218"/>
        <v/>
      </c>
      <c r="R1169" s="3">
        <f t="shared" si="219"/>
        <v>0</v>
      </c>
      <c r="S1169" s="19"/>
      <c r="T1169" s="3">
        <f t="shared" si="220"/>
        <v>0</v>
      </c>
      <c r="U1169" s="8" t="str">
        <f t="shared" si="221"/>
        <v/>
      </c>
      <c r="W1169" s="11"/>
      <c r="X1169" s="11"/>
      <c r="Y1169" s="11"/>
      <c r="Z1169" s="11"/>
      <c r="AA1169" s="11"/>
      <c r="AB1169" s="11"/>
      <c r="AC1169" s="11"/>
      <c r="AD1169">
        <f>IF(AND('Loan amortization schedule-old'!K1169&gt;$AE$1,K1169&gt;$AE$1),1,0)</f>
        <v>1</v>
      </c>
      <c r="AE1169" s="2">
        <f>IF(AND('Loan amortization schedule-old'!K1169&gt;$AE$1,K1169&lt;$AE$1),($AE$1-K1169)*Inputs!$B$10,0)</f>
        <v>0</v>
      </c>
      <c r="AF1169">
        <f>IF(AND('Loan amortization schedule-old'!K1169&lt;$AE$1,K1169&lt;$AE$1),('Loan amortization schedule-old'!K1169-'Loan amortization schedule-new'!K1169)*Inputs!$B$10,0)</f>
        <v>0</v>
      </c>
      <c r="AG1169" s="7"/>
      <c r="AH1169" s="61" t="e">
        <f>IF(ISERROR(E1169),NA(),'Loan amortization schedule-old'!K1169-'Loan amortization schedule-new'!K1169)+IF(ISERROR(E1169),NA(),'Loan amortization schedule-old'!L1169-'Loan amortization schedule-new'!L1169)-IF(ISERROR(E1169),NA(),IF(AD1169=1,0,SUM(AE1169:AF1169)))</f>
        <v>#VALUE!</v>
      </c>
    </row>
    <row r="1170" spans="4:34">
      <c r="D1170" s="26">
        <f>IF(SUM($D$2:D1169)&lt;&gt;0,0,IF(OR(ROUND(U1169-L1170,2)=0,ROUND(U1170,2)=0),E1170,0))</f>
        <v>0</v>
      </c>
      <c r="E1170" s="3" t="str">
        <f t="shared" si="222"/>
        <v/>
      </c>
      <c r="F1170" s="3" t="str">
        <f t="shared" si="214"/>
        <v/>
      </c>
      <c r="G1170" s="47">
        <f t="shared" si="224"/>
        <v>8.6499999999999994E-2</v>
      </c>
      <c r="H1170" s="37">
        <f t="shared" si="215"/>
        <v>8.6499999999999994E-2</v>
      </c>
      <c r="I1170" s="9" t="e">
        <f>IF(Inputs!$B$12="No",IF((K1170+L1170)&gt;(U1169*(1+rate/freq)),IF((U1169*(1+rate/freq))&lt;0,0,(U1169*(1+rate/freq))),(K1170+L1170)),IF(E1170="",NA(),IF(Inputs!$E$10&gt;(U1169*(1+rate/freq)),IF((U1169*(1+rate/freq))&lt;0,0,(U1169*(1+rate/freq))),PMT(H1170/freq,(term),-$B$2))))</f>
        <v>#N/A</v>
      </c>
      <c r="J1170" s="8" t="str">
        <f t="shared" si="216"/>
        <v/>
      </c>
      <c r="K1170" s="9" t="str">
        <f t="shared" si="217"/>
        <v/>
      </c>
      <c r="L1170" s="8" t="str">
        <f>IF(E1170="","",IF(Inputs!$B$12="Yes",I1170-K1170,Inputs!$B$6-K1170))</f>
        <v/>
      </c>
      <c r="M1170" s="8" t="str">
        <f t="shared" si="223"/>
        <v/>
      </c>
      <c r="N1170" s="8"/>
      <c r="O1170" s="8"/>
      <c r="P1170" s="8"/>
      <c r="Q1170" s="8" t="str">
        <f t="shared" si="218"/>
        <v/>
      </c>
      <c r="R1170" s="3">
        <f t="shared" si="219"/>
        <v>0</v>
      </c>
      <c r="S1170" s="19"/>
      <c r="T1170" s="3">
        <f t="shared" si="220"/>
        <v>0</v>
      </c>
      <c r="U1170" s="8" t="str">
        <f t="shared" si="221"/>
        <v/>
      </c>
      <c r="W1170" s="11"/>
      <c r="X1170" s="11"/>
      <c r="Y1170" s="11"/>
      <c r="Z1170" s="11"/>
      <c r="AA1170" s="11"/>
      <c r="AB1170" s="11"/>
      <c r="AC1170" s="11"/>
      <c r="AD1170">
        <f>IF(AND('Loan amortization schedule-old'!K1170&gt;$AE$1,K1170&gt;$AE$1),1,0)</f>
        <v>1</v>
      </c>
      <c r="AE1170" s="2">
        <f>IF(AND('Loan amortization schedule-old'!K1170&gt;$AE$1,K1170&lt;$AE$1),($AE$1-K1170)*Inputs!$B$10,0)</f>
        <v>0</v>
      </c>
      <c r="AF1170">
        <f>IF(AND('Loan amortization schedule-old'!K1170&lt;$AE$1,K1170&lt;$AE$1),('Loan amortization schedule-old'!K1170-'Loan amortization schedule-new'!K1170)*Inputs!$B$10,0)</f>
        <v>0</v>
      </c>
      <c r="AG1170" s="7"/>
      <c r="AH1170" s="61" t="e">
        <f>IF(ISERROR(E1170),NA(),'Loan amortization schedule-old'!K1170-'Loan amortization schedule-new'!K1170)+IF(ISERROR(E1170),NA(),'Loan amortization schedule-old'!L1170-'Loan amortization schedule-new'!L1170)-IF(ISERROR(E1170),NA(),IF(AD1170=1,0,SUM(AE1170:AF1170)))</f>
        <v>#VALUE!</v>
      </c>
    </row>
    <row r="1171" spans="4:34">
      <c r="D1171" s="26">
        <f>IF(SUM($D$2:D1170)&lt;&gt;0,0,IF(OR(ROUND(U1170-L1171,2)=0,ROUND(U1171,2)=0),E1171,0))</f>
        <v>0</v>
      </c>
      <c r="E1171" s="3" t="str">
        <f t="shared" si="222"/>
        <v/>
      </c>
      <c r="F1171" s="3" t="str">
        <f t="shared" si="214"/>
        <v/>
      </c>
      <c r="G1171" s="47">
        <f t="shared" si="224"/>
        <v>8.6499999999999994E-2</v>
      </c>
      <c r="H1171" s="37">
        <f t="shared" si="215"/>
        <v>8.6499999999999994E-2</v>
      </c>
      <c r="I1171" s="9" t="e">
        <f>IF(Inputs!$B$12="No",IF((K1171+L1171)&gt;(U1170*(1+rate/freq)),IF((U1170*(1+rate/freq))&lt;0,0,(U1170*(1+rate/freq))),(K1171+L1171)),IF(E1171="",NA(),IF(Inputs!$E$10&gt;(U1170*(1+rate/freq)),IF((U1170*(1+rate/freq))&lt;0,0,(U1170*(1+rate/freq))),PMT(H1171/freq,(term),-$B$2))))</f>
        <v>#N/A</v>
      </c>
      <c r="J1171" s="8" t="str">
        <f t="shared" si="216"/>
        <v/>
      </c>
      <c r="K1171" s="9" t="str">
        <f t="shared" si="217"/>
        <v/>
      </c>
      <c r="L1171" s="8" t="str">
        <f>IF(E1171="","",IF(Inputs!$B$12="Yes",I1171-K1171,Inputs!$B$6-K1171))</f>
        <v/>
      </c>
      <c r="M1171" s="8" t="str">
        <f t="shared" si="223"/>
        <v/>
      </c>
      <c r="N1171" s="8">
        <f>N1168+3</f>
        <v>1168</v>
      </c>
      <c r="O1171" s="8"/>
      <c r="P1171" s="8"/>
      <c r="Q1171" s="8" t="str">
        <f t="shared" si="218"/>
        <v/>
      </c>
      <c r="R1171" s="3">
        <f t="shared" si="219"/>
        <v>0</v>
      </c>
      <c r="S1171" s="19"/>
      <c r="T1171" s="3">
        <f t="shared" si="220"/>
        <v>0</v>
      </c>
      <c r="U1171" s="8" t="str">
        <f t="shared" si="221"/>
        <v/>
      </c>
      <c r="W1171" s="11"/>
      <c r="X1171" s="11"/>
      <c r="Y1171" s="11"/>
      <c r="Z1171" s="11"/>
      <c r="AA1171" s="11"/>
      <c r="AB1171" s="11"/>
      <c r="AC1171" s="11"/>
      <c r="AD1171">
        <f>IF(AND('Loan amortization schedule-old'!K1171&gt;$AE$1,K1171&gt;$AE$1),1,0)</f>
        <v>1</v>
      </c>
      <c r="AE1171" s="2">
        <f>IF(AND('Loan amortization schedule-old'!K1171&gt;$AE$1,K1171&lt;$AE$1),($AE$1-K1171)*Inputs!$B$10,0)</f>
        <v>0</v>
      </c>
      <c r="AF1171">
        <f>IF(AND('Loan amortization schedule-old'!K1171&lt;$AE$1,K1171&lt;$AE$1),('Loan amortization schedule-old'!K1171-'Loan amortization schedule-new'!K1171)*Inputs!$B$10,0)</f>
        <v>0</v>
      </c>
      <c r="AG1171" s="7"/>
      <c r="AH1171" s="61" t="e">
        <f>IF(ISERROR(E1171),NA(),'Loan amortization schedule-old'!K1171-'Loan amortization schedule-new'!K1171)+IF(ISERROR(E1171),NA(),'Loan amortization schedule-old'!L1171-'Loan amortization schedule-new'!L1171)-IF(ISERROR(E1171),NA(),IF(AD1171=1,0,SUM(AE1171:AF1171)))</f>
        <v>#VALUE!</v>
      </c>
    </row>
    <row r="1172" spans="4:34">
      <c r="D1172" s="26">
        <f>IF(SUM($D$2:D1171)&lt;&gt;0,0,IF(OR(ROUND(U1171-L1172,2)=0,ROUND(U1172,2)=0),E1172,0))</f>
        <v>0</v>
      </c>
      <c r="E1172" s="3" t="str">
        <f t="shared" si="222"/>
        <v/>
      </c>
      <c r="F1172" s="3" t="str">
        <f t="shared" si="214"/>
        <v/>
      </c>
      <c r="G1172" s="47">
        <f t="shared" si="224"/>
        <v>8.6499999999999994E-2</v>
      </c>
      <c r="H1172" s="37">
        <f t="shared" si="215"/>
        <v>8.6499999999999994E-2</v>
      </c>
      <c r="I1172" s="9" t="e">
        <f>IF(Inputs!$B$12="No",IF((K1172+L1172)&gt;(U1171*(1+rate/freq)),IF((U1171*(1+rate/freq))&lt;0,0,(U1171*(1+rate/freq))),(K1172+L1172)),IF(E1172="",NA(),IF(Inputs!$E$10&gt;(U1171*(1+rate/freq)),IF((U1171*(1+rate/freq))&lt;0,0,(U1171*(1+rate/freq))),PMT(H1172/freq,(term),-$B$2))))</f>
        <v>#N/A</v>
      </c>
      <c r="J1172" s="8" t="str">
        <f t="shared" si="216"/>
        <v/>
      </c>
      <c r="K1172" s="9" t="str">
        <f t="shared" si="217"/>
        <v/>
      </c>
      <c r="L1172" s="8" t="str">
        <f>IF(E1172="","",IF(Inputs!$B$12="Yes",I1172-K1172,Inputs!$B$6-K1172))</f>
        <v/>
      </c>
      <c r="M1172" s="8" t="str">
        <f t="shared" si="223"/>
        <v/>
      </c>
      <c r="N1172" s="8"/>
      <c r="O1172" s="8"/>
      <c r="P1172" s="8"/>
      <c r="Q1172" s="8" t="str">
        <f t="shared" si="218"/>
        <v/>
      </c>
      <c r="R1172" s="3">
        <f t="shared" si="219"/>
        <v>0</v>
      </c>
      <c r="S1172" s="19"/>
      <c r="T1172" s="3">
        <f t="shared" si="220"/>
        <v>0</v>
      </c>
      <c r="U1172" s="8" t="str">
        <f t="shared" si="221"/>
        <v/>
      </c>
      <c r="W1172" s="11"/>
      <c r="X1172" s="11"/>
      <c r="Y1172" s="11"/>
      <c r="Z1172" s="11"/>
      <c r="AA1172" s="11"/>
      <c r="AB1172" s="11"/>
      <c r="AC1172" s="11"/>
      <c r="AD1172">
        <f>IF(AND('Loan amortization schedule-old'!K1172&gt;$AE$1,K1172&gt;$AE$1),1,0)</f>
        <v>1</v>
      </c>
      <c r="AE1172" s="2">
        <f>IF(AND('Loan amortization schedule-old'!K1172&gt;$AE$1,K1172&lt;$AE$1),($AE$1-K1172)*Inputs!$B$10,0)</f>
        <v>0</v>
      </c>
      <c r="AF1172">
        <f>IF(AND('Loan amortization schedule-old'!K1172&lt;$AE$1,K1172&lt;$AE$1),('Loan amortization schedule-old'!K1172-'Loan amortization schedule-new'!K1172)*Inputs!$B$10,0)</f>
        <v>0</v>
      </c>
      <c r="AG1172" s="7"/>
      <c r="AH1172" s="61" t="e">
        <f>IF(ISERROR(E1172),NA(),'Loan amortization schedule-old'!K1172-'Loan amortization schedule-new'!K1172)+IF(ISERROR(E1172),NA(),'Loan amortization schedule-old'!L1172-'Loan amortization schedule-new'!L1172)-IF(ISERROR(E1172),NA(),IF(AD1172=1,0,SUM(AE1172:AF1172)))</f>
        <v>#VALUE!</v>
      </c>
    </row>
    <row r="1173" spans="4:34">
      <c r="D1173" s="26">
        <f>IF(SUM($D$2:D1172)&lt;&gt;0,0,IF(OR(ROUND(U1172-L1173,2)=0,ROUND(U1173,2)=0),E1173,0))</f>
        <v>0</v>
      </c>
      <c r="E1173" s="3" t="str">
        <f t="shared" si="222"/>
        <v/>
      </c>
      <c r="F1173" s="3" t="str">
        <f t="shared" si="214"/>
        <v/>
      </c>
      <c r="G1173" s="47">
        <f t="shared" si="224"/>
        <v>8.6499999999999994E-2</v>
      </c>
      <c r="H1173" s="37">
        <f t="shared" si="215"/>
        <v>8.6499999999999994E-2</v>
      </c>
      <c r="I1173" s="9" t="e">
        <f>IF(Inputs!$B$12="No",IF((K1173+L1173)&gt;(U1172*(1+rate/freq)),IF((U1172*(1+rate/freq))&lt;0,0,(U1172*(1+rate/freq))),(K1173+L1173)),IF(E1173="",NA(),IF(Inputs!$E$10&gt;(U1172*(1+rate/freq)),IF((U1172*(1+rate/freq))&lt;0,0,(U1172*(1+rate/freq))),PMT(H1173/freq,(term),-$B$2))))</f>
        <v>#N/A</v>
      </c>
      <c r="J1173" s="8" t="str">
        <f t="shared" si="216"/>
        <v/>
      </c>
      <c r="K1173" s="9" t="str">
        <f t="shared" si="217"/>
        <v/>
      </c>
      <c r="L1173" s="8" t="str">
        <f>IF(E1173="","",IF(Inputs!$B$12="Yes",I1173-K1173,Inputs!$B$6-K1173))</f>
        <v/>
      </c>
      <c r="M1173" s="8" t="str">
        <f t="shared" si="223"/>
        <v/>
      </c>
      <c r="N1173" s="8"/>
      <c r="O1173" s="8"/>
      <c r="P1173" s="8"/>
      <c r="Q1173" s="8" t="str">
        <f t="shared" si="218"/>
        <v/>
      </c>
      <c r="R1173" s="3">
        <f t="shared" si="219"/>
        <v>0</v>
      </c>
      <c r="S1173" s="19"/>
      <c r="T1173" s="3">
        <f t="shared" si="220"/>
        <v>0</v>
      </c>
      <c r="U1173" s="8" t="str">
        <f t="shared" si="221"/>
        <v/>
      </c>
      <c r="W1173" s="11"/>
      <c r="X1173" s="11"/>
      <c r="Y1173" s="11"/>
      <c r="Z1173" s="11"/>
      <c r="AA1173" s="11"/>
      <c r="AB1173" s="11"/>
      <c r="AC1173" s="11"/>
      <c r="AD1173">
        <f>IF(AND('Loan amortization schedule-old'!K1173&gt;$AE$1,K1173&gt;$AE$1),1,0)</f>
        <v>1</v>
      </c>
      <c r="AE1173" s="2">
        <f>IF(AND('Loan amortization schedule-old'!K1173&gt;$AE$1,K1173&lt;$AE$1),($AE$1-K1173)*Inputs!$B$10,0)</f>
        <v>0</v>
      </c>
      <c r="AF1173">
        <f>IF(AND('Loan amortization schedule-old'!K1173&lt;$AE$1,K1173&lt;$AE$1),('Loan amortization schedule-old'!K1173-'Loan amortization schedule-new'!K1173)*Inputs!$B$10,0)</f>
        <v>0</v>
      </c>
      <c r="AG1173" s="7"/>
      <c r="AH1173" s="61" t="e">
        <f>IF(ISERROR(E1173),NA(),'Loan amortization schedule-old'!K1173-'Loan amortization schedule-new'!K1173)+IF(ISERROR(E1173),NA(),'Loan amortization schedule-old'!L1173-'Loan amortization schedule-new'!L1173)-IF(ISERROR(E1173),NA(),IF(AD1173=1,0,SUM(AE1173:AF1173)))</f>
        <v>#VALUE!</v>
      </c>
    </row>
    <row r="1174" spans="4:34">
      <c r="D1174" s="26">
        <f>IF(SUM($D$2:D1173)&lt;&gt;0,0,IF(OR(ROUND(U1173-L1174,2)=0,ROUND(U1174,2)=0),E1174,0))</f>
        <v>0</v>
      </c>
      <c r="E1174" s="3" t="str">
        <f t="shared" si="222"/>
        <v/>
      </c>
      <c r="F1174" s="3" t="str">
        <f t="shared" si="214"/>
        <v/>
      </c>
      <c r="G1174" s="47">
        <f t="shared" si="224"/>
        <v>8.6499999999999994E-2</v>
      </c>
      <c r="H1174" s="37">
        <f t="shared" si="215"/>
        <v>8.6499999999999994E-2</v>
      </c>
      <c r="I1174" s="9" t="e">
        <f>IF(Inputs!$B$12="No",IF((K1174+L1174)&gt;(U1173*(1+rate/freq)),IF((U1173*(1+rate/freq))&lt;0,0,(U1173*(1+rate/freq))),(K1174+L1174)),IF(E1174="",NA(),IF(Inputs!$E$10&gt;(U1173*(1+rate/freq)),IF((U1173*(1+rate/freq))&lt;0,0,(U1173*(1+rate/freq))),PMT(H1174/freq,(term),-$B$2))))</f>
        <v>#N/A</v>
      </c>
      <c r="J1174" s="8" t="str">
        <f t="shared" si="216"/>
        <v/>
      </c>
      <c r="K1174" s="9" t="str">
        <f t="shared" si="217"/>
        <v/>
      </c>
      <c r="L1174" s="8" t="str">
        <f>IF(E1174="","",IF(Inputs!$B$12="Yes",I1174-K1174,Inputs!$B$6-K1174))</f>
        <v/>
      </c>
      <c r="M1174" s="8" t="str">
        <f t="shared" si="223"/>
        <v/>
      </c>
      <c r="N1174" s="8">
        <f>N1171+3</f>
        <v>1171</v>
      </c>
      <c r="O1174" s="8">
        <f>O1168+6</f>
        <v>1171</v>
      </c>
      <c r="P1174" s="8"/>
      <c r="Q1174" s="8" t="str">
        <f t="shared" si="218"/>
        <v/>
      </c>
      <c r="R1174" s="3">
        <f t="shared" si="219"/>
        <v>0</v>
      </c>
      <c r="S1174" s="19"/>
      <c r="T1174" s="3">
        <f t="shared" si="220"/>
        <v>0</v>
      </c>
      <c r="U1174" s="8" t="str">
        <f t="shared" si="221"/>
        <v/>
      </c>
      <c r="W1174" s="11"/>
      <c r="X1174" s="11"/>
      <c r="Y1174" s="11"/>
      <c r="Z1174" s="11"/>
      <c r="AA1174" s="11"/>
      <c r="AB1174" s="11"/>
      <c r="AC1174" s="11"/>
      <c r="AD1174">
        <f>IF(AND('Loan amortization schedule-old'!K1174&gt;$AE$1,K1174&gt;$AE$1),1,0)</f>
        <v>1</v>
      </c>
      <c r="AE1174" s="2">
        <f>IF(AND('Loan amortization schedule-old'!K1174&gt;$AE$1,K1174&lt;$AE$1),($AE$1-K1174)*Inputs!$B$10,0)</f>
        <v>0</v>
      </c>
      <c r="AF1174">
        <f>IF(AND('Loan amortization schedule-old'!K1174&lt;$AE$1,K1174&lt;$AE$1),('Loan amortization schedule-old'!K1174-'Loan amortization schedule-new'!K1174)*Inputs!$B$10,0)</f>
        <v>0</v>
      </c>
      <c r="AG1174" s="7"/>
      <c r="AH1174" s="61" t="e">
        <f>IF(ISERROR(E1174),NA(),'Loan amortization schedule-old'!K1174-'Loan amortization schedule-new'!K1174)+IF(ISERROR(E1174),NA(),'Loan amortization schedule-old'!L1174-'Loan amortization schedule-new'!L1174)-IF(ISERROR(E1174),NA(),IF(AD1174=1,0,SUM(AE1174:AF1174)))</f>
        <v>#VALUE!</v>
      </c>
    </row>
    <row r="1175" spans="4:34">
      <c r="D1175" s="26">
        <f>IF(SUM($D$2:D1174)&lt;&gt;0,0,IF(OR(ROUND(U1174-L1175,2)=0,ROUND(U1175,2)=0),E1175,0))</f>
        <v>0</v>
      </c>
      <c r="E1175" s="3" t="str">
        <f t="shared" si="222"/>
        <v/>
      </c>
      <c r="F1175" s="3" t="str">
        <f t="shared" si="214"/>
        <v/>
      </c>
      <c r="G1175" s="47">
        <f t="shared" si="224"/>
        <v>8.6499999999999994E-2</v>
      </c>
      <c r="H1175" s="37">
        <f t="shared" si="215"/>
        <v>8.6499999999999994E-2</v>
      </c>
      <c r="I1175" s="9" t="e">
        <f>IF(Inputs!$B$12="No",IF((K1175+L1175)&gt;(U1174*(1+rate/freq)),IF((U1174*(1+rate/freq))&lt;0,0,(U1174*(1+rate/freq))),(K1175+L1175)),IF(E1175="",NA(),IF(Inputs!$E$10&gt;(U1174*(1+rate/freq)),IF((U1174*(1+rate/freq))&lt;0,0,(U1174*(1+rate/freq))),PMT(H1175/freq,(term),-$B$2))))</f>
        <v>#N/A</v>
      </c>
      <c r="J1175" s="8" t="str">
        <f t="shared" si="216"/>
        <v/>
      </c>
      <c r="K1175" s="9" t="str">
        <f t="shared" si="217"/>
        <v/>
      </c>
      <c r="L1175" s="8" t="str">
        <f>IF(E1175="","",IF(Inputs!$B$12="Yes",I1175-K1175,Inputs!$B$6-K1175))</f>
        <v/>
      </c>
      <c r="M1175" s="8" t="str">
        <f t="shared" si="223"/>
        <v/>
      </c>
      <c r="N1175" s="8"/>
      <c r="O1175" s="8"/>
      <c r="P1175" s="8"/>
      <c r="Q1175" s="8" t="str">
        <f t="shared" si="218"/>
        <v/>
      </c>
      <c r="R1175" s="3">
        <f t="shared" si="219"/>
        <v>0</v>
      </c>
      <c r="S1175" s="19"/>
      <c r="T1175" s="3">
        <f t="shared" si="220"/>
        <v>0</v>
      </c>
      <c r="U1175" s="8" t="str">
        <f t="shared" si="221"/>
        <v/>
      </c>
      <c r="W1175" s="11"/>
      <c r="X1175" s="11"/>
      <c r="Y1175" s="11"/>
      <c r="Z1175" s="11"/>
      <c r="AA1175" s="11"/>
      <c r="AB1175" s="11"/>
      <c r="AC1175" s="11"/>
      <c r="AD1175">
        <f>IF(AND('Loan amortization schedule-old'!K1175&gt;$AE$1,K1175&gt;$AE$1),1,0)</f>
        <v>1</v>
      </c>
      <c r="AE1175" s="2">
        <f>IF(AND('Loan amortization schedule-old'!K1175&gt;$AE$1,K1175&lt;$AE$1),($AE$1-K1175)*Inputs!$B$10,0)</f>
        <v>0</v>
      </c>
      <c r="AF1175">
        <f>IF(AND('Loan amortization schedule-old'!K1175&lt;$AE$1,K1175&lt;$AE$1),('Loan amortization schedule-old'!K1175-'Loan amortization schedule-new'!K1175)*Inputs!$B$10,0)</f>
        <v>0</v>
      </c>
      <c r="AG1175" s="7"/>
      <c r="AH1175" s="61" t="e">
        <f>IF(ISERROR(E1175),NA(),'Loan amortization schedule-old'!K1175-'Loan amortization schedule-new'!K1175)+IF(ISERROR(E1175),NA(),'Loan amortization schedule-old'!L1175-'Loan amortization schedule-new'!L1175)-IF(ISERROR(E1175),NA(),IF(AD1175=1,0,SUM(AE1175:AF1175)))</f>
        <v>#VALUE!</v>
      </c>
    </row>
    <row r="1176" spans="4:34">
      <c r="D1176" s="26">
        <f>IF(SUM($D$2:D1175)&lt;&gt;0,0,IF(OR(ROUND(U1175-L1176,2)=0,ROUND(U1176,2)=0),E1176,0))</f>
        <v>0</v>
      </c>
      <c r="E1176" s="3" t="str">
        <f t="shared" si="222"/>
        <v/>
      </c>
      <c r="F1176" s="3" t="str">
        <f t="shared" si="214"/>
        <v/>
      </c>
      <c r="G1176" s="47">
        <f t="shared" si="224"/>
        <v>8.6499999999999994E-2</v>
      </c>
      <c r="H1176" s="37">
        <f t="shared" si="215"/>
        <v>8.6499999999999994E-2</v>
      </c>
      <c r="I1176" s="9" t="e">
        <f>IF(Inputs!$B$12="No",IF((K1176+L1176)&gt;(U1175*(1+rate/freq)),IF((U1175*(1+rate/freq))&lt;0,0,(U1175*(1+rate/freq))),(K1176+L1176)),IF(E1176="",NA(),IF(Inputs!$E$10&gt;(U1175*(1+rate/freq)),IF((U1175*(1+rate/freq))&lt;0,0,(U1175*(1+rate/freq))),PMT(H1176/freq,(term),-$B$2))))</f>
        <v>#N/A</v>
      </c>
      <c r="J1176" s="8" t="str">
        <f t="shared" si="216"/>
        <v/>
      </c>
      <c r="K1176" s="9" t="str">
        <f t="shared" si="217"/>
        <v/>
      </c>
      <c r="L1176" s="8" t="str">
        <f>IF(E1176="","",IF(Inputs!$B$12="Yes",I1176-K1176,Inputs!$B$6-K1176))</f>
        <v/>
      </c>
      <c r="M1176" s="8" t="str">
        <f t="shared" si="223"/>
        <v/>
      </c>
      <c r="N1176" s="8"/>
      <c r="O1176" s="8"/>
      <c r="P1176" s="8"/>
      <c r="Q1176" s="8" t="str">
        <f t="shared" si="218"/>
        <v/>
      </c>
      <c r="R1176" s="3">
        <f t="shared" si="219"/>
        <v>0</v>
      </c>
      <c r="S1176" s="19"/>
      <c r="T1176" s="3">
        <f t="shared" si="220"/>
        <v>0</v>
      </c>
      <c r="U1176" s="8" t="str">
        <f t="shared" si="221"/>
        <v/>
      </c>
      <c r="W1176" s="11"/>
      <c r="X1176" s="11"/>
      <c r="Y1176" s="11"/>
      <c r="Z1176" s="11"/>
      <c r="AA1176" s="11"/>
      <c r="AB1176" s="11"/>
      <c r="AC1176" s="11"/>
      <c r="AD1176">
        <f>IF(AND('Loan amortization schedule-old'!K1176&gt;$AE$1,K1176&gt;$AE$1),1,0)</f>
        <v>1</v>
      </c>
      <c r="AE1176" s="2">
        <f>IF(AND('Loan amortization schedule-old'!K1176&gt;$AE$1,K1176&lt;$AE$1),($AE$1-K1176)*Inputs!$B$10,0)</f>
        <v>0</v>
      </c>
      <c r="AF1176">
        <f>IF(AND('Loan amortization schedule-old'!K1176&lt;$AE$1,K1176&lt;$AE$1),('Loan amortization schedule-old'!K1176-'Loan amortization schedule-new'!K1176)*Inputs!$B$10,0)</f>
        <v>0</v>
      </c>
      <c r="AG1176" s="7"/>
      <c r="AH1176" s="61" t="e">
        <f>IF(ISERROR(E1176),NA(),'Loan amortization schedule-old'!K1176-'Loan amortization schedule-new'!K1176)+IF(ISERROR(E1176),NA(),'Loan amortization schedule-old'!L1176-'Loan amortization schedule-new'!L1176)-IF(ISERROR(E1176),NA(),IF(AD1176=1,0,SUM(AE1176:AF1176)))</f>
        <v>#VALUE!</v>
      </c>
    </row>
    <row r="1177" spans="4:34">
      <c r="D1177" s="26">
        <f>IF(SUM($D$2:D1176)&lt;&gt;0,0,IF(OR(ROUND(U1176-L1177,2)=0,ROUND(U1177,2)=0),E1177,0))</f>
        <v>0</v>
      </c>
      <c r="E1177" s="3" t="str">
        <f t="shared" si="222"/>
        <v/>
      </c>
      <c r="F1177" s="3" t="str">
        <f t="shared" si="214"/>
        <v/>
      </c>
      <c r="G1177" s="47">
        <f t="shared" si="224"/>
        <v>8.6499999999999994E-2</v>
      </c>
      <c r="H1177" s="37">
        <f t="shared" si="215"/>
        <v>8.6499999999999994E-2</v>
      </c>
      <c r="I1177" s="9" t="e">
        <f>IF(Inputs!$B$12="No",IF((K1177+L1177)&gt;(U1176*(1+rate/freq)),IF((U1176*(1+rate/freq))&lt;0,0,(U1176*(1+rate/freq))),(K1177+L1177)),IF(E1177="",NA(),IF(Inputs!$E$10&gt;(U1176*(1+rate/freq)),IF((U1176*(1+rate/freq))&lt;0,0,(U1176*(1+rate/freq))),PMT(H1177/freq,(term),-$B$2))))</f>
        <v>#N/A</v>
      </c>
      <c r="J1177" s="8" t="str">
        <f t="shared" si="216"/>
        <v/>
      </c>
      <c r="K1177" s="9" t="str">
        <f t="shared" si="217"/>
        <v/>
      </c>
      <c r="L1177" s="8" t="str">
        <f>IF(E1177="","",IF(Inputs!$B$12="Yes",I1177-K1177,Inputs!$B$6-K1177))</f>
        <v/>
      </c>
      <c r="M1177" s="8" t="str">
        <f t="shared" si="223"/>
        <v/>
      </c>
      <c r="N1177" s="8">
        <f>N1174+3</f>
        <v>1174</v>
      </c>
      <c r="O1177" s="8"/>
      <c r="P1177" s="8"/>
      <c r="Q1177" s="8" t="str">
        <f t="shared" si="218"/>
        <v/>
      </c>
      <c r="R1177" s="3">
        <f t="shared" si="219"/>
        <v>0</v>
      </c>
      <c r="S1177" s="19"/>
      <c r="T1177" s="3">
        <f t="shared" si="220"/>
        <v>0</v>
      </c>
      <c r="U1177" s="8" t="str">
        <f t="shared" si="221"/>
        <v/>
      </c>
      <c r="W1177" s="11"/>
      <c r="X1177" s="11"/>
      <c r="Y1177" s="11"/>
      <c r="Z1177" s="11"/>
      <c r="AA1177" s="11"/>
      <c r="AB1177" s="11"/>
      <c r="AC1177" s="11"/>
      <c r="AD1177">
        <f>IF(AND('Loan amortization schedule-old'!K1177&gt;$AE$1,K1177&gt;$AE$1),1,0)</f>
        <v>1</v>
      </c>
      <c r="AE1177" s="2">
        <f>IF(AND('Loan amortization schedule-old'!K1177&gt;$AE$1,K1177&lt;$AE$1),($AE$1-K1177)*Inputs!$B$10,0)</f>
        <v>0</v>
      </c>
      <c r="AF1177">
        <f>IF(AND('Loan amortization schedule-old'!K1177&lt;$AE$1,K1177&lt;$AE$1),('Loan amortization schedule-old'!K1177-'Loan amortization schedule-new'!K1177)*Inputs!$B$10,0)</f>
        <v>0</v>
      </c>
      <c r="AG1177" s="7"/>
      <c r="AH1177" s="61" t="e">
        <f>IF(ISERROR(E1177),NA(),'Loan amortization schedule-old'!K1177-'Loan amortization schedule-new'!K1177)+IF(ISERROR(E1177),NA(),'Loan amortization schedule-old'!L1177-'Loan amortization schedule-new'!L1177)-IF(ISERROR(E1177),NA(),IF(AD1177=1,0,SUM(AE1177:AF1177)))</f>
        <v>#VALUE!</v>
      </c>
    </row>
    <row r="1178" spans="4:34">
      <c r="D1178" s="26">
        <f>IF(SUM($D$2:D1177)&lt;&gt;0,0,IF(OR(ROUND(U1177-L1178,2)=0,ROUND(U1178,2)=0),E1178,0))</f>
        <v>0</v>
      </c>
      <c r="E1178" s="3" t="str">
        <f t="shared" si="222"/>
        <v/>
      </c>
      <c r="F1178" s="3" t="str">
        <f t="shared" si="214"/>
        <v/>
      </c>
      <c r="G1178" s="47">
        <f t="shared" si="224"/>
        <v>8.6499999999999994E-2</v>
      </c>
      <c r="H1178" s="37">
        <f t="shared" si="215"/>
        <v>8.6499999999999994E-2</v>
      </c>
      <c r="I1178" s="9" t="e">
        <f>IF(Inputs!$B$12="No",IF((K1178+L1178)&gt;(U1177*(1+rate/freq)),IF((U1177*(1+rate/freq))&lt;0,0,(U1177*(1+rate/freq))),(K1178+L1178)),IF(E1178="",NA(),IF(Inputs!$E$10&gt;(U1177*(1+rate/freq)),IF((U1177*(1+rate/freq))&lt;0,0,(U1177*(1+rate/freq))),PMT(H1178/freq,(term),-$B$2))))</f>
        <v>#N/A</v>
      </c>
      <c r="J1178" s="8" t="str">
        <f t="shared" si="216"/>
        <v/>
      </c>
      <c r="K1178" s="9" t="str">
        <f t="shared" si="217"/>
        <v/>
      </c>
      <c r="L1178" s="8" t="str">
        <f>IF(E1178="","",IF(Inputs!$B$12="Yes",I1178-K1178,Inputs!$B$6-K1178))</f>
        <v/>
      </c>
      <c r="M1178" s="8" t="str">
        <f t="shared" si="223"/>
        <v/>
      </c>
      <c r="N1178" s="8"/>
      <c r="O1178" s="8"/>
      <c r="P1178" s="8"/>
      <c r="Q1178" s="8" t="str">
        <f t="shared" si="218"/>
        <v/>
      </c>
      <c r="R1178" s="3">
        <f t="shared" si="219"/>
        <v>0</v>
      </c>
      <c r="S1178" s="19"/>
      <c r="T1178" s="3">
        <f t="shared" si="220"/>
        <v>0</v>
      </c>
      <c r="U1178" s="8" t="str">
        <f t="shared" si="221"/>
        <v/>
      </c>
      <c r="W1178" s="11"/>
      <c r="X1178" s="11"/>
      <c r="Y1178" s="11"/>
      <c r="Z1178" s="11"/>
      <c r="AA1178" s="11"/>
      <c r="AB1178" s="11"/>
      <c r="AC1178" s="11"/>
      <c r="AD1178">
        <f>IF(AND('Loan amortization schedule-old'!K1178&gt;$AE$1,K1178&gt;$AE$1),1,0)</f>
        <v>1</v>
      </c>
      <c r="AE1178" s="2">
        <f>IF(AND('Loan amortization schedule-old'!K1178&gt;$AE$1,K1178&lt;$AE$1),($AE$1-K1178)*Inputs!$B$10,0)</f>
        <v>0</v>
      </c>
      <c r="AF1178">
        <f>IF(AND('Loan amortization schedule-old'!K1178&lt;$AE$1,K1178&lt;$AE$1),('Loan amortization schedule-old'!K1178-'Loan amortization schedule-new'!K1178)*Inputs!$B$10,0)</f>
        <v>0</v>
      </c>
      <c r="AG1178" s="7"/>
      <c r="AH1178" s="61" t="e">
        <f>IF(ISERROR(E1178),NA(),'Loan amortization schedule-old'!K1178-'Loan amortization schedule-new'!K1178)+IF(ISERROR(E1178),NA(),'Loan amortization schedule-old'!L1178-'Loan amortization schedule-new'!L1178)-IF(ISERROR(E1178),NA(),IF(AD1178=1,0,SUM(AE1178:AF1178)))</f>
        <v>#VALUE!</v>
      </c>
    </row>
    <row r="1179" spans="4:34">
      <c r="D1179" s="26">
        <f>IF(SUM($D$2:D1178)&lt;&gt;0,0,IF(OR(ROUND(U1178-L1179,2)=0,ROUND(U1179,2)=0),E1179,0))</f>
        <v>0</v>
      </c>
      <c r="E1179" s="3" t="str">
        <f t="shared" si="222"/>
        <v/>
      </c>
      <c r="F1179" s="3" t="str">
        <f t="shared" si="214"/>
        <v/>
      </c>
      <c r="G1179" s="47">
        <f t="shared" si="224"/>
        <v>8.6499999999999994E-2</v>
      </c>
      <c r="H1179" s="37">
        <f t="shared" si="215"/>
        <v>8.6499999999999994E-2</v>
      </c>
      <c r="I1179" s="9" t="e">
        <f>IF(Inputs!$B$12="No",IF((K1179+L1179)&gt;(U1178*(1+rate/freq)),IF((U1178*(1+rate/freq))&lt;0,0,(U1178*(1+rate/freq))),(K1179+L1179)),IF(E1179="",NA(),IF(Inputs!$E$10&gt;(U1178*(1+rate/freq)),IF((U1178*(1+rate/freq))&lt;0,0,(U1178*(1+rate/freq))),PMT(H1179/freq,(term),-$B$2))))</f>
        <v>#N/A</v>
      </c>
      <c r="J1179" s="8" t="str">
        <f t="shared" si="216"/>
        <v/>
      </c>
      <c r="K1179" s="9" t="str">
        <f t="shared" si="217"/>
        <v/>
      </c>
      <c r="L1179" s="8" t="str">
        <f>IF(E1179="","",IF(Inputs!$B$12="Yes",I1179-K1179,Inputs!$B$6-K1179))</f>
        <v/>
      </c>
      <c r="M1179" s="8" t="str">
        <f t="shared" si="223"/>
        <v/>
      </c>
      <c r="N1179" s="8"/>
      <c r="O1179" s="8"/>
      <c r="P1179" s="8"/>
      <c r="Q1179" s="8" t="str">
        <f t="shared" si="218"/>
        <v/>
      </c>
      <c r="R1179" s="3">
        <f t="shared" si="219"/>
        <v>0</v>
      </c>
      <c r="S1179" s="19"/>
      <c r="T1179" s="3">
        <f t="shared" si="220"/>
        <v>0</v>
      </c>
      <c r="U1179" s="8" t="str">
        <f t="shared" si="221"/>
        <v/>
      </c>
      <c r="W1179" s="11"/>
      <c r="X1179" s="11"/>
      <c r="Y1179" s="11"/>
      <c r="Z1179" s="11"/>
      <c r="AA1179" s="11"/>
      <c r="AB1179" s="11"/>
      <c r="AC1179" s="11"/>
      <c r="AD1179">
        <f>IF(AND('Loan amortization schedule-old'!K1179&gt;$AE$1,K1179&gt;$AE$1),1,0)</f>
        <v>1</v>
      </c>
      <c r="AE1179" s="2">
        <f>IF(AND('Loan amortization schedule-old'!K1179&gt;$AE$1,K1179&lt;$AE$1),($AE$1-K1179)*Inputs!$B$10,0)</f>
        <v>0</v>
      </c>
      <c r="AF1179">
        <f>IF(AND('Loan amortization schedule-old'!K1179&lt;$AE$1,K1179&lt;$AE$1),('Loan amortization schedule-old'!K1179-'Loan amortization schedule-new'!K1179)*Inputs!$B$10,0)</f>
        <v>0</v>
      </c>
      <c r="AG1179" s="7"/>
      <c r="AH1179" s="61" t="e">
        <f>IF(ISERROR(E1179),NA(),'Loan amortization schedule-old'!K1179-'Loan amortization schedule-new'!K1179)+IF(ISERROR(E1179),NA(),'Loan amortization schedule-old'!L1179-'Loan amortization schedule-new'!L1179)-IF(ISERROR(E1179),NA(),IF(AD1179=1,0,SUM(AE1179:AF1179)))</f>
        <v>#VALUE!</v>
      </c>
    </row>
    <row r="1180" spans="4:34">
      <c r="D1180" s="26">
        <f>IF(SUM($D$2:D1179)&lt;&gt;0,0,IF(OR(ROUND(U1179-L1180,2)=0,ROUND(U1180,2)=0),E1180,0))</f>
        <v>0</v>
      </c>
      <c r="E1180" s="3" t="str">
        <f t="shared" si="222"/>
        <v/>
      </c>
      <c r="F1180" s="3" t="str">
        <f t="shared" si="214"/>
        <v/>
      </c>
      <c r="G1180" s="47">
        <f t="shared" si="224"/>
        <v>8.6499999999999994E-2</v>
      </c>
      <c r="H1180" s="37">
        <f t="shared" si="215"/>
        <v>8.6499999999999994E-2</v>
      </c>
      <c r="I1180" s="9" t="e">
        <f>IF(Inputs!$B$12="No",IF((K1180+L1180)&gt;(U1179*(1+rate/freq)),IF((U1179*(1+rate/freq))&lt;0,0,(U1179*(1+rate/freq))),(K1180+L1180)),IF(E1180="",NA(),IF(Inputs!$E$10&gt;(U1179*(1+rate/freq)),IF((U1179*(1+rate/freq))&lt;0,0,(U1179*(1+rate/freq))),PMT(H1180/freq,(term),-$B$2))))</f>
        <v>#N/A</v>
      </c>
      <c r="J1180" s="8" t="str">
        <f t="shared" si="216"/>
        <v/>
      </c>
      <c r="K1180" s="9" t="str">
        <f t="shared" si="217"/>
        <v/>
      </c>
      <c r="L1180" s="8" t="str">
        <f>IF(E1180="","",IF(Inputs!$B$12="Yes",I1180-K1180,Inputs!$B$6-K1180))</f>
        <v/>
      </c>
      <c r="M1180" s="8" t="str">
        <f t="shared" si="223"/>
        <v/>
      </c>
      <c r="N1180" s="8">
        <f>N1177+3</f>
        <v>1177</v>
      </c>
      <c r="O1180" s="8">
        <f>O1174+6</f>
        <v>1177</v>
      </c>
      <c r="P1180" s="8">
        <f>P1168+12</f>
        <v>1177</v>
      </c>
      <c r="Q1180" s="8" t="str">
        <f t="shared" si="218"/>
        <v/>
      </c>
      <c r="R1180" s="3">
        <f t="shared" si="219"/>
        <v>0</v>
      </c>
      <c r="S1180" s="19"/>
      <c r="T1180" s="3">
        <f t="shared" si="220"/>
        <v>0</v>
      </c>
      <c r="U1180" s="8" t="str">
        <f t="shared" si="221"/>
        <v/>
      </c>
      <c r="W1180" s="11"/>
      <c r="X1180" s="11"/>
      <c r="Y1180" s="11"/>
      <c r="Z1180" s="11"/>
      <c r="AA1180" s="11"/>
      <c r="AB1180" s="11"/>
      <c r="AC1180" s="11"/>
      <c r="AD1180">
        <f>IF(AND('Loan amortization schedule-old'!K1180&gt;$AE$1,K1180&gt;$AE$1),1,0)</f>
        <v>1</v>
      </c>
      <c r="AE1180" s="2">
        <f>IF(AND('Loan amortization schedule-old'!K1180&gt;$AE$1,K1180&lt;$AE$1),($AE$1-K1180)*Inputs!$B$10,0)</f>
        <v>0</v>
      </c>
      <c r="AF1180">
        <f>IF(AND('Loan amortization schedule-old'!K1180&lt;$AE$1,K1180&lt;$AE$1),('Loan amortization schedule-old'!K1180-'Loan amortization schedule-new'!K1180)*Inputs!$B$10,0)</f>
        <v>0</v>
      </c>
      <c r="AG1180" s="7"/>
      <c r="AH1180" s="61" t="e">
        <f>IF(ISERROR(E1180),NA(),'Loan amortization schedule-old'!K1180-'Loan amortization schedule-new'!K1180)+IF(ISERROR(E1180),NA(),'Loan amortization schedule-old'!L1180-'Loan amortization schedule-new'!L1180)-IF(ISERROR(E1180),NA(),IF(AD1180=1,0,SUM(AE1180:AF1180)))</f>
        <v>#VALUE!</v>
      </c>
    </row>
    <row r="1181" spans="4:34">
      <c r="D1181" s="26">
        <f>IF(SUM($D$2:D1180)&lt;&gt;0,0,IF(OR(ROUND(U1180-L1181,2)=0,ROUND(U1181,2)=0),E1181,0))</f>
        <v>0</v>
      </c>
      <c r="E1181" s="3" t="str">
        <f t="shared" si="222"/>
        <v/>
      </c>
      <c r="F1181" s="3" t="str">
        <f t="shared" si="214"/>
        <v/>
      </c>
      <c r="G1181" s="47">
        <f t="shared" si="224"/>
        <v>8.6499999999999994E-2</v>
      </c>
      <c r="H1181" s="37">
        <f t="shared" si="215"/>
        <v>8.6499999999999994E-2</v>
      </c>
      <c r="I1181" s="9" t="e">
        <f>IF(Inputs!$B$12="No",IF((K1181+L1181)&gt;(U1180*(1+rate/freq)),IF((U1180*(1+rate/freq))&lt;0,0,(U1180*(1+rate/freq))),(K1181+L1181)),IF(E1181="",NA(),IF(Inputs!$E$10&gt;(U1180*(1+rate/freq)),IF((U1180*(1+rate/freq))&lt;0,0,(U1180*(1+rate/freq))),PMT(H1181/freq,(term),-$B$2))))</f>
        <v>#N/A</v>
      </c>
      <c r="J1181" s="8" t="str">
        <f t="shared" si="216"/>
        <v/>
      </c>
      <c r="K1181" s="9" t="str">
        <f t="shared" si="217"/>
        <v/>
      </c>
      <c r="L1181" s="8" t="str">
        <f>IF(E1181="","",IF(Inputs!$B$12="Yes",I1181-K1181,Inputs!$B$6-K1181))</f>
        <v/>
      </c>
      <c r="M1181" s="8" t="str">
        <f t="shared" si="223"/>
        <v/>
      </c>
      <c r="N1181" s="8"/>
      <c r="O1181" s="8"/>
      <c r="P1181" s="8"/>
      <c r="Q1181" s="8" t="str">
        <f t="shared" si="218"/>
        <v/>
      </c>
      <c r="R1181" s="3">
        <f t="shared" si="219"/>
        <v>0</v>
      </c>
      <c r="S1181" s="19"/>
      <c r="T1181" s="3">
        <f t="shared" si="220"/>
        <v>0</v>
      </c>
      <c r="U1181" s="8" t="str">
        <f t="shared" si="221"/>
        <v/>
      </c>
      <c r="W1181" s="11"/>
      <c r="X1181" s="11"/>
      <c r="Y1181" s="11"/>
      <c r="Z1181" s="11"/>
      <c r="AA1181" s="11"/>
      <c r="AB1181" s="11"/>
      <c r="AC1181" s="11"/>
      <c r="AD1181">
        <f>IF(AND('Loan amortization schedule-old'!K1181&gt;$AE$1,K1181&gt;$AE$1),1,0)</f>
        <v>1</v>
      </c>
      <c r="AE1181" s="2">
        <f>IF(AND('Loan amortization schedule-old'!K1181&gt;$AE$1,K1181&lt;$AE$1),($AE$1-K1181)*Inputs!$B$10,0)</f>
        <v>0</v>
      </c>
      <c r="AF1181">
        <f>IF(AND('Loan amortization schedule-old'!K1181&lt;$AE$1,K1181&lt;$AE$1),('Loan amortization schedule-old'!K1181-'Loan amortization schedule-new'!K1181)*Inputs!$B$10,0)</f>
        <v>0</v>
      </c>
      <c r="AG1181" s="7"/>
      <c r="AH1181" s="61" t="e">
        <f>IF(ISERROR(E1181),NA(),'Loan amortization schedule-old'!K1181-'Loan amortization schedule-new'!K1181)+IF(ISERROR(E1181),NA(),'Loan amortization schedule-old'!L1181-'Loan amortization schedule-new'!L1181)-IF(ISERROR(E1181),NA(),IF(AD1181=1,0,SUM(AE1181:AF1181)))</f>
        <v>#VALUE!</v>
      </c>
    </row>
    <row r="1182" spans="4:34">
      <c r="D1182" s="26">
        <f>IF(SUM($D$2:D1181)&lt;&gt;0,0,IF(OR(ROUND(U1181-L1182,2)=0,ROUND(U1182,2)=0),E1182,0))</f>
        <v>0</v>
      </c>
      <c r="E1182" s="3" t="str">
        <f t="shared" si="222"/>
        <v/>
      </c>
      <c r="F1182" s="3" t="str">
        <f t="shared" si="214"/>
        <v/>
      </c>
      <c r="G1182" s="47">
        <f t="shared" si="224"/>
        <v>8.6499999999999994E-2</v>
      </c>
      <c r="H1182" s="37">
        <f t="shared" si="215"/>
        <v>8.6499999999999994E-2</v>
      </c>
      <c r="I1182" s="9" t="e">
        <f>IF(Inputs!$B$12="No",IF((K1182+L1182)&gt;(U1181*(1+rate/freq)),IF((U1181*(1+rate/freq))&lt;0,0,(U1181*(1+rate/freq))),(K1182+L1182)),IF(E1182="",NA(),IF(Inputs!$E$10&gt;(U1181*(1+rate/freq)),IF((U1181*(1+rate/freq))&lt;0,0,(U1181*(1+rate/freq))),PMT(H1182/freq,(term),-$B$2))))</f>
        <v>#N/A</v>
      </c>
      <c r="J1182" s="8" t="str">
        <f t="shared" si="216"/>
        <v/>
      </c>
      <c r="K1182" s="9" t="str">
        <f t="shared" si="217"/>
        <v/>
      </c>
      <c r="L1182" s="8" t="str">
        <f>IF(E1182="","",IF(Inputs!$B$12="Yes",I1182-K1182,Inputs!$B$6-K1182))</f>
        <v/>
      </c>
      <c r="M1182" s="8" t="str">
        <f t="shared" si="223"/>
        <v/>
      </c>
      <c r="N1182" s="8"/>
      <c r="O1182" s="8"/>
      <c r="P1182" s="8"/>
      <c r="Q1182" s="8" t="str">
        <f t="shared" si="218"/>
        <v/>
      </c>
      <c r="R1182" s="3">
        <f t="shared" si="219"/>
        <v>0</v>
      </c>
      <c r="S1182" s="19"/>
      <c r="T1182" s="3">
        <f t="shared" si="220"/>
        <v>0</v>
      </c>
      <c r="U1182" s="8" t="str">
        <f t="shared" si="221"/>
        <v/>
      </c>
      <c r="W1182" s="11"/>
      <c r="X1182" s="11"/>
      <c r="Y1182" s="11"/>
      <c r="Z1182" s="11"/>
      <c r="AA1182" s="11"/>
      <c r="AB1182" s="11"/>
      <c r="AC1182" s="11"/>
      <c r="AD1182">
        <f>IF(AND('Loan amortization schedule-old'!K1182&gt;$AE$1,K1182&gt;$AE$1),1,0)</f>
        <v>1</v>
      </c>
      <c r="AE1182" s="2">
        <f>IF(AND('Loan amortization schedule-old'!K1182&gt;$AE$1,K1182&lt;$AE$1),($AE$1-K1182)*Inputs!$B$10,0)</f>
        <v>0</v>
      </c>
      <c r="AF1182">
        <f>IF(AND('Loan amortization schedule-old'!K1182&lt;$AE$1,K1182&lt;$AE$1),('Loan amortization schedule-old'!K1182-'Loan amortization schedule-new'!K1182)*Inputs!$B$10,0)</f>
        <v>0</v>
      </c>
      <c r="AG1182" s="7"/>
      <c r="AH1182" s="61" t="e">
        <f>IF(ISERROR(E1182),NA(),'Loan amortization schedule-old'!K1182-'Loan amortization schedule-new'!K1182)+IF(ISERROR(E1182),NA(),'Loan amortization schedule-old'!L1182-'Loan amortization schedule-new'!L1182)-IF(ISERROR(E1182),NA(),IF(AD1182=1,0,SUM(AE1182:AF1182)))</f>
        <v>#VALUE!</v>
      </c>
    </row>
    <row r="1183" spans="4:34">
      <c r="D1183" s="26">
        <f>IF(SUM($D$2:D1182)&lt;&gt;0,0,IF(OR(ROUND(U1182-L1183,2)=0,ROUND(U1183,2)=0),E1183,0))</f>
        <v>0</v>
      </c>
      <c r="E1183" s="3" t="str">
        <f t="shared" si="222"/>
        <v/>
      </c>
      <c r="F1183" s="3" t="str">
        <f t="shared" si="214"/>
        <v/>
      </c>
      <c r="G1183" s="47">
        <f t="shared" si="224"/>
        <v>8.6499999999999994E-2</v>
      </c>
      <c r="H1183" s="37">
        <f t="shared" si="215"/>
        <v>8.6499999999999994E-2</v>
      </c>
      <c r="I1183" s="9" t="e">
        <f>IF(Inputs!$B$12="No",IF((K1183+L1183)&gt;(U1182*(1+rate/freq)),IF((U1182*(1+rate/freq))&lt;0,0,(U1182*(1+rate/freq))),(K1183+L1183)),IF(E1183="",NA(),IF(Inputs!$E$10&gt;(U1182*(1+rate/freq)),IF((U1182*(1+rate/freq))&lt;0,0,(U1182*(1+rate/freq))),PMT(H1183/freq,(term),-$B$2))))</f>
        <v>#N/A</v>
      </c>
      <c r="J1183" s="8" t="str">
        <f t="shared" si="216"/>
        <v/>
      </c>
      <c r="K1183" s="9" t="str">
        <f t="shared" si="217"/>
        <v/>
      </c>
      <c r="L1183" s="8" t="str">
        <f>IF(E1183="","",IF(Inputs!$B$12="Yes",I1183-K1183,Inputs!$B$6-K1183))</f>
        <v/>
      </c>
      <c r="M1183" s="8" t="str">
        <f t="shared" si="223"/>
        <v/>
      </c>
      <c r="N1183" s="8">
        <f>N1180+3</f>
        <v>1180</v>
      </c>
      <c r="O1183" s="8"/>
      <c r="P1183" s="8"/>
      <c r="Q1183" s="8" t="str">
        <f t="shared" si="218"/>
        <v/>
      </c>
      <c r="R1183" s="3">
        <f t="shared" si="219"/>
        <v>0</v>
      </c>
      <c r="S1183" s="19"/>
      <c r="T1183" s="3">
        <f t="shared" si="220"/>
        <v>0</v>
      </c>
      <c r="U1183" s="8" t="str">
        <f t="shared" si="221"/>
        <v/>
      </c>
      <c r="W1183" s="11"/>
      <c r="X1183" s="11"/>
      <c r="Y1183" s="11"/>
      <c r="Z1183" s="11"/>
      <c r="AA1183" s="11"/>
      <c r="AB1183" s="11"/>
      <c r="AC1183" s="11"/>
      <c r="AD1183">
        <f>IF(AND('Loan amortization schedule-old'!K1183&gt;$AE$1,K1183&gt;$AE$1),1,0)</f>
        <v>1</v>
      </c>
      <c r="AE1183" s="2">
        <f>IF(AND('Loan amortization schedule-old'!K1183&gt;$AE$1,K1183&lt;$AE$1),($AE$1-K1183)*Inputs!$B$10,0)</f>
        <v>0</v>
      </c>
      <c r="AF1183">
        <f>IF(AND('Loan amortization schedule-old'!K1183&lt;$AE$1,K1183&lt;$AE$1),('Loan amortization schedule-old'!K1183-'Loan amortization schedule-new'!K1183)*Inputs!$B$10,0)</f>
        <v>0</v>
      </c>
      <c r="AG1183" s="7"/>
      <c r="AH1183" s="61" t="e">
        <f>IF(ISERROR(E1183),NA(),'Loan amortization schedule-old'!K1183-'Loan amortization schedule-new'!K1183)+IF(ISERROR(E1183),NA(),'Loan amortization schedule-old'!L1183-'Loan amortization schedule-new'!L1183)-IF(ISERROR(E1183),NA(),IF(AD1183=1,0,SUM(AE1183:AF1183)))</f>
        <v>#VALUE!</v>
      </c>
    </row>
    <row r="1184" spans="4:34">
      <c r="D1184" s="26">
        <f>IF(SUM($D$2:D1183)&lt;&gt;0,0,IF(OR(ROUND(U1183-L1184,2)=0,ROUND(U1184,2)=0),E1184,0))</f>
        <v>0</v>
      </c>
      <c r="E1184" s="3" t="str">
        <f t="shared" si="222"/>
        <v/>
      </c>
      <c r="F1184" s="3" t="str">
        <f t="shared" si="214"/>
        <v/>
      </c>
      <c r="G1184" s="47">
        <f t="shared" si="224"/>
        <v>8.6499999999999994E-2</v>
      </c>
      <c r="H1184" s="37">
        <f t="shared" si="215"/>
        <v>8.6499999999999994E-2</v>
      </c>
      <c r="I1184" s="9" t="e">
        <f>IF(Inputs!$B$12="No",IF((K1184+L1184)&gt;(U1183*(1+rate/freq)),IF((U1183*(1+rate/freq))&lt;0,0,(U1183*(1+rate/freq))),(K1184+L1184)),IF(E1184="",NA(),IF(Inputs!$E$10&gt;(U1183*(1+rate/freq)),IF((U1183*(1+rate/freq))&lt;0,0,(U1183*(1+rate/freq))),PMT(H1184/freq,(term),-$B$2))))</f>
        <v>#N/A</v>
      </c>
      <c r="J1184" s="8" t="str">
        <f t="shared" si="216"/>
        <v/>
      </c>
      <c r="K1184" s="9" t="str">
        <f t="shared" si="217"/>
        <v/>
      </c>
      <c r="L1184" s="8" t="str">
        <f>IF(E1184="","",IF(Inputs!$B$12="Yes",I1184-K1184,Inputs!$B$6-K1184))</f>
        <v/>
      </c>
      <c r="M1184" s="8" t="str">
        <f t="shared" si="223"/>
        <v/>
      </c>
      <c r="N1184" s="8"/>
      <c r="O1184" s="8"/>
      <c r="P1184" s="8"/>
      <c r="Q1184" s="8" t="str">
        <f t="shared" si="218"/>
        <v/>
      </c>
      <c r="R1184" s="3">
        <f t="shared" si="219"/>
        <v>0</v>
      </c>
      <c r="S1184" s="19"/>
      <c r="T1184" s="3">
        <f t="shared" si="220"/>
        <v>0</v>
      </c>
      <c r="U1184" s="8" t="str">
        <f t="shared" si="221"/>
        <v/>
      </c>
      <c r="W1184" s="11"/>
      <c r="X1184" s="11"/>
      <c r="Y1184" s="11"/>
      <c r="Z1184" s="11"/>
      <c r="AA1184" s="11"/>
      <c r="AB1184" s="11"/>
      <c r="AC1184" s="11"/>
      <c r="AD1184">
        <f>IF(AND('Loan amortization schedule-old'!K1184&gt;$AE$1,K1184&gt;$AE$1),1,0)</f>
        <v>1</v>
      </c>
      <c r="AE1184" s="2">
        <f>IF(AND('Loan amortization schedule-old'!K1184&gt;$AE$1,K1184&lt;$AE$1),($AE$1-K1184)*Inputs!$B$10,0)</f>
        <v>0</v>
      </c>
      <c r="AF1184">
        <f>IF(AND('Loan amortization schedule-old'!K1184&lt;$AE$1,K1184&lt;$AE$1),('Loan amortization schedule-old'!K1184-'Loan amortization schedule-new'!K1184)*Inputs!$B$10,0)</f>
        <v>0</v>
      </c>
      <c r="AG1184" s="7"/>
      <c r="AH1184" s="61" t="e">
        <f>IF(ISERROR(E1184),NA(),'Loan amortization schedule-old'!K1184-'Loan amortization schedule-new'!K1184)+IF(ISERROR(E1184),NA(),'Loan amortization schedule-old'!L1184-'Loan amortization schedule-new'!L1184)-IF(ISERROR(E1184),NA(),IF(AD1184=1,0,SUM(AE1184:AF1184)))</f>
        <v>#VALUE!</v>
      </c>
    </row>
    <row r="1185" spans="4:34">
      <c r="D1185" s="26">
        <f>IF(SUM($D$2:D1184)&lt;&gt;0,0,IF(OR(ROUND(U1184-L1185,2)=0,ROUND(U1185,2)=0),E1185,0))</f>
        <v>0</v>
      </c>
      <c r="E1185" s="3" t="str">
        <f t="shared" si="222"/>
        <v/>
      </c>
      <c r="F1185" s="3" t="str">
        <f t="shared" si="214"/>
        <v/>
      </c>
      <c r="G1185" s="47">
        <f t="shared" si="224"/>
        <v>8.6499999999999994E-2</v>
      </c>
      <c r="H1185" s="37">
        <f t="shared" si="215"/>
        <v>8.6499999999999994E-2</v>
      </c>
      <c r="I1185" s="9" t="e">
        <f>IF(Inputs!$B$12="No",IF((K1185+L1185)&gt;(U1184*(1+rate/freq)),IF((U1184*(1+rate/freq))&lt;0,0,(U1184*(1+rate/freq))),(K1185+L1185)),IF(E1185="",NA(),IF(Inputs!$E$10&gt;(U1184*(1+rate/freq)),IF((U1184*(1+rate/freq))&lt;0,0,(U1184*(1+rate/freq))),PMT(H1185/freq,(term),-$B$2))))</f>
        <v>#N/A</v>
      </c>
      <c r="J1185" s="8" t="str">
        <f t="shared" si="216"/>
        <v/>
      </c>
      <c r="K1185" s="9" t="str">
        <f t="shared" si="217"/>
        <v/>
      </c>
      <c r="L1185" s="8" t="str">
        <f>IF(E1185="","",IF(Inputs!$B$12="Yes",I1185-K1185,Inputs!$B$6-K1185))</f>
        <v/>
      </c>
      <c r="M1185" s="8" t="str">
        <f t="shared" si="223"/>
        <v/>
      </c>
      <c r="N1185" s="8"/>
      <c r="O1185" s="8"/>
      <c r="P1185" s="8"/>
      <c r="Q1185" s="8" t="str">
        <f t="shared" si="218"/>
        <v/>
      </c>
      <c r="R1185" s="3">
        <f t="shared" si="219"/>
        <v>0</v>
      </c>
      <c r="S1185" s="19"/>
      <c r="T1185" s="3">
        <f t="shared" si="220"/>
        <v>0</v>
      </c>
      <c r="U1185" s="8" t="str">
        <f t="shared" si="221"/>
        <v/>
      </c>
      <c r="W1185" s="11"/>
      <c r="X1185" s="11"/>
      <c r="Y1185" s="11"/>
      <c r="Z1185" s="11"/>
      <c r="AA1185" s="11"/>
      <c r="AB1185" s="11"/>
      <c r="AC1185" s="11"/>
      <c r="AD1185">
        <f>IF(AND('Loan amortization schedule-old'!K1185&gt;$AE$1,K1185&gt;$AE$1),1,0)</f>
        <v>1</v>
      </c>
      <c r="AE1185" s="2">
        <f>IF(AND('Loan amortization schedule-old'!K1185&gt;$AE$1,K1185&lt;$AE$1),($AE$1-K1185)*Inputs!$B$10,0)</f>
        <v>0</v>
      </c>
      <c r="AF1185">
        <f>IF(AND('Loan amortization schedule-old'!K1185&lt;$AE$1,K1185&lt;$AE$1),('Loan amortization schedule-old'!K1185-'Loan amortization schedule-new'!K1185)*Inputs!$B$10,0)</f>
        <v>0</v>
      </c>
      <c r="AG1185" s="7"/>
      <c r="AH1185" s="61" t="e">
        <f>IF(ISERROR(E1185),NA(),'Loan amortization schedule-old'!K1185-'Loan amortization schedule-new'!K1185)+IF(ISERROR(E1185),NA(),'Loan amortization schedule-old'!L1185-'Loan amortization schedule-new'!L1185)-IF(ISERROR(E1185),NA(),IF(AD1185=1,0,SUM(AE1185:AF1185)))</f>
        <v>#VALUE!</v>
      </c>
    </row>
    <row r="1186" spans="4:34">
      <c r="D1186" s="26">
        <f>IF(SUM($D$2:D1185)&lt;&gt;0,0,IF(OR(ROUND(U1185-L1186,2)=0,ROUND(U1186,2)=0),E1186,0))</f>
        <v>0</v>
      </c>
      <c r="E1186" s="3" t="str">
        <f t="shared" si="222"/>
        <v/>
      </c>
      <c r="F1186" s="3" t="str">
        <f t="shared" si="214"/>
        <v/>
      </c>
      <c r="G1186" s="47">
        <f t="shared" si="224"/>
        <v>8.6499999999999994E-2</v>
      </c>
      <c r="H1186" s="37">
        <f t="shared" si="215"/>
        <v>8.6499999999999994E-2</v>
      </c>
      <c r="I1186" s="9" t="e">
        <f>IF(Inputs!$B$12="No",IF((K1186+L1186)&gt;(U1185*(1+rate/freq)),IF((U1185*(1+rate/freq))&lt;0,0,(U1185*(1+rate/freq))),(K1186+L1186)),IF(E1186="",NA(),IF(Inputs!$E$10&gt;(U1185*(1+rate/freq)),IF((U1185*(1+rate/freq))&lt;0,0,(U1185*(1+rate/freq))),PMT(H1186/freq,(term),-$B$2))))</f>
        <v>#N/A</v>
      </c>
      <c r="J1186" s="8" t="str">
        <f t="shared" si="216"/>
        <v/>
      </c>
      <c r="K1186" s="9" t="str">
        <f t="shared" si="217"/>
        <v/>
      </c>
      <c r="L1186" s="8" t="str">
        <f>IF(E1186="","",IF(Inputs!$B$12="Yes",I1186-K1186,Inputs!$B$6-K1186))</f>
        <v/>
      </c>
      <c r="M1186" s="8" t="str">
        <f t="shared" si="223"/>
        <v/>
      </c>
      <c r="N1186" s="8">
        <f>N1183+3</f>
        <v>1183</v>
      </c>
      <c r="O1186" s="8">
        <f>O1180+6</f>
        <v>1183</v>
      </c>
      <c r="P1186" s="8"/>
      <c r="Q1186" s="8" t="str">
        <f t="shared" si="218"/>
        <v/>
      </c>
      <c r="R1186" s="3">
        <f t="shared" si="219"/>
        <v>0</v>
      </c>
      <c r="S1186" s="19"/>
      <c r="T1186" s="3">
        <f t="shared" si="220"/>
        <v>0</v>
      </c>
      <c r="U1186" s="8" t="str">
        <f t="shared" si="221"/>
        <v/>
      </c>
      <c r="W1186" s="11"/>
      <c r="X1186" s="11"/>
      <c r="Y1186" s="11"/>
      <c r="Z1186" s="11"/>
      <c r="AA1186" s="11"/>
      <c r="AB1186" s="11"/>
      <c r="AC1186" s="11"/>
      <c r="AD1186">
        <f>IF(AND('Loan amortization schedule-old'!K1186&gt;$AE$1,K1186&gt;$AE$1),1,0)</f>
        <v>1</v>
      </c>
      <c r="AE1186" s="2">
        <f>IF(AND('Loan amortization schedule-old'!K1186&gt;$AE$1,K1186&lt;$AE$1),($AE$1-K1186)*Inputs!$B$10,0)</f>
        <v>0</v>
      </c>
      <c r="AF1186">
        <f>IF(AND('Loan amortization schedule-old'!K1186&lt;$AE$1,K1186&lt;$AE$1),('Loan amortization schedule-old'!K1186-'Loan amortization schedule-new'!K1186)*Inputs!$B$10,0)</f>
        <v>0</v>
      </c>
      <c r="AG1186" s="7"/>
      <c r="AH1186" s="61" t="e">
        <f>IF(ISERROR(E1186),NA(),'Loan amortization schedule-old'!K1186-'Loan amortization schedule-new'!K1186)+IF(ISERROR(E1186),NA(),'Loan amortization schedule-old'!L1186-'Loan amortization schedule-new'!L1186)-IF(ISERROR(E1186),NA(),IF(AD1186=1,0,SUM(AE1186:AF1186)))</f>
        <v>#VALUE!</v>
      </c>
    </row>
    <row r="1187" spans="4:34">
      <c r="D1187" s="26">
        <f>IF(SUM($D$2:D1186)&lt;&gt;0,0,IF(OR(ROUND(U1186-L1187,2)=0,ROUND(U1187,2)=0),E1187,0))</f>
        <v>0</v>
      </c>
      <c r="E1187" s="3" t="str">
        <f t="shared" si="222"/>
        <v/>
      </c>
      <c r="F1187" s="3" t="str">
        <f t="shared" si="214"/>
        <v/>
      </c>
      <c r="G1187" s="47">
        <f t="shared" si="224"/>
        <v>8.6499999999999994E-2</v>
      </c>
      <c r="H1187" s="37">
        <f t="shared" si="215"/>
        <v>8.6499999999999994E-2</v>
      </c>
      <c r="I1187" s="9" t="e">
        <f>IF(Inputs!$B$12="No",IF((K1187+L1187)&gt;(U1186*(1+rate/freq)),IF((U1186*(1+rate/freq))&lt;0,0,(U1186*(1+rate/freq))),(K1187+L1187)),IF(E1187="",NA(),IF(Inputs!$E$10&gt;(U1186*(1+rate/freq)),IF((U1186*(1+rate/freq))&lt;0,0,(U1186*(1+rate/freq))),PMT(H1187/freq,(term),-$B$2))))</f>
        <v>#N/A</v>
      </c>
      <c r="J1187" s="8" t="str">
        <f t="shared" si="216"/>
        <v/>
      </c>
      <c r="K1187" s="9" t="str">
        <f t="shared" si="217"/>
        <v/>
      </c>
      <c r="L1187" s="8" t="str">
        <f>IF(E1187="","",IF(Inputs!$B$12="Yes",I1187-K1187,Inputs!$B$6-K1187))</f>
        <v/>
      </c>
      <c r="M1187" s="8" t="str">
        <f t="shared" si="223"/>
        <v/>
      </c>
      <c r="N1187" s="8"/>
      <c r="O1187" s="8"/>
      <c r="P1187" s="8"/>
      <c r="Q1187" s="8" t="str">
        <f t="shared" si="218"/>
        <v/>
      </c>
      <c r="R1187" s="3">
        <f t="shared" si="219"/>
        <v>0</v>
      </c>
      <c r="S1187" s="19"/>
      <c r="T1187" s="3">
        <f t="shared" si="220"/>
        <v>0</v>
      </c>
      <c r="U1187" s="8" t="str">
        <f t="shared" si="221"/>
        <v/>
      </c>
      <c r="W1187" s="11"/>
      <c r="X1187" s="11"/>
      <c r="Y1187" s="11"/>
      <c r="Z1187" s="11"/>
      <c r="AA1187" s="11"/>
      <c r="AB1187" s="11"/>
      <c r="AC1187" s="11"/>
      <c r="AD1187">
        <f>IF(AND('Loan amortization schedule-old'!K1187&gt;$AE$1,K1187&gt;$AE$1),1,0)</f>
        <v>1</v>
      </c>
      <c r="AE1187" s="2">
        <f>IF(AND('Loan amortization schedule-old'!K1187&gt;$AE$1,K1187&lt;$AE$1),($AE$1-K1187)*Inputs!$B$10,0)</f>
        <v>0</v>
      </c>
      <c r="AF1187">
        <f>IF(AND('Loan amortization schedule-old'!K1187&lt;$AE$1,K1187&lt;$AE$1),('Loan amortization schedule-old'!K1187-'Loan amortization schedule-new'!K1187)*Inputs!$B$10,0)</f>
        <v>0</v>
      </c>
      <c r="AG1187" s="7"/>
      <c r="AH1187" s="61" t="e">
        <f>IF(ISERROR(E1187),NA(),'Loan amortization schedule-old'!K1187-'Loan amortization schedule-new'!K1187)+IF(ISERROR(E1187),NA(),'Loan amortization schedule-old'!L1187-'Loan amortization schedule-new'!L1187)-IF(ISERROR(E1187),NA(),IF(AD1187=1,0,SUM(AE1187:AF1187)))</f>
        <v>#VALUE!</v>
      </c>
    </row>
    <row r="1188" spans="4:34">
      <c r="D1188" s="26">
        <f>IF(SUM($D$2:D1187)&lt;&gt;0,0,IF(OR(ROUND(U1187-L1188,2)=0,ROUND(U1188,2)=0),E1188,0))</f>
        <v>0</v>
      </c>
      <c r="E1188" s="3" t="str">
        <f t="shared" si="222"/>
        <v/>
      </c>
      <c r="F1188" s="3" t="str">
        <f t="shared" si="214"/>
        <v/>
      </c>
      <c r="G1188" s="47">
        <f t="shared" si="224"/>
        <v>8.6499999999999994E-2</v>
      </c>
      <c r="H1188" s="37">
        <f t="shared" si="215"/>
        <v>8.6499999999999994E-2</v>
      </c>
      <c r="I1188" s="9" t="e">
        <f>IF(Inputs!$B$12="No",IF((K1188+L1188)&gt;(U1187*(1+rate/freq)),IF((U1187*(1+rate/freq))&lt;0,0,(U1187*(1+rate/freq))),(K1188+L1188)),IF(E1188="",NA(),IF(Inputs!$E$10&gt;(U1187*(1+rate/freq)),IF((U1187*(1+rate/freq))&lt;0,0,(U1187*(1+rate/freq))),PMT(H1188/freq,(term),-$B$2))))</f>
        <v>#N/A</v>
      </c>
      <c r="J1188" s="8" t="str">
        <f t="shared" si="216"/>
        <v/>
      </c>
      <c r="K1188" s="9" t="str">
        <f t="shared" si="217"/>
        <v/>
      </c>
      <c r="L1188" s="8" t="str">
        <f>IF(E1188="","",IF(Inputs!$B$12="Yes",I1188-K1188,Inputs!$B$6-K1188))</f>
        <v/>
      </c>
      <c r="M1188" s="8" t="str">
        <f t="shared" si="223"/>
        <v/>
      </c>
      <c r="N1188" s="8"/>
      <c r="O1188" s="8"/>
      <c r="P1188" s="8"/>
      <c r="Q1188" s="8" t="str">
        <f t="shared" si="218"/>
        <v/>
      </c>
      <c r="R1188" s="3">
        <f t="shared" si="219"/>
        <v>0</v>
      </c>
      <c r="S1188" s="19"/>
      <c r="T1188" s="3">
        <f t="shared" si="220"/>
        <v>0</v>
      </c>
      <c r="U1188" s="8" t="str">
        <f t="shared" si="221"/>
        <v/>
      </c>
      <c r="W1188" s="11"/>
      <c r="X1188" s="11"/>
      <c r="Y1188" s="11"/>
      <c r="Z1188" s="11"/>
      <c r="AA1188" s="11"/>
      <c r="AB1188" s="11"/>
      <c r="AC1188" s="11"/>
      <c r="AD1188">
        <f>IF(AND('Loan amortization schedule-old'!K1188&gt;$AE$1,K1188&gt;$AE$1),1,0)</f>
        <v>1</v>
      </c>
      <c r="AE1188" s="2">
        <f>IF(AND('Loan amortization schedule-old'!K1188&gt;$AE$1,K1188&lt;$AE$1),($AE$1-K1188)*Inputs!$B$10,0)</f>
        <v>0</v>
      </c>
      <c r="AF1188">
        <f>IF(AND('Loan amortization schedule-old'!K1188&lt;$AE$1,K1188&lt;$AE$1),('Loan amortization schedule-old'!K1188-'Loan amortization schedule-new'!K1188)*Inputs!$B$10,0)</f>
        <v>0</v>
      </c>
      <c r="AG1188" s="7"/>
      <c r="AH1188" s="61" t="e">
        <f>IF(ISERROR(E1188),NA(),'Loan amortization schedule-old'!K1188-'Loan amortization schedule-new'!K1188)+IF(ISERROR(E1188),NA(),'Loan amortization schedule-old'!L1188-'Loan amortization schedule-new'!L1188)-IF(ISERROR(E1188),NA(),IF(AD1188=1,0,SUM(AE1188:AF1188)))</f>
        <v>#VALUE!</v>
      </c>
    </row>
    <row r="1189" spans="4:34">
      <c r="D1189" s="26">
        <f>IF(SUM($D$2:D1188)&lt;&gt;0,0,IF(OR(ROUND(U1188-L1189,2)=0,ROUND(U1189,2)=0),E1189,0))</f>
        <v>0</v>
      </c>
      <c r="E1189" s="3" t="str">
        <f t="shared" si="222"/>
        <v/>
      </c>
      <c r="F1189" s="3" t="str">
        <f t="shared" si="214"/>
        <v/>
      </c>
      <c r="G1189" s="47">
        <f t="shared" si="224"/>
        <v>8.6499999999999994E-2</v>
      </c>
      <c r="H1189" s="37">
        <f t="shared" si="215"/>
        <v>8.6499999999999994E-2</v>
      </c>
      <c r="I1189" s="9" t="e">
        <f>IF(Inputs!$B$12="No",IF((K1189+L1189)&gt;(U1188*(1+rate/freq)),IF((U1188*(1+rate/freq))&lt;0,0,(U1188*(1+rate/freq))),(K1189+L1189)),IF(E1189="",NA(),IF(Inputs!$E$10&gt;(U1188*(1+rate/freq)),IF((U1188*(1+rate/freq))&lt;0,0,(U1188*(1+rate/freq))),PMT(H1189/freq,(term),-$B$2))))</f>
        <v>#N/A</v>
      </c>
      <c r="J1189" s="8" t="str">
        <f t="shared" si="216"/>
        <v/>
      </c>
      <c r="K1189" s="9" t="str">
        <f t="shared" si="217"/>
        <v/>
      </c>
      <c r="L1189" s="8" t="str">
        <f>IF(E1189="","",IF(Inputs!$B$12="Yes",I1189-K1189,Inputs!$B$6-K1189))</f>
        <v/>
      </c>
      <c r="M1189" s="8" t="str">
        <f t="shared" si="223"/>
        <v/>
      </c>
      <c r="N1189" s="8">
        <f>N1186+3</f>
        <v>1186</v>
      </c>
      <c r="O1189" s="8"/>
      <c r="P1189" s="8"/>
      <c r="Q1189" s="8" t="str">
        <f t="shared" si="218"/>
        <v/>
      </c>
      <c r="R1189" s="3">
        <f t="shared" si="219"/>
        <v>0</v>
      </c>
      <c r="S1189" s="19"/>
      <c r="T1189" s="3">
        <f t="shared" si="220"/>
        <v>0</v>
      </c>
      <c r="U1189" s="8" t="str">
        <f t="shared" si="221"/>
        <v/>
      </c>
      <c r="W1189" s="11"/>
      <c r="X1189" s="11"/>
      <c r="Y1189" s="11"/>
      <c r="Z1189" s="11"/>
      <c r="AA1189" s="11"/>
      <c r="AB1189" s="11"/>
      <c r="AC1189" s="11"/>
      <c r="AD1189">
        <f>IF(AND('Loan amortization schedule-old'!K1189&gt;$AE$1,K1189&gt;$AE$1),1,0)</f>
        <v>1</v>
      </c>
      <c r="AE1189" s="2">
        <f>IF(AND('Loan amortization schedule-old'!K1189&gt;$AE$1,K1189&lt;$AE$1),($AE$1-K1189)*Inputs!$B$10,0)</f>
        <v>0</v>
      </c>
      <c r="AF1189">
        <f>IF(AND('Loan amortization schedule-old'!K1189&lt;$AE$1,K1189&lt;$AE$1),('Loan amortization schedule-old'!K1189-'Loan amortization schedule-new'!K1189)*Inputs!$B$10,0)</f>
        <v>0</v>
      </c>
      <c r="AG1189" s="7"/>
      <c r="AH1189" s="61" t="e">
        <f>IF(ISERROR(E1189),NA(),'Loan amortization schedule-old'!K1189-'Loan amortization schedule-new'!K1189)+IF(ISERROR(E1189),NA(),'Loan amortization schedule-old'!L1189-'Loan amortization schedule-new'!L1189)-IF(ISERROR(E1189),NA(),IF(AD1189=1,0,SUM(AE1189:AF1189)))</f>
        <v>#VALUE!</v>
      </c>
    </row>
    <row r="1190" spans="4:34">
      <c r="D1190" s="26">
        <f>IF(SUM($D$2:D1189)&lt;&gt;0,0,IF(OR(ROUND(U1189-L1190,2)=0,ROUND(U1190,2)=0),E1190,0))</f>
        <v>0</v>
      </c>
      <c r="E1190" s="3" t="str">
        <f t="shared" si="222"/>
        <v/>
      </c>
      <c r="F1190" s="3" t="str">
        <f t="shared" si="214"/>
        <v/>
      </c>
      <c r="G1190" s="47">
        <f t="shared" si="224"/>
        <v>8.6499999999999994E-2</v>
      </c>
      <c r="H1190" s="37">
        <f t="shared" si="215"/>
        <v>8.6499999999999994E-2</v>
      </c>
      <c r="I1190" s="9" t="e">
        <f>IF(Inputs!$B$12="No",IF((K1190+L1190)&gt;(U1189*(1+rate/freq)),IF((U1189*(1+rate/freq))&lt;0,0,(U1189*(1+rate/freq))),(K1190+L1190)),IF(E1190="",NA(),IF(Inputs!$E$10&gt;(U1189*(1+rate/freq)),IF((U1189*(1+rate/freq))&lt;0,0,(U1189*(1+rate/freq))),PMT(H1190/freq,(term),-$B$2))))</f>
        <v>#N/A</v>
      </c>
      <c r="J1190" s="8" t="str">
        <f t="shared" si="216"/>
        <v/>
      </c>
      <c r="K1190" s="9" t="str">
        <f t="shared" si="217"/>
        <v/>
      </c>
      <c r="L1190" s="8" t="str">
        <f>IF(E1190="","",IF(Inputs!$B$12="Yes",I1190-K1190,Inputs!$B$6-K1190))</f>
        <v/>
      </c>
      <c r="M1190" s="8" t="str">
        <f t="shared" si="223"/>
        <v/>
      </c>
      <c r="N1190" s="8"/>
      <c r="O1190" s="8"/>
      <c r="P1190" s="8"/>
      <c r="Q1190" s="8" t="str">
        <f t="shared" si="218"/>
        <v/>
      </c>
      <c r="R1190" s="3">
        <f t="shared" si="219"/>
        <v>0</v>
      </c>
      <c r="S1190" s="19"/>
      <c r="T1190" s="3">
        <f t="shared" si="220"/>
        <v>0</v>
      </c>
      <c r="U1190" s="8" t="str">
        <f t="shared" si="221"/>
        <v/>
      </c>
      <c r="W1190" s="11"/>
      <c r="X1190" s="11"/>
      <c r="Y1190" s="11"/>
      <c r="Z1190" s="11"/>
      <c r="AA1190" s="11"/>
      <c r="AB1190" s="11"/>
      <c r="AC1190" s="11"/>
      <c r="AD1190">
        <f>IF(AND('Loan amortization schedule-old'!K1190&gt;$AE$1,K1190&gt;$AE$1),1,0)</f>
        <v>1</v>
      </c>
      <c r="AE1190" s="2">
        <f>IF(AND('Loan amortization schedule-old'!K1190&gt;$AE$1,K1190&lt;$AE$1),($AE$1-K1190)*Inputs!$B$10,0)</f>
        <v>0</v>
      </c>
      <c r="AF1190">
        <f>IF(AND('Loan amortization schedule-old'!K1190&lt;$AE$1,K1190&lt;$AE$1),('Loan amortization schedule-old'!K1190-'Loan amortization schedule-new'!K1190)*Inputs!$B$10,0)</f>
        <v>0</v>
      </c>
      <c r="AG1190" s="7"/>
      <c r="AH1190" s="61" t="e">
        <f>IF(ISERROR(E1190),NA(),'Loan amortization schedule-old'!K1190-'Loan amortization schedule-new'!K1190)+IF(ISERROR(E1190),NA(),'Loan amortization schedule-old'!L1190-'Loan amortization schedule-new'!L1190)-IF(ISERROR(E1190),NA(),IF(AD1190=1,0,SUM(AE1190:AF1190)))</f>
        <v>#VALUE!</v>
      </c>
    </row>
    <row r="1191" spans="4:34">
      <c r="D1191" s="26">
        <f>IF(SUM($D$2:D1190)&lt;&gt;0,0,IF(OR(ROUND(U1190-L1191,2)=0,ROUND(U1191,2)=0),E1191,0))</f>
        <v>0</v>
      </c>
      <c r="E1191" s="3" t="str">
        <f t="shared" si="222"/>
        <v/>
      </c>
      <c r="F1191" s="3" t="str">
        <f t="shared" si="214"/>
        <v/>
      </c>
      <c r="G1191" s="47">
        <f t="shared" si="224"/>
        <v>8.6499999999999994E-2</v>
      </c>
      <c r="H1191" s="37">
        <f t="shared" si="215"/>
        <v>8.6499999999999994E-2</v>
      </c>
      <c r="I1191" s="9" t="e">
        <f>IF(Inputs!$B$12="No",IF((K1191+L1191)&gt;(U1190*(1+rate/freq)),IF((U1190*(1+rate/freq))&lt;0,0,(U1190*(1+rate/freq))),(K1191+L1191)),IF(E1191="",NA(),IF(Inputs!$E$10&gt;(U1190*(1+rate/freq)),IF((U1190*(1+rate/freq))&lt;0,0,(U1190*(1+rate/freq))),PMT(H1191/freq,(term),-$B$2))))</f>
        <v>#N/A</v>
      </c>
      <c r="J1191" s="8" t="str">
        <f t="shared" si="216"/>
        <v/>
      </c>
      <c r="K1191" s="9" t="str">
        <f t="shared" si="217"/>
        <v/>
      </c>
      <c r="L1191" s="8" t="str">
        <f>IF(E1191="","",IF(Inputs!$B$12="Yes",I1191-K1191,Inputs!$B$6-K1191))</f>
        <v/>
      </c>
      <c r="M1191" s="8" t="str">
        <f t="shared" si="223"/>
        <v/>
      </c>
      <c r="N1191" s="8"/>
      <c r="O1191" s="8"/>
      <c r="P1191" s="8"/>
      <c r="Q1191" s="8" t="str">
        <f t="shared" si="218"/>
        <v/>
      </c>
      <c r="R1191" s="3">
        <f t="shared" si="219"/>
        <v>0</v>
      </c>
      <c r="S1191" s="19"/>
      <c r="T1191" s="3">
        <f t="shared" si="220"/>
        <v>0</v>
      </c>
      <c r="U1191" s="8" t="str">
        <f t="shared" si="221"/>
        <v/>
      </c>
      <c r="W1191" s="11"/>
      <c r="X1191" s="11"/>
      <c r="Y1191" s="11"/>
      <c r="Z1191" s="11"/>
      <c r="AA1191" s="11"/>
      <c r="AB1191" s="11"/>
      <c r="AC1191" s="11"/>
      <c r="AD1191">
        <f>IF(AND('Loan amortization schedule-old'!K1191&gt;$AE$1,K1191&gt;$AE$1),1,0)</f>
        <v>1</v>
      </c>
      <c r="AE1191" s="2">
        <f>IF(AND('Loan amortization schedule-old'!K1191&gt;$AE$1,K1191&lt;$AE$1),($AE$1-K1191)*Inputs!$B$10,0)</f>
        <v>0</v>
      </c>
      <c r="AF1191">
        <f>IF(AND('Loan amortization schedule-old'!K1191&lt;$AE$1,K1191&lt;$AE$1),('Loan amortization schedule-old'!K1191-'Loan amortization schedule-new'!K1191)*Inputs!$B$10,0)</f>
        <v>0</v>
      </c>
      <c r="AG1191" s="7"/>
      <c r="AH1191" s="61" t="e">
        <f>IF(ISERROR(E1191),NA(),'Loan amortization schedule-old'!K1191-'Loan amortization schedule-new'!K1191)+IF(ISERROR(E1191),NA(),'Loan amortization schedule-old'!L1191-'Loan amortization schedule-new'!L1191)-IF(ISERROR(E1191),NA(),IF(AD1191=1,0,SUM(AE1191:AF1191)))</f>
        <v>#VALUE!</v>
      </c>
    </row>
    <row r="1192" spans="4:34">
      <c r="D1192" s="26">
        <f>IF(SUM($D$2:D1191)&lt;&gt;0,0,IF(OR(ROUND(U1191-L1192,2)=0,ROUND(U1192,2)=0),E1192,0))</f>
        <v>0</v>
      </c>
      <c r="E1192" s="3" t="str">
        <f t="shared" si="222"/>
        <v/>
      </c>
      <c r="F1192" s="3" t="str">
        <f t="shared" si="214"/>
        <v/>
      </c>
      <c r="G1192" s="47">
        <f t="shared" si="224"/>
        <v>8.6499999999999994E-2</v>
      </c>
      <c r="H1192" s="37">
        <f t="shared" si="215"/>
        <v>8.6499999999999994E-2</v>
      </c>
      <c r="I1192" s="9" t="e">
        <f>IF(Inputs!$B$12="No",IF((K1192+L1192)&gt;(U1191*(1+rate/freq)),IF((U1191*(1+rate/freq))&lt;0,0,(U1191*(1+rate/freq))),(K1192+L1192)),IF(E1192="",NA(),IF(Inputs!$E$10&gt;(U1191*(1+rate/freq)),IF((U1191*(1+rate/freq))&lt;0,0,(U1191*(1+rate/freq))),PMT(H1192/freq,(term),-$B$2))))</f>
        <v>#N/A</v>
      </c>
      <c r="J1192" s="8" t="str">
        <f t="shared" si="216"/>
        <v/>
      </c>
      <c r="K1192" s="9" t="str">
        <f t="shared" si="217"/>
        <v/>
      </c>
      <c r="L1192" s="8" t="str">
        <f>IF(E1192="","",IF(Inputs!$B$12="Yes",I1192-K1192,Inputs!$B$6-K1192))</f>
        <v/>
      </c>
      <c r="M1192" s="8" t="str">
        <f t="shared" si="223"/>
        <v/>
      </c>
      <c r="N1192" s="8">
        <f>N1189+3</f>
        <v>1189</v>
      </c>
      <c r="O1192" s="8">
        <f>O1186+6</f>
        <v>1189</v>
      </c>
      <c r="P1192" s="8">
        <f>P1180+12</f>
        <v>1189</v>
      </c>
      <c r="Q1192" s="8" t="str">
        <f t="shared" si="218"/>
        <v/>
      </c>
      <c r="R1192" s="3">
        <f t="shared" si="219"/>
        <v>0</v>
      </c>
      <c r="S1192" s="19"/>
      <c r="T1192" s="3">
        <f t="shared" si="220"/>
        <v>0</v>
      </c>
      <c r="U1192" s="8" t="str">
        <f t="shared" si="221"/>
        <v/>
      </c>
      <c r="W1192" s="11"/>
      <c r="X1192" s="11"/>
      <c r="Y1192" s="11"/>
      <c r="Z1192" s="11"/>
      <c r="AA1192" s="11"/>
      <c r="AB1192" s="11"/>
      <c r="AC1192" s="11"/>
      <c r="AD1192">
        <f>IF(AND('Loan amortization schedule-old'!K1192&gt;$AE$1,K1192&gt;$AE$1),1,0)</f>
        <v>1</v>
      </c>
      <c r="AE1192" s="2">
        <f>IF(AND('Loan amortization schedule-old'!K1192&gt;$AE$1,K1192&lt;$AE$1),($AE$1-K1192)*Inputs!$B$10,0)</f>
        <v>0</v>
      </c>
      <c r="AF1192">
        <f>IF(AND('Loan amortization schedule-old'!K1192&lt;$AE$1,K1192&lt;$AE$1),('Loan amortization schedule-old'!K1192-'Loan amortization schedule-new'!K1192)*Inputs!$B$10,0)</f>
        <v>0</v>
      </c>
      <c r="AG1192" s="7"/>
      <c r="AH1192" s="61" t="e">
        <f>IF(ISERROR(E1192),NA(),'Loan amortization schedule-old'!K1192-'Loan amortization schedule-new'!K1192)+IF(ISERROR(E1192),NA(),'Loan amortization schedule-old'!L1192-'Loan amortization schedule-new'!L1192)-IF(ISERROR(E1192),NA(),IF(AD1192=1,0,SUM(AE1192:AF1192)))</f>
        <v>#VALUE!</v>
      </c>
    </row>
    <row r="1193" spans="4:34">
      <c r="D1193" s="26">
        <f>IF(SUM($D$2:D1192)&lt;&gt;0,0,IF(OR(ROUND(U1192-L1193,2)=0,ROUND(U1193,2)=0),E1193,0))</f>
        <v>0</v>
      </c>
      <c r="E1193" s="3" t="str">
        <f t="shared" si="222"/>
        <v/>
      </c>
      <c r="F1193" s="3" t="str">
        <f t="shared" si="214"/>
        <v/>
      </c>
      <c r="G1193" s="47">
        <f t="shared" si="224"/>
        <v>8.6499999999999994E-2</v>
      </c>
      <c r="H1193" s="37">
        <f t="shared" si="215"/>
        <v>8.6499999999999994E-2</v>
      </c>
      <c r="I1193" s="9" t="e">
        <f>IF(Inputs!$B$12="No",IF((K1193+L1193)&gt;(U1192*(1+rate/freq)),IF((U1192*(1+rate/freq))&lt;0,0,(U1192*(1+rate/freq))),(K1193+L1193)),IF(E1193="",NA(),IF(Inputs!$E$10&gt;(U1192*(1+rate/freq)),IF((U1192*(1+rate/freq))&lt;0,0,(U1192*(1+rate/freq))),PMT(H1193/freq,(term),-$B$2))))</f>
        <v>#N/A</v>
      </c>
      <c r="J1193" s="8" t="str">
        <f t="shared" si="216"/>
        <v/>
      </c>
      <c r="K1193" s="9" t="str">
        <f t="shared" si="217"/>
        <v/>
      </c>
      <c r="L1193" s="8" t="str">
        <f>IF(E1193="","",IF(Inputs!$B$12="Yes",I1193-K1193,Inputs!$B$6-K1193))</f>
        <v/>
      </c>
      <c r="M1193" s="8" t="str">
        <f t="shared" si="223"/>
        <v/>
      </c>
      <c r="N1193" s="8"/>
      <c r="O1193" s="8"/>
      <c r="P1193" s="8"/>
      <c r="Q1193" s="8" t="str">
        <f t="shared" si="218"/>
        <v/>
      </c>
      <c r="R1193" s="3">
        <f t="shared" si="219"/>
        <v>0</v>
      </c>
      <c r="S1193" s="19"/>
      <c r="T1193" s="3">
        <f t="shared" si="220"/>
        <v>0</v>
      </c>
      <c r="U1193" s="8" t="str">
        <f t="shared" si="221"/>
        <v/>
      </c>
      <c r="W1193" s="11"/>
      <c r="X1193" s="11"/>
      <c r="Y1193" s="11"/>
      <c r="Z1193" s="11"/>
      <c r="AA1193" s="11"/>
      <c r="AB1193" s="11"/>
      <c r="AC1193" s="11"/>
      <c r="AD1193">
        <f>IF(AND('Loan amortization schedule-old'!K1193&gt;$AE$1,K1193&gt;$AE$1),1,0)</f>
        <v>1</v>
      </c>
      <c r="AE1193" s="2">
        <f>IF(AND('Loan amortization schedule-old'!K1193&gt;$AE$1,K1193&lt;$AE$1),($AE$1-K1193)*Inputs!$B$10,0)</f>
        <v>0</v>
      </c>
      <c r="AF1193">
        <f>IF(AND('Loan amortization schedule-old'!K1193&lt;$AE$1,K1193&lt;$AE$1),('Loan amortization schedule-old'!K1193-'Loan amortization schedule-new'!K1193)*Inputs!$B$10,0)</f>
        <v>0</v>
      </c>
      <c r="AG1193" s="7"/>
      <c r="AH1193" s="61" t="e">
        <f>IF(ISERROR(E1193),NA(),'Loan amortization schedule-old'!K1193-'Loan amortization schedule-new'!K1193)+IF(ISERROR(E1193),NA(),'Loan amortization schedule-old'!L1193-'Loan amortization schedule-new'!L1193)-IF(ISERROR(E1193),NA(),IF(AD1193=1,0,SUM(AE1193:AF1193)))</f>
        <v>#VALUE!</v>
      </c>
    </row>
    <row r="1194" spans="4:34">
      <c r="D1194" s="26">
        <f>IF(SUM($D$2:D1193)&lt;&gt;0,0,IF(OR(ROUND(U1193-L1194,2)=0,ROUND(U1194,2)=0),E1194,0))</f>
        <v>0</v>
      </c>
      <c r="E1194" s="3" t="str">
        <f t="shared" si="222"/>
        <v/>
      </c>
      <c r="F1194" s="3" t="str">
        <f t="shared" si="214"/>
        <v/>
      </c>
      <c r="G1194" s="47">
        <f t="shared" si="224"/>
        <v>8.6499999999999994E-2</v>
      </c>
      <c r="H1194" s="37">
        <f t="shared" si="215"/>
        <v>8.6499999999999994E-2</v>
      </c>
      <c r="I1194" s="9" t="e">
        <f>IF(Inputs!$B$12="No",IF((K1194+L1194)&gt;(U1193*(1+rate/freq)),IF((U1193*(1+rate/freq))&lt;0,0,(U1193*(1+rate/freq))),(K1194+L1194)),IF(E1194="",NA(),IF(Inputs!$E$10&gt;(U1193*(1+rate/freq)),IF((U1193*(1+rate/freq))&lt;0,0,(U1193*(1+rate/freq))),PMT(H1194/freq,(term),-$B$2))))</f>
        <v>#N/A</v>
      </c>
      <c r="J1194" s="8" t="str">
        <f t="shared" si="216"/>
        <v/>
      </c>
      <c r="K1194" s="9" t="str">
        <f t="shared" si="217"/>
        <v/>
      </c>
      <c r="L1194" s="8" t="str">
        <f>IF(E1194="","",IF(Inputs!$B$12="Yes",I1194-K1194,Inputs!$B$6-K1194))</f>
        <v/>
      </c>
      <c r="M1194" s="8" t="str">
        <f t="shared" si="223"/>
        <v/>
      </c>
      <c r="N1194" s="8"/>
      <c r="O1194" s="8"/>
      <c r="P1194" s="8"/>
      <c r="Q1194" s="8" t="str">
        <f t="shared" si="218"/>
        <v/>
      </c>
      <c r="R1194" s="3">
        <f t="shared" si="219"/>
        <v>0</v>
      </c>
      <c r="S1194" s="19"/>
      <c r="T1194" s="3">
        <f t="shared" si="220"/>
        <v>0</v>
      </c>
      <c r="U1194" s="8" t="str">
        <f t="shared" si="221"/>
        <v/>
      </c>
      <c r="W1194" s="11"/>
      <c r="X1194" s="11"/>
      <c r="Y1194" s="11"/>
      <c r="Z1194" s="11"/>
      <c r="AA1194" s="11"/>
      <c r="AB1194" s="11"/>
      <c r="AC1194" s="11"/>
      <c r="AD1194">
        <f>IF(AND('Loan amortization schedule-old'!K1194&gt;$AE$1,K1194&gt;$AE$1),1,0)</f>
        <v>1</v>
      </c>
      <c r="AE1194" s="2">
        <f>IF(AND('Loan amortization schedule-old'!K1194&gt;$AE$1,K1194&lt;$AE$1),($AE$1-K1194)*Inputs!$B$10,0)</f>
        <v>0</v>
      </c>
      <c r="AF1194">
        <f>IF(AND('Loan amortization schedule-old'!K1194&lt;$AE$1,K1194&lt;$AE$1),('Loan amortization schedule-old'!K1194-'Loan amortization schedule-new'!K1194)*Inputs!$B$10,0)</f>
        <v>0</v>
      </c>
      <c r="AG1194" s="7"/>
      <c r="AH1194" s="61" t="e">
        <f>IF(ISERROR(E1194),NA(),'Loan amortization schedule-old'!K1194-'Loan amortization schedule-new'!K1194)+IF(ISERROR(E1194),NA(),'Loan amortization schedule-old'!L1194-'Loan amortization schedule-new'!L1194)-IF(ISERROR(E1194),NA(),IF(AD1194=1,0,SUM(AE1194:AF1194)))</f>
        <v>#VALUE!</v>
      </c>
    </row>
    <row r="1195" spans="4:34">
      <c r="D1195" s="26">
        <f>IF(SUM($D$2:D1194)&lt;&gt;0,0,IF(OR(ROUND(U1194-L1195,2)=0,ROUND(U1195,2)=0),E1195,0))</f>
        <v>0</v>
      </c>
      <c r="E1195" s="3" t="str">
        <f t="shared" si="222"/>
        <v/>
      </c>
      <c r="F1195" s="3" t="str">
        <f t="shared" si="214"/>
        <v/>
      </c>
      <c r="G1195" s="47">
        <f t="shared" si="224"/>
        <v>8.6499999999999994E-2</v>
      </c>
      <c r="H1195" s="37">
        <f t="shared" si="215"/>
        <v>8.6499999999999994E-2</v>
      </c>
      <c r="I1195" s="9" t="e">
        <f>IF(Inputs!$B$12="No",IF((K1195+L1195)&gt;(U1194*(1+rate/freq)),IF((U1194*(1+rate/freq))&lt;0,0,(U1194*(1+rate/freq))),(K1195+L1195)),IF(E1195="",NA(),IF(Inputs!$E$10&gt;(U1194*(1+rate/freq)),IF((U1194*(1+rate/freq))&lt;0,0,(U1194*(1+rate/freq))),PMT(H1195/freq,(term),-$B$2))))</f>
        <v>#N/A</v>
      </c>
      <c r="J1195" s="8" t="str">
        <f t="shared" si="216"/>
        <v/>
      </c>
      <c r="K1195" s="9" t="str">
        <f t="shared" si="217"/>
        <v/>
      </c>
      <c r="L1195" s="8" t="str">
        <f>IF(E1195="","",IF(Inputs!$B$12="Yes",I1195-K1195,Inputs!$B$6-K1195))</f>
        <v/>
      </c>
      <c r="M1195" s="8" t="str">
        <f t="shared" si="223"/>
        <v/>
      </c>
      <c r="N1195" s="8">
        <f>N1192+3</f>
        <v>1192</v>
      </c>
      <c r="O1195" s="8"/>
      <c r="P1195" s="8"/>
      <c r="Q1195" s="8" t="str">
        <f t="shared" si="218"/>
        <v/>
      </c>
      <c r="R1195" s="3">
        <f t="shared" si="219"/>
        <v>0</v>
      </c>
      <c r="S1195" s="19"/>
      <c r="T1195" s="3">
        <f t="shared" si="220"/>
        <v>0</v>
      </c>
      <c r="U1195" s="8" t="str">
        <f t="shared" si="221"/>
        <v/>
      </c>
      <c r="W1195" s="11"/>
      <c r="X1195" s="11"/>
      <c r="Y1195" s="11"/>
      <c r="Z1195" s="11"/>
      <c r="AA1195" s="11"/>
      <c r="AB1195" s="11"/>
      <c r="AC1195" s="11"/>
      <c r="AD1195">
        <f>IF(AND('Loan amortization schedule-old'!K1195&gt;$AE$1,K1195&gt;$AE$1),1,0)</f>
        <v>1</v>
      </c>
      <c r="AE1195" s="2">
        <f>IF(AND('Loan amortization schedule-old'!K1195&gt;$AE$1,K1195&lt;$AE$1),($AE$1-K1195)*Inputs!$B$10,0)</f>
        <v>0</v>
      </c>
      <c r="AF1195">
        <f>IF(AND('Loan amortization schedule-old'!K1195&lt;$AE$1,K1195&lt;$AE$1),('Loan amortization schedule-old'!K1195-'Loan amortization schedule-new'!K1195)*Inputs!$B$10,0)</f>
        <v>0</v>
      </c>
      <c r="AG1195" s="7"/>
      <c r="AH1195" s="61" t="e">
        <f>IF(ISERROR(E1195),NA(),'Loan amortization schedule-old'!K1195-'Loan amortization schedule-new'!K1195)+IF(ISERROR(E1195),NA(),'Loan amortization schedule-old'!L1195-'Loan amortization schedule-new'!L1195)-IF(ISERROR(E1195),NA(),IF(AD1195=1,0,SUM(AE1195:AF1195)))</f>
        <v>#VALUE!</v>
      </c>
    </row>
    <row r="1196" spans="4:34">
      <c r="D1196" s="26">
        <f>IF(SUM($D$2:D1195)&lt;&gt;0,0,IF(OR(ROUND(U1195-L1196,2)=0,ROUND(U1196,2)=0),E1196,0))</f>
        <v>0</v>
      </c>
      <c r="E1196" s="3" t="str">
        <f t="shared" si="222"/>
        <v/>
      </c>
      <c r="F1196" s="3" t="str">
        <f t="shared" si="214"/>
        <v/>
      </c>
      <c r="G1196" s="47">
        <f t="shared" si="224"/>
        <v>8.6499999999999994E-2</v>
      </c>
      <c r="H1196" s="37">
        <f t="shared" si="215"/>
        <v>8.6499999999999994E-2</v>
      </c>
      <c r="I1196" s="9" t="e">
        <f>IF(Inputs!$B$12="No",IF((K1196+L1196)&gt;(U1195*(1+rate/freq)),IF((U1195*(1+rate/freq))&lt;0,0,(U1195*(1+rate/freq))),(K1196+L1196)),IF(E1196="",NA(),IF(Inputs!$E$10&gt;(U1195*(1+rate/freq)),IF((U1195*(1+rate/freq))&lt;0,0,(U1195*(1+rate/freq))),PMT(H1196/freq,(term),-$B$2))))</f>
        <v>#N/A</v>
      </c>
      <c r="J1196" s="8" t="str">
        <f t="shared" si="216"/>
        <v/>
      </c>
      <c r="K1196" s="9" t="str">
        <f t="shared" si="217"/>
        <v/>
      </c>
      <c r="L1196" s="8" t="str">
        <f>IF(E1196="","",IF(Inputs!$B$12="Yes",I1196-K1196,Inputs!$B$6-K1196))</f>
        <v/>
      </c>
      <c r="M1196" s="8" t="str">
        <f t="shared" si="223"/>
        <v/>
      </c>
      <c r="N1196" s="8"/>
      <c r="O1196" s="8"/>
      <c r="P1196" s="8"/>
      <c r="Q1196" s="8" t="str">
        <f t="shared" si="218"/>
        <v/>
      </c>
      <c r="R1196" s="3">
        <f t="shared" si="219"/>
        <v>0</v>
      </c>
      <c r="S1196" s="19"/>
      <c r="T1196" s="3">
        <f t="shared" si="220"/>
        <v>0</v>
      </c>
      <c r="U1196" s="8" t="str">
        <f t="shared" si="221"/>
        <v/>
      </c>
      <c r="W1196" s="11"/>
      <c r="X1196" s="11"/>
      <c r="Y1196" s="11"/>
      <c r="Z1196" s="11"/>
      <c r="AA1196" s="11"/>
      <c r="AB1196" s="11"/>
      <c r="AC1196" s="11"/>
      <c r="AD1196">
        <f>IF(AND('Loan amortization schedule-old'!K1196&gt;$AE$1,K1196&gt;$AE$1),1,0)</f>
        <v>1</v>
      </c>
      <c r="AE1196" s="2">
        <f>IF(AND('Loan amortization schedule-old'!K1196&gt;$AE$1,K1196&lt;$AE$1),($AE$1-K1196)*Inputs!$B$10,0)</f>
        <v>0</v>
      </c>
      <c r="AF1196">
        <f>IF(AND('Loan amortization schedule-old'!K1196&lt;$AE$1,K1196&lt;$AE$1),('Loan amortization schedule-old'!K1196-'Loan amortization schedule-new'!K1196)*Inputs!$B$10,0)</f>
        <v>0</v>
      </c>
      <c r="AG1196" s="7"/>
      <c r="AH1196" s="61" t="e">
        <f>IF(ISERROR(E1196),NA(),'Loan amortization schedule-old'!K1196-'Loan amortization schedule-new'!K1196)+IF(ISERROR(E1196),NA(),'Loan amortization schedule-old'!L1196-'Loan amortization schedule-new'!L1196)-IF(ISERROR(E1196),NA(),IF(AD1196=1,0,SUM(AE1196:AF1196)))</f>
        <v>#VALUE!</v>
      </c>
    </row>
    <row r="1197" spans="4:34">
      <c r="D1197" s="26">
        <f>IF(SUM($D$2:D1196)&lt;&gt;0,0,IF(OR(ROUND(U1196-L1197,2)=0,ROUND(U1197,2)=0),E1197,0))</f>
        <v>0</v>
      </c>
      <c r="E1197" s="3" t="str">
        <f t="shared" si="222"/>
        <v/>
      </c>
      <c r="F1197" s="3" t="str">
        <f t="shared" si="214"/>
        <v/>
      </c>
      <c r="G1197" s="47">
        <f t="shared" si="224"/>
        <v>8.6499999999999994E-2</v>
      </c>
      <c r="H1197" s="37">
        <f t="shared" si="215"/>
        <v>8.6499999999999994E-2</v>
      </c>
      <c r="I1197" s="9" t="e">
        <f>IF(Inputs!$B$12="No",IF((K1197+L1197)&gt;(U1196*(1+rate/freq)),IF((U1196*(1+rate/freq))&lt;0,0,(U1196*(1+rate/freq))),(K1197+L1197)),IF(E1197="",NA(),IF(Inputs!$E$10&gt;(U1196*(1+rate/freq)),IF((U1196*(1+rate/freq))&lt;0,0,(U1196*(1+rate/freq))),PMT(H1197/freq,(term),-$B$2))))</f>
        <v>#N/A</v>
      </c>
      <c r="J1197" s="8" t="str">
        <f t="shared" si="216"/>
        <v/>
      </c>
      <c r="K1197" s="9" t="str">
        <f t="shared" si="217"/>
        <v/>
      </c>
      <c r="L1197" s="8" t="str">
        <f>IF(E1197="","",IF(Inputs!$B$12="Yes",I1197-K1197,Inputs!$B$6-K1197))</f>
        <v/>
      </c>
      <c r="M1197" s="8" t="str">
        <f t="shared" si="223"/>
        <v/>
      </c>
      <c r="N1197" s="8"/>
      <c r="O1197" s="8"/>
      <c r="P1197" s="8"/>
      <c r="Q1197" s="8" t="str">
        <f t="shared" si="218"/>
        <v/>
      </c>
      <c r="R1197" s="3">
        <f t="shared" si="219"/>
        <v>0</v>
      </c>
      <c r="S1197" s="19"/>
      <c r="T1197" s="3">
        <f t="shared" si="220"/>
        <v>0</v>
      </c>
      <c r="U1197" s="8" t="str">
        <f t="shared" si="221"/>
        <v/>
      </c>
      <c r="W1197" s="11"/>
      <c r="X1197" s="11"/>
      <c r="Y1197" s="11"/>
      <c r="Z1197" s="11"/>
      <c r="AA1197" s="11"/>
      <c r="AB1197" s="11"/>
      <c r="AC1197" s="11"/>
      <c r="AD1197">
        <f>IF(AND('Loan amortization schedule-old'!K1197&gt;$AE$1,K1197&gt;$AE$1),1,0)</f>
        <v>1</v>
      </c>
      <c r="AE1197" s="2">
        <f>IF(AND('Loan amortization schedule-old'!K1197&gt;$AE$1,K1197&lt;$AE$1),($AE$1-K1197)*Inputs!$B$10,0)</f>
        <v>0</v>
      </c>
      <c r="AF1197">
        <f>IF(AND('Loan amortization schedule-old'!K1197&lt;$AE$1,K1197&lt;$AE$1),('Loan amortization schedule-old'!K1197-'Loan amortization schedule-new'!K1197)*Inputs!$B$10,0)</f>
        <v>0</v>
      </c>
      <c r="AG1197" s="7"/>
      <c r="AH1197" s="61" t="e">
        <f>IF(ISERROR(E1197),NA(),'Loan amortization schedule-old'!K1197-'Loan amortization schedule-new'!K1197)+IF(ISERROR(E1197),NA(),'Loan amortization schedule-old'!L1197-'Loan amortization schedule-new'!L1197)-IF(ISERROR(E1197),NA(),IF(AD1197=1,0,SUM(AE1197:AF1197)))</f>
        <v>#VALUE!</v>
      </c>
    </row>
    <row r="1198" spans="4:34">
      <c r="D1198" s="26">
        <f>IF(SUM($D$2:D1197)&lt;&gt;0,0,IF(OR(ROUND(U1197-L1198,2)=0,ROUND(U1198,2)=0),E1198,0))</f>
        <v>0</v>
      </c>
      <c r="E1198" s="3" t="str">
        <f t="shared" si="222"/>
        <v/>
      </c>
      <c r="F1198" s="3" t="str">
        <f t="shared" si="214"/>
        <v/>
      </c>
      <c r="G1198" s="47">
        <f t="shared" si="224"/>
        <v>8.6499999999999994E-2</v>
      </c>
      <c r="H1198" s="37">
        <f t="shared" si="215"/>
        <v>8.6499999999999994E-2</v>
      </c>
      <c r="I1198" s="9" t="e">
        <f>IF(Inputs!$B$12="No",IF((K1198+L1198)&gt;(U1197*(1+rate/freq)),IF((U1197*(1+rate/freq))&lt;0,0,(U1197*(1+rate/freq))),(K1198+L1198)),IF(E1198="",NA(),IF(Inputs!$E$10&gt;(U1197*(1+rate/freq)),IF((U1197*(1+rate/freq))&lt;0,0,(U1197*(1+rate/freq))),PMT(H1198/freq,(term),-$B$2))))</f>
        <v>#N/A</v>
      </c>
      <c r="J1198" s="8" t="str">
        <f t="shared" si="216"/>
        <v/>
      </c>
      <c r="K1198" s="9" t="str">
        <f t="shared" si="217"/>
        <v/>
      </c>
      <c r="L1198" s="8" t="str">
        <f>IF(E1198="","",IF(Inputs!$B$12="Yes",I1198-K1198,Inputs!$B$6-K1198))</f>
        <v/>
      </c>
      <c r="M1198" s="8" t="str">
        <f t="shared" si="223"/>
        <v/>
      </c>
      <c r="N1198" s="8">
        <f>N1195+3</f>
        <v>1195</v>
      </c>
      <c r="O1198" s="8">
        <f>O1192+6</f>
        <v>1195</v>
      </c>
      <c r="P1198" s="8"/>
      <c r="Q1198" s="8" t="str">
        <f t="shared" si="218"/>
        <v/>
      </c>
      <c r="R1198" s="3">
        <f t="shared" si="219"/>
        <v>0</v>
      </c>
      <c r="S1198" s="19"/>
      <c r="T1198" s="3">
        <f t="shared" si="220"/>
        <v>0</v>
      </c>
      <c r="U1198" s="8" t="str">
        <f t="shared" si="221"/>
        <v/>
      </c>
      <c r="W1198" s="11"/>
      <c r="X1198" s="11"/>
      <c r="Y1198" s="11"/>
      <c r="Z1198" s="11"/>
      <c r="AA1198" s="11"/>
      <c r="AB1198" s="11"/>
      <c r="AC1198" s="11"/>
      <c r="AD1198">
        <f>IF(AND('Loan amortization schedule-old'!K1198&gt;$AE$1,K1198&gt;$AE$1),1,0)</f>
        <v>1</v>
      </c>
      <c r="AE1198" s="2">
        <f>IF(AND('Loan amortization schedule-old'!K1198&gt;$AE$1,K1198&lt;$AE$1),($AE$1-K1198)*Inputs!$B$10,0)</f>
        <v>0</v>
      </c>
      <c r="AF1198">
        <f>IF(AND('Loan amortization schedule-old'!K1198&lt;$AE$1,K1198&lt;$AE$1),('Loan amortization schedule-old'!K1198-'Loan amortization schedule-new'!K1198)*Inputs!$B$10,0)</f>
        <v>0</v>
      </c>
      <c r="AG1198" s="7"/>
      <c r="AH1198" s="61" t="e">
        <f>IF(ISERROR(E1198),NA(),'Loan amortization schedule-old'!K1198-'Loan amortization schedule-new'!K1198)+IF(ISERROR(E1198),NA(),'Loan amortization schedule-old'!L1198-'Loan amortization schedule-new'!L1198)-IF(ISERROR(E1198),NA(),IF(AD1198=1,0,SUM(AE1198:AF1198)))</f>
        <v>#VALUE!</v>
      </c>
    </row>
    <row r="1199" spans="4:34">
      <c r="D1199" s="26">
        <f>IF(SUM($D$2:D1198)&lt;&gt;0,0,IF(OR(ROUND(U1198-L1199,2)=0,ROUND(U1199,2)=0),E1199,0))</f>
        <v>0</v>
      </c>
      <c r="E1199" s="3" t="str">
        <f t="shared" si="222"/>
        <v/>
      </c>
      <c r="F1199" s="3" t="str">
        <f t="shared" si="214"/>
        <v/>
      </c>
      <c r="G1199" s="47">
        <f t="shared" si="224"/>
        <v>8.6499999999999994E-2</v>
      </c>
      <c r="H1199" s="37">
        <f t="shared" si="215"/>
        <v>8.6499999999999994E-2</v>
      </c>
      <c r="I1199" s="9" t="e">
        <f>IF(Inputs!$B$12="No",IF((K1199+L1199)&gt;(U1198*(1+rate/freq)),IF((U1198*(1+rate/freq))&lt;0,0,(U1198*(1+rate/freq))),(K1199+L1199)),IF(E1199="",NA(),IF(Inputs!$E$10&gt;(U1198*(1+rate/freq)),IF((U1198*(1+rate/freq))&lt;0,0,(U1198*(1+rate/freq))),PMT(H1199/freq,(term),-$B$2))))</f>
        <v>#N/A</v>
      </c>
      <c r="J1199" s="8" t="str">
        <f t="shared" si="216"/>
        <v/>
      </c>
      <c r="K1199" s="9" t="str">
        <f t="shared" si="217"/>
        <v/>
      </c>
      <c r="L1199" s="8" t="str">
        <f>IF(E1199="","",IF(Inputs!$B$12="Yes",I1199-K1199,Inputs!$B$6-K1199))</f>
        <v/>
      </c>
      <c r="M1199" s="8" t="str">
        <f t="shared" si="223"/>
        <v/>
      </c>
      <c r="N1199" s="8"/>
      <c r="O1199" s="8"/>
      <c r="P1199" s="8"/>
      <c r="Q1199" s="8" t="str">
        <f t="shared" si="218"/>
        <v/>
      </c>
      <c r="R1199" s="3">
        <f t="shared" si="219"/>
        <v>0</v>
      </c>
      <c r="S1199" s="19"/>
      <c r="T1199" s="3">
        <f t="shared" si="220"/>
        <v>0</v>
      </c>
      <c r="U1199" s="8" t="str">
        <f t="shared" si="221"/>
        <v/>
      </c>
      <c r="W1199" s="11"/>
      <c r="X1199" s="11"/>
      <c r="Y1199" s="11"/>
      <c r="Z1199" s="11"/>
      <c r="AA1199" s="11"/>
      <c r="AB1199" s="11"/>
      <c r="AC1199" s="11"/>
      <c r="AD1199">
        <f>IF(AND('Loan amortization schedule-old'!K1199&gt;$AE$1,K1199&gt;$AE$1),1,0)</f>
        <v>1</v>
      </c>
      <c r="AE1199" s="2">
        <f>IF(AND('Loan amortization schedule-old'!K1199&gt;$AE$1,K1199&lt;$AE$1),($AE$1-K1199)*Inputs!$B$10,0)</f>
        <v>0</v>
      </c>
      <c r="AF1199">
        <f>IF(AND('Loan amortization schedule-old'!K1199&lt;$AE$1,K1199&lt;$AE$1),('Loan amortization schedule-old'!K1199-'Loan amortization schedule-new'!K1199)*Inputs!$B$10,0)</f>
        <v>0</v>
      </c>
      <c r="AG1199" s="7"/>
      <c r="AH1199" s="61" t="e">
        <f>IF(ISERROR(E1199),NA(),'Loan amortization schedule-old'!K1199-'Loan amortization schedule-new'!K1199)+IF(ISERROR(E1199),NA(),'Loan amortization schedule-old'!L1199-'Loan amortization schedule-new'!L1199)-IF(ISERROR(E1199),NA(),IF(AD1199=1,0,SUM(AE1199:AF1199)))</f>
        <v>#VALUE!</v>
      </c>
    </row>
    <row r="1200" spans="4:34">
      <c r="D1200" s="26">
        <f>IF(SUM($D$2:D1199)&lt;&gt;0,0,IF(OR(ROUND(U1199-L1200,2)=0,ROUND(U1200,2)=0),E1200,0))</f>
        <v>0</v>
      </c>
      <c r="E1200" s="3" t="str">
        <f t="shared" si="222"/>
        <v/>
      </c>
      <c r="F1200" s="3" t="str">
        <f t="shared" si="214"/>
        <v/>
      </c>
      <c r="G1200" s="47">
        <f t="shared" si="224"/>
        <v>8.6499999999999994E-2</v>
      </c>
      <c r="H1200" s="37">
        <f t="shared" si="215"/>
        <v>8.6499999999999994E-2</v>
      </c>
      <c r="I1200" s="9" t="e">
        <f>IF(Inputs!$B$12="No",IF((K1200+L1200)&gt;(U1199*(1+rate/freq)),IF((U1199*(1+rate/freq))&lt;0,0,(U1199*(1+rate/freq))),(K1200+L1200)),IF(E1200="",NA(),IF(Inputs!$E$10&gt;(U1199*(1+rate/freq)),IF((U1199*(1+rate/freq))&lt;0,0,(U1199*(1+rate/freq))),PMT(H1200/freq,(term),-$B$2))))</f>
        <v>#N/A</v>
      </c>
      <c r="J1200" s="8" t="str">
        <f t="shared" si="216"/>
        <v/>
      </c>
      <c r="K1200" s="9" t="str">
        <f t="shared" si="217"/>
        <v/>
      </c>
      <c r="L1200" s="8" t="str">
        <f>IF(E1200="","",IF(Inputs!$B$12="Yes",I1200-K1200,Inputs!$B$6-K1200))</f>
        <v/>
      </c>
      <c r="M1200" s="8" t="str">
        <f t="shared" si="223"/>
        <v/>
      </c>
      <c r="N1200" s="8"/>
      <c r="O1200" s="8"/>
      <c r="P1200" s="8"/>
      <c r="Q1200" s="8" t="str">
        <f t="shared" si="218"/>
        <v/>
      </c>
      <c r="R1200" s="3">
        <f t="shared" si="219"/>
        <v>0</v>
      </c>
      <c r="S1200" s="19"/>
      <c r="T1200" s="3">
        <f t="shared" si="220"/>
        <v>0</v>
      </c>
      <c r="U1200" s="8" t="str">
        <f t="shared" si="221"/>
        <v/>
      </c>
      <c r="W1200" s="11"/>
      <c r="X1200" s="11"/>
      <c r="Y1200" s="11"/>
      <c r="Z1200" s="11"/>
      <c r="AA1200" s="11"/>
      <c r="AB1200" s="11"/>
      <c r="AC1200" s="11"/>
      <c r="AD1200">
        <f>IF(AND('Loan amortization schedule-old'!K1200&gt;$AE$1,K1200&gt;$AE$1),1,0)</f>
        <v>1</v>
      </c>
      <c r="AE1200" s="2">
        <f>IF(AND('Loan amortization schedule-old'!K1200&gt;$AE$1,K1200&lt;$AE$1),($AE$1-K1200)*Inputs!$B$10,0)</f>
        <v>0</v>
      </c>
      <c r="AF1200">
        <f>IF(AND('Loan amortization schedule-old'!K1200&lt;$AE$1,K1200&lt;$AE$1),('Loan amortization schedule-old'!K1200-'Loan amortization schedule-new'!K1200)*Inputs!$B$10,0)</f>
        <v>0</v>
      </c>
      <c r="AG1200" s="7"/>
      <c r="AH1200" s="61" t="e">
        <f>IF(ISERROR(E1200),NA(),'Loan amortization schedule-old'!K1200-'Loan amortization schedule-new'!K1200)+IF(ISERROR(E1200),NA(),'Loan amortization schedule-old'!L1200-'Loan amortization schedule-new'!L1200)-IF(ISERROR(E1200),NA(),IF(AD1200=1,0,SUM(AE1200:AF1200)))</f>
        <v>#VALUE!</v>
      </c>
    </row>
    <row r="1201" spans="4:34">
      <c r="D1201" s="26">
        <f>IF(SUM($D$2:D1200)&lt;&gt;0,0,IF(OR(ROUND(U1200-L1201,2)=0,ROUND(U1201,2)=0),E1201,0))</f>
        <v>0</v>
      </c>
      <c r="E1201" s="3" t="str">
        <f t="shared" si="222"/>
        <v/>
      </c>
      <c r="F1201" s="3" t="str">
        <f t="shared" si="214"/>
        <v/>
      </c>
      <c r="G1201" s="47">
        <f t="shared" si="224"/>
        <v>8.6499999999999994E-2</v>
      </c>
      <c r="H1201" s="37">
        <f t="shared" si="215"/>
        <v>8.6499999999999994E-2</v>
      </c>
      <c r="I1201" s="9" t="e">
        <f>IF(Inputs!$B$12="No",IF((K1201+L1201)&gt;(U1200*(1+rate/freq)),IF((U1200*(1+rate/freq))&lt;0,0,(U1200*(1+rate/freq))),(K1201+L1201)),IF(E1201="",NA(),IF(Inputs!$E$10&gt;(U1200*(1+rate/freq)),IF((U1200*(1+rate/freq))&lt;0,0,(U1200*(1+rate/freq))),PMT(H1201/freq,(term),-$B$2))))</f>
        <v>#N/A</v>
      </c>
      <c r="J1201" s="8" t="str">
        <f t="shared" si="216"/>
        <v/>
      </c>
      <c r="K1201" s="9" t="str">
        <f t="shared" si="217"/>
        <v/>
      </c>
      <c r="L1201" s="8" t="str">
        <f>IF(E1201="","",IF(Inputs!$B$12="Yes",I1201-K1201,Inputs!$B$6-K1201))</f>
        <v/>
      </c>
      <c r="M1201" s="8" t="str">
        <f t="shared" si="223"/>
        <v/>
      </c>
      <c r="N1201" s="8">
        <f>N1198+3</f>
        <v>1198</v>
      </c>
      <c r="O1201" s="8"/>
      <c r="P1201" s="8"/>
      <c r="Q1201" s="8" t="str">
        <f t="shared" si="218"/>
        <v/>
      </c>
      <c r="R1201" s="3">
        <f t="shared" si="219"/>
        <v>0</v>
      </c>
      <c r="S1201" s="19"/>
      <c r="T1201" s="3">
        <f t="shared" si="220"/>
        <v>0</v>
      </c>
      <c r="U1201" s="8" t="str">
        <f t="shared" si="221"/>
        <v/>
      </c>
      <c r="W1201" s="11"/>
      <c r="X1201" s="11"/>
      <c r="Y1201" s="11"/>
      <c r="Z1201" s="11"/>
      <c r="AA1201" s="11"/>
      <c r="AB1201" s="11"/>
      <c r="AC1201" s="11"/>
      <c r="AD1201">
        <f>IF(AND('Loan amortization schedule-old'!K1201&gt;$AE$1,K1201&gt;$AE$1),1,0)</f>
        <v>1</v>
      </c>
      <c r="AE1201" s="2">
        <f>IF(AND('Loan amortization schedule-old'!K1201&gt;$AE$1,K1201&lt;$AE$1),($AE$1-K1201)*Inputs!$B$10,0)</f>
        <v>0</v>
      </c>
      <c r="AF1201">
        <f>IF(AND('Loan amortization schedule-old'!K1201&lt;$AE$1,K1201&lt;$AE$1),('Loan amortization schedule-old'!K1201-'Loan amortization schedule-new'!K1201)*Inputs!$B$10,0)</f>
        <v>0</v>
      </c>
      <c r="AG1201" s="7"/>
      <c r="AH1201" s="61" t="e">
        <f>IF(ISERROR(E1201),NA(),'Loan amortization schedule-old'!K1201-'Loan amortization schedule-new'!K1201)+IF(ISERROR(E1201),NA(),'Loan amortization schedule-old'!L1201-'Loan amortization schedule-new'!L1201)-IF(ISERROR(E1201),NA(),IF(AD1201=1,0,SUM(AE1201:AF1201)))</f>
        <v>#VALUE!</v>
      </c>
    </row>
    <row r="1202" spans="4:34">
      <c r="D1202" s="26">
        <f>IF(SUM($D$2:D1201)&lt;&gt;0,0,IF(OR(ROUND(U1201-L1202,2)=0,ROUND(U1202,2)=0),E1202,0))</f>
        <v>0</v>
      </c>
      <c r="E1202" s="3" t="str">
        <f t="shared" si="222"/>
        <v/>
      </c>
      <c r="F1202" s="3" t="str">
        <f t="shared" si="214"/>
        <v/>
      </c>
      <c r="G1202" s="47">
        <f t="shared" si="224"/>
        <v>8.6499999999999994E-2</v>
      </c>
      <c r="H1202" s="37">
        <f t="shared" si="215"/>
        <v>8.6499999999999994E-2</v>
      </c>
      <c r="I1202" s="9" t="e">
        <f>IF(Inputs!$B$12="No",IF((K1202+L1202)&gt;(U1201*(1+rate/freq)),IF((U1201*(1+rate/freq))&lt;0,0,(U1201*(1+rate/freq))),(K1202+L1202)),IF(E1202="",NA(),IF(Inputs!$E$10&gt;(U1201*(1+rate/freq)),IF((U1201*(1+rate/freq))&lt;0,0,(U1201*(1+rate/freq))),PMT(H1202/freq,(term),-$B$2))))</f>
        <v>#N/A</v>
      </c>
      <c r="J1202" s="8" t="str">
        <f t="shared" si="216"/>
        <v/>
      </c>
      <c r="K1202" s="9" t="str">
        <f t="shared" si="217"/>
        <v/>
      </c>
      <c r="L1202" s="8" t="str">
        <f>IF(E1202="","",IF(Inputs!$B$12="Yes",I1202-K1202,Inputs!$B$6-K1202))</f>
        <v/>
      </c>
      <c r="M1202" s="8" t="str">
        <f t="shared" si="223"/>
        <v/>
      </c>
      <c r="N1202" s="8"/>
      <c r="O1202" s="8"/>
      <c r="P1202" s="8"/>
      <c r="Q1202" s="8" t="str">
        <f t="shared" si="218"/>
        <v/>
      </c>
      <c r="R1202" s="3">
        <f t="shared" si="219"/>
        <v>0</v>
      </c>
      <c r="S1202" s="19"/>
      <c r="T1202" s="3">
        <f t="shared" si="220"/>
        <v>0</v>
      </c>
      <c r="U1202" s="8" t="str">
        <f t="shared" si="221"/>
        <v/>
      </c>
      <c r="W1202" s="11"/>
      <c r="X1202" s="11"/>
      <c r="Y1202" s="11"/>
      <c r="Z1202" s="11"/>
      <c r="AA1202" s="11"/>
      <c r="AB1202" s="11"/>
      <c r="AC1202" s="11"/>
      <c r="AD1202">
        <f>IF(AND('Loan amortization schedule-old'!K1202&gt;$AE$1,K1202&gt;$AE$1),1,0)</f>
        <v>1</v>
      </c>
      <c r="AE1202" s="2">
        <f>IF(AND('Loan amortization schedule-old'!K1202&gt;$AE$1,K1202&lt;$AE$1),($AE$1-K1202)*Inputs!$B$10,0)</f>
        <v>0</v>
      </c>
      <c r="AF1202">
        <f>IF(AND('Loan amortization schedule-old'!K1202&lt;$AE$1,K1202&lt;$AE$1),('Loan amortization schedule-old'!K1202-'Loan amortization schedule-new'!K1202)*Inputs!$B$10,0)</f>
        <v>0</v>
      </c>
      <c r="AG1202" s="7"/>
      <c r="AH1202" s="61" t="e">
        <f>IF(ISERROR(E1202),NA(),'Loan amortization schedule-old'!K1202-'Loan amortization schedule-new'!K1202)+IF(ISERROR(E1202),NA(),'Loan amortization schedule-old'!L1202-'Loan amortization schedule-new'!L1202)-IF(ISERROR(E1202),NA(),IF(AD1202=1,0,SUM(AE1202:AF1202)))</f>
        <v>#VALUE!</v>
      </c>
    </row>
    <row r="1203" spans="4:34">
      <c r="D1203" s="26">
        <f>IF(SUM($D$2:D1202)&lt;&gt;0,0,IF(OR(ROUND(U1202-L1203,2)=0,ROUND(U1203,2)=0),E1203,0))</f>
        <v>0</v>
      </c>
      <c r="E1203" s="3" t="str">
        <f t="shared" si="222"/>
        <v/>
      </c>
      <c r="F1203" s="3" t="str">
        <f t="shared" si="214"/>
        <v/>
      </c>
      <c r="G1203" s="47">
        <f t="shared" si="224"/>
        <v>8.6499999999999994E-2</v>
      </c>
      <c r="H1203" s="37">
        <f t="shared" si="215"/>
        <v>8.6499999999999994E-2</v>
      </c>
      <c r="I1203" s="9" t="e">
        <f>IF(Inputs!$B$12="No",IF((K1203+L1203)&gt;(U1202*(1+rate/freq)),IF((U1202*(1+rate/freq))&lt;0,0,(U1202*(1+rate/freq))),(K1203+L1203)),IF(E1203="",NA(),IF(Inputs!$E$10&gt;(U1202*(1+rate/freq)),IF((U1202*(1+rate/freq))&lt;0,0,(U1202*(1+rate/freq))),PMT(H1203/freq,(term),-$B$2))))</f>
        <v>#N/A</v>
      </c>
      <c r="J1203" s="8" t="str">
        <f t="shared" si="216"/>
        <v/>
      </c>
      <c r="K1203" s="9" t="str">
        <f t="shared" si="217"/>
        <v/>
      </c>
      <c r="L1203" s="8" t="str">
        <f>IF(E1203="","",IF(Inputs!$B$12="Yes",I1203-K1203,Inputs!$B$6-K1203))</f>
        <v/>
      </c>
      <c r="M1203" s="8" t="str">
        <f t="shared" si="223"/>
        <v/>
      </c>
      <c r="N1203" s="8"/>
      <c r="O1203" s="8"/>
      <c r="P1203" s="8"/>
      <c r="Q1203" s="8" t="str">
        <f t="shared" si="218"/>
        <v/>
      </c>
      <c r="R1203" s="3">
        <f t="shared" si="219"/>
        <v>0</v>
      </c>
      <c r="S1203" s="19"/>
      <c r="T1203" s="3">
        <f t="shared" si="220"/>
        <v>0</v>
      </c>
      <c r="U1203" s="8" t="str">
        <f t="shared" si="221"/>
        <v/>
      </c>
      <c r="W1203" s="11"/>
      <c r="X1203" s="11"/>
      <c r="Y1203" s="11"/>
      <c r="Z1203" s="11"/>
      <c r="AA1203" s="11"/>
      <c r="AB1203" s="11"/>
      <c r="AC1203" s="11"/>
      <c r="AD1203">
        <f>IF(AND('Loan amortization schedule-old'!K1203&gt;$AE$1,K1203&gt;$AE$1),1,0)</f>
        <v>1</v>
      </c>
      <c r="AE1203" s="2">
        <f>IF(AND('Loan amortization schedule-old'!K1203&gt;$AE$1,K1203&lt;$AE$1),($AE$1-K1203)*Inputs!$B$10,0)</f>
        <v>0</v>
      </c>
      <c r="AF1203">
        <f>IF(AND('Loan amortization schedule-old'!K1203&lt;$AE$1,K1203&lt;$AE$1),('Loan amortization schedule-old'!K1203-'Loan amortization schedule-new'!K1203)*Inputs!$B$10,0)</f>
        <v>0</v>
      </c>
      <c r="AG1203" s="7"/>
      <c r="AH1203" s="61" t="e">
        <f>IF(ISERROR(E1203),NA(),'Loan amortization schedule-old'!K1203-'Loan amortization schedule-new'!K1203)+IF(ISERROR(E1203),NA(),'Loan amortization schedule-old'!L1203-'Loan amortization schedule-new'!L1203)-IF(ISERROR(E1203),NA(),IF(AD1203=1,0,SUM(AE1203:AF1203)))</f>
        <v>#VALUE!</v>
      </c>
    </row>
    <row r="1204" spans="4:34">
      <c r="D1204" s="26">
        <f>IF(SUM($D$2:D1203)&lt;&gt;0,0,IF(OR(ROUND(U1203-L1204,2)=0,ROUND(U1204,2)=0),E1204,0))</f>
        <v>0</v>
      </c>
      <c r="E1204" s="3" t="str">
        <f t="shared" si="222"/>
        <v/>
      </c>
      <c r="F1204" s="3" t="str">
        <f t="shared" si="214"/>
        <v/>
      </c>
      <c r="G1204" s="47">
        <f t="shared" si="224"/>
        <v>8.6499999999999994E-2</v>
      </c>
      <c r="H1204" s="37">
        <f t="shared" si="215"/>
        <v>8.6499999999999994E-2</v>
      </c>
      <c r="I1204" s="9" t="e">
        <f>IF(Inputs!$B$12="No",IF((K1204+L1204)&gt;(U1203*(1+rate/freq)),IF((U1203*(1+rate/freq))&lt;0,0,(U1203*(1+rate/freq))),(K1204+L1204)),IF(E1204="",NA(),IF(Inputs!$E$10&gt;(U1203*(1+rate/freq)),IF((U1203*(1+rate/freq))&lt;0,0,(U1203*(1+rate/freq))),PMT(H1204/freq,(term),-$B$2))))</f>
        <v>#N/A</v>
      </c>
      <c r="J1204" s="8" t="str">
        <f t="shared" si="216"/>
        <v/>
      </c>
      <c r="K1204" s="9" t="str">
        <f t="shared" si="217"/>
        <v/>
      </c>
      <c r="L1204" s="8" t="str">
        <f>IF(E1204="","",IF(Inputs!$B$12="Yes",I1204-K1204,Inputs!$B$6-K1204))</f>
        <v/>
      </c>
      <c r="M1204" s="8" t="str">
        <f t="shared" si="223"/>
        <v/>
      </c>
      <c r="N1204" s="8">
        <f>N1201+3</f>
        <v>1201</v>
      </c>
      <c r="O1204" s="8">
        <f>O1198+6</f>
        <v>1201</v>
      </c>
      <c r="P1204" s="8">
        <f>P1192+12</f>
        <v>1201</v>
      </c>
      <c r="Q1204" s="8" t="str">
        <f t="shared" si="218"/>
        <v/>
      </c>
      <c r="R1204" s="3">
        <f t="shared" si="219"/>
        <v>0</v>
      </c>
      <c r="S1204" s="19"/>
      <c r="T1204" s="3">
        <f t="shared" si="220"/>
        <v>0</v>
      </c>
      <c r="U1204" s="8" t="str">
        <f t="shared" si="221"/>
        <v/>
      </c>
      <c r="W1204" s="11"/>
      <c r="X1204" s="11"/>
      <c r="Y1204" s="11"/>
      <c r="Z1204" s="11"/>
      <c r="AA1204" s="11"/>
      <c r="AB1204" s="11"/>
      <c r="AC1204" s="11"/>
      <c r="AD1204">
        <f>IF(AND('Loan amortization schedule-old'!K1204&gt;$AE$1,K1204&gt;$AE$1),1,0)</f>
        <v>1</v>
      </c>
      <c r="AE1204" s="2">
        <f>IF(AND('Loan amortization schedule-old'!K1204&gt;$AE$1,K1204&lt;$AE$1),($AE$1-K1204)*Inputs!$B$10,0)</f>
        <v>0</v>
      </c>
      <c r="AF1204">
        <f>IF(AND('Loan amortization schedule-old'!K1204&lt;$AE$1,K1204&lt;$AE$1),('Loan amortization schedule-old'!K1204-'Loan amortization schedule-new'!K1204)*Inputs!$B$10,0)</f>
        <v>0</v>
      </c>
      <c r="AG1204" s="7"/>
      <c r="AH1204" s="61" t="e">
        <f>IF(ISERROR(E1204),NA(),'Loan amortization schedule-old'!K1204-'Loan amortization schedule-new'!K1204)+IF(ISERROR(E1204),NA(),'Loan amortization schedule-old'!L1204-'Loan amortization schedule-new'!L1204)-IF(ISERROR(E1204),NA(),IF(AD1204=1,0,SUM(AE1204:AF1204)))</f>
        <v>#VALUE!</v>
      </c>
    </row>
    <row r="1205" spans="4:34">
      <c r="D1205" s="26">
        <f>IF(SUM($D$2:D1204)&lt;&gt;0,0,IF(OR(ROUND(U1204-L1205,2)=0,ROUND(U1205,2)=0),E1205,0))</f>
        <v>0</v>
      </c>
      <c r="E1205" s="3" t="str">
        <f t="shared" si="222"/>
        <v/>
      </c>
      <c r="F1205" s="3" t="str">
        <f t="shared" si="214"/>
        <v/>
      </c>
      <c r="G1205" s="47">
        <f t="shared" si="224"/>
        <v>8.6499999999999994E-2</v>
      </c>
      <c r="H1205" s="37">
        <f t="shared" si="215"/>
        <v>8.6499999999999994E-2</v>
      </c>
      <c r="I1205" s="9" t="e">
        <f>IF(Inputs!$B$12="No",IF((K1205+L1205)&gt;(U1204*(1+rate/freq)),IF((U1204*(1+rate/freq))&lt;0,0,(U1204*(1+rate/freq))),(K1205+L1205)),IF(E1205="",NA(),IF(Inputs!$E$10&gt;(U1204*(1+rate/freq)),IF((U1204*(1+rate/freq))&lt;0,0,(U1204*(1+rate/freq))),PMT(H1205/freq,(term),-$B$2))))</f>
        <v>#N/A</v>
      </c>
      <c r="J1205" s="8" t="str">
        <f t="shared" si="216"/>
        <v/>
      </c>
      <c r="K1205" s="9" t="str">
        <f t="shared" si="217"/>
        <v/>
      </c>
      <c r="L1205" s="8" t="str">
        <f>IF(E1205="","",IF(Inputs!$B$12="Yes",I1205-K1205,Inputs!$B$6-K1205))</f>
        <v/>
      </c>
      <c r="M1205" s="8" t="str">
        <f t="shared" si="223"/>
        <v/>
      </c>
      <c r="N1205" s="8"/>
      <c r="O1205" s="8"/>
      <c r="P1205" s="8"/>
      <c r="Q1205" s="8" t="str">
        <f t="shared" si="218"/>
        <v/>
      </c>
      <c r="R1205" s="3">
        <f t="shared" si="219"/>
        <v>0</v>
      </c>
      <c r="S1205" s="19"/>
      <c r="T1205" s="3">
        <f t="shared" si="220"/>
        <v>0</v>
      </c>
      <c r="U1205" s="8" t="str">
        <f t="shared" si="221"/>
        <v/>
      </c>
      <c r="W1205" s="11"/>
      <c r="X1205" s="11"/>
      <c r="Y1205" s="11"/>
      <c r="Z1205" s="11"/>
      <c r="AA1205" s="11"/>
      <c r="AB1205" s="11"/>
      <c r="AC1205" s="11"/>
      <c r="AD1205">
        <f>IF(AND('Loan amortization schedule-old'!K1205&gt;$AE$1,K1205&gt;$AE$1),1,0)</f>
        <v>1</v>
      </c>
      <c r="AE1205" s="2">
        <f>IF(AND('Loan amortization schedule-old'!K1205&gt;$AE$1,K1205&lt;$AE$1),($AE$1-K1205)*Inputs!$B$10,0)</f>
        <v>0</v>
      </c>
      <c r="AF1205">
        <f>IF(AND('Loan amortization schedule-old'!K1205&lt;$AE$1,K1205&lt;$AE$1),('Loan amortization schedule-old'!K1205-'Loan amortization schedule-new'!K1205)*Inputs!$B$10,0)</f>
        <v>0</v>
      </c>
      <c r="AG1205" s="7"/>
      <c r="AH1205" s="61" t="e">
        <f>IF(ISERROR(E1205),NA(),'Loan amortization schedule-old'!K1205-'Loan amortization schedule-new'!K1205)+IF(ISERROR(E1205),NA(),'Loan amortization schedule-old'!L1205-'Loan amortization schedule-new'!L1205)-IF(ISERROR(E1205),NA(),IF(AD1205=1,0,SUM(AE1205:AF1205)))</f>
        <v>#VALUE!</v>
      </c>
    </row>
    <row r="1206" spans="4:34">
      <c r="D1206" s="26">
        <f>IF(SUM($D$2:D1205)&lt;&gt;0,0,IF(OR(ROUND(U1205-L1206,2)=0,ROUND(U1206,2)=0),E1206,0))</f>
        <v>0</v>
      </c>
      <c r="E1206" s="3" t="str">
        <f t="shared" si="222"/>
        <v/>
      </c>
      <c r="F1206" s="3" t="str">
        <f t="shared" si="214"/>
        <v/>
      </c>
      <c r="G1206" s="47">
        <f t="shared" si="224"/>
        <v>8.6499999999999994E-2</v>
      </c>
      <c r="H1206" s="37">
        <f t="shared" si="215"/>
        <v>8.6499999999999994E-2</v>
      </c>
      <c r="I1206" s="9" t="e">
        <f>IF(Inputs!$B$12="No",IF((K1206+L1206)&gt;(U1205*(1+rate/freq)),IF((U1205*(1+rate/freq))&lt;0,0,(U1205*(1+rate/freq))),(K1206+L1206)),IF(E1206="",NA(),IF(Inputs!$E$10&gt;(U1205*(1+rate/freq)),IF((U1205*(1+rate/freq))&lt;0,0,(U1205*(1+rate/freq))),PMT(H1206/freq,(term),-$B$2))))</f>
        <v>#N/A</v>
      </c>
      <c r="J1206" s="8" t="str">
        <f t="shared" si="216"/>
        <v/>
      </c>
      <c r="K1206" s="9" t="str">
        <f t="shared" si="217"/>
        <v/>
      </c>
      <c r="L1206" s="8" t="str">
        <f>IF(E1206="","",IF(Inputs!$B$12="Yes",I1206-K1206,Inputs!$B$6-K1206))</f>
        <v/>
      </c>
      <c r="M1206" s="8" t="str">
        <f t="shared" si="223"/>
        <v/>
      </c>
      <c r="N1206" s="8"/>
      <c r="O1206" s="8"/>
      <c r="P1206" s="8"/>
      <c r="Q1206" s="8" t="str">
        <f t="shared" si="218"/>
        <v/>
      </c>
      <c r="R1206" s="3">
        <f t="shared" si="219"/>
        <v>0</v>
      </c>
      <c r="S1206" s="19"/>
      <c r="T1206" s="3">
        <f t="shared" si="220"/>
        <v>0</v>
      </c>
      <c r="U1206" s="8" t="str">
        <f t="shared" si="221"/>
        <v/>
      </c>
      <c r="W1206" s="11"/>
      <c r="X1206" s="11"/>
      <c r="Y1206" s="11"/>
      <c r="Z1206" s="11"/>
      <c r="AA1206" s="11"/>
      <c r="AB1206" s="11"/>
      <c r="AC1206" s="11"/>
      <c r="AD1206">
        <f>IF(AND('Loan amortization schedule-old'!K1206&gt;$AE$1,K1206&gt;$AE$1),1,0)</f>
        <v>1</v>
      </c>
      <c r="AE1206" s="2">
        <f>IF(AND('Loan amortization schedule-old'!K1206&gt;$AE$1,K1206&lt;$AE$1),($AE$1-K1206)*Inputs!$B$10,0)</f>
        <v>0</v>
      </c>
      <c r="AF1206">
        <f>IF(AND('Loan amortization schedule-old'!K1206&lt;$AE$1,K1206&lt;$AE$1),('Loan amortization schedule-old'!K1206-'Loan amortization schedule-new'!K1206)*Inputs!$B$10,0)</f>
        <v>0</v>
      </c>
      <c r="AG1206" s="7"/>
      <c r="AH1206" s="61" t="e">
        <f>IF(ISERROR(E1206),NA(),'Loan amortization schedule-old'!K1206-'Loan amortization schedule-new'!K1206)+IF(ISERROR(E1206),NA(),'Loan amortization schedule-old'!L1206-'Loan amortization schedule-new'!L1206)-IF(ISERROR(E1206),NA(),IF(AD1206=1,0,SUM(AE1206:AF1206)))</f>
        <v>#VALUE!</v>
      </c>
    </row>
    <row r="1207" spans="4:34">
      <c r="D1207" s="26">
        <f>IF(SUM($D$2:D1206)&lt;&gt;0,0,IF(OR(ROUND(U1206-L1207,2)=0,ROUND(U1207,2)=0),E1207,0))</f>
        <v>0</v>
      </c>
      <c r="E1207" s="3" t="str">
        <f t="shared" si="222"/>
        <v/>
      </c>
      <c r="F1207" s="3" t="str">
        <f t="shared" si="214"/>
        <v/>
      </c>
      <c r="G1207" s="47">
        <f t="shared" si="224"/>
        <v>8.6499999999999994E-2</v>
      </c>
      <c r="H1207" s="37">
        <f t="shared" si="215"/>
        <v>8.6499999999999994E-2</v>
      </c>
      <c r="I1207" s="9" t="e">
        <f>IF(Inputs!$B$12="No",IF((K1207+L1207)&gt;(U1206*(1+rate/freq)),IF((U1206*(1+rate/freq))&lt;0,0,(U1206*(1+rate/freq))),(K1207+L1207)),IF(E1207="",NA(),IF(Inputs!$E$10&gt;(U1206*(1+rate/freq)),IF((U1206*(1+rate/freq))&lt;0,0,(U1206*(1+rate/freq))),PMT(H1207/freq,(term),-$B$2))))</f>
        <v>#N/A</v>
      </c>
      <c r="J1207" s="8" t="str">
        <f t="shared" si="216"/>
        <v/>
      </c>
      <c r="K1207" s="9" t="str">
        <f t="shared" si="217"/>
        <v/>
      </c>
      <c r="L1207" s="8" t="str">
        <f>IF(E1207="","",IF(Inputs!$B$12="Yes",I1207-K1207,Inputs!$B$6-K1207))</f>
        <v/>
      </c>
      <c r="M1207" s="8" t="str">
        <f t="shared" si="223"/>
        <v/>
      </c>
      <c r="N1207" s="8">
        <f>N1204+3</f>
        <v>1204</v>
      </c>
      <c r="O1207" s="8"/>
      <c r="P1207" s="8"/>
      <c r="Q1207" s="8" t="str">
        <f t="shared" si="218"/>
        <v/>
      </c>
      <c r="R1207" s="3">
        <f t="shared" si="219"/>
        <v>0</v>
      </c>
      <c r="S1207" s="19"/>
      <c r="T1207" s="3">
        <f t="shared" si="220"/>
        <v>0</v>
      </c>
      <c r="U1207" s="8" t="str">
        <f t="shared" si="221"/>
        <v/>
      </c>
      <c r="W1207" s="11"/>
      <c r="X1207" s="11"/>
      <c r="Y1207" s="11"/>
      <c r="Z1207" s="11"/>
      <c r="AA1207" s="11"/>
      <c r="AB1207" s="11"/>
      <c r="AC1207" s="11"/>
      <c r="AD1207">
        <f>IF(AND('Loan amortization schedule-old'!K1207&gt;$AE$1,K1207&gt;$AE$1),1,0)</f>
        <v>1</v>
      </c>
      <c r="AE1207" s="2">
        <f>IF(AND('Loan amortization schedule-old'!K1207&gt;$AE$1,K1207&lt;$AE$1),($AE$1-K1207)*Inputs!$B$10,0)</f>
        <v>0</v>
      </c>
      <c r="AF1207">
        <f>IF(AND('Loan amortization schedule-old'!K1207&lt;$AE$1,K1207&lt;$AE$1),('Loan amortization schedule-old'!K1207-'Loan amortization schedule-new'!K1207)*Inputs!$B$10,0)</f>
        <v>0</v>
      </c>
      <c r="AG1207" s="7"/>
      <c r="AH1207" s="61" t="e">
        <f>IF(ISERROR(E1207),NA(),'Loan amortization schedule-old'!K1207-'Loan amortization schedule-new'!K1207)+IF(ISERROR(E1207),NA(),'Loan amortization schedule-old'!L1207-'Loan amortization schedule-new'!L1207)-IF(ISERROR(E1207),NA(),IF(AD1207=1,0,SUM(AE1207:AF1207)))</f>
        <v>#VALUE!</v>
      </c>
    </row>
    <row r="1208" spans="4:34">
      <c r="D1208" s="26">
        <f>IF(SUM($D$2:D1207)&lt;&gt;0,0,IF(OR(ROUND(U1207-L1208,2)=0,ROUND(U1208,2)=0),E1208,0))</f>
        <v>0</v>
      </c>
      <c r="E1208" s="3" t="str">
        <f t="shared" si="222"/>
        <v/>
      </c>
      <c r="F1208" s="3" t="str">
        <f t="shared" si="214"/>
        <v/>
      </c>
      <c r="G1208" s="47">
        <f t="shared" si="224"/>
        <v>8.6499999999999994E-2</v>
      </c>
      <c r="H1208" s="37">
        <f t="shared" si="215"/>
        <v>8.6499999999999994E-2</v>
      </c>
      <c r="I1208" s="9" t="e">
        <f>IF(Inputs!$B$12="No",IF((K1208+L1208)&gt;(U1207*(1+rate/freq)),IF((U1207*(1+rate/freq))&lt;0,0,(U1207*(1+rate/freq))),(K1208+L1208)),IF(E1208="",NA(),IF(Inputs!$E$10&gt;(U1207*(1+rate/freq)),IF((U1207*(1+rate/freq))&lt;0,0,(U1207*(1+rate/freq))),PMT(H1208/freq,(term),-$B$2))))</f>
        <v>#N/A</v>
      </c>
      <c r="J1208" s="8" t="str">
        <f t="shared" si="216"/>
        <v/>
      </c>
      <c r="K1208" s="9" t="str">
        <f t="shared" si="217"/>
        <v/>
      </c>
      <c r="L1208" s="8" t="str">
        <f>IF(E1208="","",IF(Inputs!$B$12="Yes",I1208-K1208,Inputs!$B$6-K1208))</f>
        <v/>
      </c>
      <c r="M1208" s="8" t="str">
        <f t="shared" si="223"/>
        <v/>
      </c>
      <c r="N1208" s="8"/>
      <c r="O1208" s="8"/>
      <c r="P1208" s="8"/>
      <c r="Q1208" s="8" t="str">
        <f t="shared" si="218"/>
        <v/>
      </c>
      <c r="R1208" s="3">
        <f t="shared" si="219"/>
        <v>0</v>
      </c>
      <c r="S1208" s="19"/>
      <c r="T1208" s="3">
        <f t="shared" si="220"/>
        <v>0</v>
      </c>
      <c r="U1208" s="8" t="str">
        <f t="shared" si="221"/>
        <v/>
      </c>
      <c r="W1208" s="11"/>
      <c r="X1208" s="11"/>
      <c r="Y1208" s="11"/>
      <c r="Z1208" s="11"/>
      <c r="AA1208" s="11"/>
      <c r="AB1208" s="11"/>
      <c r="AC1208" s="11"/>
      <c r="AD1208">
        <f>IF(AND('Loan amortization schedule-old'!K1208&gt;$AE$1,K1208&gt;$AE$1),1,0)</f>
        <v>1</v>
      </c>
      <c r="AE1208" s="2">
        <f>IF(AND('Loan amortization schedule-old'!K1208&gt;$AE$1,K1208&lt;$AE$1),($AE$1-K1208)*Inputs!$B$10,0)</f>
        <v>0</v>
      </c>
      <c r="AF1208">
        <f>IF(AND('Loan amortization schedule-old'!K1208&lt;$AE$1,K1208&lt;$AE$1),('Loan amortization schedule-old'!K1208-'Loan amortization schedule-new'!K1208)*Inputs!$B$10,0)</f>
        <v>0</v>
      </c>
      <c r="AG1208" s="7"/>
      <c r="AH1208" s="61" t="e">
        <f>IF(ISERROR(E1208),NA(),'Loan amortization schedule-old'!K1208-'Loan amortization schedule-new'!K1208)+IF(ISERROR(E1208),NA(),'Loan amortization schedule-old'!L1208-'Loan amortization schedule-new'!L1208)-IF(ISERROR(E1208),NA(),IF(AD1208=1,0,SUM(AE1208:AF1208)))</f>
        <v>#VALUE!</v>
      </c>
    </row>
    <row r="1209" spans="4:34">
      <c r="D1209" s="26">
        <f>IF(SUM($D$2:D1208)&lt;&gt;0,0,IF(OR(ROUND(U1208-L1209,2)=0,ROUND(U1209,2)=0),E1209,0))</f>
        <v>0</v>
      </c>
      <c r="E1209" s="3" t="str">
        <f t="shared" si="222"/>
        <v/>
      </c>
      <c r="F1209" s="3" t="str">
        <f t="shared" si="214"/>
        <v/>
      </c>
      <c r="G1209" s="47">
        <f t="shared" si="224"/>
        <v>8.6499999999999994E-2</v>
      </c>
      <c r="H1209" s="37">
        <f t="shared" si="215"/>
        <v>8.6499999999999994E-2</v>
      </c>
      <c r="I1209" s="9" t="e">
        <f>IF(Inputs!$B$12="No",IF((K1209+L1209)&gt;(U1208*(1+rate/freq)),IF((U1208*(1+rate/freq))&lt;0,0,(U1208*(1+rate/freq))),(K1209+L1209)),IF(E1209="",NA(),IF(Inputs!$E$10&gt;(U1208*(1+rate/freq)),IF((U1208*(1+rate/freq))&lt;0,0,(U1208*(1+rate/freq))),PMT(H1209/freq,(term),-$B$2))))</f>
        <v>#N/A</v>
      </c>
      <c r="J1209" s="8" t="str">
        <f t="shared" si="216"/>
        <v/>
      </c>
      <c r="K1209" s="9" t="str">
        <f t="shared" si="217"/>
        <v/>
      </c>
      <c r="L1209" s="8" t="str">
        <f>IF(E1209="","",IF(Inputs!$B$12="Yes",I1209-K1209,Inputs!$B$6-K1209))</f>
        <v/>
      </c>
      <c r="M1209" s="8" t="str">
        <f t="shared" si="223"/>
        <v/>
      </c>
      <c r="N1209" s="8"/>
      <c r="O1209" s="8"/>
      <c r="P1209" s="8"/>
      <c r="Q1209" s="8" t="str">
        <f t="shared" si="218"/>
        <v/>
      </c>
      <c r="R1209" s="3">
        <f t="shared" si="219"/>
        <v>0</v>
      </c>
      <c r="S1209" s="19"/>
      <c r="T1209" s="3">
        <f t="shared" si="220"/>
        <v>0</v>
      </c>
      <c r="U1209" s="8" t="str">
        <f t="shared" si="221"/>
        <v/>
      </c>
      <c r="W1209" s="11"/>
      <c r="X1209" s="11"/>
      <c r="Y1209" s="11"/>
      <c r="Z1209" s="11"/>
      <c r="AA1209" s="11"/>
      <c r="AB1209" s="11"/>
      <c r="AC1209" s="11"/>
      <c r="AD1209">
        <f>IF(AND('Loan amortization schedule-old'!K1209&gt;$AE$1,K1209&gt;$AE$1),1,0)</f>
        <v>1</v>
      </c>
      <c r="AE1209" s="2">
        <f>IF(AND('Loan amortization schedule-old'!K1209&gt;$AE$1,K1209&lt;$AE$1),($AE$1-K1209)*Inputs!$B$10,0)</f>
        <v>0</v>
      </c>
      <c r="AF1209">
        <f>IF(AND('Loan amortization schedule-old'!K1209&lt;$AE$1,K1209&lt;$AE$1),('Loan amortization schedule-old'!K1209-'Loan amortization schedule-new'!K1209)*Inputs!$B$10,0)</f>
        <v>0</v>
      </c>
      <c r="AG1209" s="7"/>
      <c r="AH1209" s="61" t="e">
        <f>IF(ISERROR(E1209),NA(),'Loan amortization schedule-old'!K1209-'Loan amortization schedule-new'!K1209)+IF(ISERROR(E1209),NA(),'Loan amortization schedule-old'!L1209-'Loan amortization schedule-new'!L1209)-IF(ISERROR(E1209),NA(),IF(AD1209=1,0,SUM(AE1209:AF1209)))</f>
        <v>#VALUE!</v>
      </c>
    </row>
    <row r="1210" spans="4:34">
      <c r="D1210" s="26">
        <f>IF(SUM($D$2:D1209)&lt;&gt;0,0,IF(OR(ROUND(U1209-L1210,2)=0,ROUND(U1210,2)=0),E1210,0))</f>
        <v>0</v>
      </c>
      <c r="E1210" s="3" t="str">
        <f t="shared" si="222"/>
        <v/>
      </c>
      <c r="F1210" s="3" t="str">
        <f t="shared" si="214"/>
        <v/>
      </c>
      <c r="G1210" s="47">
        <f t="shared" si="224"/>
        <v>8.6499999999999994E-2</v>
      </c>
      <c r="H1210" s="37">
        <f t="shared" si="215"/>
        <v>8.6499999999999994E-2</v>
      </c>
      <c r="I1210" s="9" t="e">
        <f>IF(Inputs!$B$12="No",IF((K1210+L1210)&gt;(U1209*(1+rate/freq)),IF((U1209*(1+rate/freq))&lt;0,0,(U1209*(1+rate/freq))),(K1210+L1210)),IF(E1210="",NA(),IF(Inputs!$E$10&gt;(U1209*(1+rate/freq)),IF((U1209*(1+rate/freq))&lt;0,0,(U1209*(1+rate/freq))),PMT(H1210/freq,(term),-$B$2))))</f>
        <v>#N/A</v>
      </c>
      <c r="J1210" s="8" t="str">
        <f t="shared" si="216"/>
        <v/>
      </c>
      <c r="K1210" s="9" t="str">
        <f t="shared" si="217"/>
        <v/>
      </c>
      <c r="L1210" s="8" t="str">
        <f>IF(E1210="","",IF(Inputs!$B$12="Yes",I1210-K1210,Inputs!$B$6-K1210))</f>
        <v/>
      </c>
      <c r="M1210" s="8" t="str">
        <f t="shared" si="223"/>
        <v/>
      </c>
      <c r="N1210" s="8">
        <f>N1207+3</f>
        <v>1207</v>
      </c>
      <c r="O1210" s="8">
        <f>O1204+6</f>
        <v>1207</v>
      </c>
      <c r="P1210" s="8"/>
      <c r="Q1210" s="8" t="str">
        <f t="shared" si="218"/>
        <v/>
      </c>
      <c r="R1210" s="3">
        <f t="shared" si="219"/>
        <v>0</v>
      </c>
      <c r="S1210" s="19"/>
      <c r="T1210" s="3">
        <f t="shared" si="220"/>
        <v>0</v>
      </c>
      <c r="U1210" s="8" t="str">
        <f t="shared" si="221"/>
        <v/>
      </c>
      <c r="W1210" s="11"/>
      <c r="X1210" s="11"/>
      <c r="Y1210" s="11"/>
      <c r="Z1210" s="11"/>
      <c r="AA1210" s="11"/>
      <c r="AB1210" s="11"/>
      <c r="AC1210" s="11"/>
      <c r="AD1210">
        <f>IF(AND('Loan amortization schedule-old'!K1210&gt;$AE$1,K1210&gt;$AE$1),1,0)</f>
        <v>1</v>
      </c>
      <c r="AE1210" s="2">
        <f>IF(AND('Loan amortization schedule-old'!K1210&gt;$AE$1,K1210&lt;$AE$1),($AE$1-K1210)*Inputs!$B$10,0)</f>
        <v>0</v>
      </c>
      <c r="AF1210">
        <f>IF(AND('Loan amortization schedule-old'!K1210&lt;$AE$1,K1210&lt;$AE$1),('Loan amortization schedule-old'!K1210-'Loan amortization schedule-new'!K1210)*Inputs!$B$10,0)</f>
        <v>0</v>
      </c>
      <c r="AG1210" s="7"/>
      <c r="AH1210" s="61" t="e">
        <f>IF(ISERROR(E1210),NA(),'Loan amortization schedule-old'!K1210-'Loan amortization schedule-new'!K1210)+IF(ISERROR(E1210),NA(),'Loan amortization schedule-old'!L1210-'Loan amortization schedule-new'!L1210)-IF(ISERROR(E1210),NA(),IF(AD1210=1,0,SUM(AE1210:AF1210)))</f>
        <v>#VALUE!</v>
      </c>
    </row>
    <row r="1211" spans="4:34">
      <c r="D1211" s="26">
        <f>IF(SUM($D$2:D1210)&lt;&gt;0,0,IF(OR(ROUND(U1210-L1211,2)=0,ROUND(U1211,2)=0),E1211,0))</f>
        <v>0</v>
      </c>
      <c r="E1211" s="3" t="str">
        <f t="shared" si="222"/>
        <v/>
      </c>
      <c r="F1211" s="3" t="str">
        <f t="shared" si="214"/>
        <v/>
      </c>
      <c r="G1211" s="47">
        <f t="shared" si="224"/>
        <v>8.6499999999999994E-2</v>
      </c>
      <c r="H1211" s="37">
        <f t="shared" si="215"/>
        <v>8.6499999999999994E-2</v>
      </c>
      <c r="I1211" s="9" t="e">
        <f>IF(Inputs!$B$12="No",IF((K1211+L1211)&gt;(U1210*(1+rate/freq)),IF((U1210*(1+rate/freq))&lt;0,0,(U1210*(1+rate/freq))),(K1211+L1211)),IF(E1211="",NA(),IF(Inputs!$E$10&gt;(U1210*(1+rate/freq)),IF((U1210*(1+rate/freq))&lt;0,0,(U1210*(1+rate/freq))),PMT(H1211/freq,(term),-$B$2))))</f>
        <v>#N/A</v>
      </c>
      <c r="J1211" s="8" t="str">
        <f t="shared" si="216"/>
        <v/>
      </c>
      <c r="K1211" s="9" t="str">
        <f t="shared" si="217"/>
        <v/>
      </c>
      <c r="L1211" s="8" t="str">
        <f>IF(E1211="","",IF(Inputs!$B$12="Yes",I1211-K1211,Inputs!$B$6-K1211))</f>
        <v/>
      </c>
      <c r="M1211" s="8" t="str">
        <f t="shared" si="223"/>
        <v/>
      </c>
      <c r="N1211" s="8"/>
      <c r="O1211" s="8"/>
      <c r="P1211" s="8"/>
      <c r="Q1211" s="8" t="str">
        <f t="shared" si="218"/>
        <v/>
      </c>
      <c r="R1211" s="3">
        <f t="shared" si="219"/>
        <v>0</v>
      </c>
      <c r="S1211" s="19"/>
      <c r="T1211" s="3">
        <f t="shared" si="220"/>
        <v>0</v>
      </c>
      <c r="U1211" s="8" t="str">
        <f t="shared" si="221"/>
        <v/>
      </c>
      <c r="W1211" s="11"/>
      <c r="X1211" s="11"/>
      <c r="Y1211" s="11"/>
      <c r="Z1211" s="11"/>
      <c r="AA1211" s="11"/>
      <c r="AB1211" s="11"/>
      <c r="AC1211" s="11"/>
      <c r="AD1211">
        <f>IF(AND('Loan amortization schedule-old'!K1211&gt;$AE$1,K1211&gt;$AE$1),1,0)</f>
        <v>1</v>
      </c>
      <c r="AE1211" s="2">
        <f>IF(AND('Loan amortization schedule-old'!K1211&gt;$AE$1,K1211&lt;$AE$1),($AE$1-K1211)*Inputs!$B$10,0)</f>
        <v>0</v>
      </c>
      <c r="AF1211">
        <f>IF(AND('Loan amortization schedule-old'!K1211&lt;$AE$1,K1211&lt;$AE$1),('Loan amortization schedule-old'!K1211-'Loan amortization schedule-new'!K1211)*Inputs!$B$10,0)</f>
        <v>0</v>
      </c>
      <c r="AG1211" s="7"/>
      <c r="AH1211" s="61" t="e">
        <f>IF(ISERROR(E1211),NA(),'Loan amortization schedule-old'!K1211-'Loan amortization schedule-new'!K1211)+IF(ISERROR(E1211),NA(),'Loan amortization schedule-old'!L1211-'Loan amortization schedule-new'!L1211)-IF(ISERROR(E1211),NA(),IF(AD1211=1,0,SUM(AE1211:AF1211)))</f>
        <v>#VALUE!</v>
      </c>
    </row>
    <row r="1212" spans="4:34">
      <c r="D1212" s="26">
        <f>IF(SUM($D$2:D1211)&lt;&gt;0,0,IF(OR(ROUND(U1211-L1212,2)=0,ROUND(U1212,2)=0),E1212,0))</f>
        <v>0</v>
      </c>
      <c r="E1212" s="3" t="str">
        <f t="shared" si="222"/>
        <v/>
      </c>
      <c r="F1212" s="3" t="str">
        <f t="shared" si="214"/>
        <v/>
      </c>
      <c r="G1212" s="47">
        <f t="shared" si="224"/>
        <v>8.6499999999999994E-2</v>
      </c>
      <c r="H1212" s="37">
        <f t="shared" si="215"/>
        <v>8.6499999999999994E-2</v>
      </c>
      <c r="I1212" s="9" t="e">
        <f>IF(Inputs!$B$12="No",IF((K1212+L1212)&gt;(U1211*(1+rate/freq)),IF((U1211*(1+rate/freq))&lt;0,0,(U1211*(1+rate/freq))),(K1212+L1212)),IF(E1212="",NA(),IF(Inputs!$E$10&gt;(U1211*(1+rate/freq)),IF((U1211*(1+rate/freq))&lt;0,0,(U1211*(1+rate/freq))),PMT(H1212/freq,(term),-$B$2))))</f>
        <v>#N/A</v>
      </c>
      <c r="J1212" s="8" t="str">
        <f t="shared" si="216"/>
        <v/>
      </c>
      <c r="K1212" s="9" t="str">
        <f t="shared" si="217"/>
        <v/>
      </c>
      <c r="L1212" s="8" t="str">
        <f>IF(E1212="","",IF(Inputs!$B$12="Yes",I1212-K1212,Inputs!$B$6-K1212))</f>
        <v/>
      </c>
      <c r="M1212" s="8" t="str">
        <f t="shared" si="223"/>
        <v/>
      </c>
      <c r="N1212" s="8"/>
      <c r="O1212" s="8"/>
      <c r="P1212" s="8"/>
      <c r="Q1212" s="8" t="str">
        <f t="shared" si="218"/>
        <v/>
      </c>
      <c r="R1212" s="3">
        <f t="shared" si="219"/>
        <v>0</v>
      </c>
      <c r="S1212" s="19"/>
      <c r="T1212" s="3">
        <f t="shared" si="220"/>
        <v>0</v>
      </c>
      <c r="U1212" s="8" t="str">
        <f t="shared" si="221"/>
        <v/>
      </c>
      <c r="W1212" s="11"/>
      <c r="X1212" s="11"/>
      <c r="Y1212" s="11"/>
      <c r="Z1212" s="11"/>
      <c r="AA1212" s="11"/>
      <c r="AB1212" s="11"/>
      <c r="AC1212" s="11"/>
      <c r="AD1212">
        <f>IF(AND('Loan amortization schedule-old'!K1212&gt;$AE$1,K1212&gt;$AE$1),1,0)</f>
        <v>1</v>
      </c>
      <c r="AE1212" s="2">
        <f>IF(AND('Loan amortization schedule-old'!K1212&gt;$AE$1,K1212&lt;$AE$1),($AE$1-K1212)*Inputs!$B$10,0)</f>
        <v>0</v>
      </c>
      <c r="AF1212">
        <f>IF(AND('Loan amortization schedule-old'!K1212&lt;$AE$1,K1212&lt;$AE$1),('Loan amortization schedule-old'!K1212-'Loan amortization schedule-new'!K1212)*Inputs!$B$10,0)</f>
        <v>0</v>
      </c>
      <c r="AG1212" s="7"/>
      <c r="AH1212" s="61" t="e">
        <f>IF(ISERROR(E1212),NA(),'Loan amortization schedule-old'!K1212-'Loan amortization schedule-new'!K1212)+IF(ISERROR(E1212),NA(),'Loan amortization schedule-old'!L1212-'Loan amortization schedule-new'!L1212)-IF(ISERROR(E1212),NA(),IF(AD1212=1,0,SUM(AE1212:AF1212)))</f>
        <v>#VALUE!</v>
      </c>
    </row>
    <row r="1213" spans="4:34">
      <c r="D1213" s="26">
        <f>IF(SUM($D$2:D1212)&lt;&gt;0,0,IF(OR(ROUND(U1212-L1213,2)=0,ROUND(U1213,2)=0),E1213,0))</f>
        <v>0</v>
      </c>
      <c r="E1213" s="3" t="str">
        <f t="shared" si="222"/>
        <v/>
      </c>
      <c r="F1213" s="3" t="str">
        <f t="shared" si="214"/>
        <v/>
      </c>
      <c r="G1213" s="47">
        <f t="shared" si="224"/>
        <v>8.6499999999999994E-2</v>
      </c>
      <c r="H1213" s="37">
        <f t="shared" si="215"/>
        <v>8.6499999999999994E-2</v>
      </c>
      <c r="I1213" s="9" t="e">
        <f>IF(Inputs!$B$12="No",IF((K1213+L1213)&gt;(U1212*(1+rate/freq)),IF((U1212*(1+rate/freq))&lt;0,0,(U1212*(1+rate/freq))),(K1213+L1213)),IF(E1213="",NA(),IF(Inputs!$E$10&gt;(U1212*(1+rate/freq)),IF((U1212*(1+rate/freq))&lt;0,0,(U1212*(1+rate/freq))),PMT(H1213/freq,(term),-$B$2))))</f>
        <v>#N/A</v>
      </c>
      <c r="J1213" s="8" t="str">
        <f t="shared" si="216"/>
        <v/>
      </c>
      <c r="K1213" s="9" t="str">
        <f t="shared" si="217"/>
        <v/>
      </c>
      <c r="L1213" s="8" t="str">
        <f>IF(E1213="","",IF(Inputs!$B$12="Yes",I1213-K1213,Inputs!$B$6-K1213))</f>
        <v/>
      </c>
      <c r="M1213" s="8" t="str">
        <f t="shared" si="223"/>
        <v/>
      </c>
      <c r="N1213" s="8">
        <f>N1210+3</f>
        <v>1210</v>
      </c>
      <c r="O1213" s="8"/>
      <c r="P1213" s="8"/>
      <c r="Q1213" s="8" t="str">
        <f t="shared" si="218"/>
        <v/>
      </c>
      <c r="R1213" s="3">
        <f t="shared" si="219"/>
        <v>0</v>
      </c>
      <c r="S1213" s="19"/>
      <c r="T1213" s="3">
        <f t="shared" si="220"/>
        <v>0</v>
      </c>
      <c r="U1213" s="8" t="str">
        <f t="shared" si="221"/>
        <v/>
      </c>
      <c r="W1213" s="11"/>
      <c r="X1213" s="11"/>
      <c r="Y1213" s="11"/>
      <c r="Z1213" s="11"/>
      <c r="AA1213" s="11"/>
      <c r="AB1213" s="11"/>
      <c r="AC1213" s="11"/>
      <c r="AD1213">
        <f>IF(AND('Loan amortization schedule-old'!K1213&gt;$AE$1,K1213&gt;$AE$1),1,0)</f>
        <v>1</v>
      </c>
      <c r="AE1213" s="2">
        <f>IF(AND('Loan amortization schedule-old'!K1213&gt;$AE$1,K1213&lt;$AE$1),($AE$1-K1213)*Inputs!$B$10,0)</f>
        <v>0</v>
      </c>
      <c r="AF1213">
        <f>IF(AND('Loan amortization schedule-old'!K1213&lt;$AE$1,K1213&lt;$AE$1),('Loan amortization schedule-old'!K1213-'Loan amortization schedule-new'!K1213)*Inputs!$B$10,0)</f>
        <v>0</v>
      </c>
      <c r="AG1213" s="7"/>
      <c r="AH1213" s="61" t="e">
        <f>IF(ISERROR(E1213),NA(),'Loan amortization schedule-old'!K1213-'Loan amortization schedule-new'!K1213)+IF(ISERROR(E1213),NA(),'Loan amortization schedule-old'!L1213-'Loan amortization schedule-new'!L1213)-IF(ISERROR(E1213),NA(),IF(AD1213=1,0,SUM(AE1213:AF1213)))</f>
        <v>#VALUE!</v>
      </c>
    </row>
    <row r="1214" spans="4:34">
      <c r="D1214" s="26">
        <f>IF(SUM($D$2:D1213)&lt;&gt;0,0,IF(OR(ROUND(U1213-L1214,2)=0,ROUND(U1214,2)=0),E1214,0))</f>
        <v>0</v>
      </c>
      <c r="E1214" s="3" t="str">
        <f t="shared" si="222"/>
        <v/>
      </c>
      <c r="F1214" s="3" t="str">
        <f t="shared" si="214"/>
        <v/>
      </c>
      <c r="G1214" s="47">
        <f t="shared" si="224"/>
        <v>8.6499999999999994E-2</v>
      </c>
      <c r="H1214" s="37">
        <f t="shared" si="215"/>
        <v>8.6499999999999994E-2</v>
      </c>
      <c r="I1214" s="9" t="e">
        <f>IF(Inputs!$B$12="No",IF((K1214+L1214)&gt;(U1213*(1+rate/freq)),IF((U1213*(1+rate/freq))&lt;0,0,(U1213*(1+rate/freq))),(K1214+L1214)),IF(E1214="",NA(),IF(Inputs!$E$10&gt;(U1213*(1+rate/freq)),IF((U1213*(1+rate/freq))&lt;0,0,(U1213*(1+rate/freq))),PMT(H1214/freq,(term),-$B$2))))</f>
        <v>#N/A</v>
      </c>
      <c r="J1214" s="8" t="str">
        <f t="shared" si="216"/>
        <v/>
      </c>
      <c r="K1214" s="9" t="str">
        <f t="shared" si="217"/>
        <v/>
      </c>
      <c r="L1214" s="8" t="str">
        <f>IF(E1214="","",IF(Inputs!$B$12="Yes",I1214-K1214,Inputs!$B$6-K1214))</f>
        <v/>
      </c>
      <c r="M1214" s="8" t="str">
        <f t="shared" si="223"/>
        <v/>
      </c>
      <c r="N1214" s="8"/>
      <c r="O1214" s="8"/>
      <c r="P1214" s="8"/>
      <c r="Q1214" s="8" t="str">
        <f t="shared" si="218"/>
        <v/>
      </c>
      <c r="R1214" s="3">
        <f t="shared" si="219"/>
        <v>0</v>
      </c>
      <c r="S1214" s="19"/>
      <c r="T1214" s="3">
        <f t="shared" si="220"/>
        <v>0</v>
      </c>
      <c r="U1214" s="8" t="str">
        <f t="shared" si="221"/>
        <v/>
      </c>
      <c r="W1214" s="11"/>
      <c r="X1214" s="11"/>
      <c r="Y1214" s="11"/>
      <c r="Z1214" s="11"/>
      <c r="AA1214" s="11"/>
      <c r="AB1214" s="11"/>
      <c r="AC1214" s="11"/>
      <c r="AD1214">
        <f>IF(AND('Loan amortization schedule-old'!K1214&gt;$AE$1,K1214&gt;$AE$1),1,0)</f>
        <v>1</v>
      </c>
      <c r="AE1214" s="2">
        <f>IF(AND('Loan amortization schedule-old'!K1214&gt;$AE$1,K1214&lt;$AE$1),($AE$1-K1214)*Inputs!$B$10,0)</f>
        <v>0</v>
      </c>
      <c r="AF1214">
        <f>IF(AND('Loan amortization schedule-old'!K1214&lt;$AE$1,K1214&lt;$AE$1),('Loan amortization schedule-old'!K1214-'Loan amortization schedule-new'!K1214)*Inputs!$B$10,0)</f>
        <v>0</v>
      </c>
      <c r="AG1214" s="7"/>
      <c r="AH1214" s="61" t="e">
        <f>IF(ISERROR(E1214),NA(),'Loan amortization schedule-old'!K1214-'Loan amortization schedule-new'!K1214)+IF(ISERROR(E1214),NA(),'Loan amortization schedule-old'!L1214-'Loan amortization schedule-new'!L1214)-IF(ISERROR(E1214),NA(),IF(AD1214=1,0,SUM(AE1214:AF1214)))</f>
        <v>#VALUE!</v>
      </c>
    </row>
    <row r="1215" spans="4:34">
      <c r="D1215" s="26">
        <f>IF(SUM($D$2:D1214)&lt;&gt;0,0,IF(OR(ROUND(U1214-L1215,2)=0,ROUND(U1215,2)=0),E1215,0))</f>
        <v>0</v>
      </c>
      <c r="E1215" s="3" t="str">
        <f t="shared" si="222"/>
        <v/>
      </c>
      <c r="F1215" s="3" t="str">
        <f t="shared" si="214"/>
        <v/>
      </c>
      <c r="G1215" s="47">
        <f t="shared" si="224"/>
        <v>8.6499999999999994E-2</v>
      </c>
      <c r="H1215" s="37">
        <f t="shared" si="215"/>
        <v>8.6499999999999994E-2</v>
      </c>
      <c r="I1215" s="9" t="e">
        <f>IF(Inputs!$B$12="No",IF((K1215+L1215)&gt;(U1214*(1+rate/freq)),IF((U1214*(1+rate/freq))&lt;0,0,(U1214*(1+rate/freq))),(K1215+L1215)),IF(E1215="",NA(),IF(Inputs!$E$10&gt;(U1214*(1+rate/freq)),IF((U1214*(1+rate/freq))&lt;0,0,(U1214*(1+rate/freq))),PMT(H1215/freq,(term),-$B$2))))</f>
        <v>#N/A</v>
      </c>
      <c r="J1215" s="8" t="str">
        <f t="shared" si="216"/>
        <v/>
      </c>
      <c r="K1215" s="9" t="str">
        <f t="shared" si="217"/>
        <v/>
      </c>
      <c r="L1215" s="8" t="str">
        <f>IF(E1215="","",IF(Inputs!$B$12="Yes",I1215-K1215,Inputs!$B$6-K1215))</f>
        <v/>
      </c>
      <c r="M1215" s="8" t="str">
        <f t="shared" si="223"/>
        <v/>
      </c>
      <c r="N1215" s="8"/>
      <c r="O1215" s="8"/>
      <c r="P1215" s="8"/>
      <c r="Q1215" s="8" t="str">
        <f t="shared" si="218"/>
        <v/>
      </c>
      <c r="R1215" s="3">
        <f t="shared" si="219"/>
        <v>0</v>
      </c>
      <c r="S1215" s="19"/>
      <c r="T1215" s="3">
        <f t="shared" si="220"/>
        <v>0</v>
      </c>
      <c r="U1215" s="8" t="str">
        <f t="shared" si="221"/>
        <v/>
      </c>
      <c r="W1215" s="11"/>
      <c r="X1215" s="11"/>
      <c r="Y1215" s="11"/>
      <c r="Z1215" s="11"/>
      <c r="AA1215" s="11"/>
      <c r="AB1215" s="11"/>
      <c r="AC1215" s="11"/>
      <c r="AD1215">
        <f>IF(AND('Loan amortization schedule-old'!K1215&gt;$AE$1,K1215&gt;$AE$1),1,0)</f>
        <v>1</v>
      </c>
      <c r="AE1215" s="2">
        <f>IF(AND('Loan amortization schedule-old'!K1215&gt;$AE$1,K1215&lt;$AE$1),($AE$1-K1215)*Inputs!$B$10,0)</f>
        <v>0</v>
      </c>
      <c r="AF1215">
        <f>IF(AND('Loan amortization schedule-old'!K1215&lt;$AE$1,K1215&lt;$AE$1),('Loan amortization schedule-old'!K1215-'Loan amortization schedule-new'!K1215)*Inputs!$B$10,0)</f>
        <v>0</v>
      </c>
      <c r="AG1215" s="7"/>
      <c r="AH1215" s="61" t="e">
        <f>IF(ISERROR(E1215),NA(),'Loan amortization schedule-old'!K1215-'Loan amortization schedule-new'!K1215)+IF(ISERROR(E1215),NA(),'Loan amortization schedule-old'!L1215-'Loan amortization schedule-new'!L1215)-IF(ISERROR(E1215),NA(),IF(AD1215=1,0,SUM(AE1215:AF1215)))</f>
        <v>#VALUE!</v>
      </c>
    </row>
    <row r="1216" spans="4:34">
      <c r="D1216" s="26">
        <f>IF(SUM($D$2:D1215)&lt;&gt;0,0,IF(OR(ROUND(U1215-L1216,2)=0,ROUND(U1216,2)=0),E1216,0))</f>
        <v>0</v>
      </c>
      <c r="E1216" s="3" t="str">
        <f t="shared" si="222"/>
        <v/>
      </c>
      <c r="F1216" s="3" t="str">
        <f t="shared" si="214"/>
        <v/>
      </c>
      <c r="G1216" s="47">
        <f t="shared" si="224"/>
        <v>8.6499999999999994E-2</v>
      </c>
      <c r="H1216" s="37">
        <f t="shared" si="215"/>
        <v>8.6499999999999994E-2</v>
      </c>
      <c r="I1216" s="9" t="e">
        <f>IF(Inputs!$B$12="No",IF((K1216+L1216)&gt;(U1215*(1+rate/freq)),IF((U1215*(1+rate/freq))&lt;0,0,(U1215*(1+rate/freq))),(K1216+L1216)),IF(E1216="",NA(),IF(Inputs!$E$10&gt;(U1215*(1+rate/freq)),IF((U1215*(1+rate/freq))&lt;0,0,(U1215*(1+rate/freq))),PMT(H1216/freq,(term),-$B$2))))</f>
        <v>#N/A</v>
      </c>
      <c r="J1216" s="8" t="str">
        <f t="shared" si="216"/>
        <v/>
      </c>
      <c r="K1216" s="9" t="str">
        <f t="shared" si="217"/>
        <v/>
      </c>
      <c r="L1216" s="8" t="str">
        <f>IF(E1216="","",IF(Inputs!$B$12="Yes",I1216-K1216,Inputs!$B$6-K1216))</f>
        <v/>
      </c>
      <c r="M1216" s="8" t="str">
        <f t="shared" si="223"/>
        <v/>
      </c>
      <c r="N1216" s="8">
        <f>N1213+3</f>
        <v>1213</v>
      </c>
      <c r="O1216" s="8">
        <f>O1210+6</f>
        <v>1213</v>
      </c>
      <c r="P1216" s="8">
        <f>P1204+12</f>
        <v>1213</v>
      </c>
      <c r="Q1216" s="8" t="str">
        <f t="shared" si="218"/>
        <v/>
      </c>
      <c r="R1216" s="3">
        <f t="shared" si="219"/>
        <v>0</v>
      </c>
      <c r="S1216" s="19"/>
      <c r="T1216" s="3">
        <f t="shared" si="220"/>
        <v>0</v>
      </c>
      <c r="U1216" s="8" t="str">
        <f t="shared" si="221"/>
        <v/>
      </c>
      <c r="W1216" s="11"/>
      <c r="X1216" s="11"/>
      <c r="Y1216" s="11"/>
      <c r="Z1216" s="11"/>
      <c r="AA1216" s="11"/>
      <c r="AB1216" s="11"/>
      <c r="AC1216" s="11"/>
      <c r="AD1216">
        <f>IF(AND('Loan amortization schedule-old'!K1216&gt;$AE$1,K1216&gt;$AE$1),1,0)</f>
        <v>1</v>
      </c>
      <c r="AE1216" s="2">
        <f>IF(AND('Loan amortization schedule-old'!K1216&gt;$AE$1,K1216&lt;$AE$1),($AE$1-K1216)*Inputs!$B$10,0)</f>
        <v>0</v>
      </c>
      <c r="AF1216">
        <f>IF(AND('Loan amortization schedule-old'!K1216&lt;$AE$1,K1216&lt;$AE$1),('Loan amortization schedule-old'!K1216-'Loan amortization schedule-new'!K1216)*Inputs!$B$10,0)</f>
        <v>0</v>
      </c>
      <c r="AG1216" s="7"/>
      <c r="AH1216" s="61" t="e">
        <f>IF(ISERROR(E1216),NA(),'Loan amortization schedule-old'!K1216-'Loan amortization schedule-new'!K1216)+IF(ISERROR(E1216),NA(),'Loan amortization schedule-old'!L1216-'Loan amortization schedule-new'!L1216)-IF(ISERROR(E1216),NA(),IF(AD1216=1,0,SUM(AE1216:AF1216)))</f>
        <v>#VALUE!</v>
      </c>
    </row>
    <row r="1217" spans="4:34">
      <c r="D1217" s="26">
        <f>IF(SUM($D$2:D1216)&lt;&gt;0,0,IF(OR(ROUND(U1216-L1217,2)=0,ROUND(U1217,2)=0),E1217,0))</f>
        <v>0</v>
      </c>
      <c r="E1217" s="3" t="str">
        <f t="shared" si="222"/>
        <v/>
      </c>
      <c r="F1217" s="3" t="str">
        <f t="shared" si="214"/>
        <v/>
      </c>
      <c r="G1217" s="47">
        <f t="shared" si="224"/>
        <v>8.6499999999999994E-2</v>
      </c>
      <c r="H1217" s="37">
        <f t="shared" si="215"/>
        <v>8.6499999999999994E-2</v>
      </c>
      <c r="I1217" s="9" t="e">
        <f>IF(Inputs!$B$12="No",IF((K1217+L1217)&gt;(U1216*(1+rate/freq)),IF((U1216*(1+rate/freq))&lt;0,0,(U1216*(1+rate/freq))),(K1217+L1217)),IF(E1217="",NA(),IF(Inputs!$E$10&gt;(U1216*(1+rate/freq)),IF((U1216*(1+rate/freq))&lt;0,0,(U1216*(1+rate/freq))),PMT(H1217/freq,(term),-$B$2))))</f>
        <v>#N/A</v>
      </c>
      <c r="J1217" s="8" t="str">
        <f t="shared" si="216"/>
        <v/>
      </c>
      <c r="K1217" s="9" t="str">
        <f t="shared" si="217"/>
        <v/>
      </c>
      <c r="L1217" s="8" t="str">
        <f>IF(E1217="","",IF(Inputs!$B$12="Yes",I1217-K1217,Inputs!$B$6-K1217))</f>
        <v/>
      </c>
      <c r="M1217" s="8" t="str">
        <f t="shared" si="223"/>
        <v/>
      </c>
      <c r="N1217" s="8"/>
      <c r="O1217" s="8"/>
      <c r="P1217" s="8"/>
      <c r="Q1217" s="8" t="str">
        <f t="shared" si="218"/>
        <v/>
      </c>
      <c r="R1217" s="3">
        <f t="shared" si="219"/>
        <v>0</v>
      </c>
      <c r="S1217" s="19"/>
      <c r="T1217" s="3">
        <f t="shared" si="220"/>
        <v>0</v>
      </c>
      <c r="U1217" s="8" t="str">
        <f t="shared" si="221"/>
        <v/>
      </c>
      <c r="W1217" s="11"/>
      <c r="X1217" s="11"/>
      <c r="Y1217" s="11"/>
      <c r="Z1217" s="11"/>
      <c r="AA1217" s="11"/>
      <c r="AB1217" s="11"/>
      <c r="AC1217" s="11"/>
      <c r="AD1217">
        <f>IF(AND('Loan amortization schedule-old'!K1217&gt;$AE$1,K1217&gt;$AE$1),1,0)</f>
        <v>1</v>
      </c>
      <c r="AE1217" s="2">
        <f>IF(AND('Loan amortization schedule-old'!K1217&gt;$AE$1,K1217&lt;$AE$1),($AE$1-K1217)*Inputs!$B$10,0)</f>
        <v>0</v>
      </c>
      <c r="AF1217">
        <f>IF(AND('Loan amortization schedule-old'!K1217&lt;$AE$1,K1217&lt;$AE$1),('Loan amortization schedule-old'!K1217-'Loan amortization schedule-new'!K1217)*Inputs!$B$10,0)</f>
        <v>0</v>
      </c>
      <c r="AG1217" s="7"/>
      <c r="AH1217" s="61" t="e">
        <f>IF(ISERROR(E1217),NA(),'Loan amortization schedule-old'!K1217-'Loan amortization schedule-new'!K1217)+IF(ISERROR(E1217),NA(),'Loan amortization schedule-old'!L1217-'Loan amortization schedule-new'!L1217)-IF(ISERROR(E1217),NA(),IF(AD1217=1,0,SUM(AE1217:AF1217)))</f>
        <v>#VALUE!</v>
      </c>
    </row>
    <row r="1218" spans="4:34">
      <c r="D1218" s="26">
        <f>IF(SUM($D$2:D1217)&lt;&gt;0,0,IF(OR(ROUND(U1217-L1218,2)=0,ROUND(U1218,2)=0),E1218,0))</f>
        <v>0</v>
      </c>
      <c r="E1218" s="3" t="str">
        <f t="shared" si="222"/>
        <v/>
      </c>
      <c r="F1218" s="3" t="str">
        <f t="shared" si="214"/>
        <v/>
      </c>
      <c r="G1218" s="47">
        <f t="shared" si="224"/>
        <v>8.6499999999999994E-2</v>
      </c>
      <c r="H1218" s="37">
        <f t="shared" si="215"/>
        <v>8.6499999999999994E-2</v>
      </c>
      <c r="I1218" s="9" t="e">
        <f>IF(Inputs!$B$12="No",IF((K1218+L1218)&gt;(U1217*(1+rate/freq)),IF((U1217*(1+rate/freq))&lt;0,0,(U1217*(1+rate/freq))),(K1218+L1218)),IF(E1218="",NA(),IF(Inputs!$E$10&gt;(U1217*(1+rate/freq)),IF((U1217*(1+rate/freq))&lt;0,0,(U1217*(1+rate/freq))),PMT(H1218/freq,(term),-$B$2))))</f>
        <v>#N/A</v>
      </c>
      <c r="J1218" s="8" t="str">
        <f t="shared" si="216"/>
        <v/>
      </c>
      <c r="K1218" s="9" t="str">
        <f t="shared" si="217"/>
        <v/>
      </c>
      <c r="L1218" s="8" t="str">
        <f>IF(E1218="","",IF(Inputs!$B$12="Yes",I1218-K1218,Inputs!$B$6-K1218))</f>
        <v/>
      </c>
      <c r="M1218" s="8" t="str">
        <f t="shared" si="223"/>
        <v/>
      </c>
      <c r="N1218" s="8"/>
      <c r="O1218" s="8"/>
      <c r="P1218" s="8"/>
      <c r="Q1218" s="8" t="str">
        <f t="shared" si="218"/>
        <v/>
      </c>
      <c r="R1218" s="3">
        <f t="shared" si="219"/>
        <v>0</v>
      </c>
      <c r="S1218" s="19"/>
      <c r="T1218" s="3">
        <f t="shared" si="220"/>
        <v>0</v>
      </c>
      <c r="U1218" s="8" t="str">
        <f t="shared" si="221"/>
        <v/>
      </c>
      <c r="W1218" s="11"/>
      <c r="X1218" s="11"/>
      <c r="Y1218" s="11"/>
      <c r="Z1218" s="11"/>
      <c r="AA1218" s="11"/>
      <c r="AB1218" s="11"/>
      <c r="AC1218" s="11"/>
      <c r="AD1218">
        <f>IF(AND('Loan amortization schedule-old'!K1218&gt;$AE$1,K1218&gt;$AE$1),1,0)</f>
        <v>1</v>
      </c>
      <c r="AE1218" s="2">
        <f>IF(AND('Loan amortization schedule-old'!K1218&gt;$AE$1,K1218&lt;$AE$1),($AE$1-K1218)*Inputs!$B$10,0)</f>
        <v>0</v>
      </c>
      <c r="AF1218">
        <f>IF(AND('Loan amortization schedule-old'!K1218&lt;$AE$1,K1218&lt;$AE$1),('Loan amortization schedule-old'!K1218-'Loan amortization schedule-new'!K1218)*Inputs!$B$10,0)</f>
        <v>0</v>
      </c>
      <c r="AG1218" s="7"/>
      <c r="AH1218" s="61" t="e">
        <f>IF(ISERROR(E1218),NA(),'Loan amortization schedule-old'!K1218-'Loan amortization schedule-new'!K1218)+IF(ISERROR(E1218),NA(),'Loan amortization schedule-old'!L1218-'Loan amortization schedule-new'!L1218)-IF(ISERROR(E1218),NA(),IF(AD1218=1,0,SUM(AE1218:AF1218)))</f>
        <v>#VALUE!</v>
      </c>
    </row>
    <row r="1219" spans="4:34">
      <c r="D1219" s="26">
        <f>IF(SUM($D$2:D1218)&lt;&gt;0,0,IF(OR(ROUND(U1218-L1219,2)=0,ROUND(U1219,2)=0),E1219,0))</f>
        <v>0</v>
      </c>
      <c r="E1219" s="3" t="str">
        <f t="shared" si="222"/>
        <v/>
      </c>
      <c r="F1219" s="3" t="str">
        <f t="shared" si="214"/>
        <v/>
      </c>
      <c r="G1219" s="47">
        <f t="shared" si="224"/>
        <v>8.6499999999999994E-2</v>
      </c>
      <c r="H1219" s="37">
        <f t="shared" si="215"/>
        <v>8.6499999999999994E-2</v>
      </c>
      <c r="I1219" s="9" t="e">
        <f>IF(Inputs!$B$12="No",IF((K1219+L1219)&gt;(U1218*(1+rate/freq)),IF((U1218*(1+rate/freq))&lt;0,0,(U1218*(1+rate/freq))),(K1219+L1219)),IF(E1219="",NA(),IF(Inputs!$E$10&gt;(U1218*(1+rate/freq)),IF((U1218*(1+rate/freq))&lt;0,0,(U1218*(1+rate/freq))),PMT(H1219/freq,(term),-$B$2))))</f>
        <v>#N/A</v>
      </c>
      <c r="J1219" s="8" t="str">
        <f t="shared" si="216"/>
        <v/>
      </c>
      <c r="K1219" s="9" t="str">
        <f t="shared" si="217"/>
        <v/>
      </c>
      <c r="L1219" s="8" t="str">
        <f>IF(E1219="","",IF(Inputs!$B$12="Yes",I1219-K1219,Inputs!$B$6-K1219))</f>
        <v/>
      </c>
      <c r="M1219" s="8" t="str">
        <f t="shared" si="223"/>
        <v/>
      </c>
      <c r="N1219" s="8">
        <f>N1216+3</f>
        <v>1216</v>
      </c>
      <c r="O1219" s="8"/>
      <c r="P1219" s="8"/>
      <c r="Q1219" s="8" t="str">
        <f t="shared" si="218"/>
        <v/>
      </c>
      <c r="R1219" s="3">
        <f t="shared" si="219"/>
        <v>0</v>
      </c>
      <c r="S1219" s="19"/>
      <c r="T1219" s="3">
        <f t="shared" si="220"/>
        <v>0</v>
      </c>
      <c r="U1219" s="8" t="str">
        <f t="shared" si="221"/>
        <v/>
      </c>
      <c r="W1219" s="11"/>
      <c r="X1219" s="11"/>
      <c r="Y1219" s="11"/>
      <c r="Z1219" s="11"/>
      <c r="AA1219" s="11"/>
      <c r="AB1219" s="11"/>
      <c r="AC1219" s="11"/>
      <c r="AD1219">
        <f>IF(AND('Loan amortization schedule-old'!K1219&gt;$AE$1,K1219&gt;$AE$1),1,0)</f>
        <v>1</v>
      </c>
      <c r="AE1219" s="2">
        <f>IF(AND('Loan amortization schedule-old'!K1219&gt;$AE$1,K1219&lt;$AE$1),($AE$1-K1219)*Inputs!$B$10,0)</f>
        <v>0</v>
      </c>
      <c r="AF1219">
        <f>IF(AND('Loan amortization schedule-old'!K1219&lt;$AE$1,K1219&lt;$AE$1),('Loan amortization schedule-old'!K1219-'Loan amortization schedule-new'!K1219)*Inputs!$B$10,0)</f>
        <v>0</v>
      </c>
      <c r="AG1219" s="7"/>
      <c r="AH1219" s="61" t="e">
        <f>IF(ISERROR(E1219),NA(),'Loan amortization schedule-old'!K1219-'Loan amortization schedule-new'!K1219)+IF(ISERROR(E1219),NA(),'Loan amortization schedule-old'!L1219-'Loan amortization schedule-new'!L1219)-IF(ISERROR(E1219),NA(),IF(AD1219=1,0,SUM(AE1219:AF1219)))</f>
        <v>#VALUE!</v>
      </c>
    </row>
    <row r="1220" spans="4:34">
      <c r="D1220" s="26">
        <f>IF(SUM($D$2:D1219)&lt;&gt;0,0,IF(OR(ROUND(U1219-L1220,2)=0,ROUND(U1220,2)=0),E1220,0))</f>
        <v>0</v>
      </c>
      <c r="E1220" s="3" t="str">
        <f t="shared" si="222"/>
        <v/>
      </c>
      <c r="F1220" s="3" t="str">
        <f t="shared" ref="F1220:F1283" si="225">IF(E1220="","",IF(ISERROR(INDEX($A$11:$B$20,MATCH(E1220,$A$11:$A$20,0),2)),0,INDEX($A$11:$B$20,MATCH(E1220,$A$11:$A$20,0),2)))</f>
        <v/>
      </c>
      <c r="G1220" s="47">
        <f t="shared" si="224"/>
        <v>8.6499999999999994E-2</v>
      </c>
      <c r="H1220" s="37">
        <f t="shared" ref="H1220:H1283" si="226">IF($BD$2="fixed",rate,G1220)</f>
        <v>8.6499999999999994E-2</v>
      </c>
      <c r="I1220" s="9" t="e">
        <f>IF(Inputs!$B$12="No",IF((K1220+L1220)&gt;(U1219*(1+rate/freq)),IF((U1219*(1+rate/freq))&lt;0,0,(U1219*(1+rate/freq))),(K1220+L1220)),IF(E1220="",NA(),IF(Inputs!$E$10&gt;(U1219*(1+rate/freq)),IF((U1219*(1+rate/freq))&lt;0,0,(U1219*(1+rate/freq))),PMT(H1220/freq,(term),-$B$2))))</f>
        <v>#N/A</v>
      </c>
      <c r="J1220" s="8" t="str">
        <f t="shared" ref="J1220:J1283" si="227">IF(E1220="","",IF(emi&gt;(U1219*(1+rate/freq)),IF((U1219*(1+rate/freq))&lt;0,0,(U1219*(1+rate/freq))),emi))</f>
        <v/>
      </c>
      <c r="K1220" s="9" t="str">
        <f t="shared" ref="K1220:K1283" si="228">IF(E1220="","",IF(U1219&lt;0,0,U1219)*H1220/freq)</f>
        <v/>
      </c>
      <c r="L1220" s="8" t="str">
        <f>IF(E1220="","",IF(Inputs!$B$12="Yes",I1220-K1220,Inputs!$B$6-K1220))</f>
        <v/>
      </c>
      <c r="M1220" s="8" t="str">
        <f t="shared" si="223"/>
        <v/>
      </c>
      <c r="N1220" s="8"/>
      <c r="O1220" s="8"/>
      <c r="P1220" s="8"/>
      <c r="Q1220" s="8" t="str">
        <f t="shared" ref="Q1220:Q1283" si="229">IF($B$23=$M$2,M1220,IF($B$23=$N$2,N1220,IF($B$23=$O$2,O1220,IF($B$23=$P$2,P1220,""))))</f>
        <v/>
      </c>
      <c r="R1220" s="3">
        <f t="shared" ref="R1220:R1283" si="230">IF(Q1220&lt;&gt;0,regpay,0)</f>
        <v>0</v>
      </c>
      <c r="S1220" s="19"/>
      <c r="T1220" s="3">
        <f t="shared" ref="T1220:T1283" si="231">IF(U1219=0,0,S1220)</f>
        <v>0</v>
      </c>
      <c r="U1220" s="8" t="str">
        <f t="shared" ref="U1220:U1283" si="232">IF(E1220="","",IF(U1219&lt;=0,0,IF(U1219+F1220-L1220-R1220-T1220&lt;0,0,U1219+F1220-L1220-R1220-T1220)))</f>
        <v/>
      </c>
      <c r="W1220" s="11"/>
      <c r="X1220" s="11"/>
      <c r="Y1220" s="11"/>
      <c r="Z1220" s="11"/>
      <c r="AA1220" s="11"/>
      <c r="AB1220" s="11"/>
      <c r="AC1220" s="11"/>
      <c r="AD1220">
        <f>IF(AND('Loan amortization schedule-old'!K1220&gt;$AE$1,K1220&gt;$AE$1),1,0)</f>
        <v>1</v>
      </c>
      <c r="AE1220" s="2">
        <f>IF(AND('Loan amortization schedule-old'!K1220&gt;$AE$1,K1220&lt;$AE$1),($AE$1-K1220)*Inputs!$B$10,0)</f>
        <v>0</v>
      </c>
      <c r="AF1220">
        <f>IF(AND('Loan amortization schedule-old'!K1220&lt;$AE$1,K1220&lt;$AE$1),('Loan amortization schedule-old'!K1220-'Loan amortization schedule-new'!K1220)*Inputs!$B$10,0)</f>
        <v>0</v>
      </c>
      <c r="AG1220" s="7"/>
      <c r="AH1220" s="61" t="e">
        <f>IF(ISERROR(E1220),NA(),'Loan amortization schedule-old'!K1220-'Loan amortization schedule-new'!K1220)+IF(ISERROR(E1220),NA(),'Loan amortization schedule-old'!L1220-'Loan amortization schedule-new'!L1220)-IF(ISERROR(E1220),NA(),IF(AD1220=1,0,SUM(AE1220:AF1220)))</f>
        <v>#VALUE!</v>
      </c>
    </row>
    <row r="1221" spans="4:34">
      <c r="D1221" s="26">
        <f>IF(SUM($D$2:D1220)&lt;&gt;0,0,IF(OR(ROUND(U1220-L1221,2)=0,ROUND(U1221,2)=0),E1221,0))</f>
        <v>0</v>
      </c>
      <c r="E1221" s="3" t="str">
        <f t="shared" ref="E1221:E1284" si="233">IF(E1220&lt;term,E1220+1,"")</f>
        <v/>
      </c>
      <c r="F1221" s="3" t="str">
        <f t="shared" si="225"/>
        <v/>
      </c>
      <c r="G1221" s="47">
        <f t="shared" si="224"/>
        <v>8.6499999999999994E-2</v>
      </c>
      <c r="H1221" s="37">
        <f t="shared" si="226"/>
        <v>8.6499999999999994E-2</v>
      </c>
      <c r="I1221" s="9" t="e">
        <f>IF(Inputs!$B$12="No",IF((K1221+L1221)&gt;(U1220*(1+rate/freq)),IF((U1220*(1+rate/freq))&lt;0,0,(U1220*(1+rate/freq))),(K1221+L1221)),IF(E1221="",NA(),IF(Inputs!$E$10&gt;(U1220*(1+rate/freq)),IF((U1220*(1+rate/freq))&lt;0,0,(U1220*(1+rate/freq))),PMT(H1221/freq,(term),-$B$2))))</f>
        <v>#N/A</v>
      </c>
      <c r="J1221" s="8" t="str">
        <f t="shared" si="227"/>
        <v/>
      </c>
      <c r="K1221" s="9" t="str">
        <f t="shared" si="228"/>
        <v/>
      </c>
      <c r="L1221" s="8" t="str">
        <f>IF(E1221="","",IF(Inputs!$B$12="Yes",I1221-K1221,Inputs!$B$6-K1221))</f>
        <v/>
      </c>
      <c r="M1221" s="8" t="str">
        <f t="shared" ref="M1221:M1284" si="234">E1221</f>
        <v/>
      </c>
      <c r="N1221" s="8"/>
      <c r="O1221" s="8"/>
      <c r="P1221" s="8"/>
      <c r="Q1221" s="8" t="str">
        <f t="shared" si="229"/>
        <v/>
      </c>
      <c r="R1221" s="3">
        <f t="shared" si="230"/>
        <v>0</v>
      </c>
      <c r="S1221" s="19"/>
      <c r="T1221" s="3">
        <f t="shared" si="231"/>
        <v>0</v>
      </c>
      <c r="U1221" s="8" t="str">
        <f t="shared" si="232"/>
        <v/>
      </c>
      <c r="W1221" s="11"/>
      <c r="X1221" s="11"/>
      <c r="Y1221" s="11"/>
      <c r="Z1221" s="11"/>
      <c r="AA1221" s="11"/>
      <c r="AB1221" s="11"/>
      <c r="AC1221" s="11"/>
      <c r="AD1221">
        <f>IF(AND('Loan amortization schedule-old'!K1221&gt;$AE$1,K1221&gt;$AE$1),1,0)</f>
        <v>1</v>
      </c>
      <c r="AE1221" s="2">
        <f>IF(AND('Loan amortization schedule-old'!K1221&gt;$AE$1,K1221&lt;$AE$1),($AE$1-K1221)*Inputs!$B$10,0)</f>
        <v>0</v>
      </c>
      <c r="AF1221">
        <f>IF(AND('Loan amortization schedule-old'!K1221&lt;$AE$1,K1221&lt;$AE$1),('Loan amortization schedule-old'!K1221-'Loan amortization schedule-new'!K1221)*Inputs!$B$10,0)</f>
        <v>0</v>
      </c>
      <c r="AG1221" s="7"/>
      <c r="AH1221" s="61" t="e">
        <f>IF(ISERROR(E1221),NA(),'Loan amortization schedule-old'!K1221-'Loan amortization schedule-new'!K1221)+IF(ISERROR(E1221),NA(),'Loan amortization schedule-old'!L1221-'Loan amortization schedule-new'!L1221)-IF(ISERROR(E1221),NA(),IF(AD1221=1,0,SUM(AE1221:AF1221)))</f>
        <v>#VALUE!</v>
      </c>
    </row>
    <row r="1222" spans="4:34">
      <c r="D1222" s="26">
        <f>IF(SUM($D$2:D1221)&lt;&gt;0,0,IF(OR(ROUND(U1221-L1222,2)=0,ROUND(U1222,2)=0),E1222,0))</f>
        <v>0</v>
      </c>
      <c r="E1222" s="3" t="str">
        <f t="shared" si="233"/>
        <v/>
      </c>
      <c r="F1222" s="3" t="str">
        <f t="shared" si="225"/>
        <v/>
      </c>
      <c r="G1222" s="47">
        <f t="shared" ref="G1222:G1285" si="235">G1221</f>
        <v>8.6499999999999994E-2</v>
      </c>
      <c r="H1222" s="37">
        <f t="shared" si="226"/>
        <v>8.6499999999999994E-2</v>
      </c>
      <c r="I1222" s="9" t="e">
        <f>IF(Inputs!$B$12="No",IF((K1222+L1222)&gt;(U1221*(1+rate/freq)),IF((U1221*(1+rate/freq))&lt;0,0,(U1221*(1+rate/freq))),(K1222+L1222)),IF(E1222="",NA(),IF(Inputs!$E$10&gt;(U1221*(1+rate/freq)),IF((U1221*(1+rate/freq))&lt;0,0,(U1221*(1+rate/freq))),PMT(H1222/freq,(term),-$B$2))))</f>
        <v>#N/A</v>
      </c>
      <c r="J1222" s="8" t="str">
        <f t="shared" si="227"/>
        <v/>
      </c>
      <c r="K1222" s="9" t="str">
        <f t="shared" si="228"/>
        <v/>
      </c>
      <c r="L1222" s="8" t="str">
        <f>IF(E1222="","",IF(Inputs!$B$12="Yes",I1222-K1222,Inputs!$B$6-K1222))</f>
        <v/>
      </c>
      <c r="M1222" s="8" t="str">
        <f t="shared" si="234"/>
        <v/>
      </c>
      <c r="N1222" s="8">
        <f>N1219+3</f>
        <v>1219</v>
      </c>
      <c r="O1222" s="8">
        <f>O1216+6</f>
        <v>1219</v>
      </c>
      <c r="P1222" s="8"/>
      <c r="Q1222" s="8" t="str">
        <f t="shared" si="229"/>
        <v/>
      </c>
      <c r="R1222" s="3">
        <f t="shared" si="230"/>
        <v>0</v>
      </c>
      <c r="S1222" s="19"/>
      <c r="T1222" s="3">
        <f t="shared" si="231"/>
        <v>0</v>
      </c>
      <c r="U1222" s="8" t="str">
        <f t="shared" si="232"/>
        <v/>
      </c>
      <c r="W1222" s="11"/>
      <c r="X1222" s="11"/>
      <c r="Y1222" s="11"/>
      <c r="Z1222" s="11"/>
      <c r="AA1222" s="11"/>
      <c r="AB1222" s="11"/>
      <c r="AC1222" s="11"/>
      <c r="AD1222">
        <f>IF(AND('Loan amortization schedule-old'!K1222&gt;$AE$1,K1222&gt;$AE$1),1,0)</f>
        <v>1</v>
      </c>
      <c r="AE1222" s="2">
        <f>IF(AND('Loan amortization schedule-old'!K1222&gt;$AE$1,K1222&lt;$AE$1),($AE$1-K1222)*Inputs!$B$10,0)</f>
        <v>0</v>
      </c>
      <c r="AF1222">
        <f>IF(AND('Loan amortization schedule-old'!K1222&lt;$AE$1,K1222&lt;$AE$1),('Loan amortization schedule-old'!K1222-'Loan amortization schedule-new'!K1222)*Inputs!$B$10,0)</f>
        <v>0</v>
      </c>
      <c r="AG1222" s="7"/>
      <c r="AH1222" s="61" t="e">
        <f>IF(ISERROR(E1222),NA(),'Loan amortization schedule-old'!K1222-'Loan amortization schedule-new'!K1222)+IF(ISERROR(E1222),NA(),'Loan amortization schedule-old'!L1222-'Loan amortization schedule-new'!L1222)-IF(ISERROR(E1222),NA(),IF(AD1222=1,0,SUM(AE1222:AF1222)))</f>
        <v>#VALUE!</v>
      </c>
    </row>
    <row r="1223" spans="4:34">
      <c r="D1223" s="26">
        <f>IF(SUM($D$2:D1222)&lt;&gt;0,0,IF(OR(ROUND(U1222-L1223,2)=0,ROUND(U1223,2)=0),E1223,0))</f>
        <v>0</v>
      </c>
      <c r="E1223" s="3" t="str">
        <f t="shared" si="233"/>
        <v/>
      </c>
      <c r="F1223" s="3" t="str">
        <f t="shared" si="225"/>
        <v/>
      </c>
      <c r="G1223" s="47">
        <f t="shared" si="235"/>
        <v>8.6499999999999994E-2</v>
      </c>
      <c r="H1223" s="37">
        <f t="shared" si="226"/>
        <v>8.6499999999999994E-2</v>
      </c>
      <c r="I1223" s="9" t="e">
        <f>IF(Inputs!$B$12="No",IF((K1223+L1223)&gt;(U1222*(1+rate/freq)),IF((U1222*(1+rate/freq))&lt;0,0,(U1222*(1+rate/freq))),(K1223+L1223)),IF(E1223="",NA(),IF(Inputs!$E$10&gt;(U1222*(1+rate/freq)),IF((U1222*(1+rate/freq))&lt;0,0,(U1222*(1+rate/freq))),PMT(H1223/freq,(term),-$B$2))))</f>
        <v>#N/A</v>
      </c>
      <c r="J1223" s="8" t="str">
        <f t="shared" si="227"/>
        <v/>
      </c>
      <c r="K1223" s="9" t="str">
        <f t="shared" si="228"/>
        <v/>
      </c>
      <c r="L1223" s="8" t="str">
        <f>IF(E1223="","",IF(Inputs!$B$12="Yes",I1223-K1223,Inputs!$B$6-K1223))</f>
        <v/>
      </c>
      <c r="M1223" s="8" t="str">
        <f t="shared" si="234"/>
        <v/>
      </c>
      <c r="N1223" s="8"/>
      <c r="O1223" s="8"/>
      <c r="P1223" s="8"/>
      <c r="Q1223" s="8" t="str">
        <f t="shared" si="229"/>
        <v/>
      </c>
      <c r="R1223" s="3">
        <f t="shared" si="230"/>
        <v>0</v>
      </c>
      <c r="S1223" s="19"/>
      <c r="T1223" s="3">
        <f t="shared" si="231"/>
        <v>0</v>
      </c>
      <c r="U1223" s="8" t="str">
        <f t="shared" si="232"/>
        <v/>
      </c>
      <c r="W1223" s="11"/>
      <c r="X1223" s="11"/>
      <c r="Y1223" s="11"/>
      <c r="Z1223" s="11"/>
      <c r="AA1223" s="11"/>
      <c r="AB1223" s="11"/>
      <c r="AC1223" s="11"/>
      <c r="AD1223">
        <f>IF(AND('Loan amortization schedule-old'!K1223&gt;$AE$1,K1223&gt;$AE$1),1,0)</f>
        <v>1</v>
      </c>
      <c r="AE1223" s="2">
        <f>IF(AND('Loan amortization schedule-old'!K1223&gt;$AE$1,K1223&lt;$AE$1),($AE$1-K1223)*Inputs!$B$10,0)</f>
        <v>0</v>
      </c>
      <c r="AF1223">
        <f>IF(AND('Loan amortization schedule-old'!K1223&lt;$AE$1,K1223&lt;$AE$1),('Loan amortization schedule-old'!K1223-'Loan amortization schedule-new'!K1223)*Inputs!$B$10,0)</f>
        <v>0</v>
      </c>
      <c r="AG1223" s="7"/>
      <c r="AH1223" s="61" t="e">
        <f>IF(ISERROR(E1223),NA(),'Loan amortization schedule-old'!K1223-'Loan amortization schedule-new'!K1223)+IF(ISERROR(E1223),NA(),'Loan amortization schedule-old'!L1223-'Loan amortization schedule-new'!L1223)-IF(ISERROR(E1223),NA(),IF(AD1223=1,0,SUM(AE1223:AF1223)))</f>
        <v>#VALUE!</v>
      </c>
    </row>
    <row r="1224" spans="4:34">
      <c r="D1224" s="26">
        <f>IF(SUM($D$2:D1223)&lt;&gt;0,0,IF(OR(ROUND(U1223-L1224,2)=0,ROUND(U1224,2)=0),E1224,0))</f>
        <v>0</v>
      </c>
      <c r="E1224" s="3" t="str">
        <f t="shared" si="233"/>
        <v/>
      </c>
      <c r="F1224" s="3" t="str">
        <f t="shared" si="225"/>
        <v/>
      </c>
      <c r="G1224" s="47">
        <f t="shared" si="235"/>
        <v>8.6499999999999994E-2</v>
      </c>
      <c r="H1224" s="37">
        <f t="shared" si="226"/>
        <v>8.6499999999999994E-2</v>
      </c>
      <c r="I1224" s="9" t="e">
        <f>IF(Inputs!$B$12="No",IF((K1224+L1224)&gt;(U1223*(1+rate/freq)),IF((U1223*(1+rate/freq))&lt;0,0,(U1223*(1+rate/freq))),(K1224+L1224)),IF(E1224="",NA(),IF(Inputs!$E$10&gt;(U1223*(1+rate/freq)),IF((U1223*(1+rate/freq))&lt;0,0,(U1223*(1+rate/freq))),PMT(H1224/freq,(term),-$B$2))))</f>
        <v>#N/A</v>
      </c>
      <c r="J1224" s="8" t="str">
        <f t="shared" si="227"/>
        <v/>
      </c>
      <c r="K1224" s="9" t="str">
        <f t="shared" si="228"/>
        <v/>
      </c>
      <c r="L1224" s="8" t="str">
        <f>IF(E1224="","",IF(Inputs!$B$12="Yes",I1224-K1224,Inputs!$B$6-K1224))</f>
        <v/>
      </c>
      <c r="M1224" s="8" t="str">
        <f t="shared" si="234"/>
        <v/>
      </c>
      <c r="N1224" s="8"/>
      <c r="O1224" s="8"/>
      <c r="P1224" s="8"/>
      <c r="Q1224" s="8" t="str">
        <f t="shared" si="229"/>
        <v/>
      </c>
      <c r="R1224" s="3">
        <f t="shared" si="230"/>
        <v>0</v>
      </c>
      <c r="S1224" s="19"/>
      <c r="T1224" s="3">
        <f t="shared" si="231"/>
        <v>0</v>
      </c>
      <c r="U1224" s="8" t="str">
        <f t="shared" si="232"/>
        <v/>
      </c>
      <c r="W1224" s="11"/>
      <c r="X1224" s="11"/>
      <c r="Y1224" s="11"/>
      <c r="Z1224" s="11"/>
      <c r="AA1224" s="11"/>
      <c r="AB1224" s="11"/>
      <c r="AC1224" s="11"/>
      <c r="AD1224">
        <f>IF(AND('Loan amortization schedule-old'!K1224&gt;$AE$1,K1224&gt;$AE$1),1,0)</f>
        <v>1</v>
      </c>
      <c r="AE1224" s="2">
        <f>IF(AND('Loan amortization schedule-old'!K1224&gt;$AE$1,K1224&lt;$AE$1),($AE$1-K1224)*Inputs!$B$10,0)</f>
        <v>0</v>
      </c>
      <c r="AF1224">
        <f>IF(AND('Loan amortization schedule-old'!K1224&lt;$AE$1,K1224&lt;$AE$1),('Loan amortization schedule-old'!K1224-'Loan amortization schedule-new'!K1224)*Inputs!$B$10,0)</f>
        <v>0</v>
      </c>
      <c r="AG1224" s="7"/>
      <c r="AH1224" s="61" t="e">
        <f>IF(ISERROR(E1224),NA(),'Loan amortization schedule-old'!K1224-'Loan amortization schedule-new'!K1224)+IF(ISERROR(E1224),NA(),'Loan amortization schedule-old'!L1224-'Loan amortization schedule-new'!L1224)-IF(ISERROR(E1224),NA(),IF(AD1224=1,0,SUM(AE1224:AF1224)))</f>
        <v>#VALUE!</v>
      </c>
    </row>
    <row r="1225" spans="4:34">
      <c r="D1225" s="26">
        <f>IF(SUM($D$2:D1224)&lt;&gt;0,0,IF(OR(ROUND(U1224-L1225,2)=0,ROUND(U1225,2)=0),E1225,0))</f>
        <v>0</v>
      </c>
      <c r="E1225" s="3" t="str">
        <f t="shared" si="233"/>
        <v/>
      </c>
      <c r="F1225" s="3" t="str">
        <f t="shared" si="225"/>
        <v/>
      </c>
      <c r="G1225" s="47">
        <f t="shared" si="235"/>
        <v>8.6499999999999994E-2</v>
      </c>
      <c r="H1225" s="37">
        <f t="shared" si="226"/>
        <v>8.6499999999999994E-2</v>
      </c>
      <c r="I1225" s="9" t="e">
        <f>IF(Inputs!$B$12="No",IF((K1225+L1225)&gt;(U1224*(1+rate/freq)),IF((U1224*(1+rate/freq))&lt;0,0,(U1224*(1+rate/freq))),(K1225+L1225)),IF(E1225="",NA(),IF(Inputs!$E$10&gt;(U1224*(1+rate/freq)),IF((U1224*(1+rate/freq))&lt;0,0,(U1224*(1+rate/freq))),PMT(H1225/freq,(term),-$B$2))))</f>
        <v>#N/A</v>
      </c>
      <c r="J1225" s="8" t="str">
        <f t="shared" si="227"/>
        <v/>
      </c>
      <c r="K1225" s="9" t="str">
        <f t="shared" si="228"/>
        <v/>
      </c>
      <c r="L1225" s="8" t="str">
        <f>IF(E1225="","",IF(Inputs!$B$12="Yes",I1225-K1225,Inputs!$B$6-K1225))</f>
        <v/>
      </c>
      <c r="M1225" s="8" t="str">
        <f t="shared" si="234"/>
        <v/>
      </c>
      <c r="N1225" s="8">
        <f>N1222+3</f>
        <v>1222</v>
      </c>
      <c r="O1225" s="8"/>
      <c r="P1225" s="8"/>
      <c r="Q1225" s="8" t="str">
        <f t="shared" si="229"/>
        <v/>
      </c>
      <c r="R1225" s="3">
        <f t="shared" si="230"/>
        <v>0</v>
      </c>
      <c r="S1225" s="19"/>
      <c r="T1225" s="3">
        <f t="shared" si="231"/>
        <v>0</v>
      </c>
      <c r="U1225" s="8" t="str">
        <f t="shared" si="232"/>
        <v/>
      </c>
      <c r="W1225" s="11"/>
      <c r="X1225" s="11"/>
      <c r="Y1225" s="11"/>
      <c r="Z1225" s="11"/>
      <c r="AA1225" s="11"/>
      <c r="AB1225" s="11"/>
      <c r="AC1225" s="11"/>
      <c r="AD1225">
        <f>IF(AND('Loan amortization schedule-old'!K1225&gt;$AE$1,K1225&gt;$AE$1),1,0)</f>
        <v>1</v>
      </c>
      <c r="AE1225" s="2">
        <f>IF(AND('Loan amortization schedule-old'!K1225&gt;$AE$1,K1225&lt;$AE$1),($AE$1-K1225)*Inputs!$B$10,0)</f>
        <v>0</v>
      </c>
      <c r="AF1225">
        <f>IF(AND('Loan amortization schedule-old'!K1225&lt;$AE$1,K1225&lt;$AE$1),('Loan amortization schedule-old'!K1225-'Loan amortization schedule-new'!K1225)*Inputs!$B$10,0)</f>
        <v>0</v>
      </c>
      <c r="AG1225" s="7"/>
      <c r="AH1225" s="61" t="e">
        <f>IF(ISERROR(E1225),NA(),'Loan amortization schedule-old'!K1225-'Loan amortization schedule-new'!K1225)+IF(ISERROR(E1225),NA(),'Loan amortization schedule-old'!L1225-'Loan amortization schedule-new'!L1225)-IF(ISERROR(E1225),NA(),IF(AD1225=1,0,SUM(AE1225:AF1225)))</f>
        <v>#VALUE!</v>
      </c>
    </row>
    <row r="1226" spans="4:34">
      <c r="D1226" s="26">
        <f>IF(SUM($D$2:D1225)&lt;&gt;0,0,IF(OR(ROUND(U1225-L1226,2)=0,ROUND(U1226,2)=0),E1226,0))</f>
        <v>0</v>
      </c>
      <c r="E1226" s="3" t="str">
        <f t="shared" si="233"/>
        <v/>
      </c>
      <c r="F1226" s="3" t="str">
        <f t="shared" si="225"/>
        <v/>
      </c>
      <c r="G1226" s="47">
        <f t="shared" si="235"/>
        <v>8.6499999999999994E-2</v>
      </c>
      <c r="H1226" s="37">
        <f t="shared" si="226"/>
        <v>8.6499999999999994E-2</v>
      </c>
      <c r="I1226" s="9" t="e">
        <f>IF(Inputs!$B$12="No",IF((K1226+L1226)&gt;(U1225*(1+rate/freq)),IF((U1225*(1+rate/freq))&lt;0,0,(U1225*(1+rate/freq))),(K1226+L1226)),IF(E1226="",NA(),IF(Inputs!$E$10&gt;(U1225*(1+rate/freq)),IF((U1225*(1+rate/freq))&lt;0,0,(U1225*(1+rate/freq))),PMT(H1226/freq,(term),-$B$2))))</f>
        <v>#N/A</v>
      </c>
      <c r="J1226" s="8" t="str">
        <f t="shared" si="227"/>
        <v/>
      </c>
      <c r="K1226" s="9" t="str">
        <f t="shared" si="228"/>
        <v/>
      </c>
      <c r="L1226" s="8" t="str">
        <f>IF(E1226="","",IF(Inputs!$B$12="Yes",I1226-K1226,Inputs!$B$6-K1226))</f>
        <v/>
      </c>
      <c r="M1226" s="8" t="str">
        <f t="shared" si="234"/>
        <v/>
      </c>
      <c r="N1226" s="8"/>
      <c r="O1226" s="8"/>
      <c r="P1226" s="8"/>
      <c r="Q1226" s="8" t="str">
        <f t="shared" si="229"/>
        <v/>
      </c>
      <c r="R1226" s="3">
        <f t="shared" si="230"/>
        <v>0</v>
      </c>
      <c r="S1226" s="19"/>
      <c r="T1226" s="3">
        <f t="shared" si="231"/>
        <v>0</v>
      </c>
      <c r="U1226" s="8" t="str">
        <f t="shared" si="232"/>
        <v/>
      </c>
      <c r="W1226" s="11"/>
      <c r="X1226" s="11"/>
      <c r="Y1226" s="11"/>
      <c r="Z1226" s="11"/>
      <c r="AA1226" s="11"/>
      <c r="AB1226" s="11"/>
      <c r="AC1226" s="11"/>
      <c r="AD1226">
        <f>IF(AND('Loan amortization schedule-old'!K1226&gt;$AE$1,K1226&gt;$AE$1),1,0)</f>
        <v>1</v>
      </c>
      <c r="AE1226" s="2">
        <f>IF(AND('Loan amortization schedule-old'!K1226&gt;$AE$1,K1226&lt;$AE$1),($AE$1-K1226)*Inputs!$B$10,0)</f>
        <v>0</v>
      </c>
      <c r="AF1226">
        <f>IF(AND('Loan amortization schedule-old'!K1226&lt;$AE$1,K1226&lt;$AE$1),('Loan amortization schedule-old'!K1226-'Loan amortization schedule-new'!K1226)*Inputs!$B$10,0)</f>
        <v>0</v>
      </c>
      <c r="AG1226" s="7"/>
      <c r="AH1226" s="61" t="e">
        <f>IF(ISERROR(E1226),NA(),'Loan amortization schedule-old'!K1226-'Loan amortization schedule-new'!K1226)+IF(ISERROR(E1226),NA(),'Loan amortization schedule-old'!L1226-'Loan amortization schedule-new'!L1226)-IF(ISERROR(E1226),NA(),IF(AD1226=1,0,SUM(AE1226:AF1226)))</f>
        <v>#VALUE!</v>
      </c>
    </row>
    <row r="1227" spans="4:34">
      <c r="D1227" s="26">
        <f>IF(SUM($D$2:D1226)&lt;&gt;0,0,IF(OR(ROUND(U1226-L1227,2)=0,ROUND(U1227,2)=0),E1227,0))</f>
        <v>0</v>
      </c>
      <c r="E1227" s="3" t="str">
        <f t="shared" si="233"/>
        <v/>
      </c>
      <c r="F1227" s="3" t="str">
        <f t="shared" si="225"/>
        <v/>
      </c>
      <c r="G1227" s="47">
        <f t="shared" si="235"/>
        <v>8.6499999999999994E-2</v>
      </c>
      <c r="H1227" s="37">
        <f t="shared" si="226"/>
        <v>8.6499999999999994E-2</v>
      </c>
      <c r="I1227" s="9" t="e">
        <f>IF(Inputs!$B$12="No",IF((K1227+L1227)&gt;(U1226*(1+rate/freq)),IF((U1226*(1+rate/freq))&lt;0,0,(U1226*(1+rate/freq))),(K1227+L1227)),IF(E1227="",NA(),IF(Inputs!$E$10&gt;(U1226*(1+rate/freq)),IF((U1226*(1+rate/freq))&lt;0,0,(U1226*(1+rate/freq))),PMT(H1227/freq,(term),-$B$2))))</f>
        <v>#N/A</v>
      </c>
      <c r="J1227" s="8" t="str">
        <f t="shared" si="227"/>
        <v/>
      </c>
      <c r="K1227" s="9" t="str">
        <f t="shared" si="228"/>
        <v/>
      </c>
      <c r="L1227" s="8" t="str">
        <f>IF(E1227="","",IF(Inputs!$B$12="Yes",I1227-K1227,Inputs!$B$6-K1227))</f>
        <v/>
      </c>
      <c r="M1227" s="8" t="str">
        <f t="shared" si="234"/>
        <v/>
      </c>
      <c r="N1227" s="8"/>
      <c r="O1227" s="8"/>
      <c r="P1227" s="8"/>
      <c r="Q1227" s="8" t="str">
        <f t="shared" si="229"/>
        <v/>
      </c>
      <c r="R1227" s="3">
        <f t="shared" si="230"/>
        <v>0</v>
      </c>
      <c r="S1227" s="19"/>
      <c r="T1227" s="3">
        <f t="shared" si="231"/>
        <v>0</v>
      </c>
      <c r="U1227" s="8" t="str">
        <f t="shared" si="232"/>
        <v/>
      </c>
      <c r="W1227" s="11"/>
      <c r="X1227" s="11"/>
      <c r="Y1227" s="11"/>
      <c r="Z1227" s="11"/>
      <c r="AA1227" s="11"/>
      <c r="AB1227" s="11"/>
      <c r="AC1227" s="11"/>
      <c r="AD1227">
        <f>IF(AND('Loan amortization schedule-old'!K1227&gt;$AE$1,K1227&gt;$AE$1),1,0)</f>
        <v>1</v>
      </c>
      <c r="AE1227" s="2">
        <f>IF(AND('Loan amortization schedule-old'!K1227&gt;$AE$1,K1227&lt;$AE$1),($AE$1-K1227)*Inputs!$B$10,0)</f>
        <v>0</v>
      </c>
      <c r="AF1227">
        <f>IF(AND('Loan amortization schedule-old'!K1227&lt;$AE$1,K1227&lt;$AE$1),('Loan amortization schedule-old'!K1227-'Loan amortization schedule-new'!K1227)*Inputs!$B$10,0)</f>
        <v>0</v>
      </c>
      <c r="AG1227" s="7"/>
      <c r="AH1227" s="61" t="e">
        <f>IF(ISERROR(E1227),NA(),'Loan amortization schedule-old'!K1227-'Loan amortization schedule-new'!K1227)+IF(ISERROR(E1227),NA(),'Loan amortization schedule-old'!L1227-'Loan amortization schedule-new'!L1227)-IF(ISERROR(E1227),NA(),IF(AD1227=1,0,SUM(AE1227:AF1227)))</f>
        <v>#VALUE!</v>
      </c>
    </row>
    <row r="1228" spans="4:34">
      <c r="D1228" s="26">
        <f>IF(SUM($D$2:D1227)&lt;&gt;0,0,IF(OR(ROUND(U1227-L1228,2)=0,ROUND(U1228,2)=0),E1228,0))</f>
        <v>0</v>
      </c>
      <c r="E1228" s="3" t="str">
        <f t="shared" si="233"/>
        <v/>
      </c>
      <c r="F1228" s="3" t="str">
        <f t="shared" si="225"/>
        <v/>
      </c>
      <c r="G1228" s="47">
        <f t="shared" si="235"/>
        <v>8.6499999999999994E-2</v>
      </c>
      <c r="H1228" s="37">
        <f t="shared" si="226"/>
        <v>8.6499999999999994E-2</v>
      </c>
      <c r="I1228" s="9" t="e">
        <f>IF(Inputs!$B$12="No",IF((K1228+L1228)&gt;(U1227*(1+rate/freq)),IF((U1227*(1+rate/freq))&lt;0,0,(U1227*(1+rate/freq))),(K1228+L1228)),IF(E1228="",NA(),IF(Inputs!$E$10&gt;(U1227*(1+rate/freq)),IF((U1227*(1+rate/freq))&lt;0,0,(U1227*(1+rate/freq))),PMT(H1228/freq,(term),-$B$2))))</f>
        <v>#N/A</v>
      </c>
      <c r="J1228" s="8" t="str">
        <f t="shared" si="227"/>
        <v/>
      </c>
      <c r="K1228" s="9" t="str">
        <f t="shared" si="228"/>
        <v/>
      </c>
      <c r="L1228" s="8" t="str">
        <f>IF(E1228="","",IF(Inputs!$B$12="Yes",I1228-K1228,Inputs!$B$6-K1228))</f>
        <v/>
      </c>
      <c r="M1228" s="8" t="str">
        <f t="shared" si="234"/>
        <v/>
      </c>
      <c r="N1228" s="8">
        <f>N1225+3</f>
        <v>1225</v>
      </c>
      <c r="O1228" s="8">
        <f>O1222+6</f>
        <v>1225</v>
      </c>
      <c r="P1228" s="8">
        <f>P1216+12</f>
        <v>1225</v>
      </c>
      <c r="Q1228" s="8" t="str">
        <f t="shared" si="229"/>
        <v/>
      </c>
      <c r="R1228" s="3">
        <f t="shared" si="230"/>
        <v>0</v>
      </c>
      <c r="S1228" s="19"/>
      <c r="T1228" s="3">
        <f t="shared" si="231"/>
        <v>0</v>
      </c>
      <c r="U1228" s="8" t="str">
        <f t="shared" si="232"/>
        <v/>
      </c>
      <c r="W1228" s="11"/>
      <c r="X1228" s="11"/>
      <c r="Y1228" s="11"/>
      <c r="Z1228" s="11"/>
      <c r="AA1228" s="11"/>
      <c r="AB1228" s="11"/>
      <c r="AC1228" s="11"/>
      <c r="AD1228">
        <f>IF(AND('Loan amortization schedule-old'!K1228&gt;$AE$1,K1228&gt;$AE$1),1,0)</f>
        <v>1</v>
      </c>
      <c r="AE1228" s="2">
        <f>IF(AND('Loan amortization schedule-old'!K1228&gt;$AE$1,K1228&lt;$AE$1),($AE$1-K1228)*Inputs!$B$10,0)</f>
        <v>0</v>
      </c>
      <c r="AF1228">
        <f>IF(AND('Loan amortization schedule-old'!K1228&lt;$AE$1,K1228&lt;$AE$1),('Loan amortization schedule-old'!K1228-'Loan amortization schedule-new'!K1228)*Inputs!$B$10,0)</f>
        <v>0</v>
      </c>
      <c r="AG1228" s="7"/>
      <c r="AH1228" s="61" t="e">
        <f>IF(ISERROR(E1228),NA(),'Loan amortization schedule-old'!K1228-'Loan amortization schedule-new'!K1228)+IF(ISERROR(E1228),NA(),'Loan amortization schedule-old'!L1228-'Loan amortization schedule-new'!L1228)-IF(ISERROR(E1228),NA(),IF(AD1228=1,0,SUM(AE1228:AF1228)))</f>
        <v>#VALUE!</v>
      </c>
    </row>
    <row r="1229" spans="4:34">
      <c r="D1229" s="26">
        <f>IF(SUM($D$2:D1228)&lt;&gt;0,0,IF(OR(ROUND(U1228-L1229,2)=0,ROUND(U1229,2)=0),E1229,0))</f>
        <v>0</v>
      </c>
      <c r="E1229" s="3" t="str">
        <f t="shared" si="233"/>
        <v/>
      </c>
      <c r="F1229" s="3" t="str">
        <f t="shared" si="225"/>
        <v/>
      </c>
      <c r="G1229" s="47">
        <f t="shared" si="235"/>
        <v>8.6499999999999994E-2</v>
      </c>
      <c r="H1229" s="37">
        <f t="shared" si="226"/>
        <v>8.6499999999999994E-2</v>
      </c>
      <c r="I1229" s="9" t="e">
        <f>IF(Inputs!$B$12="No",IF((K1229+L1229)&gt;(U1228*(1+rate/freq)),IF((U1228*(1+rate/freq))&lt;0,0,(U1228*(1+rate/freq))),(K1229+L1229)),IF(E1229="",NA(),IF(Inputs!$E$10&gt;(U1228*(1+rate/freq)),IF((U1228*(1+rate/freq))&lt;0,0,(U1228*(1+rate/freq))),PMT(H1229/freq,(term),-$B$2))))</f>
        <v>#N/A</v>
      </c>
      <c r="J1229" s="8" t="str">
        <f t="shared" si="227"/>
        <v/>
      </c>
      <c r="K1229" s="9" t="str">
        <f t="shared" si="228"/>
        <v/>
      </c>
      <c r="L1229" s="8" t="str">
        <f>IF(E1229="","",IF(Inputs!$B$12="Yes",I1229-K1229,Inputs!$B$6-K1229))</f>
        <v/>
      </c>
      <c r="M1229" s="8" t="str">
        <f t="shared" si="234"/>
        <v/>
      </c>
      <c r="N1229" s="8"/>
      <c r="O1229" s="8"/>
      <c r="P1229" s="8"/>
      <c r="Q1229" s="8" t="str">
        <f t="shared" si="229"/>
        <v/>
      </c>
      <c r="R1229" s="3">
        <f t="shared" si="230"/>
        <v>0</v>
      </c>
      <c r="S1229" s="19"/>
      <c r="T1229" s="3">
        <f t="shared" si="231"/>
        <v>0</v>
      </c>
      <c r="U1229" s="8" t="str">
        <f t="shared" si="232"/>
        <v/>
      </c>
      <c r="W1229" s="11"/>
      <c r="X1229" s="11"/>
      <c r="Y1229" s="11"/>
      <c r="Z1229" s="11"/>
      <c r="AA1229" s="11"/>
      <c r="AB1229" s="11"/>
      <c r="AC1229" s="11"/>
      <c r="AD1229">
        <f>IF(AND('Loan amortization schedule-old'!K1229&gt;$AE$1,K1229&gt;$AE$1),1,0)</f>
        <v>1</v>
      </c>
      <c r="AE1229" s="2">
        <f>IF(AND('Loan amortization schedule-old'!K1229&gt;$AE$1,K1229&lt;$AE$1),($AE$1-K1229)*Inputs!$B$10,0)</f>
        <v>0</v>
      </c>
      <c r="AF1229">
        <f>IF(AND('Loan amortization schedule-old'!K1229&lt;$AE$1,K1229&lt;$AE$1),('Loan amortization schedule-old'!K1229-'Loan amortization schedule-new'!K1229)*Inputs!$B$10,0)</f>
        <v>0</v>
      </c>
      <c r="AG1229" s="7"/>
      <c r="AH1229" s="61" t="e">
        <f>IF(ISERROR(E1229),NA(),'Loan amortization schedule-old'!K1229-'Loan amortization schedule-new'!K1229)+IF(ISERROR(E1229),NA(),'Loan amortization schedule-old'!L1229-'Loan amortization schedule-new'!L1229)-IF(ISERROR(E1229),NA(),IF(AD1229=1,0,SUM(AE1229:AF1229)))</f>
        <v>#VALUE!</v>
      </c>
    </row>
    <row r="1230" spans="4:34">
      <c r="D1230" s="26">
        <f>IF(SUM($D$2:D1229)&lt;&gt;0,0,IF(OR(ROUND(U1229-L1230,2)=0,ROUND(U1230,2)=0),E1230,0))</f>
        <v>0</v>
      </c>
      <c r="E1230" s="3" t="str">
        <f t="shared" si="233"/>
        <v/>
      </c>
      <c r="F1230" s="3" t="str">
        <f t="shared" si="225"/>
        <v/>
      </c>
      <c r="G1230" s="47">
        <f t="shared" si="235"/>
        <v>8.6499999999999994E-2</v>
      </c>
      <c r="H1230" s="37">
        <f t="shared" si="226"/>
        <v>8.6499999999999994E-2</v>
      </c>
      <c r="I1230" s="9" t="e">
        <f>IF(Inputs!$B$12="No",IF((K1230+L1230)&gt;(U1229*(1+rate/freq)),IF((U1229*(1+rate/freq))&lt;0,0,(U1229*(1+rate/freq))),(K1230+L1230)),IF(E1230="",NA(),IF(Inputs!$E$10&gt;(U1229*(1+rate/freq)),IF((U1229*(1+rate/freq))&lt;0,0,(U1229*(1+rate/freq))),PMT(H1230/freq,(term),-$B$2))))</f>
        <v>#N/A</v>
      </c>
      <c r="J1230" s="8" t="str">
        <f t="shared" si="227"/>
        <v/>
      </c>
      <c r="K1230" s="9" t="str">
        <f t="shared" si="228"/>
        <v/>
      </c>
      <c r="L1230" s="8" t="str">
        <f>IF(E1230="","",IF(Inputs!$B$12="Yes",I1230-K1230,Inputs!$B$6-K1230))</f>
        <v/>
      </c>
      <c r="M1230" s="8" t="str">
        <f t="shared" si="234"/>
        <v/>
      </c>
      <c r="N1230" s="8"/>
      <c r="O1230" s="8"/>
      <c r="P1230" s="8"/>
      <c r="Q1230" s="8" t="str">
        <f t="shared" si="229"/>
        <v/>
      </c>
      <c r="R1230" s="3">
        <f t="shared" si="230"/>
        <v>0</v>
      </c>
      <c r="S1230" s="19"/>
      <c r="T1230" s="3">
        <f t="shared" si="231"/>
        <v>0</v>
      </c>
      <c r="U1230" s="8" t="str">
        <f t="shared" si="232"/>
        <v/>
      </c>
      <c r="W1230" s="11"/>
      <c r="X1230" s="11"/>
      <c r="Y1230" s="11"/>
      <c r="Z1230" s="11"/>
      <c r="AA1230" s="11"/>
      <c r="AB1230" s="11"/>
      <c r="AC1230" s="11"/>
      <c r="AD1230">
        <f>IF(AND('Loan amortization schedule-old'!K1230&gt;$AE$1,K1230&gt;$AE$1),1,0)</f>
        <v>1</v>
      </c>
      <c r="AE1230" s="2">
        <f>IF(AND('Loan amortization schedule-old'!K1230&gt;$AE$1,K1230&lt;$AE$1),($AE$1-K1230)*Inputs!$B$10,0)</f>
        <v>0</v>
      </c>
      <c r="AF1230">
        <f>IF(AND('Loan amortization schedule-old'!K1230&lt;$AE$1,K1230&lt;$AE$1),('Loan amortization schedule-old'!K1230-'Loan amortization schedule-new'!K1230)*Inputs!$B$10,0)</f>
        <v>0</v>
      </c>
      <c r="AG1230" s="7"/>
      <c r="AH1230" s="61" t="e">
        <f>IF(ISERROR(E1230),NA(),'Loan amortization schedule-old'!K1230-'Loan amortization schedule-new'!K1230)+IF(ISERROR(E1230),NA(),'Loan amortization schedule-old'!L1230-'Loan amortization schedule-new'!L1230)-IF(ISERROR(E1230),NA(),IF(AD1230=1,0,SUM(AE1230:AF1230)))</f>
        <v>#VALUE!</v>
      </c>
    </row>
    <row r="1231" spans="4:34">
      <c r="D1231" s="26">
        <f>IF(SUM($D$2:D1230)&lt;&gt;0,0,IF(OR(ROUND(U1230-L1231,2)=0,ROUND(U1231,2)=0),E1231,0))</f>
        <v>0</v>
      </c>
      <c r="E1231" s="3" t="str">
        <f t="shared" si="233"/>
        <v/>
      </c>
      <c r="F1231" s="3" t="str">
        <f t="shared" si="225"/>
        <v/>
      </c>
      <c r="G1231" s="47">
        <f t="shared" si="235"/>
        <v>8.6499999999999994E-2</v>
      </c>
      <c r="H1231" s="37">
        <f t="shared" si="226"/>
        <v>8.6499999999999994E-2</v>
      </c>
      <c r="I1231" s="9" t="e">
        <f>IF(Inputs!$B$12="No",IF((K1231+L1231)&gt;(U1230*(1+rate/freq)),IF((U1230*(1+rate/freq))&lt;0,0,(U1230*(1+rate/freq))),(K1231+L1231)),IF(E1231="",NA(),IF(Inputs!$E$10&gt;(U1230*(1+rate/freq)),IF((U1230*(1+rate/freq))&lt;0,0,(U1230*(1+rate/freq))),PMT(H1231/freq,(term),-$B$2))))</f>
        <v>#N/A</v>
      </c>
      <c r="J1231" s="8" t="str">
        <f t="shared" si="227"/>
        <v/>
      </c>
      <c r="K1231" s="9" t="str">
        <f t="shared" si="228"/>
        <v/>
      </c>
      <c r="L1231" s="8" t="str">
        <f>IF(E1231="","",IF(Inputs!$B$12="Yes",I1231-K1231,Inputs!$B$6-K1231))</f>
        <v/>
      </c>
      <c r="M1231" s="8" t="str">
        <f t="shared" si="234"/>
        <v/>
      </c>
      <c r="N1231" s="8">
        <f>N1228+3</f>
        <v>1228</v>
      </c>
      <c r="O1231" s="8"/>
      <c r="P1231" s="8"/>
      <c r="Q1231" s="8" t="str">
        <f t="shared" si="229"/>
        <v/>
      </c>
      <c r="R1231" s="3">
        <f t="shared" si="230"/>
        <v>0</v>
      </c>
      <c r="S1231" s="19"/>
      <c r="T1231" s="3">
        <f t="shared" si="231"/>
        <v>0</v>
      </c>
      <c r="U1231" s="8" t="str">
        <f t="shared" si="232"/>
        <v/>
      </c>
      <c r="W1231" s="11"/>
      <c r="X1231" s="11"/>
      <c r="Y1231" s="11"/>
      <c r="Z1231" s="11"/>
      <c r="AA1231" s="11"/>
      <c r="AB1231" s="11"/>
      <c r="AC1231" s="11"/>
      <c r="AD1231">
        <f>IF(AND('Loan amortization schedule-old'!K1231&gt;$AE$1,K1231&gt;$AE$1),1,0)</f>
        <v>1</v>
      </c>
      <c r="AE1231" s="2">
        <f>IF(AND('Loan amortization schedule-old'!K1231&gt;$AE$1,K1231&lt;$AE$1),($AE$1-K1231)*Inputs!$B$10,0)</f>
        <v>0</v>
      </c>
      <c r="AF1231">
        <f>IF(AND('Loan amortization schedule-old'!K1231&lt;$AE$1,K1231&lt;$AE$1),('Loan amortization schedule-old'!K1231-'Loan amortization schedule-new'!K1231)*Inputs!$B$10,0)</f>
        <v>0</v>
      </c>
      <c r="AG1231" s="7"/>
      <c r="AH1231" s="61" t="e">
        <f>IF(ISERROR(E1231),NA(),'Loan amortization schedule-old'!K1231-'Loan amortization schedule-new'!K1231)+IF(ISERROR(E1231),NA(),'Loan amortization schedule-old'!L1231-'Loan amortization schedule-new'!L1231)-IF(ISERROR(E1231),NA(),IF(AD1231=1,0,SUM(AE1231:AF1231)))</f>
        <v>#VALUE!</v>
      </c>
    </row>
    <row r="1232" spans="4:34">
      <c r="D1232" s="26">
        <f>IF(SUM($D$2:D1231)&lt;&gt;0,0,IF(OR(ROUND(U1231-L1232,2)=0,ROUND(U1232,2)=0),E1232,0))</f>
        <v>0</v>
      </c>
      <c r="E1232" s="3" t="str">
        <f t="shared" si="233"/>
        <v/>
      </c>
      <c r="F1232" s="3" t="str">
        <f t="shared" si="225"/>
        <v/>
      </c>
      <c r="G1232" s="47">
        <f t="shared" si="235"/>
        <v>8.6499999999999994E-2</v>
      </c>
      <c r="H1232" s="37">
        <f t="shared" si="226"/>
        <v>8.6499999999999994E-2</v>
      </c>
      <c r="I1232" s="9" t="e">
        <f>IF(Inputs!$B$12="No",IF((K1232+L1232)&gt;(U1231*(1+rate/freq)),IF((U1231*(1+rate/freq))&lt;0,0,(U1231*(1+rate/freq))),(K1232+L1232)),IF(E1232="",NA(),IF(Inputs!$E$10&gt;(U1231*(1+rate/freq)),IF((U1231*(1+rate/freq))&lt;0,0,(U1231*(1+rate/freq))),PMT(H1232/freq,(term),-$B$2))))</f>
        <v>#N/A</v>
      </c>
      <c r="J1232" s="8" t="str">
        <f t="shared" si="227"/>
        <v/>
      </c>
      <c r="K1232" s="9" t="str">
        <f t="shared" si="228"/>
        <v/>
      </c>
      <c r="L1232" s="8" t="str">
        <f>IF(E1232="","",IF(Inputs!$B$12="Yes",I1232-K1232,Inputs!$B$6-K1232))</f>
        <v/>
      </c>
      <c r="M1232" s="8" t="str">
        <f t="shared" si="234"/>
        <v/>
      </c>
      <c r="N1232" s="8"/>
      <c r="O1232" s="8"/>
      <c r="P1232" s="8"/>
      <c r="Q1232" s="8" t="str">
        <f t="shared" si="229"/>
        <v/>
      </c>
      <c r="R1232" s="3">
        <f t="shared" si="230"/>
        <v>0</v>
      </c>
      <c r="S1232" s="19"/>
      <c r="T1232" s="3">
        <f t="shared" si="231"/>
        <v>0</v>
      </c>
      <c r="U1232" s="8" t="str">
        <f t="shared" si="232"/>
        <v/>
      </c>
      <c r="W1232" s="11"/>
      <c r="X1232" s="11"/>
      <c r="Y1232" s="11"/>
      <c r="Z1232" s="11"/>
      <c r="AA1232" s="11"/>
      <c r="AB1232" s="11"/>
      <c r="AC1232" s="11"/>
      <c r="AD1232">
        <f>IF(AND('Loan amortization schedule-old'!K1232&gt;$AE$1,K1232&gt;$AE$1),1,0)</f>
        <v>1</v>
      </c>
      <c r="AE1232" s="2">
        <f>IF(AND('Loan amortization schedule-old'!K1232&gt;$AE$1,K1232&lt;$AE$1),($AE$1-K1232)*Inputs!$B$10,0)</f>
        <v>0</v>
      </c>
      <c r="AF1232">
        <f>IF(AND('Loan amortization schedule-old'!K1232&lt;$AE$1,K1232&lt;$AE$1),('Loan amortization schedule-old'!K1232-'Loan amortization schedule-new'!K1232)*Inputs!$B$10,0)</f>
        <v>0</v>
      </c>
      <c r="AG1232" s="7"/>
      <c r="AH1232" s="61" t="e">
        <f>IF(ISERROR(E1232),NA(),'Loan amortization schedule-old'!K1232-'Loan amortization schedule-new'!K1232)+IF(ISERROR(E1232),NA(),'Loan amortization schedule-old'!L1232-'Loan amortization schedule-new'!L1232)-IF(ISERROR(E1232),NA(),IF(AD1232=1,0,SUM(AE1232:AF1232)))</f>
        <v>#VALUE!</v>
      </c>
    </row>
    <row r="1233" spans="4:34">
      <c r="D1233" s="26">
        <f>IF(SUM($D$2:D1232)&lt;&gt;0,0,IF(OR(ROUND(U1232-L1233,2)=0,ROUND(U1233,2)=0),E1233,0))</f>
        <v>0</v>
      </c>
      <c r="E1233" s="3" t="str">
        <f t="shared" si="233"/>
        <v/>
      </c>
      <c r="F1233" s="3" t="str">
        <f t="shared" si="225"/>
        <v/>
      </c>
      <c r="G1233" s="47">
        <f t="shared" si="235"/>
        <v>8.6499999999999994E-2</v>
      </c>
      <c r="H1233" s="37">
        <f t="shared" si="226"/>
        <v>8.6499999999999994E-2</v>
      </c>
      <c r="I1233" s="9" t="e">
        <f>IF(Inputs!$B$12="No",IF((K1233+L1233)&gt;(U1232*(1+rate/freq)),IF((U1232*(1+rate/freq))&lt;0,0,(U1232*(1+rate/freq))),(K1233+L1233)),IF(E1233="",NA(),IF(Inputs!$E$10&gt;(U1232*(1+rate/freq)),IF((U1232*(1+rate/freq))&lt;0,0,(U1232*(1+rate/freq))),PMT(H1233/freq,(term),-$B$2))))</f>
        <v>#N/A</v>
      </c>
      <c r="J1233" s="8" t="str">
        <f t="shared" si="227"/>
        <v/>
      </c>
      <c r="K1233" s="9" t="str">
        <f t="shared" si="228"/>
        <v/>
      </c>
      <c r="L1233" s="8" t="str">
        <f>IF(E1233="","",IF(Inputs!$B$12="Yes",I1233-K1233,Inputs!$B$6-K1233))</f>
        <v/>
      </c>
      <c r="M1233" s="8" t="str">
        <f t="shared" si="234"/>
        <v/>
      </c>
      <c r="N1233" s="8"/>
      <c r="O1233" s="8"/>
      <c r="P1233" s="8"/>
      <c r="Q1233" s="8" t="str">
        <f t="shared" si="229"/>
        <v/>
      </c>
      <c r="R1233" s="3">
        <f t="shared" si="230"/>
        <v>0</v>
      </c>
      <c r="S1233" s="19"/>
      <c r="T1233" s="3">
        <f t="shared" si="231"/>
        <v>0</v>
      </c>
      <c r="U1233" s="8" t="str">
        <f t="shared" si="232"/>
        <v/>
      </c>
      <c r="W1233" s="11"/>
      <c r="X1233" s="11"/>
      <c r="Y1233" s="11"/>
      <c r="Z1233" s="11"/>
      <c r="AA1233" s="11"/>
      <c r="AB1233" s="11"/>
      <c r="AC1233" s="11"/>
      <c r="AD1233">
        <f>IF(AND('Loan amortization schedule-old'!K1233&gt;$AE$1,K1233&gt;$AE$1),1,0)</f>
        <v>1</v>
      </c>
      <c r="AE1233" s="2">
        <f>IF(AND('Loan amortization schedule-old'!K1233&gt;$AE$1,K1233&lt;$AE$1),($AE$1-K1233)*Inputs!$B$10,0)</f>
        <v>0</v>
      </c>
      <c r="AF1233">
        <f>IF(AND('Loan amortization schedule-old'!K1233&lt;$AE$1,K1233&lt;$AE$1),('Loan amortization schedule-old'!K1233-'Loan amortization schedule-new'!K1233)*Inputs!$B$10,0)</f>
        <v>0</v>
      </c>
      <c r="AG1233" s="7"/>
      <c r="AH1233" s="61" t="e">
        <f>IF(ISERROR(E1233),NA(),'Loan amortization schedule-old'!K1233-'Loan amortization schedule-new'!K1233)+IF(ISERROR(E1233),NA(),'Loan amortization schedule-old'!L1233-'Loan amortization schedule-new'!L1233)-IF(ISERROR(E1233),NA(),IF(AD1233=1,0,SUM(AE1233:AF1233)))</f>
        <v>#VALUE!</v>
      </c>
    </row>
    <row r="1234" spans="4:34">
      <c r="D1234" s="26">
        <f>IF(SUM($D$2:D1233)&lt;&gt;0,0,IF(OR(ROUND(U1233-L1234,2)=0,ROUND(U1234,2)=0),E1234,0))</f>
        <v>0</v>
      </c>
      <c r="E1234" s="3" t="str">
        <f t="shared" si="233"/>
        <v/>
      </c>
      <c r="F1234" s="3" t="str">
        <f t="shared" si="225"/>
        <v/>
      </c>
      <c r="G1234" s="47">
        <f t="shared" si="235"/>
        <v>8.6499999999999994E-2</v>
      </c>
      <c r="H1234" s="37">
        <f t="shared" si="226"/>
        <v>8.6499999999999994E-2</v>
      </c>
      <c r="I1234" s="9" t="e">
        <f>IF(Inputs!$B$12="No",IF((K1234+L1234)&gt;(U1233*(1+rate/freq)),IF((U1233*(1+rate/freq))&lt;0,0,(U1233*(1+rate/freq))),(K1234+L1234)),IF(E1234="",NA(),IF(Inputs!$E$10&gt;(U1233*(1+rate/freq)),IF((U1233*(1+rate/freq))&lt;0,0,(U1233*(1+rate/freq))),PMT(H1234/freq,(term),-$B$2))))</f>
        <v>#N/A</v>
      </c>
      <c r="J1234" s="8" t="str">
        <f t="shared" si="227"/>
        <v/>
      </c>
      <c r="K1234" s="9" t="str">
        <f t="shared" si="228"/>
        <v/>
      </c>
      <c r="L1234" s="8" t="str">
        <f>IF(E1234="","",IF(Inputs!$B$12="Yes",I1234-K1234,Inputs!$B$6-K1234))</f>
        <v/>
      </c>
      <c r="M1234" s="8" t="str">
        <f t="shared" si="234"/>
        <v/>
      </c>
      <c r="N1234" s="8">
        <f>N1231+3</f>
        <v>1231</v>
      </c>
      <c r="O1234" s="8">
        <f>O1228+6</f>
        <v>1231</v>
      </c>
      <c r="P1234" s="8"/>
      <c r="Q1234" s="8" t="str">
        <f t="shared" si="229"/>
        <v/>
      </c>
      <c r="R1234" s="3">
        <f t="shared" si="230"/>
        <v>0</v>
      </c>
      <c r="S1234" s="19"/>
      <c r="T1234" s="3">
        <f t="shared" si="231"/>
        <v>0</v>
      </c>
      <c r="U1234" s="8" t="str">
        <f t="shared" si="232"/>
        <v/>
      </c>
      <c r="W1234" s="11"/>
      <c r="X1234" s="11"/>
      <c r="Y1234" s="11"/>
      <c r="Z1234" s="11"/>
      <c r="AA1234" s="11"/>
      <c r="AB1234" s="11"/>
      <c r="AC1234" s="11"/>
      <c r="AD1234">
        <f>IF(AND('Loan amortization schedule-old'!K1234&gt;$AE$1,K1234&gt;$AE$1),1,0)</f>
        <v>1</v>
      </c>
      <c r="AE1234" s="2">
        <f>IF(AND('Loan amortization schedule-old'!K1234&gt;$AE$1,K1234&lt;$AE$1),($AE$1-K1234)*Inputs!$B$10,0)</f>
        <v>0</v>
      </c>
      <c r="AF1234">
        <f>IF(AND('Loan amortization schedule-old'!K1234&lt;$AE$1,K1234&lt;$AE$1),('Loan amortization schedule-old'!K1234-'Loan amortization schedule-new'!K1234)*Inputs!$B$10,0)</f>
        <v>0</v>
      </c>
      <c r="AG1234" s="7"/>
      <c r="AH1234" s="61" t="e">
        <f>IF(ISERROR(E1234),NA(),'Loan amortization schedule-old'!K1234-'Loan amortization schedule-new'!K1234)+IF(ISERROR(E1234),NA(),'Loan amortization schedule-old'!L1234-'Loan amortization schedule-new'!L1234)-IF(ISERROR(E1234),NA(),IF(AD1234=1,0,SUM(AE1234:AF1234)))</f>
        <v>#VALUE!</v>
      </c>
    </row>
    <row r="1235" spans="4:34">
      <c r="D1235" s="26">
        <f>IF(SUM($D$2:D1234)&lt;&gt;0,0,IF(OR(ROUND(U1234-L1235,2)=0,ROUND(U1235,2)=0),E1235,0))</f>
        <v>0</v>
      </c>
      <c r="E1235" s="3" t="str">
        <f t="shared" si="233"/>
        <v/>
      </c>
      <c r="F1235" s="3" t="str">
        <f t="shared" si="225"/>
        <v/>
      </c>
      <c r="G1235" s="47">
        <f t="shared" si="235"/>
        <v>8.6499999999999994E-2</v>
      </c>
      <c r="H1235" s="37">
        <f t="shared" si="226"/>
        <v>8.6499999999999994E-2</v>
      </c>
      <c r="I1235" s="9" t="e">
        <f>IF(Inputs!$B$12="No",IF((K1235+L1235)&gt;(U1234*(1+rate/freq)),IF((U1234*(1+rate/freq))&lt;0,0,(U1234*(1+rate/freq))),(K1235+L1235)),IF(E1235="",NA(),IF(Inputs!$E$10&gt;(U1234*(1+rate/freq)),IF((U1234*(1+rate/freq))&lt;0,0,(U1234*(1+rate/freq))),PMT(H1235/freq,(term),-$B$2))))</f>
        <v>#N/A</v>
      </c>
      <c r="J1235" s="8" t="str">
        <f t="shared" si="227"/>
        <v/>
      </c>
      <c r="K1235" s="9" t="str">
        <f t="shared" si="228"/>
        <v/>
      </c>
      <c r="L1235" s="8" t="str">
        <f>IF(E1235="","",IF(Inputs!$B$12="Yes",I1235-K1235,Inputs!$B$6-K1235))</f>
        <v/>
      </c>
      <c r="M1235" s="8" t="str">
        <f t="shared" si="234"/>
        <v/>
      </c>
      <c r="N1235" s="8"/>
      <c r="O1235" s="8"/>
      <c r="P1235" s="8"/>
      <c r="Q1235" s="8" t="str">
        <f t="shared" si="229"/>
        <v/>
      </c>
      <c r="R1235" s="3">
        <f t="shared" si="230"/>
        <v>0</v>
      </c>
      <c r="S1235" s="19"/>
      <c r="T1235" s="3">
        <f t="shared" si="231"/>
        <v>0</v>
      </c>
      <c r="U1235" s="8" t="str">
        <f t="shared" si="232"/>
        <v/>
      </c>
      <c r="W1235" s="11"/>
      <c r="X1235" s="11"/>
      <c r="Y1235" s="11"/>
      <c r="Z1235" s="11"/>
      <c r="AA1235" s="11"/>
      <c r="AB1235" s="11"/>
      <c r="AC1235" s="11"/>
      <c r="AD1235">
        <f>IF(AND('Loan amortization schedule-old'!K1235&gt;$AE$1,K1235&gt;$AE$1),1,0)</f>
        <v>1</v>
      </c>
      <c r="AE1235" s="2">
        <f>IF(AND('Loan amortization schedule-old'!K1235&gt;$AE$1,K1235&lt;$AE$1),($AE$1-K1235)*Inputs!$B$10,0)</f>
        <v>0</v>
      </c>
      <c r="AF1235">
        <f>IF(AND('Loan amortization schedule-old'!K1235&lt;$AE$1,K1235&lt;$AE$1),('Loan amortization schedule-old'!K1235-'Loan amortization schedule-new'!K1235)*Inputs!$B$10,0)</f>
        <v>0</v>
      </c>
      <c r="AG1235" s="7"/>
      <c r="AH1235" s="61" t="e">
        <f>IF(ISERROR(E1235),NA(),'Loan amortization schedule-old'!K1235-'Loan amortization schedule-new'!K1235)+IF(ISERROR(E1235),NA(),'Loan amortization schedule-old'!L1235-'Loan amortization schedule-new'!L1235)-IF(ISERROR(E1235),NA(),IF(AD1235=1,0,SUM(AE1235:AF1235)))</f>
        <v>#VALUE!</v>
      </c>
    </row>
    <row r="1236" spans="4:34">
      <c r="D1236" s="26">
        <f>IF(SUM($D$2:D1235)&lt;&gt;0,0,IF(OR(ROUND(U1235-L1236,2)=0,ROUND(U1236,2)=0),E1236,0))</f>
        <v>0</v>
      </c>
      <c r="E1236" s="3" t="str">
        <f t="shared" si="233"/>
        <v/>
      </c>
      <c r="F1236" s="3" t="str">
        <f t="shared" si="225"/>
        <v/>
      </c>
      <c r="G1236" s="47">
        <f t="shared" si="235"/>
        <v>8.6499999999999994E-2</v>
      </c>
      <c r="H1236" s="37">
        <f t="shared" si="226"/>
        <v>8.6499999999999994E-2</v>
      </c>
      <c r="I1236" s="9" t="e">
        <f>IF(Inputs!$B$12="No",IF((K1236+L1236)&gt;(U1235*(1+rate/freq)),IF((U1235*(1+rate/freq))&lt;0,0,(U1235*(1+rate/freq))),(K1236+L1236)),IF(E1236="",NA(),IF(Inputs!$E$10&gt;(U1235*(1+rate/freq)),IF((U1235*(1+rate/freq))&lt;0,0,(U1235*(1+rate/freq))),PMT(H1236/freq,(term),-$B$2))))</f>
        <v>#N/A</v>
      </c>
      <c r="J1236" s="8" t="str">
        <f t="shared" si="227"/>
        <v/>
      </c>
      <c r="K1236" s="9" t="str">
        <f t="shared" si="228"/>
        <v/>
      </c>
      <c r="L1236" s="8" t="str">
        <f>IF(E1236="","",IF(Inputs!$B$12="Yes",I1236-K1236,Inputs!$B$6-K1236))</f>
        <v/>
      </c>
      <c r="M1236" s="8" t="str">
        <f t="shared" si="234"/>
        <v/>
      </c>
      <c r="N1236" s="8"/>
      <c r="O1236" s="8"/>
      <c r="P1236" s="8"/>
      <c r="Q1236" s="8" t="str">
        <f t="shared" si="229"/>
        <v/>
      </c>
      <c r="R1236" s="3">
        <f t="shared" si="230"/>
        <v>0</v>
      </c>
      <c r="S1236" s="19"/>
      <c r="T1236" s="3">
        <f t="shared" si="231"/>
        <v>0</v>
      </c>
      <c r="U1236" s="8" t="str">
        <f t="shared" si="232"/>
        <v/>
      </c>
      <c r="W1236" s="11"/>
      <c r="X1236" s="11"/>
      <c r="Y1236" s="11"/>
      <c r="Z1236" s="11"/>
      <c r="AA1236" s="11"/>
      <c r="AB1236" s="11"/>
      <c r="AC1236" s="11"/>
      <c r="AD1236">
        <f>IF(AND('Loan amortization schedule-old'!K1236&gt;$AE$1,K1236&gt;$AE$1),1,0)</f>
        <v>1</v>
      </c>
      <c r="AE1236" s="2">
        <f>IF(AND('Loan amortization schedule-old'!K1236&gt;$AE$1,K1236&lt;$AE$1),($AE$1-K1236)*Inputs!$B$10,0)</f>
        <v>0</v>
      </c>
      <c r="AF1236">
        <f>IF(AND('Loan amortization schedule-old'!K1236&lt;$AE$1,K1236&lt;$AE$1),('Loan amortization schedule-old'!K1236-'Loan amortization schedule-new'!K1236)*Inputs!$B$10,0)</f>
        <v>0</v>
      </c>
      <c r="AG1236" s="7"/>
      <c r="AH1236" s="61" t="e">
        <f>IF(ISERROR(E1236),NA(),'Loan amortization schedule-old'!K1236-'Loan amortization schedule-new'!K1236)+IF(ISERROR(E1236),NA(),'Loan amortization schedule-old'!L1236-'Loan amortization schedule-new'!L1236)-IF(ISERROR(E1236),NA(),IF(AD1236=1,0,SUM(AE1236:AF1236)))</f>
        <v>#VALUE!</v>
      </c>
    </row>
    <row r="1237" spans="4:34">
      <c r="D1237" s="26">
        <f>IF(SUM($D$2:D1236)&lt;&gt;0,0,IF(OR(ROUND(U1236-L1237,2)=0,ROUND(U1237,2)=0),E1237,0))</f>
        <v>0</v>
      </c>
      <c r="E1237" s="3" t="str">
        <f t="shared" si="233"/>
        <v/>
      </c>
      <c r="F1237" s="3" t="str">
        <f t="shared" si="225"/>
        <v/>
      </c>
      <c r="G1237" s="47">
        <f t="shared" si="235"/>
        <v>8.6499999999999994E-2</v>
      </c>
      <c r="H1237" s="37">
        <f t="shared" si="226"/>
        <v>8.6499999999999994E-2</v>
      </c>
      <c r="I1237" s="9" t="e">
        <f>IF(Inputs!$B$12="No",IF((K1237+L1237)&gt;(U1236*(1+rate/freq)),IF((U1236*(1+rate/freq))&lt;0,0,(U1236*(1+rate/freq))),(K1237+L1237)),IF(E1237="",NA(),IF(Inputs!$E$10&gt;(U1236*(1+rate/freq)),IF((U1236*(1+rate/freq))&lt;0,0,(U1236*(1+rate/freq))),PMT(H1237/freq,(term),-$B$2))))</f>
        <v>#N/A</v>
      </c>
      <c r="J1237" s="8" t="str">
        <f t="shared" si="227"/>
        <v/>
      </c>
      <c r="K1237" s="9" t="str">
        <f t="shared" si="228"/>
        <v/>
      </c>
      <c r="L1237" s="8" t="str">
        <f>IF(E1237="","",IF(Inputs!$B$12="Yes",I1237-K1237,Inputs!$B$6-K1237))</f>
        <v/>
      </c>
      <c r="M1237" s="8" t="str">
        <f t="shared" si="234"/>
        <v/>
      </c>
      <c r="N1237" s="8">
        <f>N1234+3</f>
        <v>1234</v>
      </c>
      <c r="O1237" s="8"/>
      <c r="P1237" s="8"/>
      <c r="Q1237" s="8" t="str">
        <f t="shared" si="229"/>
        <v/>
      </c>
      <c r="R1237" s="3">
        <f t="shared" si="230"/>
        <v>0</v>
      </c>
      <c r="S1237" s="19"/>
      <c r="T1237" s="3">
        <f t="shared" si="231"/>
        <v>0</v>
      </c>
      <c r="U1237" s="8" t="str">
        <f t="shared" si="232"/>
        <v/>
      </c>
      <c r="W1237" s="11"/>
      <c r="X1237" s="11"/>
      <c r="Y1237" s="11"/>
      <c r="Z1237" s="11"/>
      <c r="AA1237" s="11"/>
      <c r="AB1237" s="11"/>
      <c r="AC1237" s="11"/>
      <c r="AD1237">
        <f>IF(AND('Loan amortization schedule-old'!K1237&gt;$AE$1,K1237&gt;$AE$1),1,0)</f>
        <v>1</v>
      </c>
      <c r="AE1237" s="2">
        <f>IF(AND('Loan amortization schedule-old'!K1237&gt;$AE$1,K1237&lt;$AE$1),($AE$1-K1237)*Inputs!$B$10,0)</f>
        <v>0</v>
      </c>
      <c r="AF1237">
        <f>IF(AND('Loan amortization schedule-old'!K1237&lt;$AE$1,K1237&lt;$AE$1),('Loan amortization schedule-old'!K1237-'Loan amortization schedule-new'!K1237)*Inputs!$B$10,0)</f>
        <v>0</v>
      </c>
      <c r="AG1237" s="7"/>
      <c r="AH1237" s="61" t="e">
        <f>IF(ISERROR(E1237),NA(),'Loan amortization schedule-old'!K1237-'Loan amortization schedule-new'!K1237)+IF(ISERROR(E1237),NA(),'Loan amortization schedule-old'!L1237-'Loan amortization schedule-new'!L1237)-IF(ISERROR(E1237),NA(),IF(AD1237=1,0,SUM(AE1237:AF1237)))</f>
        <v>#VALUE!</v>
      </c>
    </row>
    <row r="1238" spans="4:34">
      <c r="D1238" s="26">
        <f>IF(SUM($D$2:D1237)&lt;&gt;0,0,IF(OR(ROUND(U1237-L1238,2)=0,ROUND(U1238,2)=0),E1238,0))</f>
        <v>0</v>
      </c>
      <c r="E1238" s="3" t="str">
        <f t="shared" si="233"/>
        <v/>
      </c>
      <c r="F1238" s="3" t="str">
        <f t="shared" si="225"/>
        <v/>
      </c>
      <c r="G1238" s="47">
        <f t="shared" si="235"/>
        <v>8.6499999999999994E-2</v>
      </c>
      <c r="H1238" s="37">
        <f t="shared" si="226"/>
        <v>8.6499999999999994E-2</v>
      </c>
      <c r="I1238" s="9" t="e">
        <f>IF(Inputs!$B$12="No",IF((K1238+L1238)&gt;(U1237*(1+rate/freq)),IF((U1237*(1+rate/freq))&lt;0,0,(U1237*(1+rate/freq))),(K1238+L1238)),IF(E1238="",NA(),IF(Inputs!$E$10&gt;(U1237*(1+rate/freq)),IF((U1237*(1+rate/freq))&lt;0,0,(U1237*(1+rate/freq))),PMT(H1238/freq,(term),-$B$2))))</f>
        <v>#N/A</v>
      </c>
      <c r="J1238" s="8" t="str">
        <f t="shared" si="227"/>
        <v/>
      </c>
      <c r="K1238" s="9" t="str">
        <f t="shared" si="228"/>
        <v/>
      </c>
      <c r="L1238" s="8" t="str">
        <f>IF(E1238="","",IF(Inputs!$B$12="Yes",I1238-K1238,Inputs!$B$6-K1238))</f>
        <v/>
      </c>
      <c r="M1238" s="8" t="str">
        <f t="shared" si="234"/>
        <v/>
      </c>
      <c r="N1238" s="8"/>
      <c r="O1238" s="8"/>
      <c r="P1238" s="8"/>
      <c r="Q1238" s="8" t="str">
        <f t="shared" si="229"/>
        <v/>
      </c>
      <c r="R1238" s="3">
        <f t="shared" si="230"/>
        <v>0</v>
      </c>
      <c r="S1238" s="19"/>
      <c r="T1238" s="3">
        <f t="shared" si="231"/>
        <v>0</v>
      </c>
      <c r="U1238" s="8" t="str">
        <f t="shared" si="232"/>
        <v/>
      </c>
      <c r="W1238" s="11"/>
      <c r="X1238" s="11"/>
      <c r="Y1238" s="11"/>
      <c r="Z1238" s="11"/>
      <c r="AA1238" s="11"/>
      <c r="AB1238" s="11"/>
      <c r="AC1238" s="11"/>
      <c r="AD1238">
        <f>IF(AND('Loan amortization schedule-old'!K1238&gt;$AE$1,K1238&gt;$AE$1),1,0)</f>
        <v>1</v>
      </c>
      <c r="AE1238" s="2">
        <f>IF(AND('Loan amortization schedule-old'!K1238&gt;$AE$1,K1238&lt;$AE$1),($AE$1-K1238)*Inputs!$B$10,0)</f>
        <v>0</v>
      </c>
      <c r="AF1238">
        <f>IF(AND('Loan amortization schedule-old'!K1238&lt;$AE$1,K1238&lt;$AE$1),('Loan amortization schedule-old'!K1238-'Loan amortization schedule-new'!K1238)*Inputs!$B$10,0)</f>
        <v>0</v>
      </c>
      <c r="AG1238" s="7"/>
      <c r="AH1238" s="61" t="e">
        <f>IF(ISERROR(E1238),NA(),'Loan amortization schedule-old'!K1238-'Loan amortization schedule-new'!K1238)+IF(ISERROR(E1238),NA(),'Loan amortization schedule-old'!L1238-'Loan amortization schedule-new'!L1238)-IF(ISERROR(E1238),NA(),IF(AD1238=1,0,SUM(AE1238:AF1238)))</f>
        <v>#VALUE!</v>
      </c>
    </row>
    <row r="1239" spans="4:34">
      <c r="D1239" s="26">
        <f>IF(SUM($D$2:D1238)&lt;&gt;0,0,IF(OR(ROUND(U1238-L1239,2)=0,ROUND(U1239,2)=0),E1239,0))</f>
        <v>0</v>
      </c>
      <c r="E1239" s="3" t="str">
        <f t="shared" si="233"/>
        <v/>
      </c>
      <c r="F1239" s="3" t="str">
        <f t="shared" si="225"/>
        <v/>
      </c>
      <c r="G1239" s="47">
        <f t="shared" si="235"/>
        <v>8.6499999999999994E-2</v>
      </c>
      <c r="H1239" s="37">
        <f t="shared" si="226"/>
        <v>8.6499999999999994E-2</v>
      </c>
      <c r="I1239" s="9" t="e">
        <f>IF(Inputs!$B$12="No",IF((K1239+L1239)&gt;(U1238*(1+rate/freq)),IF((U1238*(1+rate/freq))&lt;0,0,(U1238*(1+rate/freq))),(K1239+L1239)),IF(E1239="",NA(),IF(Inputs!$E$10&gt;(U1238*(1+rate/freq)),IF((U1238*(1+rate/freq))&lt;0,0,(U1238*(1+rate/freq))),PMT(H1239/freq,(term),-$B$2))))</f>
        <v>#N/A</v>
      </c>
      <c r="J1239" s="8" t="str">
        <f t="shared" si="227"/>
        <v/>
      </c>
      <c r="K1239" s="9" t="str">
        <f t="shared" si="228"/>
        <v/>
      </c>
      <c r="L1239" s="8" t="str">
        <f>IF(E1239="","",IF(Inputs!$B$12="Yes",I1239-K1239,Inputs!$B$6-K1239))</f>
        <v/>
      </c>
      <c r="M1239" s="8" t="str">
        <f t="shared" si="234"/>
        <v/>
      </c>
      <c r="N1239" s="8"/>
      <c r="O1239" s="8"/>
      <c r="P1239" s="8"/>
      <c r="Q1239" s="8" t="str">
        <f t="shared" si="229"/>
        <v/>
      </c>
      <c r="R1239" s="3">
        <f t="shared" si="230"/>
        <v>0</v>
      </c>
      <c r="S1239" s="19"/>
      <c r="T1239" s="3">
        <f t="shared" si="231"/>
        <v>0</v>
      </c>
      <c r="U1239" s="8" t="str">
        <f t="shared" si="232"/>
        <v/>
      </c>
      <c r="W1239" s="11"/>
      <c r="X1239" s="11"/>
      <c r="Y1239" s="11"/>
      <c r="Z1239" s="11"/>
      <c r="AA1239" s="11"/>
      <c r="AB1239" s="11"/>
      <c r="AC1239" s="11"/>
      <c r="AD1239">
        <f>IF(AND('Loan amortization schedule-old'!K1239&gt;$AE$1,K1239&gt;$AE$1),1,0)</f>
        <v>1</v>
      </c>
      <c r="AE1239" s="2">
        <f>IF(AND('Loan amortization schedule-old'!K1239&gt;$AE$1,K1239&lt;$AE$1),($AE$1-K1239)*Inputs!$B$10,0)</f>
        <v>0</v>
      </c>
      <c r="AF1239">
        <f>IF(AND('Loan amortization schedule-old'!K1239&lt;$AE$1,K1239&lt;$AE$1),('Loan amortization schedule-old'!K1239-'Loan amortization schedule-new'!K1239)*Inputs!$B$10,0)</f>
        <v>0</v>
      </c>
      <c r="AG1239" s="7"/>
      <c r="AH1239" s="61" t="e">
        <f>IF(ISERROR(E1239),NA(),'Loan amortization schedule-old'!K1239-'Loan amortization schedule-new'!K1239)+IF(ISERROR(E1239),NA(),'Loan amortization schedule-old'!L1239-'Loan amortization schedule-new'!L1239)-IF(ISERROR(E1239),NA(),IF(AD1239=1,0,SUM(AE1239:AF1239)))</f>
        <v>#VALUE!</v>
      </c>
    </row>
    <row r="1240" spans="4:34">
      <c r="D1240" s="26">
        <f>IF(SUM($D$2:D1239)&lt;&gt;0,0,IF(OR(ROUND(U1239-L1240,2)=0,ROUND(U1240,2)=0),E1240,0))</f>
        <v>0</v>
      </c>
      <c r="E1240" s="3" t="str">
        <f t="shared" si="233"/>
        <v/>
      </c>
      <c r="F1240" s="3" t="str">
        <f t="shared" si="225"/>
        <v/>
      </c>
      <c r="G1240" s="47">
        <f t="shared" si="235"/>
        <v>8.6499999999999994E-2</v>
      </c>
      <c r="H1240" s="37">
        <f t="shared" si="226"/>
        <v>8.6499999999999994E-2</v>
      </c>
      <c r="I1240" s="9" t="e">
        <f>IF(Inputs!$B$12="No",IF((K1240+L1240)&gt;(U1239*(1+rate/freq)),IF((U1239*(1+rate/freq))&lt;0,0,(U1239*(1+rate/freq))),(K1240+L1240)),IF(E1240="",NA(),IF(Inputs!$E$10&gt;(U1239*(1+rate/freq)),IF((U1239*(1+rate/freq))&lt;0,0,(U1239*(1+rate/freq))),PMT(H1240/freq,(term),-$B$2))))</f>
        <v>#N/A</v>
      </c>
      <c r="J1240" s="8" t="str">
        <f t="shared" si="227"/>
        <v/>
      </c>
      <c r="K1240" s="9" t="str">
        <f t="shared" si="228"/>
        <v/>
      </c>
      <c r="L1240" s="8" t="str">
        <f>IF(E1240="","",IF(Inputs!$B$12="Yes",I1240-K1240,Inputs!$B$6-K1240))</f>
        <v/>
      </c>
      <c r="M1240" s="8" t="str">
        <f t="shared" si="234"/>
        <v/>
      </c>
      <c r="N1240" s="8">
        <f>N1237+3</f>
        <v>1237</v>
      </c>
      <c r="O1240" s="8">
        <f>O1234+6</f>
        <v>1237</v>
      </c>
      <c r="P1240" s="8">
        <f>P1228+12</f>
        <v>1237</v>
      </c>
      <c r="Q1240" s="8" t="str">
        <f t="shared" si="229"/>
        <v/>
      </c>
      <c r="R1240" s="3">
        <f t="shared" si="230"/>
        <v>0</v>
      </c>
      <c r="S1240" s="19"/>
      <c r="T1240" s="3">
        <f t="shared" si="231"/>
        <v>0</v>
      </c>
      <c r="U1240" s="8" t="str">
        <f t="shared" si="232"/>
        <v/>
      </c>
      <c r="W1240" s="11"/>
      <c r="X1240" s="11"/>
      <c r="Y1240" s="11"/>
      <c r="Z1240" s="11"/>
      <c r="AA1240" s="11"/>
      <c r="AB1240" s="11"/>
      <c r="AC1240" s="11"/>
      <c r="AD1240">
        <f>IF(AND('Loan amortization schedule-old'!K1240&gt;$AE$1,K1240&gt;$AE$1),1,0)</f>
        <v>1</v>
      </c>
      <c r="AE1240" s="2">
        <f>IF(AND('Loan amortization schedule-old'!K1240&gt;$AE$1,K1240&lt;$AE$1),($AE$1-K1240)*Inputs!$B$10,0)</f>
        <v>0</v>
      </c>
      <c r="AF1240">
        <f>IF(AND('Loan amortization schedule-old'!K1240&lt;$AE$1,K1240&lt;$AE$1),('Loan amortization schedule-old'!K1240-'Loan amortization schedule-new'!K1240)*Inputs!$B$10,0)</f>
        <v>0</v>
      </c>
      <c r="AG1240" s="7"/>
      <c r="AH1240" s="61" t="e">
        <f>IF(ISERROR(E1240),NA(),'Loan amortization schedule-old'!K1240-'Loan amortization schedule-new'!K1240)+IF(ISERROR(E1240),NA(),'Loan amortization schedule-old'!L1240-'Loan amortization schedule-new'!L1240)-IF(ISERROR(E1240),NA(),IF(AD1240=1,0,SUM(AE1240:AF1240)))</f>
        <v>#VALUE!</v>
      </c>
    </row>
    <row r="1241" spans="4:34">
      <c r="D1241" s="26">
        <f>IF(SUM($D$2:D1240)&lt;&gt;0,0,IF(OR(ROUND(U1240-L1241,2)=0,ROUND(U1241,2)=0),E1241,0))</f>
        <v>0</v>
      </c>
      <c r="E1241" s="3" t="str">
        <f t="shared" si="233"/>
        <v/>
      </c>
      <c r="F1241" s="3" t="str">
        <f t="shared" si="225"/>
        <v/>
      </c>
      <c r="G1241" s="47">
        <f t="shared" si="235"/>
        <v>8.6499999999999994E-2</v>
      </c>
      <c r="H1241" s="37">
        <f t="shared" si="226"/>
        <v>8.6499999999999994E-2</v>
      </c>
      <c r="I1241" s="9" t="e">
        <f>IF(Inputs!$B$12="No",IF((K1241+L1241)&gt;(U1240*(1+rate/freq)),IF((U1240*(1+rate/freq))&lt;0,0,(U1240*(1+rate/freq))),(K1241+L1241)),IF(E1241="",NA(),IF(Inputs!$E$10&gt;(U1240*(1+rate/freq)),IF((U1240*(1+rate/freq))&lt;0,0,(U1240*(1+rate/freq))),PMT(H1241/freq,(term),-$B$2))))</f>
        <v>#N/A</v>
      </c>
      <c r="J1241" s="8" t="str">
        <f t="shared" si="227"/>
        <v/>
      </c>
      <c r="K1241" s="9" t="str">
        <f t="shared" si="228"/>
        <v/>
      </c>
      <c r="L1241" s="8" t="str">
        <f>IF(E1241="","",IF(Inputs!$B$12="Yes",I1241-K1241,Inputs!$B$6-K1241))</f>
        <v/>
      </c>
      <c r="M1241" s="8" t="str">
        <f t="shared" si="234"/>
        <v/>
      </c>
      <c r="N1241" s="8"/>
      <c r="O1241" s="8"/>
      <c r="P1241" s="8"/>
      <c r="Q1241" s="8" t="str">
        <f t="shared" si="229"/>
        <v/>
      </c>
      <c r="R1241" s="3">
        <f t="shared" si="230"/>
        <v>0</v>
      </c>
      <c r="S1241" s="19"/>
      <c r="T1241" s="3">
        <f t="shared" si="231"/>
        <v>0</v>
      </c>
      <c r="U1241" s="8" t="str">
        <f t="shared" si="232"/>
        <v/>
      </c>
      <c r="W1241" s="11"/>
      <c r="X1241" s="11"/>
      <c r="Y1241" s="11"/>
      <c r="Z1241" s="11"/>
      <c r="AA1241" s="11"/>
      <c r="AB1241" s="11"/>
      <c r="AC1241" s="11"/>
      <c r="AD1241">
        <f>IF(AND('Loan amortization schedule-old'!K1241&gt;$AE$1,K1241&gt;$AE$1),1,0)</f>
        <v>1</v>
      </c>
      <c r="AE1241" s="2">
        <f>IF(AND('Loan amortization schedule-old'!K1241&gt;$AE$1,K1241&lt;$AE$1),($AE$1-K1241)*Inputs!$B$10,0)</f>
        <v>0</v>
      </c>
      <c r="AF1241">
        <f>IF(AND('Loan amortization schedule-old'!K1241&lt;$AE$1,K1241&lt;$AE$1),('Loan amortization schedule-old'!K1241-'Loan amortization schedule-new'!K1241)*Inputs!$B$10,0)</f>
        <v>0</v>
      </c>
      <c r="AG1241" s="7"/>
      <c r="AH1241" s="61" t="e">
        <f>IF(ISERROR(E1241),NA(),'Loan amortization schedule-old'!K1241-'Loan amortization schedule-new'!K1241)+IF(ISERROR(E1241),NA(),'Loan amortization schedule-old'!L1241-'Loan amortization schedule-new'!L1241)-IF(ISERROR(E1241),NA(),IF(AD1241=1,0,SUM(AE1241:AF1241)))</f>
        <v>#VALUE!</v>
      </c>
    </row>
    <row r="1242" spans="4:34">
      <c r="D1242" s="26">
        <f>IF(SUM($D$2:D1241)&lt;&gt;0,0,IF(OR(ROUND(U1241-L1242,2)=0,ROUND(U1242,2)=0),E1242,0))</f>
        <v>0</v>
      </c>
      <c r="E1242" s="3" t="str">
        <f t="shared" si="233"/>
        <v/>
      </c>
      <c r="F1242" s="3" t="str">
        <f t="shared" si="225"/>
        <v/>
      </c>
      <c r="G1242" s="47">
        <f t="shared" si="235"/>
        <v>8.6499999999999994E-2</v>
      </c>
      <c r="H1242" s="37">
        <f t="shared" si="226"/>
        <v>8.6499999999999994E-2</v>
      </c>
      <c r="I1242" s="9" t="e">
        <f>IF(Inputs!$B$12="No",IF((K1242+L1242)&gt;(U1241*(1+rate/freq)),IF((U1241*(1+rate/freq))&lt;0,0,(U1241*(1+rate/freq))),(K1242+L1242)),IF(E1242="",NA(),IF(Inputs!$E$10&gt;(U1241*(1+rate/freq)),IF((U1241*(1+rate/freq))&lt;0,0,(U1241*(1+rate/freq))),PMT(H1242/freq,(term),-$B$2))))</f>
        <v>#N/A</v>
      </c>
      <c r="J1242" s="8" t="str">
        <f t="shared" si="227"/>
        <v/>
      </c>
      <c r="K1242" s="9" t="str">
        <f t="shared" si="228"/>
        <v/>
      </c>
      <c r="L1242" s="8" t="str">
        <f>IF(E1242="","",IF(Inputs!$B$12="Yes",I1242-K1242,Inputs!$B$6-K1242))</f>
        <v/>
      </c>
      <c r="M1242" s="8" t="str">
        <f t="shared" si="234"/>
        <v/>
      </c>
      <c r="N1242" s="8"/>
      <c r="O1242" s="8"/>
      <c r="P1242" s="8"/>
      <c r="Q1242" s="8" t="str">
        <f t="shared" si="229"/>
        <v/>
      </c>
      <c r="R1242" s="3">
        <f t="shared" si="230"/>
        <v>0</v>
      </c>
      <c r="S1242" s="19"/>
      <c r="T1242" s="3">
        <f t="shared" si="231"/>
        <v>0</v>
      </c>
      <c r="U1242" s="8" t="str">
        <f t="shared" si="232"/>
        <v/>
      </c>
      <c r="W1242" s="11"/>
      <c r="X1242" s="11"/>
      <c r="Y1242" s="11"/>
      <c r="Z1242" s="11"/>
      <c r="AA1242" s="11"/>
      <c r="AB1242" s="11"/>
      <c r="AC1242" s="11"/>
      <c r="AD1242">
        <f>IF(AND('Loan amortization schedule-old'!K1242&gt;$AE$1,K1242&gt;$AE$1),1,0)</f>
        <v>1</v>
      </c>
      <c r="AE1242" s="2">
        <f>IF(AND('Loan amortization schedule-old'!K1242&gt;$AE$1,K1242&lt;$AE$1),($AE$1-K1242)*Inputs!$B$10,0)</f>
        <v>0</v>
      </c>
      <c r="AF1242">
        <f>IF(AND('Loan amortization schedule-old'!K1242&lt;$AE$1,K1242&lt;$AE$1),('Loan amortization schedule-old'!K1242-'Loan amortization schedule-new'!K1242)*Inputs!$B$10,0)</f>
        <v>0</v>
      </c>
      <c r="AG1242" s="7"/>
      <c r="AH1242" s="61" t="e">
        <f>IF(ISERROR(E1242),NA(),'Loan amortization schedule-old'!K1242-'Loan amortization schedule-new'!K1242)+IF(ISERROR(E1242),NA(),'Loan amortization schedule-old'!L1242-'Loan amortization schedule-new'!L1242)-IF(ISERROR(E1242),NA(),IF(AD1242=1,0,SUM(AE1242:AF1242)))</f>
        <v>#VALUE!</v>
      </c>
    </row>
    <row r="1243" spans="4:34">
      <c r="D1243" s="26">
        <f>IF(SUM($D$2:D1242)&lt;&gt;0,0,IF(OR(ROUND(U1242-L1243,2)=0,ROUND(U1243,2)=0),E1243,0))</f>
        <v>0</v>
      </c>
      <c r="E1243" s="3" t="str">
        <f t="shared" si="233"/>
        <v/>
      </c>
      <c r="F1243" s="3" t="str">
        <f t="shared" si="225"/>
        <v/>
      </c>
      <c r="G1243" s="47">
        <f t="shared" si="235"/>
        <v>8.6499999999999994E-2</v>
      </c>
      <c r="H1243" s="37">
        <f t="shared" si="226"/>
        <v>8.6499999999999994E-2</v>
      </c>
      <c r="I1243" s="9" t="e">
        <f>IF(Inputs!$B$12="No",IF((K1243+L1243)&gt;(U1242*(1+rate/freq)),IF((U1242*(1+rate/freq))&lt;0,0,(U1242*(1+rate/freq))),(K1243+L1243)),IF(E1243="",NA(),IF(Inputs!$E$10&gt;(U1242*(1+rate/freq)),IF((U1242*(1+rate/freq))&lt;0,0,(U1242*(1+rate/freq))),PMT(H1243/freq,(term),-$B$2))))</f>
        <v>#N/A</v>
      </c>
      <c r="J1243" s="8" t="str">
        <f t="shared" si="227"/>
        <v/>
      </c>
      <c r="K1243" s="9" t="str">
        <f t="shared" si="228"/>
        <v/>
      </c>
      <c r="L1243" s="8" t="str">
        <f>IF(E1243="","",IF(Inputs!$B$12="Yes",I1243-K1243,Inputs!$B$6-K1243))</f>
        <v/>
      </c>
      <c r="M1243" s="8" t="str">
        <f t="shared" si="234"/>
        <v/>
      </c>
      <c r="N1243" s="8">
        <f>N1240+3</f>
        <v>1240</v>
      </c>
      <c r="O1243" s="8"/>
      <c r="P1243" s="8"/>
      <c r="Q1243" s="8" t="str">
        <f t="shared" si="229"/>
        <v/>
      </c>
      <c r="R1243" s="3">
        <f t="shared" si="230"/>
        <v>0</v>
      </c>
      <c r="S1243" s="19"/>
      <c r="T1243" s="3">
        <f t="shared" si="231"/>
        <v>0</v>
      </c>
      <c r="U1243" s="8" t="str">
        <f t="shared" si="232"/>
        <v/>
      </c>
      <c r="W1243" s="11"/>
      <c r="X1243" s="11"/>
      <c r="Y1243" s="11"/>
      <c r="Z1243" s="11"/>
      <c r="AA1243" s="11"/>
      <c r="AB1243" s="11"/>
      <c r="AC1243" s="11"/>
      <c r="AD1243">
        <f>IF(AND('Loan amortization schedule-old'!K1243&gt;$AE$1,K1243&gt;$AE$1),1,0)</f>
        <v>1</v>
      </c>
      <c r="AE1243" s="2">
        <f>IF(AND('Loan amortization schedule-old'!K1243&gt;$AE$1,K1243&lt;$AE$1),($AE$1-K1243)*Inputs!$B$10,0)</f>
        <v>0</v>
      </c>
      <c r="AF1243">
        <f>IF(AND('Loan amortization schedule-old'!K1243&lt;$AE$1,K1243&lt;$AE$1),('Loan amortization schedule-old'!K1243-'Loan amortization schedule-new'!K1243)*Inputs!$B$10,0)</f>
        <v>0</v>
      </c>
      <c r="AG1243" s="7"/>
      <c r="AH1243" s="61" t="e">
        <f>IF(ISERROR(E1243),NA(),'Loan amortization schedule-old'!K1243-'Loan amortization schedule-new'!K1243)+IF(ISERROR(E1243),NA(),'Loan amortization schedule-old'!L1243-'Loan amortization schedule-new'!L1243)-IF(ISERROR(E1243),NA(),IF(AD1243=1,0,SUM(AE1243:AF1243)))</f>
        <v>#VALUE!</v>
      </c>
    </row>
    <row r="1244" spans="4:34">
      <c r="D1244" s="26">
        <f>IF(SUM($D$2:D1243)&lt;&gt;0,0,IF(OR(ROUND(U1243-L1244,2)=0,ROUND(U1244,2)=0),E1244,0))</f>
        <v>0</v>
      </c>
      <c r="E1244" s="3" t="str">
        <f t="shared" si="233"/>
        <v/>
      </c>
      <c r="F1244" s="3" t="str">
        <f t="shared" si="225"/>
        <v/>
      </c>
      <c r="G1244" s="47">
        <f t="shared" si="235"/>
        <v>8.6499999999999994E-2</v>
      </c>
      <c r="H1244" s="37">
        <f t="shared" si="226"/>
        <v>8.6499999999999994E-2</v>
      </c>
      <c r="I1244" s="9" t="e">
        <f>IF(Inputs!$B$12="No",IF((K1244+L1244)&gt;(U1243*(1+rate/freq)),IF((U1243*(1+rate/freq))&lt;0,0,(U1243*(1+rate/freq))),(K1244+L1244)),IF(E1244="",NA(),IF(Inputs!$E$10&gt;(U1243*(1+rate/freq)),IF((U1243*(1+rate/freq))&lt;0,0,(U1243*(1+rate/freq))),PMT(H1244/freq,(term),-$B$2))))</f>
        <v>#N/A</v>
      </c>
      <c r="J1244" s="8" t="str">
        <f t="shared" si="227"/>
        <v/>
      </c>
      <c r="K1244" s="9" t="str">
        <f t="shared" si="228"/>
        <v/>
      </c>
      <c r="L1244" s="8" t="str">
        <f>IF(E1244="","",IF(Inputs!$B$12="Yes",I1244-K1244,Inputs!$B$6-K1244))</f>
        <v/>
      </c>
      <c r="M1244" s="8" t="str">
        <f t="shared" si="234"/>
        <v/>
      </c>
      <c r="N1244" s="8"/>
      <c r="O1244" s="8"/>
      <c r="P1244" s="8"/>
      <c r="Q1244" s="8" t="str">
        <f t="shared" si="229"/>
        <v/>
      </c>
      <c r="R1244" s="3">
        <f t="shared" si="230"/>
        <v>0</v>
      </c>
      <c r="S1244" s="19"/>
      <c r="T1244" s="3">
        <f t="shared" si="231"/>
        <v>0</v>
      </c>
      <c r="U1244" s="8" t="str">
        <f t="shared" si="232"/>
        <v/>
      </c>
      <c r="W1244" s="11"/>
      <c r="X1244" s="11"/>
      <c r="Y1244" s="11"/>
      <c r="Z1244" s="11"/>
      <c r="AA1244" s="11"/>
      <c r="AB1244" s="11"/>
      <c r="AC1244" s="11"/>
      <c r="AD1244">
        <f>IF(AND('Loan amortization schedule-old'!K1244&gt;$AE$1,K1244&gt;$AE$1),1,0)</f>
        <v>1</v>
      </c>
      <c r="AE1244" s="2">
        <f>IF(AND('Loan amortization schedule-old'!K1244&gt;$AE$1,K1244&lt;$AE$1),($AE$1-K1244)*Inputs!$B$10,0)</f>
        <v>0</v>
      </c>
      <c r="AF1244">
        <f>IF(AND('Loan amortization schedule-old'!K1244&lt;$AE$1,K1244&lt;$AE$1),('Loan amortization schedule-old'!K1244-'Loan amortization schedule-new'!K1244)*Inputs!$B$10,0)</f>
        <v>0</v>
      </c>
      <c r="AG1244" s="7"/>
      <c r="AH1244" s="61" t="e">
        <f>IF(ISERROR(E1244),NA(),'Loan amortization schedule-old'!K1244-'Loan amortization schedule-new'!K1244)+IF(ISERROR(E1244),NA(),'Loan amortization schedule-old'!L1244-'Loan amortization schedule-new'!L1244)-IF(ISERROR(E1244),NA(),IF(AD1244=1,0,SUM(AE1244:AF1244)))</f>
        <v>#VALUE!</v>
      </c>
    </row>
    <row r="1245" spans="4:34">
      <c r="D1245" s="26">
        <f>IF(SUM($D$2:D1244)&lt;&gt;0,0,IF(OR(ROUND(U1244-L1245,2)=0,ROUND(U1245,2)=0),E1245,0))</f>
        <v>0</v>
      </c>
      <c r="E1245" s="3" t="str">
        <f t="shared" si="233"/>
        <v/>
      </c>
      <c r="F1245" s="3" t="str">
        <f t="shared" si="225"/>
        <v/>
      </c>
      <c r="G1245" s="47">
        <f t="shared" si="235"/>
        <v>8.6499999999999994E-2</v>
      </c>
      <c r="H1245" s="37">
        <f t="shared" si="226"/>
        <v>8.6499999999999994E-2</v>
      </c>
      <c r="I1245" s="9" t="e">
        <f>IF(Inputs!$B$12="No",IF((K1245+L1245)&gt;(U1244*(1+rate/freq)),IF((U1244*(1+rate/freq))&lt;0,0,(U1244*(1+rate/freq))),(K1245+L1245)),IF(E1245="",NA(),IF(Inputs!$E$10&gt;(U1244*(1+rate/freq)),IF((U1244*(1+rate/freq))&lt;0,0,(U1244*(1+rate/freq))),PMT(H1245/freq,(term),-$B$2))))</f>
        <v>#N/A</v>
      </c>
      <c r="J1245" s="8" t="str">
        <f t="shared" si="227"/>
        <v/>
      </c>
      <c r="K1245" s="9" t="str">
        <f t="shared" si="228"/>
        <v/>
      </c>
      <c r="L1245" s="8" t="str">
        <f>IF(E1245="","",IF(Inputs!$B$12="Yes",I1245-K1245,Inputs!$B$6-K1245))</f>
        <v/>
      </c>
      <c r="M1245" s="8" t="str">
        <f t="shared" si="234"/>
        <v/>
      </c>
      <c r="N1245" s="8"/>
      <c r="O1245" s="8"/>
      <c r="P1245" s="8"/>
      <c r="Q1245" s="8" t="str">
        <f t="shared" si="229"/>
        <v/>
      </c>
      <c r="R1245" s="3">
        <f t="shared" si="230"/>
        <v>0</v>
      </c>
      <c r="S1245" s="19"/>
      <c r="T1245" s="3">
        <f t="shared" si="231"/>
        <v>0</v>
      </c>
      <c r="U1245" s="8" t="str">
        <f t="shared" si="232"/>
        <v/>
      </c>
      <c r="W1245" s="11"/>
      <c r="X1245" s="11"/>
      <c r="Y1245" s="11"/>
      <c r="Z1245" s="11"/>
      <c r="AA1245" s="11"/>
      <c r="AB1245" s="11"/>
      <c r="AC1245" s="11"/>
      <c r="AD1245">
        <f>IF(AND('Loan amortization schedule-old'!K1245&gt;$AE$1,K1245&gt;$AE$1),1,0)</f>
        <v>1</v>
      </c>
      <c r="AE1245" s="2">
        <f>IF(AND('Loan amortization schedule-old'!K1245&gt;$AE$1,K1245&lt;$AE$1),($AE$1-K1245)*Inputs!$B$10,0)</f>
        <v>0</v>
      </c>
      <c r="AF1245">
        <f>IF(AND('Loan amortization schedule-old'!K1245&lt;$AE$1,K1245&lt;$AE$1),('Loan amortization schedule-old'!K1245-'Loan amortization schedule-new'!K1245)*Inputs!$B$10,0)</f>
        <v>0</v>
      </c>
      <c r="AG1245" s="7"/>
      <c r="AH1245" s="61" t="e">
        <f>IF(ISERROR(E1245),NA(),'Loan amortization schedule-old'!K1245-'Loan amortization schedule-new'!K1245)+IF(ISERROR(E1245),NA(),'Loan amortization schedule-old'!L1245-'Loan amortization schedule-new'!L1245)-IF(ISERROR(E1245),NA(),IF(AD1245=1,0,SUM(AE1245:AF1245)))</f>
        <v>#VALUE!</v>
      </c>
    </row>
    <row r="1246" spans="4:34">
      <c r="D1246" s="26">
        <f>IF(SUM($D$2:D1245)&lt;&gt;0,0,IF(OR(ROUND(U1245-L1246,2)=0,ROUND(U1246,2)=0),E1246,0))</f>
        <v>0</v>
      </c>
      <c r="E1246" s="3" t="str">
        <f t="shared" si="233"/>
        <v/>
      </c>
      <c r="F1246" s="3" t="str">
        <f t="shared" si="225"/>
        <v/>
      </c>
      <c r="G1246" s="47">
        <f t="shared" si="235"/>
        <v>8.6499999999999994E-2</v>
      </c>
      <c r="H1246" s="37">
        <f t="shared" si="226"/>
        <v>8.6499999999999994E-2</v>
      </c>
      <c r="I1246" s="9" t="e">
        <f>IF(Inputs!$B$12="No",IF((K1246+L1246)&gt;(U1245*(1+rate/freq)),IF((U1245*(1+rate/freq))&lt;0,0,(U1245*(1+rate/freq))),(K1246+L1246)),IF(E1246="",NA(),IF(Inputs!$E$10&gt;(U1245*(1+rate/freq)),IF((U1245*(1+rate/freq))&lt;0,0,(U1245*(1+rate/freq))),PMT(H1246/freq,(term),-$B$2))))</f>
        <v>#N/A</v>
      </c>
      <c r="J1246" s="8" t="str">
        <f t="shared" si="227"/>
        <v/>
      </c>
      <c r="K1246" s="9" t="str">
        <f t="shared" si="228"/>
        <v/>
      </c>
      <c r="L1246" s="8" t="str">
        <f>IF(E1246="","",IF(Inputs!$B$12="Yes",I1246-K1246,Inputs!$B$6-K1246))</f>
        <v/>
      </c>
      <c r="M1246" s="8" t="str">
        <f t="shared" si="234"/>
        <v/>
      </c>
      <c r="N1246" s="8">
        <f>N1243+3</f>
        <v>1243</v>
      </c>
      <c r="O1246" s="8">
        <f>O1240+6</f>
        <v>1243</v>
      </c>
      <c r="P1246" s="8"/>
      <c r="Q1246" s="8" t="str">
        <f t="shared" si="229"/>
        <v/>
      </c>
      <c r="R1246" s="3">
        <f t="shared" si="230"/>
        <v>0</v>
      </c>
      <c r="S1246" s="19"/>
      <c r="T1246" s="3">
        <f t="shared" si="231"/>
        <v>0</v>
      </c>
      <c r="U1246" s="8" t="str">
        <f t="shared" si="232"/>
        <v/>
      </c>
      <c r="W1246" s="11"/>
      <c r="X1246" s="11"/>
      <c r="Y1246" s="11"/>
      <c r="Z1246" s="11"/>
      <c r="AA1246" s="11"/>
      <c r="AB1246" s="11"/>
      <c r="AC1246" s="11"/>
      <c r="AD1246">
        <f>IF(AND('Loan amortization schedule-old'!K1246&gt;$AE$1,K1246&gt;$AE$1),1,0)</f>
        <v>1</v>
      </c>
      <c r="AE1246" s="2">
        <f>IF(AND('Loan amortization schedule-old'!K1246&gt;$AE$1,K1246&lt;$AE$1),($AE$1-K1246)*Inputs!$B$10,0)</f>
        <v>0</v>
      </c>
      <c r="AF1246">
        <f>IF(AND('Loan amortization schedule-old'!K1246&lt;$AE$1,K1246&lt;$AE$1),('Loan amortization schedule-old'!K1246-'Loan amortization schedule-new'!K1246)*Inputs!$B$10,0)</f>
        <v>0</v>
      </c>
      <c r="AG1246" s="7"/>
      <c r="AH1246" s="61" t="e">
        <f>IF(ISERROR(E1246),NA(),'Loan amortization schedule-old'!K1246-'Loan amortization schedule-new'!K1246)+IF(ISERROR(E1246),NA(),'Loan amortization schedule-old'!L1246-'Loan amortization schedule-new'!L1246)-IF(ISERROR(E1246),NA(),IF(AD1246=1,0,SUM(AE1246:AF1246)))</f>
        <v>#VALUE!</v>
      </c>
    </row>
    <row r="1247" spans="4:34">
      <c r="D1247" s="26">
        <f>IF(SUM($D$2:D1246)&lt;&gt;0,0,IF(OR(ROUND(U1246-L1247,2)=0,ROUND(U1247,2)=0),E1247,0))</f>
        <v>0</v>
      </c>
      <c r="E1247" s="3" t="str">
        <f t="shared" si="233"/>
        <v/>
      </c>
      <c r="F1247" s="3" t="str">
        <f t="shared" si="225"/>
        <v/>
      </c>
      <c r="G1247" s="47">
        <f t="shared" si="235"/>
        <v>8.6499999999999994E-2</v>
      </c>
      <c r="H1247" s="37">
        <f t="shared" si="226"/>
        <v>8.6499999999999994E-2</v>
      </c>
      <c r="I1247" s="9" t="e">
        <f>IF(Inputs!$B$12="No",IF((K1247+L1247)&gt;(U1246*(1+rate/freq)),IF((U1246*(1+rate/freq))&lt;0,0,(U1246*(1+rate/freq))),(K1247+L1247)),IF(E1247="",NA(),IF(Inputs!$E$10&gt;(U1246*(1+rate/freq)),IF((U1246*(1+rate/freq))&lt;0,0,(U1246*(1+rate/freq))),PMT(H1247/freq,(term),-$B$2))))</f>
        <v>#N/A</v>
      </c>
      <c r="J1247" s="8" t="str">
        <f t="shared" si="227"/>
        <v/>
      </c>
      <c r="K1247" s="9" t="str">
        <f t="shared" si="228"/>
        <v/>
      </c>
      <c r="L1247" s="8" t="str">
        <f>IF(E1247="","",IF(Inputs!$B$12="Yes",I1247-K1247,Inputs!$B$6-K1247))</f>
        <v/>
      </c>
      <c r="M1247" s="8" t="str">
        <f t="shared" si="234"/>
        <v/>
      </c>
      <c r="N1247" s="8"/>
      <c r="O1247" s="8"/>
      <c r="P1247" s="8"/>
      <c r="Q1247" s="8" t="str">
        <f t="shared" si="229"/>
        <v/>
      </c>
      <c r="R1247" s="3">
        <f t="shared" si="230"/>
        <v>0</v>
      </c>
      <c r="S1247" s="19"/>
      <c r="T1247" s="3">
        <f t="shared" si="231"/>
        <v>0</v>
      </c>
      <c r="U1247" s="8" t="str">
        <f t="shared" si="232"/>
        <v/>
      </c>
      <c r="W1247" s="11"/>
      <c r="X1247" s="11"/>
      <c r="Y1247" s="11"/>
      <c r="Z1247" s="11"/>
      <c r="AA1247" s="11"/>
      <c r="AB1247" s="11"/>
      <c r="AC1247" s="11"/>
      <c r="AD1247">
        <f>IF(AND('Loan amortization schedule-old'!K1247&gt;$AE$1,K1247&gt;$AE$1),1,0)</f>
        <v>1</v>
      </c>
      <c r="AE1247" s="2">
        <f>IF(AND('Loan amortization schedule-old'!K1247&gt;$AE$1,K1247&lt;$AE$1),($AE$1-K1247)*Inputs!$B$10,0)</f>
        <v>0</v>
      </c>
      <c r="AF1247">
        <f>IF(AND('Loan amortization schedule-old'!K1247&lt;$AE$1,K1247&lt;$AE$1),('Loan amortization schedule-old'!K1247-'Loan amortization schedule-new'!K1247)*Inputs!$B$10,0)</f>
        <v>0</v>
      </c>
      <c r="AG1247" s="7"/>
      <c r="AH1247" s="61" t="e">
        <f>IF(ISERROR(E1247),NA(),'Loan amortization schedule-old'!K1247-'Loan amortization schedule-new'!K1247)+IF(ISERROR(E1247),NA(),'Loan amortization schedule-old'!L1247-'Loan amortization schedule-new'!L1247)-IF(ISERROR(E1247),NA(),IF(AD1247=1,0,SUM(AE1247:AF1247)))</f>
        <v>#VALUE!</v>
      </c>
    </row>
    <row r="1248" spans="4:34">
      <c r="D1248" s="26">
        <f>IF(SUM($D$2:D1247)&lt;&gt;0,0,IF(OR(ROUND(U1247-L1248,2)=0,ROUND(U1248,2)=0),E1248,0))</f>
        <v>0</v>
      </c>
      <c r="E1248" s="3" t="str">
        <f t="shared" si="233"/>
        <v/>
      </c>
      <c r="F1248" s="3" t="str">
        <f t="shared" si="225"/>
        <v/>
      </c>
      <c r="G1248" s="47">
        <f t="shared" si="235"/>
        <v>8.6499999999999994E-2</v>
      </c>
      <c r="H1248" s="37">
        <f t="shared" si="226"/>
        <v>8.6499999999999994E-2</v>
      </c>
      <c r="I1248" s="9" t="e">
        <f>IF(Inputs!$B$12="No",IF((K1248+L1248)&gt;(U1247*(1+rate/freq)),IF((U1247*(1+rate/freq))&lt;0,0,(U1247*(1+rate/freq))),(K1248+L1248)),IF(E1248="",NA(),IF(Inputs!$E$10&gt;(U1247*(1+rate/freq)),IF((U1247*(1+rate/freq))&lt;0,0,(U1247*(1+rate/freq))),PMT(H1248/freq,(term),-$B$2))))</f>
        <v>#N/A</v>
      </c>
      <c r="J1248" s="8" t="str">
        <f t="shared" si="227"/>
        <v/>
      </c>
      <c r="K1248" s="9" t="str">
        <f t="shared" si="228"/>
        <v/>
      </c>
      <c r="L1248" s="8" t="str">
        <f>IF(E1248="","",IF(Inputs!$B$12="Yes",I1248-K1248,Inputs!$B$6-K1248))</f>
        <v/>
      </c>
      <c r="M1248" s="8" t="str">
        <f t="shared" si="234"/>
        <v/>
      </c>
      <c r="N1248" s="8"/>
      <c r="O1248" s="8"/>
      <c r="P1248" s="8"/>
      <c r="Q1248" s="8" t="str">
        <f t="shared" si="229"/>
        <v/>
      </c>
      <c r="R1248" s="3">
        <f t="shared" si="230"/>
        <v>0</v>
      </c>
      <c r="S1248" s="19"/>
      <c r="T1248" s="3">
        <f t="shared" si="231"/>
        <v>0</v>
      </c>
      <c r="U1248" s="8" t="str">
        <f t="shared" si="232"/>
        <v/>
      </c>
      <c r="W1248" s="11"/>
      <c r="X1248" s="11"/>
      <c r="Y1248" s="11"/>
      <c r="Z1248" s="11"/>
      <c r="AA1248" s="11"/>
      <c r="AB1248" s="11"/>
      <c r="AC1248" s="11"/>
      <c r="AD1248">
        <f>IF(AND('Loan amortization schedule-old'!K1248&gt;$AE$1,K1248&gt;$AE$1),1,0)</f>
        <v>1</v>
      </c>
      <c r="AE1248" s="2">
        <f>IF(AND('Loan amortization schedule-old'!K1248&gt;$AE$1,K1248&lt;$AE$1),($AE$1-K1248)*Inputs!$B$10,0)</f>
        <v>0</v>
      </c>
      <c r="AF1248">
        <f>IF(AND('Loan amortization schedule-old'!K1248&lt;$AE$1,K1248&lt;$AE$1),('Loan amortization schedule-old'!K1248-'Loan amortization schedule-new'!K1248)*Inputs!$B$10,0)</f>
        <v>0</v>
      </c>
      <c r="AG1248" s="7"/>
      <c r="AH1248" s="61" t="e">
        <f>IF(ISERROR(E1248),NA(),'Loan amortization schedule-old'!K1248-'Loan amortization schedule-new'!K1248)+IF(ISERROR(E1248),NA(),'Loan amortization schedule-old'!L1248-'Loan amortization schedule-new'!L1248)-IF(ISERROR(E1248),NA(),IF(AD1248=1,0,SUM(AE1248:AF1248)))</f>
        <v>#VALUE!</v>
      </c>
    </row>
    <row r="1249" spans="4:34">
      <c r="D1249" s="26">
        <f>IF(SUM($D$2:D1248)&lt;&gt;0,0,IF(OR(ROUND(U1248-L1249,2)=0,ROUND(U1249,2)=0),E1249,0))</f>
        <v>0</v>
      </c>
      <c r="E1249" s="3" t="str">
        <f t="shared" si="233"/>
        <v/>
      </c>
      <c r="F1249" s="3" t="str">
        <f t="shared" si="225"/>
        <v/>
      </c>
      <c r="G1249" s="47">
        <f t="shared" si="235"/>
        <v>8.6499999999999994E-2</v>
      </c>
      <c r="H1249" s="37">
        <f t="shared" si="226"/>
        <v>8.6499999999999994E-2</v>
      </c>
      <c r="I1249" s="9" t="e">
        <f>IF(Inputs!$B$12="No",IF((K1249+L1249)&gt;(U1248*(1+rate/freq)),IF((U1248*(1+rate/freq))&lt;0,0,(U1248*(1+rate/freq))),(K1249+L1249)),IF(E1249="",NA(),IF(Inputs!$E$10&gt;(U1248*(1+rate/freq)),IF((U1248*(1+rate/freq))&lt;0,0,(U1248*(1+rate/freq))),PMT(H1249/freq,(term),-$B$2))))</f>
        <v>#N/A</v>
      </c>
      <c r="J1249" s="8" t="str">
        <f t="shared" si="227"/>
        <v/>
      </c>
      <c r="K1249" s="9" t="str">
        <f t="shared" si="228"/>
        <v/>
      </c>
      <c r="L1249" s="8" t="str">
        <f>IF(E1249="","",IF(Inputs!$B$12="Yes",I1249-K1249,Inputs!$B$6-K1249))</f>
        <v/>
      </c>
      <c r="M1249" s="8" t="str">
        <f t="shared" si="234"/>
        <v/>
      </c>
      <c r="N1249" s="8">
        <f>N1246+3</f>
        <v>1246</v>
      </c>
      <c r="O1249" s="8"/>
      <c r="P1249" s="8"/>
      <c r="Q1249" s="8" t="str">
        <f t="shared" si="229"/>
        <v/>
      </c>
      <c r="R1249" s="3">
        <f t="shared" si="230"/>
        <v>0</v>
      </c>
      <c r="S1249" s="19"/>
      <c r="T1249" s="3">
        <f t="shared" si="231"/>
        <v>0</v>
      </c>
      <c r="U1249" s="8" t="str">
        <f t="shared" si="232"/>
        <v/>
      </c>
      <c r="W1249" s="11"/>
      <c r="X1249" s="11"/>
      <c r="Y1249" s="11"/>
      <c r="Z1249" s="11"/>
      <c r="AA1249" s="11"/>
      <c r="AB1249" s="11"/>
      <c r="AC1249" s="11"/>
      <c r="AD1249">
        <f>IF(AND('Loan amortization schedule-old'!K1249&gt;$AE$1,K1249&gt;$AE$1),1,0)</f>
        <v>1</v>
      </c>
      <c r="AE1249" s="2">
        <f>IF(AND('Loan amortization schedule-old'!K1249&gt;$AE$1,K1249&lt;$AE$1),($AE$1-K1249)*Inputs!$B$10,0)</f>
        <v>0</v>
      </c>
      <c r="AF1249">
        <f>IF(AND('Loan amortization schedule-old'!K1249&lt;$AE$1,K1249&lt;$AE$1),('Loan amortization schedule-old'!K1249-'Loan amortization schedule-new'!K1249)*Inputs!$B$10,0)</f>
        <v>0</v>
      </c>
      <c r="AG1249" s="7"/>
      <c r="AH1249" s="61" t="e">
        <f>IF(ISERROR(E1249),NA(),'Loan amortization schedule-old'!K1249-'Loan amortization schedule-new'!K1249)+IF(ISERROR(E1249),NA(),'Loan amortization schedule-old'!L1249-'Loan amortization schedule-new'!L1249)-IF(ISERROR(E1249),NA(),IF(AD1249=1,0,SUM(AE1249:AF1249)))</f>
        <v>#VALUE!</v>
      </c>
    </row>
    <row r="1250" spans="4:34">
      <c r="D1250" s="26">
        <f>IF(SUM($D$2:D1249)&lt;&gt;0,0,IF(OR(ROUND(U1249-L1250,2)=0,ROUND(U1250,2)=0),E1250,0))</f>
        <v>0</v>
      </c>
      <c r="E1250" s="3" t="str">
        <f t="shared" si="233"/>
        <v/>
      </c>
      <c r="F1250" s="3" t="str">
        <f t="shared" si="225"/>
        <v/>
      </c>
      <c r="G1250" s="47">
        <f t="shared" si="235"/>
        <v>8.6499999999999994E-2</v>
      </c>
      <c r="H1250" s="37">
        <f t="shared" si="226"/>
        <v>8.6499999999999994E-2</v>
      </c>
      <c r="I1250" s="9" t="e">
        <f>IF(Inputs!$B$12="No",IF((K1250+L1250)&gt;(U1249*(1+rate/freq)),IF((U1249*(1+rate/freq))&lt;0,0,(U1249*(1+rate/freq))),(K1250+L1250)),IF(E1250="",NA(),IF(Inputs!$E$10&gt;(U1249*(1+rate/freq)),IF((U1249*(1+rate/freq))&lt;0,0,(U1249*(1+rate/freq))),PMT(H1250/freq,(term),-$B$2))))</f>
        <v>#N/A</v>
      </c>
      <c r="J1250" s="8" t="str">
        <f t="shared" si="227"/>
        <v/>
      </c>
      <c r="K1250" s="9" t="str">
        <f t="shared" si="228"/>
        <v/>
      </c>
      <c r="L1250" s="8" t="str">
        <f>IF(E1250="","",IF(Inputs!$B$12="Yes",I1250-K1250,Inputs!$B$6-K1250))</f>
        <v/>
      </c>
      <c r="M1250" s="8" t="str">
        <f t="shared" si="234"/>
        <v/>
      </c>
      <c r="N1250" s="8"/>
      <c r="O1250" s="8"/>
      <c r="P1250" s="8"/>
      <c r="Q1250" s="8" t="str">
        <f t="shared" si="229"/>
        <v/>
      </c>
      <c r="R1250" s="3">
        <f t="shared" si="230"/>
        <v>0</v>
      </c>
      <c r="S1250" s="19"/>
      <c r="T1250" s="3">
        <f t="shared" si="231"/>
        <v>0</v>
      </c>
      <c r="U1250" s="8" t="str">
        <f t="shared" si="232"/>
        <v/>
      </c>
      <c r="W1250" s="11"/>
      <c r="X1250" s="11"/>
      <c r="Y1250" s="11"/>
      <c r="Z1250" s="11"/>
      <c r="AA1250" s="11"/>
      <c r="AB1250" s="11"/>
      <c r="AC1250" s="11"/>
      <c r="AD1250">
        <f>IF(AND('Loan amortization schedule-old'!K1250&gt;$AE$1,K1250&gt;$AE$1),1,0)</f>
        <v>1</v>
      </c>
      <c r="AE1250" s="2">
        <f>IF(AND('Loan amortization schedule-old'!K1250&gt;$AE$1,K1250&lt;$AE$1),($AE$1-K1250)*Inputs!$B$10,0)</f>
        <v>0</v>
      </c>
      <c r="AF1250">
        <f>IF(AND('Loan amortization schedule-old'!K1250&lt;$AE$1,K1250&lt;$AE$1),('Loan amortization schedule-old'!K1250-'Loan amortization schedule-new'!K1250)*Inputs!$B$10,0)</f>
        <v>0</v>
      </c>
      <c r="AG1250" s="7"/>
      <c r="AH1250" s="61" t="e">
        <f>IF(ISERROR(E1250),NA(),'Loan amortization schedule-old'!K1250-'Loan amortization schedule-new'!K1250)+IF(ISERROR(E1250),NA(),'Loan amortization schedule-old'!L1250-'Loan amortization schedule-new'!L1250)-IF(ISERROR(E1250),NA(),IF(AD1250=1,0,SUM(AE1250:AF1250)))</f>
        <v>#VALUE!</v>
      </c>
    </row>
    <row r="1251" spans="4:34">
      <c r="D1251" s="26">
        <f>IF(SUM($D$2:D1250)&lt;&gt;0,0,IF(OR(ROUND(U1250-L1251,2)=0,ROUND(U1251,2)=0),E1251,0))</f>
        <v>0</v>
      </c>
      <c r="E1251" s="3" t="str">
        <f t="shared" si="233"/>
        <v/>
      </c>
      <c r="F1251" s="3" t="str">
        <f t="shared" si="225"/>
        <v/>
      </c>
      <c r="G1251" s="47">
        <f t="shared" si="235"/>
        <v>8.6499999999999994E-2</v>
      </c>
      <c r="H1251" s="37">
        <f t="shared" si="226"/>
        <v>8.6499999999999994E-2</v>
      </c>
      <c r="I1251" s="9" t="e">
        <f>IF(Inputs!$B$12="No",IF((K1251+L1251)&gt;(U1250*(1+rate/freq)),IF((U1250*(1+rate/freq))&lt;0,0,(U1250*(1+rate/freq))),(K1251+L1251)),IF(E1251="",NA(),IF(Inputs!$E$10&gt;(U1250*(1+rate/freq)),IF((U1250*(1+rate/freq))&lt;0,0,(U1250*(1+rate/freq))),PMT(H1251/freq,(term),-$B$2))))</f>
        <v>#N/A</v>
      </c>
      <c r="J1251" s="8" t="str">
        <f t="shared" si="227"/>
        <v/>
      </c>
      <c r="K1251" s="9" t="str">
        <f t="shared" si="228"/>
        <v/>
      </c>
      <c r="L1251" s="8" t="str">
        <f>IF(E1251="","",IF(Inputs!$B$12="Yes",I1251-K1251,Inputs!$B$6-K1251))</f>
        <v/>
      </c>
      <c r="M1251" s="8" t="str">
        <f t="shared" si="234"/>
        <v/>
      </c>
      <c r="N1251" s="8"/>
      <c r="O1251" s="8"/>
      <c r="P1251" s="8"/>
      <c r="Q1251" s="8" t="str">
        <f t="shared" si="229"/>
        <v/>
      </c>
      <c r="R1251" s="3">
        <f t="shared" si="230"/>
        <v>0</v>
      </c>
      <c r="S1251" s="19"/>
      <c r="T1251" s="3">
        <f t="shared" si="231"/>
        <v>0</v>
      </c>
      <c r="U1251" s="8" t="str">
        <f t="shared" si="232"/>
        <v/>
      </c>
      <c r="W1251" s="11"/>
      <c r="X1251" s="11"/>
      <c r="Y1251" s="11"/>
      <c r="Z1251" s="11"/>
      <c r="AA1251" s="11"/>
      <c r="AB1251" s="11"/>
      <c r="AC1251" s="11"/>
      <c r="AD1251">
        <f>IF(AND('Loan amortization schedule-old'!K1251&gt;$AE$1,K1251&gt;$AE$1),1,0)</f>
        <v>1</v>
      </c>
      <c r="AE1251" s="2">
        <f>IF(AND('Loan amortization schedule-old'!K1251&gt;$AE$1,K1251&lt;$AE$1),($AE$1-K1251)*Inputs!$B$10,0)</f>
        <v>0</v>
      </c>
      <c r="AF1251">
        <f>IF(AND('Loan amortization schedule-old'!K1251&lt;$AE$1,K1251&lt;$AE$1),('Loan amortization schedule-old'!K1251-'Loan amortization schedule-new'!K1251)*Inputs!$B$10,0)</f>
        <v>0</v>
      </c>
      <c r="AG1251" s="7"/>
      <c r="AH1251" s="61" t="e">
        <f>IF(ISERROR(E1251),NA(),'Loan amortization schedule-old'!K1251-'Loan amortization schedule-new'!K1251)+IF(ISERROR(E1251),NA(),'Loan amortization schedule-old'!L1251-'Loan amortization schedule-new'!L1251)-IF(ISERROR(E1251),NA(),IF(AD1251=1,0,SUM(AE1251:AF1251)))</f>
        <v>#VALUE!</v>
      </c>
    </row>
    <row r="1252" spans="4:34">
      <c r="D1252" s="26">
        <f>IF(SUM($D$2:D1251)&lt;&gt;0,0,IF(OR(ROUND(U1251-L1252,2)=0,ROUND(U1252,2)=0),E1252,0))</f>
        <v>0</v>
      </c>
      <c r="E1252" s="3" t="str">
        <f t="shared" si="233"/>
        <v/>
      </c>
      <c r="F1252" s="3" t="str">
        <f t="shared" si="225"/>
        <v/>
      </c>
      <c r="G1252" s="47">
        <f t="shared" si="235"/>
        <v>8.6499999999999994E-2</v>
      </c>
      <c r="H1252" s="37">
        <f t="shared" si="226"/>
        <v>8.6499999999999994E-2</v>
      </c>
      <c r="I1252" s="9" t="e">
        <f>IF(Inputs!$B$12="No",IF((K1252+L1252)&gt;(U1251*(1+rate/freq)),IF((U1251*(1+rate/freq))&lt;0,0,(U1251*(1+rate/freq))),(K1252+L1252)),IF(E1252="",NA(),IF(Inputs!$E$10&gt;(U1251*(1+rate/freq)),IF((U1251*(1+rate/freq))&lt;0,0,(U1251*(1+rate/freq))),PMT(H1252/freq,(term),-$B$2))))</f>
        <v>#N/A</v>
      </c>
      <c r="J1252" s="8" t="str">
        <f t="shared" si="227"/>
        <v/>
      </c>
      <c r="K1252" s="9" t="str">
        <f t="shared" si="228"/>
        <v/>
      </c>
      <c r="L1252" s="8" t="str">
        <f>IF(E1252="","",IF(Inputs!$B$12="Yes",I1252-K1252,Inputs!$B$6-K1252))</f>
        <v/>
      </c>
      <c r="M1252" s="8" t="str">
        <f t="shared" si="234"/>
        <v/>
      </c>
      <c r="N1252" s="8">
        <f>N1249+3</f>
        <v>1249</v>
      </c>
      <c r="O1252" s="8">
        <f>O1246+6</f>
        <v>1249</v>
      </c>
      <c r="P1252" s="8">
        <f>P1240+12</f>
        <v>1249</v>
      </c>
      <c r="Q1252" s="8" t="str">
        <f t="shared" si="229"/>
        <v/>
      </c>
      <c r="R1252" s="3">
        <f t="shared" si="230"/>
        <v>0</v>
      </c>
      <c r="S1252" s="19"/>
      <c r="T1252" s="3">
        <f t="shared" si="231"/>
        <v>0</v>
      </c>
      <c r="U1252" s="8" t="str">
        <f t="shared" si="232"/>
        <v/>
      </c>
      <c r="W1252" s="11"/>
      <c r="X1252" s="11"/>
      <c r="Y1252" s="11"/>
      <c r="Z1252" s="11"/>
      <c r="AA1252" s="11"/>
      <c r="AB1252" s="11"/>
      <c r="AC1252" s="11"/>
      <c r="AD1252">
        <f>IF(AND('Loan amortization schedule-old'!K1252&gt;$AE$1,K1252&gt;$AE$1),1,0)</f>
        <v>1</v>
      </c>
      <c r="AE1252" s="2">
        <f>IF(AND('Loan amortization schedule-old'!K1252&gt;$AE$1,K1252&lt;$AE$1),($AE$1-K1252)*Inputs!$B$10,0)</f>
        <v>0</v>
      </c>
      <c r="AF1252">
        <f>IF(AND('Loan amortization schedule-old'!K1252&lt;$AE$1,K1252&lt;$AE$1),('Loan amortization schedule-old'!K1252-'Loan amortization schedule-new'!K1252)*Inputs!$B$10,0)</f>
        <v>0</v>
      </c>
      <c r="AG1252" s="7"/>
      <c r="AH1252" s="61" t="e">
        <f>IF(ISERROR(E1252),NA(),'Loan amortization schedule-old'!K1252-'Loan amortization schedule-new'!K1252)+IF(ISERROR(E1252),NA(),'Loan amortization schedule-old'!L1252-'Loan amortization schedule-new'!L1252)-IF(ISERROR(E1252),NA(),IF(AD1252=1,0,SUM(AE1252:AF1252)))</f>
        <v>#VALUE!</v>
      </c>
    </row>
    <row r="1253" spans="4:34">
      <c r="D1253" s="26">
        <f>IF(SUM($D$2:D1252)&lt;&gt;0,0,IF(OR(ROUND(U1252-L1253,2)=0,ROUND(U1253,2)=0),E1253,0))</f>
        <v>0</v>
      </c>
      <c r="E1253" s="3" t="str">
        <f t="shared" si="233"/>
        <v/>
      </c>
      <c r="F1253" s="3" t="str">
        <f t="shared" si="225"/>
        <v/>
      </c>
      <c r="G1253" s="47">
        <f t="shared" si="235"/>
        <v>8.6499999999999994E-2</v>
      </c>
      <c r="H1253" s="37">
        <f t="shared" si="226"/>
        <v>8.6499999999999994E-2</v>
      </c>
      <c r="I1253" s="9" t="e">
        <f>IF(Inputs!$B$12="No",IF((K1253+L1253)&gt;(U1252*(1+rate/freq)),IF((U1252*(1+rate/freq))&lt;0,0,(U1252*(1+rate/freq))),(K1253+L1253)),IF(E1253="",NA(),IF(Inputs!$E$10&gt;(U1252*(1+rate/freq)),IF((U1252*(1+rate/freq))&lt;0,0,(U1252*(1+rate/freq))),PMT(H1253/freq,(term),-$B$2))))</f>
        <v>#N/A</v>
      </c>
      <c r="J1253" s="8" t="str">
        <f t="shared" si="227"/>
        <v/>
      </c>
      <c r="K1253" s="9" t="str">
        <f t="shared" si="228"/>
        <v/>
      </c>
      <c r="L1253" s="8" t="str">
        <f>IF(E1253="","",IF(Inputs!$B$12="Yes",I1253-K1253,Inputs!$B$6-K1253))</f>
        <v/>
      </c>
      <c r="M1253" s="8" t="str">
        <f t="shared" si="234"/>
        <v/>
      </c>
      <c r="N1253" s="8"/>
      <c r="O1253" s="8"/>
      <c r="P1253" s="8"/>
      <c r="Q1253" s="8" t="str">
        <f t="shared" si="229"/>
        <v/>
      </c>
      <c r="R1253" s="3">
        <f t="shared" si="230"/>
        <v>0</v>
      </c>
      <c r="S1253" s="19"/>
      <c r="T1253" s="3">
        <f t="shared" si="231"/>
        <v>0</v>
      </c>
      <c r="U1253" s="8" t="str">
        <f t="shared" si="232"/>
        <v/>
      </c>
      <c r="W1253" s="11"/>
      <c r="X1253" s="11"/>
      <c r="Y1253" s="11"/>
      <c r="Z1253" s="11"/>
      <c r="AA1253" s="11"/>
      <c r="AB1253" s="11"/>
      <c r="AC1253" s="11"/>
      <c r="AD1253">
        <f>IF(AND('Loan amortization schedule-old'!K1253&gt;$AE$1,K1253&gt;$AE$1),1,0)</f>
        <v>1</v>
      </c>
      <c r="AE1253" s="2">
        <f>IF(AND('Loan amortization schedule-old'!K1253&gt;$AE$1,K1253&lt;$AE$1),($AE$1-K1253)*Inputs!$B$10,0)</f>
        <v>0</v>
      </c>
      <c r="AF1253">
        <f>IF(AND('Loan amortization schedule-old'!K1253&lt;$AE$1,K1253&lt;$AE$1),('Loan amortization schedule-old'!K1253-'Loan amortization schedule-new'!K1253)*Inputs!$B$10,0)</f>
        <v>0</v>
      </c>
      <c r="AG1253" s="7"/>
      <c r="AH1253" s="61" t="e">
        <f>IF(ISERROR(E1253),NA(),'Loan amortization schedule-old'!K1253-'Loan amortization schedule-new'!K1253)+IF(ISERROR(E1253),NA(),'Loan amortization schedule-old'!L1253-'Loan amortization schedule-new'!L1253)-IF(ISERROR(E1253),NA(),IF(AD1253=1,0,SUM(AE1253:AF1253)))</f>
        <v>#VALUE!</v>
      </c>
    </row>
    <row r="1254" spans="4:34">
      <c r="D1254" s="26">
        <f>IF(SUM($D$2:D1253)&lt;&gt;0,0,IF(OR(ROUND(U1253-L1254,2)=0,ROUND(U1254,2)=0),E1254,0))</f>
        <v>0</v>
      </c>
      <c r="E1254" s="3" t="str">
        <f t="shared" si="233"/>
        <v/>
      </c>
      <c r="F1254" s="3" t="str">
        <f t="shared" si="225"/>
        <v/>
      </c>
      <c r="G1254" s="47">
        <f t="shared" si="235"/>
        <v>8.6499999999999994E-2</v>
      </c>
      <c r="H1254" s="37">
        <f t="shared" si="226"/>
        <v>8.6499999999999994E-2</v>
      </c>
      <c r="I1254" s="9" t="e">
        <f>IF(Inputs!$B$12="No",IF((K1254+L1254)&gt;(U1253*(1+rate/freq)),IF((U1253*(1+rate/freq))&lt;0,0,(U1253*(1+rate/freq))),(K1254+L1254)),IF(E1254="",NA(),IF(Inputs!$E$10&gt;(U1253*(1+rate/freq)),IF((U1253*(1+rate/freq))&lt;0,0,(U1253*(1+rate/freq))),PMT(H1254/freq,(term),-$B$2))))</f>
        <v>#N/A</v>
      </c>
      <c r="J1254" s="8" t="str">
        <f t="shared" si="227"/>
        <v/>
      </c>
      <c r="K1254" s="9" t="str">
        <f t="shared" si="228"/>
        <v/>
      </c>
      <c r="L1254" s="8" t="str">
        <f>IF(E1254="","",IF(Inputs!$B$12="Yes",I1254-K1254,Inputs!$B$6-K1254))</f>
        <v/>
      </c>
      <c r="M1254" s="8" t="str">
        <f t="shared" si="234"/>
        <v/>
      </c>
      <c r="N1254" s="8"/>
      <c r="O1254" s="8"/>
      <c r="P1254" s="8"/>
      <c r="Q1254" s="8" t="str">
        <f t="shared" si="229"/>
        <v/>
      </c>
      <c r="R1254" s="3">
        <f t="shared" si="230"/>
        <v>0</v>
      </c>
      <c r="S1254" s="19"/>
      <c r="T1254" s="3">
        <f t="shared" si="231"/>
        <v>0</v>
      </c>
      <c r="U1254" s="8" t="str">
        <f t="shared" si="232"/>
        <v/>
      </c>
      <c r="W1254" s="11"/>
      <c r="X1254" s="11"/>
      <c r="Y1254" s="11"/>
      <c r="Z1254" s="11"/>
      <c r="AA1254" s="11"/>
      <c r="AB1254" s="11"/>
      <c r="AC1254" s="11"/>
      <c r="AD1254">
        <f>IF(AND('Loan amortization schedule-old'!K1254&gt;$AE$1,K1254&gt;$AE$1),1,0)</f>
        <v>1</v>
      </c>
      <c r="AE1254" s="2">
        <f>IF(AND('Loan amortization schedule-old'!K1254&gt;$AE$1,K1254&lt;$AE$1),($AE$1-K1254)*Inputs!$B$10,0)</f>
        <v>0</v>
      </c>
      <c r="AF1254">
        <f>IF(AND('Loan amortization schedule-old'!K1254&lt;$AE$1,K1254&lt;$AE$1),('Loan amortization schedule-old'!K1254-'Loan amortization schedule-new'!K1254)*Inputs!$B$10,0)</f>
        <v>0</v>
      </c>
      <c r="AG1254" s="7"/>
      <c r="AH1254" s="61" t="e">
        <f>IF(ISERROR(E1254),NA(),'Loan amortization schedule-old'!K1254-'Loan amortization schedule-new'!K1254)+IF(ISERROR(E1254),NA(),'Loan amortization schedule-old'!L1254-'Loan amortization schedule-new'!L1254)-IF(ISERROR(E1254),NA(),IF(AD1254=1,0,SUM(AE1254:AF1254)))</f>
        <v>#VALUE!</v>
      </c>
    </row>
    <row r="1255" spans="4:34">
      <c r="D1255" s="26">
        <f>IF(SUM($D$2:D1254)&lt;&gt;0,0,IF(OR(ROUND(U1254-L1255,2)=0,ROUND(U1255,2)=0),E1255,0))</f>
        <v>0</v>
      </c>
      <c r="E1255" s="3" t="str">
        <f t="shared" si="233"/>
        <v/>
      </c>
      <c r="F1255" s="3" t="str">
        <f t="shared" si="225"/>
        <v/>
      </c>
      <c r="G1255" s="47">
        <f t="shared" si="235"/>
        <v>8.6499999999999994E-2</v>
      </c>
      <c r="H1255" s="37">
        <f t="shared" si="226"/>
        <v>8.6499999999999994E-2</v>
      </c>
      <c r="I1255" s="9" t="e">
        <f>IF(Inputs!$B$12="No",IF((K1255+L1255)&gt;(U1254*(1+rate/freq)),IF((U1254*(1+rate/freq))&lt;0,0,(U1254*(1+rate/freq))),(K1255+L1255)),IF(E1255="",NA(),IF(Inputs!$E$10&gt;(U1254*(1+rate/freq)),IF((U1254*(1+rate/freq))&lt;0,0,(U1254*(1+rate/freq))),PMT(H1255/freq,(term),-$B$2))))</f>
        <v>#N/A</v>
      </c>
      <c r="J1255" s="8" t="str">
        <f t="shared" si="227"/>
        <v/>
      </c>
      <c r="K1255" s="9" t="str">
        <f t="shared" si="228"/>
        <v/>
      </c>
      <c r="L1255" s="8" t="str">
        <f>IF(E1255="","",IF(Inputs!$B$12="Yes",I1255-K1255,Inputs!$B$6-K1255))</f>
        <v/>
      </c>
      <c r="M1255" s="8" t="str">
        <f t="shared" si="234"/>
        <v/>
      </c>
      <c r="N1255" s="8">
        <f>N1252+3</f>
        <v>1252</v>
      </c>
      <c r="O1255" s="8"/>
      <c r="P1255" s="8"/>
      <c r="Q1255" s="8" t="str">
        <f t="shared" si="229"/>
        <v/>
      </c>
      <c r="R1255" s="3">
        <f t="shared" si="230"/>
        <v>0</v>
      </c>
      <c r="S1255" s="19"/>
      <c r="T1255" s="3">
        <f t="shared" si="231"/>
        <v>0</v>
      </c>
      <c r="U1255" s="8" t="str">
        <f t="shared" si="232"/>
        <v/>
      </c>
      <c r="W1255" s="11"/>
      <c r="X1255" s="11"/>
      <c r="Y1255" s="11"/>
      <c r="Z1255" s="11"/>
      <c r="AA1255" s="11"/>
      <c r="AB1255" s="11"/>
      <c r="AC1255" s="11"/>
      <c r="AD1255">
        <f>IF(AND('Loan amortization schedule-old'!K1255&gt;$AE$1,K1255&gt;$AE$1),1,0)</f>
        <v>1</v>
      </c>
      <c r="AE1255" s="2">
        <f>IF(AND('Loan amortization schedule-old'!K1255&gt;$AE$1,K1255&lt;$AE$1),($AE$1-K1255)*Inputs!$B$10,0)</f>
        <v>0</v>
      </c>
      <c r="AF1255">
        <f>IF(AND('Loan amortization schedule-old'!K1255&lt;$AE$1,K1255&lt;$AE$1),('Loan amortization schedule-old'!K1255-'Loan amortization schedule-new'!K1255)*Inputs!$B$10,0)</f>
        <v>0</v>
      </c>
      <c r="AG1255" s="7"/>
      <c r="AH1255" s="61" t="e">
        <f>IF(ISERROR(E1255),NA(),'Loan amortization schedule-old'!K1255-'Loan amortization schedule-new'!K1255)+IF(ISERROR(E1255),NA(),'Loan amortization schedule-old'!L1255-'Loan amortization schedule-new'!L1255)-IF(ISERROR(E1255),NA(),IF(AD1255=1,0,SUM(AE1255:AF1255)))</f>
        <v>#VALUE!</v>
      </c>
    </row>
    <row r="1256" spans="4:34">
      <c r="D1256" s="26">
        <f>IF(SUM($D$2:D1255)&lt;&gt;0,0,IF(OR(ROUND(U1255-L1256,2)=0,ROUND(U1256,2)=0),E1256,0))</f>
        <v>0</v>
      </c>
      <c r="E1256" s="3" t="str">
        <f t="shared" si="233"/>
        <v/>
      </c>
      <c r="F1256" s="3" t="str">
        <f t="shared" si="225"/>
        <v/>
      </c>
      <c r="G1256" s="47">
        <f t="shared" si="235"/>
        <v>8.6499999999999994E-2</v>
      </c>
      <c r="H1256" s="37">
        <f t="shared" si="226"/>
        <v>8.6499999999999994E-2</v>
      </c>
      <c r="I1256" s="9" t="e">
        <f>IF(Inputs!$B$12="No",IF((K1256+L1256)&gt;(U1255*(1+rate/freq)),IF((U1255*(1+rate/freq))&lt;0,0,(U1255*(1+rate/freq))),(K1256+L1256)),IF(E1256="",NA(),IF(Inputs!$E$10&gt;(U1255*(1+rate/freq)),IF((U1255*(1+rate/freq))&lt;0,0,(U1255*(1+rate/freq))),PMT(H1256/freq,(term),-$B$2))))</f>
        <v>#N/A</v>
      </c>
      <c r="J1256" s="8" t="str">
        <f t="shared" si="227"/>
        <v/>
      </c>
      <c r="K1256" s="9" t="str">
        <f t="shared" si="228"/>
        <v/>
      </c>
      <c r="L1256" s="8" t="str">
        <f>IF(E1256="","",IF(Inputs!$B$12="Yes",I1256-K1256,Inputs!$B$6-K1256))</f>
        <v/>
      </c>
      <c r="M1256" s="8" t="str">
        <f t="shared" si="234"/>
        <v/>
      </c>
      <c r="N1256" s="8"/>
      <c r="O1256" s="8"/>
      <c r="P1256" s="8"/>
      <c r="Q1256" s="8" t="str">
        <f t="shared" si="229"/>
        <v/>
      </c>
      <c r="R1256" s="3">
        <f t="shared" si="230"/>
        <v>0</v>
      </c>
      <c r="S1256" s="19"/>
      <c r="T1256" s="3">
        <f t="shared" si="231"/>
        <v>0</v>
      </c>
      <c r="U1256" s="8" t="str">
        <f t="shared" si="232"/>
        <v/>
      </c>
      <c r="W1256" s="11"/>
      <c r="X1256" s="11"/>
      <c r="Y1256" s="11"/>
      <c r="Z1256" s="11"/>
      <c r="AA1256" s="11"/>
      <c r="AB1256" s="11"/>
      <c r="AC1256" s="11"/>
      <c r="AD1256">
        <f>IF(AND('Loan amortization schedule-old'!K1256&gt;$AE$1,K1256&gt;$AE$1),1,0)</f>
        <v>1</v>
      </c>
      <c r="AE1256" s="2">
        <f>IF(AND('Loan amortization schedule-old'!K1256&gt;$AE$1,K1256&lt;$AE$1),($AE$1-K1256)*Inputs!$B$10,0)</f>
        <v>0</v>
      </c>
      <c r="AF1256">
        <f>IF(AND('Loan amortization schedule-old'!K1256&lt;$AE$1,K1256&lt;$AE$1),('Loan amortization schedule-old'!K1256-'Loan amortization schedule-new'!K1256)*Inputs!$B$10,0)</f>
        <v>0</v>
      </c>
      <c r="AG1256" s="7"/>
      <c r="AH1256" s="61" t="e">
        <f>IF(ISERROR(E1256),NA(),'Loan amortization schedule-old'!K1256-'Loan amortization schedule-new'!K1256)+IF(ISERROR(E1256),NA(),'Loan amortization schedule-old'!L1256-'Loan amortization schedule-new'!L1256)-IF(ISERROR(E1256),NA(),IF(AD1256=1,0,SUM(AE1256:AF1256)))</f>
        <v>#VALUE!</v>
      </c>
    </row>
    <row r="1257" spans="4:34">
      <c r="D1257" s="26">
        <f>IF(SUM($D$2:D1256)&lt;&gt;0,0,IF(OR(ROUND(U1256-L1257,2)=0,ROUND(U1257,2)=0),E1257,0))</f>
        <v>0</v>
      </c>
      <c r="E1257" s="3" t="str">
        <f t="shared" si="233"/>
        <v/>
      </c>
      <c r="F1257" s="3" t="str">
        <f t="shared" si="225"/>
        <v/>
      </c>
      <c r="G1257" s="47">
        <f t="shared" si="235"/>
        <v>8.6499999999999994E-2</v>
      </c>
      <c r="H1257" s="37">
        <f t="shared" si="226"/>
        <v>8.6499999999999994E-2</v>
      </c>
      <c r="I1257" s="9" t="e">
        <f>IF(Inputs!$B$12="No",IF((K1257+L1257)&gt;(U1256*(1+rate/freq)),IF((U1256*(1+rate/freq))&lt;0,0,(U1256*(1+rate/freq))),(K1257+L1257)),IF(E1257="",NA(),IF(Inputs!$E$10&gt;(U1256*(1+rate/freq)),IF((U1256*(1+rate/freq))&lt;0,0,(U1256*(1+rate/freq))),PMT(H1257/freq,(term),-$B$2))))</f>
        <v>#N/A</v>
      </c>
      <c r="J1257" s="8" t="str">
        <f t="shared" si="227"/>
        <v/>
      </c>
      <c r="K1257" s="9" t="str">
        <f t="shared" si="228"/>
        <v/>
      </c>
      <c r="L1257" s="8" t="str">
        <f>IF(E1257="","",IF(Inputs!$B$12="Yes",I1257-K1257,Inputs!$B$6-K1257))</f>
        <v/>
      </c>
      <c r="M1257" s="8" t="str">
        <f t="shared" si="234"/>
        <v/>
      </c>
      <c r="N1257" s="8"/>
      <c r="O1257" s="8"/>
      <c r="P1257" s="8"/>
      <c r="Q1257" s="8" t="str">
        <f t="shared" si="229"/>
        <v/>
      </c>
      <c r="R1257" s="3">
        <f t="shared" si="230"/>
        <v>0</v>
      </c>
      <c r="S1257" s="19"/>
      <c r="T1257" s="3">
        <f t="shared" si="231"/>
        <v>0</v>
      </c>
      <c r="U1257" s="8" t="str">
        <f t="shared" si="232"/>
        <v/>
      </c>
      <c r="W1257" s="11"/>
      <c r="X1257" s="11"/>
      <c r="Y1257" s="11"/>
      <c r="Z1257" s="11"/>
      <c r="AA1257" s="11"/>
      <c r="AB1257" s="11"/>
      <c r="AC1257" s="11"/>
      <c r="AD1257">
        <f>IF(AND('Loan amortization schedule-old'!K1257&gt;$AE$1,K1257&gt;$AE$1),1,0)</f>
        <v>1</v>
      </c>
      <c r="AE1257" s="2">
        <f>IF(AND('Loan amortization schedule-old'!K1257&gt;$AE$1,K1257&lt;$AE$1),($AE$1-K1257)*Inputs!$B$10,0)</f>
        <v>0</v>
      </c>
      <c r="AF1257">
        <f>IF(AND('Loan amortization schedule-old'!K1257&lt;$AE$1,K1257&lt;$AE$1),('Loan amortization schedule-old'!K1257-'Loan amortization schedule-new'!K1257)*Inputs!$B$10,0)</f>
        <v>0</v>
      </c>
      <c r="AG1257" s="7"/>
      <c r="AH1257" s="61" t="e">
        <f>IF(ISERROR(E1257),NA(),'Loan amortization schedule-old'!K1257-'Loan amortization schedule-new'!K1257)+IF(ISERROR(E1257),NA(),'Loan amortization schedule-old'!L1257-'Loan amortization schedule-new'!L1257)-IF(ISERROR(E1257),NA(),IF(AD1257=1,0,SUM(AE1257:AF1257)))</f>
        <v>#VALUE!</v>
      </c>
    </row>
    <row r="1258" spans="4:34">
      <c r="D1258" s="26">
        <f>IF(SUM($D$2:D1257)&lt;&gt;0,0,IF(OR(ROUND(U1257-L1258,2)=0,ROUND(U1258,2)=0),E1258,0))</f>
        <v>0</v>
      </c>
      <c r="E1258" s="3" t="str">
        <f t="shared" si="233"/>
        <v/>
      </c>
      <c r="F1258" s="3" t="str">
        <f t="shared" si="225"/>
        <v/>
      </c>
      <c r="G1258" s="47">
        <f t="shared" si="235"/>
        <v>8.6499999999999994E-2</v>
      </c>
      <c r="H1258" s="37">
        <f t="shared" si="226"/>
        <v>8.6499999999999994E-2</v>
      </c>
      <c r="I1258" s="9" t="e">
        <f>IF(Inputs!$B$12="No",IF((K1258+L1258)&gt;(U1257*(1+rate/freq)),IF((U1257*(1+rate/freq))&lt;0,0,(U1257*(1+rate/freq))),(K1258+L1258)),IF(E1258="",NA(),IF(Inputs!$E$10&gt;(U1257*(1+rate/freq)),IF((U1257*(1+rate/freq))&lt;0,0,(U1257*(1+rate/freq))),PMT(H1258/freq,(term),-$B$2))))</f>
        <v>#N/A</v>
      </c>
      <c r="J1258" s="8" t="str">
        <f t="shared" si="227"/>
        <v/>
      </c>
      <c r="K1258" s="9" t="str">
        <f t="shared" si="228"/>
        <v/>
      </c>
      <c r="L1258" s="8" t="str">
        <f>IF(E1258="","",IF(Inputs!$B$12="Yes",I1258-K1258,Inputs!$B$6-K1258))</f>
        <v/>
      </c>
      <c r="M1258" s="8" t="str">
        <f t="shared" si="234"/>
        <v/>
      </c>
      <c r="N1258" s="8">
        <f>N1255+3</f>
        <v>1255</v>
      </c>
      <c r="O1258" s="8">
        <f>O1252+6</f>
        <v>1255</v>
      </c>
      <c r="P1258" s="8"/>
      <c r="Q1258" s="8" t="str">
        <f t="shared" si="229"/>
        <v/>
      </c>
      <c r="R1258" s="3">
        <f t="shared" si="230"/>
        <v>0</v>
      </c>
      <c r="S1258" s="19"/>
      <c r="T1258" s="3">
        <f t="shared" si="231"/>
        <v>0</v>
      </c>
      <c r="U1258" s="8" t="str">
        <f t="shared" si="232"/>
        <v/>
      </c>
      <c r="W1258" s="11"/>
      <c r="X1258" s="11"/>
      <c r="Y1258" s="11"/>
      <c r="Z1258" s="11"/>
      <c r="AA1258" s="11"/>
      <c r="AB1258" s="11"/>
      <c r="AC1258" s="11"/>
      <c r="AD1258">
        <f>IF(AND('Loan amortization schedule-old'!K1258&gt;$AE$1,K1258&gt;$AE$1),1,0)</f>
        <v>1</v>
      </c>
      <c r="AE1258" s="2">
        <f>IF(AND('Loan amortization schedule-old'!K1258&gt;$AE$1,K1258&lt;$AE$1),($AE$1-K1258)*Inputs!$B$10,0)</f>
        <v>0</v>
      </c>
      <c r="AF1258">
        <f>IF(AND('Loan amortization schedule-old'!K1258&lt;$AE$1,K1258&lt;$AE$1),('Loan amortization schedule-old'!K1258-'Loan amortization schedule-new'!K1258)*Inputs!$B$10,0)</f>
        <v>0</v>
      </c>
      <c r="AG1258" s="7"/>
      <c r="AH1258" s="61" t="e">
        <f>IF(ISERROR(E1258),NA(),'Loan amortization schedule-old'!K1258-'Loan amortization schedule-new'!K1258)+IF(ISERROR(E1258),NA(),'Loan amortization schedule-old'!L1258-'Loan amortization schedule-new'!L1258)-IF(ISERROR(E1258),NA(),IF(AD1258=1,0,SUM(AE1258:AF1258)))</f>
        <v>#VALUE!</v>
      </c>
    </row>
    <row r="1259" spans="4:34">
      <c r="D1259" s="26">
        <f>IF(SUM($D$2:D1258)&lt;&gt;0,0,IF(OR(ROUND(U1258-L1259,2)=0,ROUND(U1259,2)=0),E1259,0))</f>
        <v>0</v>
      </c>
      <c r="E1259" s="3" t="str">
        <f t="shared" si="233"/>
        <v/>
      </c>
      <c r="F1259" s="3" t="str">
        <f t="shared" si="225"/>
        <v/>
      </c>
      <c r="G1259" s="47">
        <f t="shared" si="235"/>
        <v>8.6499999999999994E-2</v>
      </c>
      <c r="H1259" s="37">
        <f t="shared" si="226"/>
        <v>8.6499999999999994E-2</v>
      </c>
      <c r="I1259" s="9" t="e">
        <f>IF(Inputs!$B$12="No",IF((K1259+L1259)&gt;(U1258*(1+rate/freq)),IF((U1258*(1+rate/freq))&lt;0,0,(U1258*(1+rate/freq))),(K1259+L1259)),IF(E1259="",NA(),IF(Inputs!$E$10&gt;(U1258*(1+rate/freq)),IF((U1258*(1+rate/freq))&lt;0,0,(U1258*(1+rate/freq))),PMT(H1259/freq,(term),-$B$2))))</f>
        <v>#N/A</v>
      </c>
      <c r="J1259" s="8" t="str">
        <f t="shared" si="227"/>
        <v/>
      </c>
      <c r="K1259" s="9" t="str">
        <f t="shared" si="228"/>
        <v/>
      </c>
      <c r="L1259" s="8" t="str">
        <f>IF(E1259="","",IF(Inputs!$B$12="Yes",I1259-K1259,Inputs!$B$6-K1259))</f>
        <v/>
      </c>
      <c r="M1259" s="8" t="str">
        <f t="shared" si="234"/>
        <v/>
      </c>
      <c r="N1259" s="8"/>
      <c r="O1259" s="8"/>
      <c r="P1259" s="8"/>
      <c r="Q1259" s="8" t="str">
        <f t="shared" si="229"/>
        <v/>
      </c>
      <c r="R1259" s="3">
        <f t="shared" si="230"/>
        <v>0</v>
      </c>
      <c r="S1259" s="19"/>
      <c r="T1259" s="3">
        <f t="shared" si="231"/>
        <v>0</v>
      </c>
      <c r="U1259" s="8" t="str">
        <f t="shared" si="232"/>
        <v/>
      </c>
      <c r="W1259" s="11"/>
      <c r="X1259" s="11"/>
      <c r="Y1259" s="11"/>
      <c r="Z1259" s="11"/>
      <c r="AA1259" s="11"/>
      <c r="AB1259" s="11"/>
      <c r="AC1259" s="11"/>
      <c r="AD1259">
        <f>IF(AND('Loan amortization schedule-old'!K1259&gt;$AE$1,K1259&gt;$AE$1),1,0)</f>
        <v>1</v>
      </c>
      <c r="AE1259" s="2">
        <f>IF(AND('Loan amortization schedule-old'!K1259&gt;$AE$1,K1259&lt;$AE$1),($AE$1-K1259)*Inputs!$B$10,0)</f>
        <v>0</v>
      </c>
      <c r="AF1259">
        <f>IF(AND('Loan amortization schedule-old'!K1259&lt;$AE$1,K1259&lt;$AE$1),('Loan amortization schedule-old'!K1259-'Loan amortization schedule-new'!K1259)*Inputs!$B$10,0)</f>
        <v>0</v>
      </c>
      <c r="AG1259" s="7"/>
      <c r="AH1259" s="61" t="e">
        <f>IF(ISERROR(E1259),NA(),'Loan amortization schedule-old'!K1259-'Loan amortization schedule-new'!K1259)+IF(ISERROR(E1259),NA(),'Loan amortization schedule-old'!L1259-'Loan amortization schedule-new'!L1259)-IF(ISERROR(E1259),NA(),IF(AD1259=1,0,SUM(AE1259:AF1259)))</f>
        <v>#VALUE!</v>
      </c>
    </row>
    <row r="1260" spans="4:34">
      <c r="D1260" s="26">
        <f>IF(SUM($D$2:D1259)&lt;&gt;0,0,IF(OR(ROUND(U1259-L1260,2)=0,ROUND(U1260,2)=0),E1260,0))</f>
        <v>0</v>
      </c>
      <c r="E1260" s="3" t="str">
        <f t="shared" si="233"/>
        <v/>
      </c>
      <c r="F1260" s="3" t="str">
        <f t="shared" si="225"/>
        <v/>
      </c>
      <c r="G1260" s="47">
        <f t="shared" si="235"/>
        <v>8.6499999999999994E-2</v>
      </c>
      <c r="H1260" s="37">
        <f t="shared" si="226"/>
        <v>8.6499999999999994E-2</v>
      </c>
      <c r="I1260" s="9" t="e">
        <f>IF(Inputs!$B$12="No",IF((K1260+L1260)&gt;(U1259*(1+rate/freq)),IF((U1259*(1+rate/freq))&lt;0,0,(U1259*(1+rate/freq))),(K1260+L1260)),IF(E1260="",NA(),IF(Inputs!$E$10&gt;(U1259*(1+rate/freq)),IF((U1259*(1+rate/freq))&lt;0,0,(U1259*(1+rate/freq))),PMT(H1260/freq,(term),-$B$2))))</f>
        <v>#N/A</v>
      </c>
      <c r="J1260" s="8" t="str">
        <f t="shared" si="227"/>
        <v/>
      </c>
      <c r="K1260" s="9" t="str">
        <f t="shared" si="228"/>
        <v/>
      </c>
      <c r="L1260" s="8" t="str">
        <f>IF(E1260="","",IF(Inputs!$B$12="Yes",I1260-K1260,Inputs!$B$6-K1260))</f>
        <v/>
      </c>
      <c r="M1260" s="8" t="str">
        <f t="shared" si="234"/>
        <v/>
      </c>
      <c r="N1260" s="8"/>
      <c r="O1260" s="8"/>
      <c r="P1260" s="8"/>
      <c r="Q1260" s="8" t="str">
        <f t="shared" si="229"/>
        <v/>
      </c>
      <c r="R1260" s="3">
        <f t="shared" si="230"/>
        <v>0</v>
      </c>
      <c r="S1260" s="19"/>
      <c r="T1260" s="3">
        <f t="shared" si="231"/>
        <v>0</v>
      </c>
      <c r="U1260" s="8" t="str">
        <f t="shared" si="232"/>
        <v/>
      </c>
      <c r="W1260" s="11"/>
      <c r="X1260" s="11"/>
      <c r="Y1260" s="11"/>
      <c r="Z1260" s="11"/>
      <c r="AA1260" s="11"/>
      <c r="AB1260" s="11"/>
      <c r="AC1260" s="11"/>
      <c r="AD1260">
        <f>IF(AND('Loan amortization schedule-old'!K1260&gt;$AE$1,K1260&gt;$AE$1),1,0)</f>
        <v>1</v>
      </c>
      <c r="AE1260" s="2">
        <f>IF(AND('Loan amortization schedule-old'!K1260&gt;$AE$1,K1260&lt;$AE$1),($AE$1-K1260)*Inputs!$B$10,0)</f>
        <v>0</v>
      </c>
      <c r="AF1260">
        <f>IF(AND('Loan amortization schedule-old'!K1260&lt;$AE$1,K1260&lt;$AE$1),('Loan amortization schedule-old'!K1260-'Loan amortization schedule-new'!K1260)*Inputs!$B$10,0)</f>
        <v>0</v>
      </c>
      <c r="AG1260" s="7"/>
      <c r="AH1260" s="61" t="e">
        <f>IF(ISERROR(E1260),NA(),'Loan amortization schedule-old'!K1260-'Loan amortization schedule-new'!K1260)+IF(ISERROR(E1260),NA(),'Loan amortization schedule-old'!L1260-'Loan amortization schedule-new'!L1260)-IF(ISERROR(E1260),NA(),IF(AD1260=1,0,SUM(AE1260:AF1260)))</f>
        <v>#VALUE!</v>
      </c>
    </row>
    <row r="1261" spans="4:34">
      <c r="D1261" s="26">
        <f>IF(SUM($D$2:D1260)&lt;&gt;0,0,IF(OR(ROUND(U1260-L1261,2)=0,ROUND(U1261,2)=0),E1261,0))</f>
        <v>0</v>
      </c>
      <c r="E1261" s="3" t="str">
        <f t="shared" si="233"/>
        <v/>
      </c>
      <c r="F1261" s="3" t="str">
        <f t="shared" si="225"/>
        <v/>
      </c>
      <c r="G1261" s="47">
        <f t="shared" si="235"/>
        <v>8.6499999999999994E-2</v>
      </c>
      <c r="H1261" s="37">
        <f t="shared" si="226"/>
        <v>8.6499999999999994E-2</v>
      </c>
      <c r="I1261" s="9" t="e">
        <f>IF(Inputs!$B$12="No",IF((K1261+L1261)&gt;(U1260*(1+rate/freq)),IF((U1260*(1+rate/freq))&lt;0,0,(U1260*(1+rate/freq))),(K1261+L1261)),IF(E1261="",NA(),IF(Inputs!$E$10&gt;(U1260*(1+rate/freq)),IF((U1260*(1+rate/freq))&lt;0,0,(U1260*(1+rate/freq))),PMT(H1261/freq,(term),-$B$2))))</f>
        <v>#N/A</v>
      </c>
      <c r="J1261" s="8" t="str">
        <f t="shared" si="227"/>
        <v/>
      </c>
      <c r="K1261" s="9" t="str">
        <f t="shared" si="228"/>
        <v/>
      </c>
      <c r="L1261" s="8" t="str">
        <f>IF(E1261="","",IF(Inputs!$B$12="Yes",I1261-K1261,Inputs!$B$6-K1261))</f>
        <v/>
      </c>
      <c r="M1261" s="8" t="str">
        <f t="shared" si="234"/>
        <v/>
      </c>
      <c r="N1261" s="8">
        <f>N1258+3</f>
        <v>1258</v>
      </c>
      <c r="O1261" s="8"/>
      <c r="P1261" s="8"/>
      <c r="Q1261" s="8" t="str">
        <f t="shared" si="229"/>
        <v/>
      </c>
      <c r="R1261" s="3">
        <f t="shared" si="230"/>
        <v>0</v>
      </c>
      <c r="S1261" s="19"/>
      <c r="T1261" s="3">
        <f t="shared" si="231"/>
        <v>0</v>
      </c>
      <c r="U1261" s="8" t="str">
        <f t="shared" si="232"/>
        <v/>
      </c>
      <c r="W1261" s="11"/>
      <c r="X1261" s="11"/>
      <c r="Y1261" s="11"/>
      <c r="Z1261" s="11"/>
      <c r="AA1261" s="11"/>
      <c r="AB1261" s="11"/>
      <c r="AC1261" s="11"/>
      <c r="AD1261">
        <f>IF(AND('Loan amortization schedule-old'!K1261&gt;$AE$1,K1261&gt;$AE$1),1,0)</f>
        <v>1</v>
      </c>
      <c r="AE1261" s="2">
        <f>IF(AND('Loan amortization schedule-old'!K1261&gt;$AE$1,K1261&lt;$AE$1),($AE$1-K1261)*Inputs!$B$10,0)</f>
        <v>0</v>
      </c>
      <c r="AF1261">
        <f>IF(AND('Loan amortization schedule-old'!K1261&lt;$AE$1,K1261&lt;$AE$1),('Loan amortization schedule-old'!K1261-'Loan amortization schedule-new'!K1261)*Inputs!$B$10,0)</f>
        <v>0</v>
      </c>
      <c r="AG1261" s="7"/>
      <c r="AH1261" s="61" t="e">
        <f>IF(ISERROR(E1261),NA(),'Loan amortization schedule-old'!K1261-'Loan amortization schedule-new'!K1261)+IF(ISERROR(E1261),NA(),'Loan amortization schedule-old'!L1261-'Loan amortization schedule-new'!L1261)-IF(ISERROR(E1261),NA(),IF(AD1261=1,0,SUM(AE1261:AF1261)))</f>
        <v>#VALUE!</v>
      </c>
    </row>
    <row r="1262" spans="4:34">
      <c r="D1262" s="26">
        <f>IF(SUM($D$2:D1261)&lt;&gt;0,0,IF(OR(ROUND(U1261-L1262,2)=0,ROUND(U1262,2)=0),E1262,0))</f>
        <v>0</v>
      </c>
      <c r="E1262" s="3" t="str">
        <f t="shared" si="233"/>
        <v/>
      </c>
      <c r="F1262" s="3" t="str">
        <f t="shared" si="225"/>
        <v/>
      </c>
      <c r="G1262" s="47">
        <f t="shared" si="235"/>
        <v>8.6499999999999994E-2</v>
      </c>
      <c r="H1262" s="37">
        <f t="shared" si="226"/>
        <v>8.6499999999999994E-2</v>
      </c>
      <c r="I1262" s="9" t="e">
        <f>IF(Inputs!$B$12="No",IF((K1262+L1262)&gt;(U1261*(1+rate/freq)),IF((U1261*(1+rate/freq))&lt;0,0,(U1261*(1+rate/freq))),(K1262+L1262)),IF(E1262="",NA(),IF(Inputs!$E$10&gt;(U1261*(1+rate/freq)),IF((U1261*(1+rate/freq))&lt;0,0,(U1261*(1+rate/freq))),PMT(H1262/freq,(term),-$B$2))))</f>
        <v>#N/A</v>
      </c>
      <c r="J1262" s="8" t="str">
        <f t="shared" si="227"/>
        <v/>
      </c>
      <c r="K1262" s="9" t="str">
        <f t="shared" si="228"/>
        <v/>
      </c>
      <c r="L1262" s="8" t="str">
        <f>IF(E1262="","",IF(Inputs!$B$12="Yes",I1262-K1262,Inputs!$B$6-K1262))</f>
        <v/>
      </c>
      <c r="M1262" s="8" t="str">
        <f t="shared" si="234"/>
        <v/>
      </c>
      <c r="N1262" s="8"/>
      <c r="O1262" s="8"/>
      <c r="P1262" s="8"/>
      <c r="Q1262" s="8" t="str">
        <f t="shared" si="229"/>
        <v/>
      </c>
      <c r="R1262" s="3">
        <f t="shared" si="230"/>
        <v>0</v>
      </c>
      <c r="S1262" s="19"/>
      <c r="T1262" s="3">
        <f t="shared" si="231"/>
        <v>0</v>
      </c>
      <c r="U1262" s="8" t="str">
        <f t="shared" si="232"/>
        <v/>
      </c>
      <c r="W1262" s="11"/>
      <c r="X1262" s="11"/>
      <c r="Y1262" s="11"/>
      <c r="Z1262" s="11"/>
      <c r="AA1262" s="11"/>
      <c r="AB1262" s="11"/>
      <c r="AC1262" s="11"/>
      <c r="AD1262">
        <f>IF(AND('Loan amortization schedule-old'!K1262&gt;$AE$1,K1262&gt;$AE$1),1,0)</f>
        <v>1</v>
      </c>
      <c r="AE1262" s="2">
        <f>IF(AND('Loan amortization schedule-old'!K1262&gt;$AE$1,K1262&lt;$AE$1),($AE$1-K1262)*Inputs!$B$10,0)</f>
        <v>0</v>
      </c>
      <c r="AF1262">
        <f>IF(AND('Loan amortization schedule-old'!K1262&lt;$AE$1,K1262&lt;$AE$1),('Loan amortization schedule-old'!K1262-'Loan amortization schedule-new'!K1262)*Inputs!$B$10,0)</f>
        <v>0</v>
      </c>
      <c r="AG1262" s="7"/>
      <c r="AH1262" s="61" t="e">
        <f>IF(ISERROR(E1262),NA(),'Loan amortization schedule-old'!K1262-'Loan amortization schedule-new'!K1262)+IF(ISERROR(E1262),NA(),'Loan amortization schedule-old'!L1262-'Loan amortization schedule-new'!L1262)-IF(ISERROR(E1262),NA(),IF(AD1262=1,0,SUM(AE1262:AF1262)))</f>
        <v>#VALUE!</v>
      </c>
    </row>
    <row r="1263" spans="4:34">
      <c r="D1263" s="26">
        <f>IF(SUM($D$2:D1262)&lt;&gt;0,0,IF(OR(ROUND(U1262-L1263,2)=0,ROUND(U1263,2)=0),E1263,0))</f>
        <v>0</v>
      </c>
      <c r="E1263" s="3" t="str">
        <f t="shared" si="233"/>
        <v/>
      </c>
      <c r="F1263" s="3" t="str">
        <f t="shared" si="225"/>
        <v/>
      </c>
      <c r="G1263" s="47">
        <f t="shared" si="235"/>
        <v>8.6499999999999994E-2</v>
      </c>
      <c r="H1263" s="37">
        <f t="shared" si="226"/>
        <v>8.6499999999999994E-2</v>
      </c>
      <c r="I1263" s="9" t="e">
        <f>IF(Inputs!$B$12="No",IF((K1263+L1263)&gt;(U1262*(1+rate/freq)),IF((U1262*(1+rate/freq))&lt;0,0,(U1262*(1+rate/freq))),(K1263+L1263)),IF(E1263="",NA(),IF(Inputs!$E$10&gt;(U1262*(1+rate/freq)),IF((U1262*(1+rate/freq))&lt;0,0,(U1262*(1+rate/freq))),PMT(H1263/freq,(term),-$B$2))))</f>
        <v>#N/A</v>
      </c>
      <c r="J1263" s="8" t="str">
        <f t="shared" si="227"/>
        <v/>
      </c>
      <c r="K1263" s="9" t="str">
        <f t="shared" si="228"/>
        <v/>
      </c>
      <c r="L1263" s="8" t="str">
        <f>IF(E1263="","",IF(Inputs!$B$12="Yes",I1263-K1263,Inputs!$B$6-K1263))</f>
        <v/>
      </c>
      <c r="M1263" s="8" t="str">
        <f t="shared" si="234"/>
        <v/>
      </c>
      <c r="N1263" s="8"/>
      <c r="O1263" s="8"/>
      <c r="P1263" s="8"/>
      <c r="Q1263" s="8" t="str">
        <f t="shared" si="229"/>
        <v/>
      </c>
      <c r="R1263" s="3">
        <f t="shared" si="230"/>
        <v>0</v>
      </c>
      <c r="S1263" s="19"/>
      <c r="T1263" s="3">
        <f t="shared" si="231"/>
        <v>0</v>
      </c>
      <c r="U1263" s="8" t="str">
        <f t="shared" si="232"/>
        <v/>
      </c>
      <c r="W1263" s="11"/>
      <c r="X1263" s="11"/>
      <c r="Y1263" s="11"/>
      <c r="Z1263" s="11"/>
      <c r="AA1263" s="11"/>
      <c r="AB1263" s="11"/>
      <c r="AC1263" s="11"/>
      <c r="AD1263">
        <f>IF(AND('Loan amortization schedule-old'!K1263&gt;$AE$1,K1263&gt;$AE$1),1,0)</f>
        <v>1</v>
      </c>
      <c r="AE1263" s="2">
        <f>IF(AND('Loan amortization schedule-old'!K1263&gt;$AE$1,K1263&lt;$AE$1),($AE$1-K1263)*Inputs!$B$10,0)</f>
        <v>0</v>
      </c>
      <c r="AF1263">
        <f>IF(AND('Loan amortization schedule-old'!K1263&lt;$AE$1,K1263&lt;$AE$1),('Loan amortization schedule-old'!K1263-'Loan amortization schedule-new'!K1263)*Inputs!$B$10,0)</f>
        <v>0</v>
      </c>
      <c r="AG1263" s="7"/>
      <c r="AH1263" s="61" t="e">
        <f>IF(ISERROR(E1263),NA(),'Loan amortization schedule-old'!K1263-'Loan amortization schedule-new'!K1263)+IF(ISERROR(E1263),NA(),'Loan amortization schedule-old'!L1263-'Loan amortization schedule-new'!L1263)-IF(ISERROR(E1263),NA(),IF(AD1263=1,0,SUM(AE1263:AF1263)))</f>
        <v>#VALUE!</v>
      </c>
    </row>
    <row r="1264" spans="4:34">
      <c r="D1264" s="26">
        <f>IF(SUM($D$2:D1263)&lt;&gt;0,0,IF(OR(ROUND(U1263-L1264,2)=0,ROUND(U1264,2)=0),E1264,0))</f>
        <v>0</v>
      </c>
      <c r="E1264" s="3" t="str">
        <f t="shared" si="233"/>
        <v/>
      </c>
      <c r="F1264" s="3" t="str">
        <f t="shared" si="225"/>
        <v/>
      </c>
      <c r="G1264" s="47">
        <f t="shared" si="235"/>
        <v>8.6499999999999994E-2</v>
      </c>
      <c r="H1264" s="37">
        <f t="shared" si="226"/>
        <v>8.6499999999999994E-2</v>
      </c>
      <c r="I1264" s="9" t="e">
        <f>IF(Inputs!$B$12="No",IF((K1264+L1264)&gt;(U1263*(1+rate/freq)),IF((U1263*(1+rate/freq))&lt;0,0,(U1263*(1+rate/freq))),(K1264+L1264)),IF(E1264="",NA(),IF(Inputs!$E$10&gt;(U1263*(1+rate/freq)),IF((U1263*(1+rate/freq))&lt;0,0,(U1263*(1+rate/freq))),PMT(H1264/freq,(term),-$B$2))))</f>
        <v>#N/A</v>
      </c>
      <c r="J1264" s="8" t="str">
        <f t="shared" si="227"/>
        <v/>
      </c>
      <c r="K1264" s="9" t="str">
        <f t="shared" si="228"/>
        <v/>
      </c>
      <c r="L1264" s="8" t="str">
        <f>IF(E1264="","",IF(Inputs!$B$12="Yes",I1264-K1264,Inputs!$B$6-K1264))</f>
        <v/>
      </c>
      <c r="M1264" s="8" t="str">
        <f t="shared" si="234"/>
        <v/>
      </c>
      <c r="N1264" s="8">
        <f>N1261+3</f>
        <v>1261</v>
      </c>
      <c r="O1264" s="8">
        <f>O1258+6</f>
        <v>1261</v>
      </c>
      <c r="P1264" s="8">
        <f>P1252+12</f>
        <v>1261</v>
      </c>
      <c r="Q1264" s="8" t="str">
        <f t="shared" si="229"/>
        <v/>
      </c>
      <c r="R1264" s="3">
        <f t="shared" si="230"/>
        <v>0</v>
      </c>
      <c r="S1264" s="19"/>
      <c r="T1264" s="3">
        <f t="shared" si="231"/>
        <v>0</v>
      </c>
      <c r="U1264" s="8" t="str">
        <f t="shared" si="232"/>
        <v/>
      </c>
      <c r="W1264" s="11"/>
      <c r="X1264" s="11"/>
      <c r="Y1264" s="11"/>
      <c r="Z1264" s="11"/>
      <c r="AA1264" s="11"/>
      <c r="AB1264" s="11"/>
      <c r="AC1264" s="11"/>
      <c r="AD1264">
        <f>IF(AND('Loan amortization schedule-old'!K1264&gt;$AE$1,K1264&gt;$AE$1),1,0)</f>
        <v>1</v>
      </c>
      <c r="AE1264" s="2">
        <f>IF(AND('Loan amortization schedule-old'!K1264&gt;$AE$1,K1264&lt;$AE$1),($AE$1-K1264)*Inputs!$B$10,0)</f>
        <v>0</v>
      </c>
      <c r="AF1264">
        <f>IF(AND('Loan amortization schedule-old'!K1264&lt;$AE$1,K1264&lt;$AE$1),('Loan amortization schedule-old'!K1264-'Loan amortization schedule-new'!K1264)*Inputs!$B$10,0)</f>
        <v>0</v>
      </c>
      <c r="AG1264" s="7"/>
      <c r="AH1264" s="61" t="e">
        <f>IF(ISERROR(E1264),NA(),'Loan amortization schedule-old'!K1264-'Loan amortization schedule-new'!K1264)+IF(ISERROR(E1264),NA(),'Loan amortization schedule-old'!L1264-'Loan amortization schedule-new'!L1264)-IF(ISERROR(E1264),NA(),IF(AD1264=1,0,SUM(AE1264:AF1264)))</f>
        <v>#VALUE!</v>
      </c>
    </row>
    <row r="1265" spans="4:34">
      <c r="D1265" s="26">
        <f>IF(SUM($D$2:D1264)&lt;&gt;0,0,IF(OR(ROUND(U1264-L1265,2)=0,ROUND(U1265,2)=0),E1265,0))</f>
        <v>0</v>
      </c>
      <c r="E1265" s="3" t="str">
        <f t="shared" si="233"/>
        <v/>
      </c>
      <c r="F1265" s="3" t="str">
        <f t="shared" si="225"/>
        <v/>
      </c>
      <c r="G1265" s="47">
        <f t="shared" si="235"/>
        <v>8.6499999999999994E-2</v>
      </c>
      <c r="H1265" s="37">
        <f t="shared" si="226"/>
        <v>8.6499999999999994E-2</v>
      </c>
      <c r="I1265" s="9" t="e">
        <f>IF(Inputs!$B$12="No",IF((K1265+L1265)&gt;(U1264*(1+rate/freq)),IF((U1264*(1+rate/freq))&lt;0,0,(U1264*(1+rate/freq))),(K1265+L1265)),IF(E1265="",NA(),IF(Inputs!$E$10&gt;(U1264*(1+rate/freq)),IF((U1264*(1+rate/freq))&lt;0,0,(U1264*(1+rate/freq))),PMT(H1265/freq,(term),-$B$2))))</f>
        <v>#N/A</v>
      </c>
      <c r="J1265" s="8" t="str">
        <f t="shared" si="227"/>
        <v/>
      </c>
      <c r="K1265" s="9" t="str">
        <f t="shared" si="228"/>
        <v/>
      </c>
      <c r="L1265" s="8" t="str">
        <f>IF(E1265="","",IF(Inputs!$B$12="Yes",I1265-K1265,Inputs!$B$6-K1265))</f>
        <v/>
      </c>
      <c r="M1265" s="8" t="str">
        <f t="shared" si="234"/>
        <v/>
      </c>
      <c r="N1265" s="8"/>
      <c r="O1265" s="8"/>
      <c r="P1265" s="8"/>
      <c r="Q1265" s="8" t="str">
        <f t="shared" si="229"/>
        <v/>
      </c>
      <c r="R1265" s="3">
        <f t="shared" si="230"/>
        <v>0</v>
      </c>
      <c r="S1265" s="19"/>
      <c r="T1265" s="3">
        <f t="shared" si="231"/>
        <v>0</v>
      </c>
      <c r="U1265" s="8" t="str">
        <f t="shared" si="232"/>
        <v/>
      </c>
      <c r="W1265" s="11"/>
      <c r="X1265" s="11"/>
      <c r="Y1265" s="11"/>
      <c r="Z1265" s="11"/>
      <c r="AA1265" s="11"/>
      <c r="AB1265" s="11"/>
      <c r="AC1265" s="11"/>
      <c r="AD1265">
        <f>IF(AND('Loan amortization schedule-old'!K1265&gt;$AE$1,K1265&gt;$AE$1),1,0)</f>
        <v>1</v>
      </c>
      <c r="AE1265" s="2">
        <f>IF(AND('Loan amortization schedule-old'!K1265&gt;$AE$1,K1265&lt;$AE$1),($AE$1-K1265)*Inputs!$B$10,0)</f>
        <v>0</v>
      </c>
      <c r="AF1265">
        <f>IF(AND('Loan amortization schedule-old'!K1265&lt;$AE$1,K1265&lt;$AE$1),('Loan amortization schedule-old'!K1265-'Loan amortization schedule-new'!K1265)*Inputs!$B$10,0)</f>
        <v>0</v>
      </c>
      <c r="AG1265" s="7"/>
      <c r="AH1265" s="61" t="e">
        <f>IF(ISERROR(E1265),NA(),'Loan amortization schedule-old'!K1265-'Loan amortization schedule-new'!K1265)+IF(ISERROR(E1265),NA(),'Loan amortization schedule-old'!L1265-'Loan amortization schedule-new'!L1265)-IF(ISERROR(E1265),NA(),IF(AD1265=1,0,SUM(AE1265:AF1265)))</f>
        <v>#VALUE!</v>
      </c>
    </row>
    <row r="1266" spans="4:34">
      <c r="D1266" s="26">
        <f>IF(SUM($D$2:D1265)&lt;&gt;0,0,IF(OR(ROUND(U1265-L1266,2)=0,ROUND(U1266,2)=0),E1266,0))</f>
        <v>0</v>
      </c>
      <c r="E1266" s="3" t="str">
        <f t="shared" si="233"/>
        <v/>
      </c>
      <c r="F1266" s="3" t="str">
        <f t="shared" si="225"/>
        <v/>
      </c>
      <c r="G1266" s="47">
        <f t="shared" si="235"/>
        <v>8.6499999999999994E-2</v>
      </c>
      <c r="H1266" s="37">
        <f t="shared" si="226"/>
        <v>8.6499999999999994E-2</v>
      </c>
      <c r="I1266" s="9" t="e">
        <f>IF(Inputs!$B$12="No",IF((K1266+L1266)&gt;(U1265*(1+rate/freq)),IF((U1265*(1+rate/freq))&lt;0,0,(U1265*(1+rate/freq))),(K1266+L1266)),IF(E1266="",NA(),IF(Inputs!$E$10&gt;(U1265*(1+rate/freq)),IF((U1265*(1+rate/freq))&lt;0,0,(U1265*(1+rate/freq))),PMT(H1266/freq,(term),-$B$2))))</f>
        <v>#N/A</v>
      </c>
      <c r="J1266" s="8" t="str">
        <f t="shared" si="227"/>
        <v/>
      </c>
      <c r="K1266" s="9" t="str">
        <f t="shared" si="228"/>
        <v/>
      </c>
      <c r="L1266" s="8" t="str">
        <f>IF(E1266="","",IF(Inputs!$B$12="Yes",I1266-K1266,Inputs!$B$6-K1266))</f>
        <v/>
      </c>
      <c r="M1266" s="8" t="str">
        <f t="shared" si="234"/>
        <v/>
      </c>
      <c r="N1266" s="8"/>
      <c r="O1266" s="8"/>
      <c r="P1266" s="8"/>
      <c r="Q1266" s="8" t="str">
        <f t="shared" si="229"/>
        <v/>
      </c>
      <c r="R1266" s="3">
        <f t="shared" si="230"/>
        <v>0</v>
      </c>
      <c r="S1266" s="19"/>
      <c r="T1266" s="3">
        <f t="shared" si="231"/>
        <v>0</v>
      </c>
      <c r="U1266" s="8" t="str">
        <f t="shared" si="232"/>
        <v/>
      </c>
      <c r="W1266" s="11"/>
      <c r="X1266" s="11"/>
      <c r="Y1266" s="11"/>
      <c r="Z1266" s="11"/>
      <c r="AA1266" s="11"/>
      <c r="AB1266" s="11"/>
      <c r="AC1266" s="11"/>
      <c r="AD1266">
        <f>IF(AND('Loan amortization schedule-old'!K1266&gt;$AE$1,K1266&gt;$AE$1),1,0)</f>
        <v>1</v>
      </c>
      <c r="AE1266" s="2">
        <f>IF(AND('Loan amortization schedule-old'!K1266&gt;$AE$1,K1266&lt;$AE$1),($AE$1-K1266)*Inputs!$B$10,0)</f>
        <v>0</v>
      </c>
      <c r="AF1266">
        <f>IF(AND('Loan amortization schedule-old'!K1266&lt;$AE$1,K1266&lt;$AE$1),('Loan amortization schedule-old'!K1266-'Loan amortization schedule-new'!K1266)*Inputs!$B$10,0)</f>
        <v>0</v>
      </c>
      <c r="AG1266" s="7"/>
      <c r="AH1266" s="61" t="e">
        <f>IF(ISERROR(E1266),NA(),'Loan amortization schedule-old'!K1266-'Loan amortization schedule-new'!K1266)+IF(ISERROR(E1266),NA(),'Loan amortization schedule-old'!L1266-'Loan amortization schedule-new'!L1266)-IF(ISERROR(E1266),NA(),IF(AD1266=1,0,SUM(AE1266:AF1266)))</f>
        <v>#VALUE!</v>
      </c>
    </row>
    <row r="1267" spans="4:34">
      <c r="D1267" s="26">
        <f>IF(SUM($D$2:D1266)&lt;&gt;0,0,IF(OR(ROUND(U1266-L1267,2)=0,ROUND(U1267,2)=0),E1267,0))</f>
        <v>0</v>
      </c>
      <c r="E1267" s="3" t="str">
        <f t="shared" si="233"/>
        <v/>
      </c>
      <c r="F1267" s="3" t="str">
        <f t="shared" si="225"/>
        <v/>
      </c>
      <c r="G1267" s="47">
        <f t="shared" si="235"/>
        <v>8.6499999999999994E-2</v>
      </c>
      <c r="H1267" s="37">
        <f t="shared" si="226"/>
        <v>8.6499999999999994E-2</v>
      </c>
      <c r="I1267" s="9" t="e">
        <f>IF(Inputs!$B$12="No",IF((K1267+L1267)&gt;(U1266*(1+rate/freq)),IF((U1266*(1+rate/freq))&lt;0,0,(U1266*(1+rate/freq))),(K1267+L1267)),IF(E1267="",NA(),IF(Inputs!$E$10&gt;(U1266*(1+rate/freq)),IF((U1266*(1+rate/freq))&lt;0,0,(U1266*(1+rate/freq))),PMT(H1267/freq,(term),-$B$2))))</f>
        <v>#N/A</v>
      </c>
      <c r="J1267" s="8" t="str">
        <f t="shared" si="227"/>
        <v/>
      </c>
      <c r="K1267" s="9" t="str">
        <f t="shared" si="228"/>
        <v/>
      </c>
      <c r="L1267" s="8" t="str">
        <f>IF(E1267="","",IF(Inputs!$B$12="Yes",I1267-K1267,Inputs!$B$6-K1267))</f>
        <v/>
      </c>
      <c r="M1267" s="8" t="str">
        <f t="shared" si="234"/>
        <v/>
      </c>
      <c r="N1267" s="8">
        <f>N1264+3</f>
        <v>1264</v>
      </c>
      <c r="O1267" s="8"/>
      <c r="P1267" s="8"/>
      <c r="Q1267" s="8" t="str">
        <f t="shared" si="229"/>
        <v/>
      </c>
      <c r="R1267" s="3">
        <f t="shared" si="230"/>
        <v>0</v>
      </c>
      <c r="S1267" s="19"/>
      <c r="T1267" s="3">
        <f t="shared" si="231"/>
        <v>0</v>
      </c>
      <c r="U1267" s="8" t="str">
        <f t="shared" si="232"/>
        <v/>
      </c>
      <c r="W1267" s="11"/>
      <c r="X1267" s="11"/>
      <c r="Y1267" s="11"/>
      <c r="Z1267" s="11"/>
      <c r="AA1267" s="11"/>
      <c r="AB1267" s="11"/>
      <c r="AC1267" s="11"/>
      <c r="AD1267">
        <f>IF(AND('Loan amortization schedule-old'!K1267&gt;$AE$1,K1267&gt;$AE$1),1,0)</f>
        <v>1</v>
      </c>
      <c r="AE1267" s="2">
        <f>IF(AND('Loan amortization schedule-old'!K1267&gt;$AE$1,K1267&lt;$AE$1),($AE$1-K1267)*Inputs!$B$10,0)</f>
        <v>0</v>
      </c>
      <c r="AF1267">
        <f>IF(AND('Loan amortization schedule-old'!K1267&lt;$AE$1,K1267&lt;$AE$1),('Loan amortization schedule-old'!K1267-'Loan amortization schedule-new'!K1267)*Inputs!$B$10,0)</f>
        <v>0</v>
      </c>
      <c r="AG1267" s="7"/>
      <c r="AH1267" s="61" t="e">
        <f>IF(ISERROR(E1267),NA(),'Loan amortization schedule-old'!K1267-'Loan amortization schedule-new'!K1267)+IF(ISERROR(E1267),NA(),'Loan amortization schedule-old'!L1267-'Loan amortization schedule-new'!L1267)-IF(ISERROR(E1267),NA(),IF(AD1267=1,0,SUM(AE1267:AF1267)))</f>
        <v>#VALUE!</v>
      </c>
    </row>
    <row r="1268" spans="4:34">
      <c r="D1268" s="26">
        <f>IF(SUM($D$2:D1267)&lt;&gt;0,0,IF(OR(ROUND(U1267-L1268,2)=0,ROUND(U1268,2)=0),E1268,0))</f>
        <v>0</v>
      </c>
      <c r="E1268" s="3" t="str">
        <f t="shared" si="233"/>
        <v/>
      </c>
      <c r="F1268" s="3" t="str">
        <f t="shared" si="225"/>
        <v/>
      </c>
      <c r="G1268" s="47">
        <f t="shared" si="235"/>
        <v>8.6499999999999994E-2</v>
      </c>
      <c r="H1268" s="37">
        <f t="shared" si="226"/>
        <v>8.6499999999999994E-2</v>
      </c>
      <c r="I1268" s="9" t="e">
        <f>IF(Inputs!$B$12="No",IF((K1268+L1268)&gt;(U1267*(1+rate/freq)),IF((U1267*(1+rate/freq))&lt;0,0,(U1267*(1+rate/freq))),(K1268+L1268)),IF(E1268="",NA(),IF(Inputs!$E$10&gt;(U1267*(1+rate/freq)),IF((U1267*(1+rate/freq))&lt;0,0,(U1267*(1+rate/freq))),PMT(H1268/freq,(term),-$B$2))))</f>
        <v>#N/A</v>
      </c>
      <c r="J1268" s="8" t="str">
        <f t="shared" si="227"/>
        <v/>
      </c>
      <c r="K1268" s="9" t="str">
        <f t="shared" si="228"/>
        <v/>
      </c>
      <c r="L1268" s="8" t="str">
        <f>IF(E1268="","",IF(Inputs!$B$12="Yes",I1268-K1268,Inputs!$B$6-K1268))</f>
        <v/>
      </c>
      <c r="M1268" s="8" t="str">
        <f t="shared" si="234"/>
        <v/>
      </c>
      <c r="N1268" s="8"/>
      <c r="O1268" s="8"/>
      <c r="P1268" s="8"/>
      <c r="Q1268" s="8" t="str">
        <f t="shared" si="229"/>
        <v/>
      </c>
      <c r="R1268" s="3">
        <f t="shared" si="230"/>
        <v>0</v>
      </c>
      <c r="S1268" s="19"/>
      <c r="T1268" s="3">
        <f t="shared" si="231"/>
        <v>0</v>
      </c>
      <c r="U1268" s="8" t="str">
        <f t="shared" si="232"/>
        <v/>
      </c>
      <c r="W1268" s="11"/>
      <c r="X1268" s="11"/>
      <c r="Y1268" s="11"/>
      <c r="Z1268" s="11"/>
      <c r="AA1268" s="11"/>
      <c r="AB1268" s="11"/>
      <c r="AC1268" s="11"/>
      <c r="AD1268">
        <f>IF(AND('Loan amortization schedule-old'!K1268&gt;$AE$1,K1268&gt;$AE$1),1,0)</f>
        <v>1</v>
      </c>
      <c r="AE1268" s="2">
        <f>IF(AND('Loan amortization schedule-old'!K1268&gt;$AE$1,K1268&lt;$AE$1),($AE$1-K1268)*Inputs!$B$10,0)</f>
        <v>0</v>
      </c>
      <c r="AF1268">
        <f>IF(AND('Loan amortization schedule-old'!K1268&lt;$AE$1,K1268&lt;$AE$1),('Loan amortization schedule-old'!K1268-'Loan amortization schedule-new'!K1268)*Inputs!$B$10,0)</f>
        <v>0</v>
      </c>
      <c r="AG1268" s="7"/>
      <c r="AH1268" s="61" t="e">
        <f>IF(ISERROR(E1268),NA(),'Loan amortization schedule-old'!K1268-'Loan amortization schedule-new'!K1268)+IF(ISERROR(E1268),NA(),'Loan amortization schedule-old'!L1268-'Loan amortization schedule-new'!L1268)-IF(ISERROR(E1268),NA(),IF(AD1268=1,0,SUM(AE1268:AF1268)))</f>
        <v>#VALUE!</v>
      </c>
    </row>
    <row r="1269" spans="4:34">
      <c r="D1269" s="26">
        <f>IF(SUM($D$2:D1268)&lt;&gt;0,0,IF(OR(ROUND(U1268-L1269,2)=0,ROUND(U1269,2)=0),E1269,0))</f>
        <v>0</v>
      </c>
      <c r="E1269" s="3" t="str">
        <f t="shared" si="233"/>
        <v/>
      </c>
      <c r="F1269" s="3" t="str">
        <f t="shared" si="225"/>
        <v/>
      </c>
      <c r="G1269" s="47">
        <f t="shared" si="235"/>
        <v>8.6499999999999994E-2</v>
      </c>
      <c r="H1269" s="37">
        <f t="shared" si="226"/>
        <v>8.6499999999999994E-2</v>
      </c>
      <c r="I1269" s="9" t="e">
        <f>IF(Inputs!$B$12="No",IF((K1269+L1269)&gt;(U1268*(1+rate/freq)),IF((U1268*(1+rate/freq))&lt;0,0,(U1268*(1+rate/freq))),(K1269+L1269)),IF(E1269="",NA(),IF(Inputs!$E$10&gt;(U1268*(1+rate/freq)),IF((U1268*(1+rate/freq))&lt;0,0,(U1268*(1+rate/freq))),PMT(H1269/freq,(term),-$B$2))))</f>
        <v>#N/A</v>
      </c>
      <c r="J1269" s="8" t="str">
        <f t="shared" si="227"/>
        <v/>
      </c>
      <c r="K1269" s="9" t="str">
        <f t="shared" si="228"/>
        <v/>
      </c>
      <c r="L1269" s="8" t="str">
        <f>IF(E1269="","",IF(Inputs!$B$12="Yes",I1269-K1269,Inputs!$B$6-K1269))</f>
        <v/>
      </c>
      <c r="M1269" s="8" t="str">
        <f t="shared" si="234"/>
        <v/>
      </c>
      <c r="N1269" s="8"/>
      <c r="O1269" s="8"/>
      <c r="P1269" s="8"/>
      <c r="Q1269" s="8" t="str">
        <f t="shared" si="229"/>
        <v/>
      </c>
      <c r="R1269" s="3">
        <f t="shared" si="230"/>
        <v>0</v>
      </c>
      <c r="S1269" s="19"/>
      <c r="T1269" s="3">
        <f t="shared" si="231"/>
        <v>0</v>
      </c>
      <c r="U1269" s="8" t="str">
        <f t="shared" si="232"/>
        <v/>
      </c>
      <c r="W1269" s="11"/>
      <c r="X1269" s="11"/>
      <c r="Y1269" s="11"/>
      <c r="Z1269" s="11"/>
      <c r="AA1269" s="11"/>
      <c r="AB1269" s="11"/>
      <c r="AC1269" s="11"/>
      <c r="AD1269">
        <f>IF(AND('Loan amortization schedule-old'!K1269&gt;$AE$1,K1269&gt;$AE$1),1,0)</f>
        <v>1</v>
      </c>
      <c r="AE1269" s="2">
        <f>IF(AND('Loan amortization schedule-old'!K1269&gt;$AE$1,K1269&lt;$AE$1),($AE$1-K1269)*Inputs!$B$10,0)</f>
        <v>0</v>
      </c>
      <c r="AF1269">
        <f>IF(AND('Loan amortization schedule-old'!K1269&lt;$AE$1,K1269&lt;$AE$1),('Loan amortization schedule-old'!K1269-'Loan amortization schedule-new'!K1269)*Inputs!$B$10,0)</f>
        <v>0</v>
      </c>
      <c r="AG1269" s="7"/>
      <c r="AH1269" s="61" t="e">
        <f>IF(ISERROR(E1269),NA(),'Loan amortization schedule-old'!K1269-'Loan amortization schedule-new'!K1269)+IF(ISERROR(E1269),NA(),'Loan amortization schedule-old'!L1269-'Loan amortization schedule-new'!L1269)-IF(ISERROR(E1269),NA(),IF(AD1269=1,0,SUM(AE1269:AF1269)))</f>
        <v>#VALUE!</v>
      </c>
    </row>
    <row r="1270" spans="4:34">
      <c r="D1270" s="26">
        <f>IF(SUM($D$2:D1269)&lt;&gt;0,0,IF(OR(ROUND(U1269-L1270,2)=0,ROUND(U1270,2)=0),E1270,0))</f>
        <v>0</v>
      </c>
      <c r="E1270" s="3" t="str">
        <f t="shared" si="233"/>
        <v/>
      </c>
      <c r="F1270" s="3" t="str">
        <f t="shared" si="225"/>
        <v/>
      </c>
      <c r="G1270" s="47">
        <f t="shared" si="235"/>
        <v>8.6499999999999994E-2</v>
      </c>
      <c r="H1270" s="37">
        <f t="shared" si="226"/>
        <v>8.6499999999999994E-2</v>
      </c>
      <c r="I1270" s="9" t="e">
        <f>IF(Inputs!$B$12="No",IF((K1270+L1270)&gt;(U1269*(1+rate/freq)),IF((U1269*(1+rate/freq))&lt;0,0,(U1269*(1+rate/freq))),(K1270+L1270)),IF(E1270="",NA(),IF(Inputs!$E$10&gt;(U1269*(1+rate/freq)),IF((U1269*(1+rate/freq))&lt;0,0,(U1269*(1+rate/freq))),PMT(H1270/freq,(term),-$B$2))))</f>
        <v>#N/A</v>
      </c>
      <c r="J1270" s="8" t="str">
        <f t="shared" si="227"/>
        <v/>
      </c>
      <c r="K1270" s="9" t="str">
        <f t="shared" si="228"/>
        <v/>
      </c>
      <c r="L1270" s="8" t="str">
        <f>IF(E1270="","",IF(Inputs!$B$12="Yes",I1270-K1270,Inputs!$B$6-K1270))</f>
        <v/>
      </c>
      <c r="M1270" s="8" t="str">
        <f t="shared" si="234"/>
        <v/>
      </c>
      <c r="N1270" s="8">
        <f>N1267+3</f>
        <v>1267</v>
      </c>
      <c r="O1270" s="8">
        <f>O1264+6</f>
        <v>1267</v>
      </c>
      <c r="P1270" s="8"/>
      <c r="Q1270" s="8" t="str">
        <f t="shared" si="229"/>
        <v/>
      </c>
      <c r="R1270" s="3">
        <f t="shared" si="230"/>
        <v>0</v>
      </c>
      <c r="S1270" s="19"/>
      <c r="T1270" s="3">
        <f t="shared" si="231"/>
        <v>0</v>
      </c>
      <c r="U1270" s="8" t="str">
        <f t="shared" si="232"/>
        <v/>
      </c>
      <c r="W1270" s="11"/>
      <c r="X1270" s="11"/>
      <c r="Y1270" s="11"/>
      <c r="Z1270" s="11"/>
      <c r="AA1270" s="11"/>
      <c r="AB1270" s="11"/>
      <c r="AC1270" s="11"/>
      <c r="AD1270">
        <f>IF(AND('Loan amortization schedule-old'!K1270&gt;$AE$1,K1270&gt;$AE$1),1,0)</f>
        <v>1</v>
      </c>
      <c r="AE1270" s="2">
        <f>IF(AND('Loan amortization schedule-old'!K1270&gt;$AE$1,K1270&lt;$AE$1),($AE$1-K1270)*Inputs!$B$10,0)</f>
        <v>0</v>
      </c>
      <c r="AF1270">
        <f>IF(AND('Loan amortization schedule-old'!K1270&lt;$AE$1,K1270&lt;$AE$1),('Loan amortization schedule-old'!K1270-'Loan amortization schedule-new'!K1270)*Inputs!$B$10,0)</f>
        <v>0</v>
      </c>
      <c r="AG1270" s="7"/>
      <c r="AH1270" s="61" t="e">
        <f>IF(ISERROR(E1270),NA(),'Loan amortization schedule-old'!K1270-'Loan amortization schedule-new'!K1270)+IF(ISERROR(E1270),NA(),'Loan amortization schedule-old'!L1270-'Loan amortization schedule-new'!L1270)-IF(ISERROR(E1270),NA(),IF(AD1270=1,0,SUM(AE1270:AF1270)))</f>
        <v>#VALUE!</v>
      </c>
    </row>
    <row r="1271" spans="4:34">
      <c r="D1271" s="26">
        <f>IF(SUM($D$2:D1270)&lt;&gt;0,0,IF(OR(ROUND(U1270-L1271,2)=0,ROUND(U1271,2)=0),E1271,0))</f>
        <v>0</v>
      </c>
      <c r="E1271" s="3" t="str">
        <f t="shared" si="233"/>
        <v/>
      </c>
      <c r="F1271" s="3" t="str">
        <f t="shared" si="225"/>
        <v/>
      </c>
      <c r="G1271" s="47">
        <f t="shared" si="235"/>
        <v>8.6499999999999994E-2</v>
      </c>
      <c r="H1271" s="37">
        <f t="shared" si="226"/>
        <v>8.6499999999999994E-2</v>
      </c>
      <c r="I1271" s="9" t="e">
        <f>IF(Inputs!$B$12="No",IF((K1271+L1271)&gt;(U1270*(1+rate/freq)),IF((U1270*(1+rate/freq))&lt;0,0,(U1270*(1+rate/freq))),(K1271+L1271)),IF(E1271="",NA(),IF(Inputs!$E$10&gt;(U1270*(1+rate/freq)),IF((U1270*(1+rate/freq))&lt;0,0,(U1270*(1+rate/freq))),PMT(H1271/freq,(term),-$B$2))))</f>
        <v>#N/A</v>
      </c>
      <c r="J1271" s="8" t="str">
        <f t="shared" si="227"/>
        <v/>
      </c>
      <c r="K1271" s="9" t="str">
        <f t="shared" si="228"/>
        <v/>
      </c>
      <c r="L1271" s="8" t="str">
        <f>IF(E1271="","",IF(Inputs!$B$12="Yes",I1271-K1271,Inputs!$B$6-K1271))</f>
        <v/>
      </c>
      <c r="M1271" s="8" t="str">
        <f t="shared" si="234"/>
        <v/>
      </c>
      <c r="N1271" s="8"/>
      <c r="O1271" s="8"/>
      <c r="P1271" s="8"/>
      <c r="Q1271" s="8" t="str">
        <f t="shared" si="229"/>
        <v/>
      </c>
      <c r="R1271" s="3">
        <f t="shared" si="230"/>
        <v>0</v>
      </c>
      <c r="S1271" s="19"/>
      <c r="T1271" s="3">
        <f t="shared" si="231"/>
        <v>0</v>
      </c>
      <c r="U1271" s="8" t="str">
        <f t="shared" si="232"/>
        <v/>
      </c>
      <c r="W1271" s="11"/>
      <c r="X1271" s="11"/>
      <c r="Y1271" s="11"/>
      <c r="Z1271" s="11"/>
      <c r="AA1271" s="11"/>
      <c r="AB1271" s="11"/>
      <c r="AC1271" s="11"/>
      <c r="AD1271">
        <f>IF(AND('Loan amortization schedule-old'!K1271&gt;$AE$1,K1271&gt;$AE$1),1,0)</f>
        <v>1</v>
      </c>
      <c r="AE1271" s="2">
        <f>IF(AND('Loan amortization schedule-old'!K1271&gt;$AE$1,K1271&lt;$AE$1),($AE$1-K1271)*Inputs!$B$10,0)</f>
        <v>0</v>
      </c>
      <c r="AF1271">
        <f>IF(AND('Loan amortization schedule-old'!K1271&lt;$AE$1,K1271&lt;$AE$1),('Loan amortization schedule-old'!K1271-'Loan amortization schedule-new'!K1271)*Inputs!$B$10,0)</f>
        <v>0</v>
      </c>
      <c r="AG1271" s="7"/>
      <c r="AH1271" s="61" t="e">
        <f>IF(ISERROR(E1271),NA(),'Loan amortization schedule-old'!K1271-'Loan amortization schedule-new'!K1271)+IF(ISERROR(E1271),NA(),'Loan amortization schedule-old'!L1271-'Loan amortization schedule-new'!L1271)-IF(ISERROR(E1271),NA(),IF(AD1271=1,0,SUM(AE1271:AF1271)))</f>
        <v>#VALUE!</v>
      </c>
    </row>
    <row r="1272" spans="4:34">
      <c r="D1272" s="26">
        <f>IF(SUM($D$2:D1271)&lt;&gt;0,0,IF(OR(ROUND(U1271-L1272,2)=0,ROUND(U1272,2)=0),E1272,0))</f>
        <v>0</v>
      </c>
      <c r="E1272" s="3" t="str">
        <f t="shared" si="233"/>
        <v/>
      </c>
      <c r="F1272" s="3" t="str">
        <f t="shared" si="225"/>
        <v/>
      </c>
      <c r="G1272" s="47">
        <f t="shared" si="235"/>
        <v>8.6499999999999994E-2</v>
      </c>
      <c r="H1272" s="37">
        <f t="shared" si="226"/>
        <v>8.6499999999999994E-2</v>
      </c>
      <c r="I1272" s="9" t="e">
        <f>IF(Inputs!$B$12="No",IF((K1272+L1272)&gt;(U1271*(1+rate/freq)),IF((U1271*(1+rate/freq))&lt;0,0,(U1271*(1+rate/freq))),(K1272+L1272)),IF(E1272="",NA(),IF(Inputs!$E$10&gt;(U1271*(1+rate/freq)),IF((U1271*(1+rate/freq))&lt;0,0,(U1271*(1+rate/freq))),PMT(H1272/freq,(term),-$B$2))))</f>
        <v>#N/A</v>
      </c>
      <c r="J1272" s="8" t="str">
        <f t="shared" si="227"/>
        <v/>
      </c>
      <c r="K1272" s="9" t="str">
        <f t="shared" si="228"/>
        <v/>
      </c>
      <c r="L1272" s="8" t="str">
        <f>IF(E1272="","",IF(Inputs!$B$12="Yes",I1272-K1272,Inputs!$B$6-K1272))</f>
        <v/>
      </c>
      <c r="M1272" s="8" t="str">
        <f t="shared" si="234"/>
        <v/>
      </c>
      <c r="N1272" s="8"/>
      <c r="O1272" s="8"/>
      <c r="P1272" s="8"/>
      <c r="Q1272" s="8" t="str">
        <f t="shared" si="229"/>
        <v/>
      </c>
      <c r="R1272" s="3">
        <f t="shared" si="230"/>
        <v>0</v>
      </c>
      <c r="S1272" s="19"/>
      <c r="T1272" s="3">
        <f t="shared" si="231"/>
        <v>0</v>
      </c>
      <c r="U1272" s="8" t="str">
        <f t="shared" si="232"/>
        <v/>
      </c>
      <c r="W1272" s="11"/>
      <c r="X1272" s="11"/>
      <c r="Y1272" s="11"/>
      <c r="Z1272" s="11"/>
      <c r="AA1272" s="11"/>
      <c r="AB1272" s="11"/>
      <c r="AC1272" s="11"/>
      <c r="AD1272">
        <f>IF(AND('Loan amortization schedule-old'!K1272&gt;$AE$1,K1272&gt;$AE$1),1,0)</f>
        <v>1</v>
      </c>
      <c r="AE1272" s="2">
        <f>IF(AND('Loan amortization schedule-old'!K1272&gt;$AE$1,K1272&lt;$AE$1),($AE$1-K1272)*Inputs!$B$10,0)</f>
        <v>0</v>
      </c>
      <c r="AF1272">
        <f>IF(AND('Loan amortization schedule-old'!K1272&lt;$AE$1,K1272&lt;$AE$1),('Loan amortization schedule-old'!K1272-'Loan amortization schedule-new'!K1272)*Inputs!$B$10,0)</f>
        <v>0</v>
      </c>
      <c r="AG1272" s="7"/>
      <c r="AH1272" s="61" t="e">
        <f>IF(ISERROR(E1272),NA(),'Loan amortization schedule-old'!K1272-'Loan amortization schedule-new'!K1272)+IF(ISERROR(E1272),NA(),'Loan amortization schedule-old'!L1272-'Loan amortization schedule-new'!L1272)-IF(ISERROR(E1272),NA(),IF(AD1272=1,0,SUM(AE1272:AF1272)))</f>
        <v>#VALUE!</v>
      </c>
    </row>
    <row r="1273" spans="4:34">
      <c r="D1273" s="26">
        <f>IF(SUM($D$2:D1272)&lt;&gt;0,0,IF(OR(ROUND(U1272-L1273,2)=0,ROUND(U1273,2)=0),E1273,0))</f>
        <v>0</v>
      </c>
      <c r="E1273" s="3" t="str">
        <f t="shared" si="233"/>
        <v/>
      </c>
      <c r="F1273" s="3" t="str">
        <f t="shared" si="225"/>
        <v/>
      </c>
      <c r="G1273" s="47">
        <f t="shared" si="235"/>
        <v>8.6499999999999994E-2</v>
      </c>
      <c r="H1273" s="37">
        <f t="shared" si="226"/>
        <v>8.6499999999999994E-2</v>
      </c>
      <c r="I1273" s="9" t="e">
        <f>IF(Inputs!$B$12="No",IF((K1273+L1273)&gt;(U1272*(1+rate/freq)),IF((U1272*(1+rate/freq))&lt;0,0,(U1272*(1+rate/freq))),(K1273+L1273)),IF(E1273="",NA(),IF(Inputs!$E$10&gt;(U1272*(1+rate/freq)),IF((U1272*(1+rate/freq))&lt;0,0,(U1272*(1+rate/freq))),PMT(H1273/freq,(term),-$B$2))))</f>
        <v>#N/A</v>
      </c>
      <c r="J1273" s="8" t="str">
        <f t="shared" si="227"/>
        <v/>
      </c>
      <c r="K1273" s="9" t="str">
        <f t="shared" si="228"/>
        <v/>
      </c>
      <c r="L1273" s="8" t="str">
        <f>IF(E1273="","",IF(Inputs!$B$12="Yes",I1273-K1273,Inputs!$B$6-K1273))</f>
        <v/>
      </c>
      <c r="M1273" s="8" t="str">
        <f t="shared" si="234"/>
        <v/>
      </c>
      <c r="N1273" s="8">
        <f>N1270+3</f>
        <v>1270</v>
      </c>
      <c r="O1273" s="8"/>
      <c r="P1273" s="8"/>
      <c r="Q1273" s="8" t="str">
        <f t="shared" si="229"/>
        <v/>
      </c>
      <c r="R1273" s="3">
        <f t="shared" si="230"/>
        <v>0</v>
      </c>
      <c r="S1273" s="19"/>
      <c r="T1273" s="3">
        <f t="shared" si="231"/>
        <v>0</v>
      </c>
      <c r="U1273" s="8" t="str">
        <f t="shared" si="232"/>
        <v/>
      </c>
      <c r="W1273" s="11"/>
      <c r="X1273" s="11"/>
      <c r="Y1273" s="11"/>
      <c r="Z1273" s="11"/>
      <c r="AA1273" s="11"/>
      <c r="AB1273" s="11"/>
      <c r="AC1273" s="11"/>
      <c r="AD1273">
        <f>IF(AND('Loan amortization schedule-old'!K1273&gt;$AE$1,K1273&gt;$AE$1),1,0)</f>
        <v>1</v>
      </c>
      <c r="AE1273" s="2">
        <f>IF(AND('Loan amortization schedule-old'!K1273&gt;$AE$1,K1273&lt;$AE$1),($AE$1-K1273)*Inputs!$B$10,0)</f>
        <v>0</v>
      </c>
      <c r="AF1273">
        <f>IF(AND('Loan amortization schedule-old'!K1273&lt;$AE$1,K1273&lt;$AE$1),('Loan amortization schedule-old'!K1273-'Loan amortization schedule-new'!K1273)*Inputs!$B$10,0)</f>
        <v>0</v>
      </c>
      <c r="AG1273" s="7"/>
      <c r="AH1273" s="61" t="e">
        <f>IF(ISERROR(E1273),NA(),'Loan amortization schedule-old'!K1273-'Loan amortization schedule-new'!K1273)+IF(ISERROR(E1273),NA(),'Loan amortization schedule-old'!L1273-'Loan amortization schedule-new'!L1273)-IF(ISERROR(E1273),NA(),IF(AD1273=1,0,SUM(AE1273:AF1273)))</f>
        <v>#VALUE!</v>
      </c>
    </row>
    <row r="1274" spans="4:34">
      <c r="D1274" s="26">
        <f>IF(SUM($D$2:D1273)&lt;&gt;0,0,IF(OR(ROUND(U1273-L1274,2)=0,ROUND(U1274,2)=0),E1274,0))</f>
        <v>0</v>
      </c>
      <c r="E1274" s="3" t="str">
        <f t="shared" si="233"/>
        <v/>
      </c>
      <c r="F1274" s="3" t="str">
        <f t="shared" si="225"/>
        <v/>
      </c>
      <c r="G1274" s="47">
        <f t="shared" si="235"/>
        <v>8.6499999999999994E-2</v>
      </c>
      <c r="H1274" s="37">
        <f t="shared" si="226"/>
        <v>8.6499999999999994E-2</v>
      </c>
      <c r="I1274" s="9" t="e">
        <f>IF(Inputs!$B$12="No",IF((K1274+L1274)&gt;(U1273*(1+rate/freq)),IF((U1273*(1+rate/freq))&lt;0,0,(U1273*(1+rate/freq))),(K1274+L1274)),IF(E1274="",NA(),IF(Inputs!$E$10&gt;(U1273*(1+rate/freq)),IF((U1273*(1+rate/freq))&lt;0,0,(U1273*(1+rate/freq))),PMT(H1274/freq,(term),-$B$2))))</f>
        <v>#N/A</v>
      </c>
      <c r="J1274" s="8" t="str">
        <f t="shared" si="227"/>
        <v/>
      </c>
      <c r="K1274" s="9" t="str">
        <f t="shared" si="228"/>
        <v/>
      </c>
      <c r="L1274" s="8" t="str">
        <f>IF(E1274="","",IF(Inputs!$B$12="Yes",I1274-K1274,Inputs!$B$6-K1274))</f>
        <v/>
      </c>
      <c r="M1274" s="8" t="str">
        <f t="shared" si="234"/>
        <v/>
      </c>
      <c r="N1274" s="8"/>
      <c r="O1274" s="8"/>
      <c r="P1274" s="8"/>
      <c r="Q1274" s="8" t="str">
        <f t="shared" si="229"/>
        <v/>
      </c>
      <c r="R1274" s="3">
        <f t="shared" si="230"/>
        <v>0</v>
      </c>
      <c r="S1274" s="19"/>
      <c r="T1274" s="3">
        <f t="shared" si="231"/>
        <v>0</v>
      </c>
      <c r="U1274" s="8" t="str">
        <f t="shared" si="232"/>
        <v/>
      </c>
      <c r="W1274" s="11"/>
      <c r="X1274" s="11"/>
      <c r="Y1274" s="11"/>
      <c r="Z1274" s="11"/>
      <c r="AA1274" s="11"/>
      <c r="AB1274" s="11"/>
      <c r="AC1274" s="11"/>
      <c r="AD1274">
        <f>IF(AND('Loan amortization schedule-old'!K1274&gt;$AE$1,K1274&gt;$AE$1),1,0)</f>
        <v>1</v>
      </c>
      <c r="AE1274" s="2">
        <f>IF(AND('Loan amortization schedule-old'!K1274&gt;$AE$1,K1274&lt;$AE$1),($AE$1-K1274)*Inputs!$B$10,0)</f>
        <v>0</v>
      </c>
      <c r="AF1274">
        <f>IF(AND('Loan amortization schedule-old'!K1274&lt;$AE$1,K1274&lt;$AE$1),('Loan amortization schedule-old'!K1274-'Loan amortization schedule-new'!K1274)*Inputs!$B$10,0)</f>
        <v>0</v>
      </c>
      <c r="AG1274" s="7"/>
      <c r="AH1274" s="61" t="e">
        <f>IF(ISERROR(E1274),NA(),'Loan amortization schedule-old'!K1274-'Loan amortization schedule-new'!K1274)+IF(ISERROR(E1274),NA(),'Loan amortization schedule-old'!L1274-'Loan amortization schedule-new'!L1274)-IF(ISERROR(E1274),NA(),IF(AD1274=1,0,SUM(AE1274:AF1274)))</f>
        <v>#VALUE!</v>
      </c>
    </row>
    <row r="1275" spans="4:34">
      <c r="D1275" s="26">
        <f>IF(SUM($D$2:D1274)&lt;&gt;0,0,IF(OR(ROUND(U1274-L1275,2)=0,ROUND(U1275,2)=0),E1275,0))</f>
        <v>0</v>
      </c>
      <c r="E1275" s="3" t="str">
        <f t="shared" si="233"/>
        <v/>
      </c>
      <c r="F1275" s="3" t="str">
        <f t="shared" si="225"/>
        <v/>
      </c>
      <c r="G1275" s="47">
        <f t="shared" si="235"/>
        <v>8.6499999999999994E-2</v>
      </c>
      <c r="H1275" s="37">
        <f t="shared" si="226"/>
        <v>8.6499999999999994E-2</v>
      </c>
      <c r="I1275" s="9" t="e">
        <f>IF(Inputs!$B$12="No",IF((K1275+L1275)&gt;(U1274*(1+rate/freq)),IF((U1274*(1+rate/freq))&lt;0,0,(U1274*(1+rate/freq))),(K1275+L1275)),IF(E1275="",NA(),IF(Inputs!$E$10&gt;(U1274*(1+rate/freq)),IF((U1274*(1+rate/freq))&lt;0,0,(U1274*(1+rate/freq))),PMT(H1275/freq,(term),-$B$2))))</f>
        <v>#N/A</v>
      </c>
      <c r="J1275" s="8" t="str">
        <f t="shared" si="227"/>
        <v/>
      </c>
      <c r="K1275" s="9" t="str">
        <f t="shared" si="228"/>
        <v/>
      </c>
      <c r="L1275" s="8" t="str">
        <f>IF(E1275="","",IF(Inputs!$B$12="Yes",I1275-K1275,Inputs!$B$6-K1275))</f>
        <v/>
      </c>
      <c r="M1275" s="8" t="str">
        <f t="shared" si="234"/>
        <v/>
      </c>
      <c r="N1275" s="8"/>
      <c r="O1275" s="8"/>
      <c r="P1275" s="8"/>
      <c r="Q1275" s="8" t="str">
        <f t="shared" si="229"/>
        <v/>
      </c>
      <c r="R1275" s="3">
        <f t="shared" si="230"/>
        <v>0</v>
      </c>
      <c r="S1275" s="19"/>
      <c r="T1275" s="3">
        <f t="shared" si="231"/>
        <v>0</v>
      </c>
      <c r="U1275" s="8" t="str">
        <f t="shared" si="232"/>
        <v/>
      </c>
      <c r="W1275" s="11"/>
      <c r="X1275" s="11"/>
      <c r="Y1275" s="11"/>
      <c r="Z1275" s="11"/>
      <c r="AA1275" s="11"/>
      <c r="AB1275" s="11"/>
      <c r="AC1275" s="11"/>
      <c r="AD1275">
        <f>IF(AND('Loan amortization schedule-old'!K1275&gt;$AE$1,K1275&gt;$AE$1),1,0)</f>
        <v>1</v>
      </c>
      <c r="AE1275" s="2">
        <f>IF(AND('Loan amortization schedule-old'!K1275&gt;$AE$1,K1275&lt;$AE$1),($AE$1-K1275)*Inputs!$B$10,0)</f>
        <v>0</v>
      </c>
      <c r="AF1275">
        <f>IF(AND('Loan amortization schedule-old'!K1275&lt;$AE$1,K1275&lt;$AE$1),('Loan amortization schedule-old'!K1275-'Loan amortization schedule-new'!K1275)*Inputs!$B$10,0)</f>
        <v>0</v>
      </c>
      <c r="AG1275" s="7"/>
      <c r="AH1275" s="61" t="e">
        <f>IF(ISERROR(E1275),NA(),'Loan amortization schedule-old'!K1275-'Loan amortization schedule-new'!K1275)+IF(ISERROR(E1275),NA(),'Loan amortization schedule-old'!L1275-'Loan amortization schedule-new'!L1275)-IF(ISERROR(E1275),NA(),IF(AD1275=1,0,SUM(AE1275:AF1275)))</f>
        <v>#VALUE!</v>
      </c>
    </row>
    <row r="1276" spans="4:34">
      <c r="D1276" s="26">
        <f>IF(SUM($D$2:D1275)&lt;&gt;0,0,IF(OR(ROUND(U1275-L1276,2)=0,ROUND(U1276,2)=0),E1276,0))</f>
        <v>0</v>
      </c>
      <c r="E1276" s="3" t="str">
        <f t="shared" si="233"/>
        <v/>
      </c>
      <c r="F1276" s="3" t="str">
        <f t="shared" si="225"/>
        <v/>
      </c>
      <c r="G1276" s="47">
        <f t="shared" si="235"/>
        <v>8.6499999999999994E-2</v>
      </c>
      <c r="H1276" s="37">
        <f t="shared" si="226"/>
        <v>8.6499999999999994E-2</v>
      </c>
      <c r="I1276" s="9" t="e">
        <f>IF(Inputs!$B$12="No",IF((K1276+L1276)&gt;(U1275*(1+rate/freq)),IF((U1275*(1+rate/freq))&lt;0,0,(U1275*(1+rate/freq))),(K1276+L1276)),IF(E1276="",NA(),IF(Inputs!$E$10&gt;(U1275*(1+rate/freq)),IF((U1275*(1+rate/freq))&lt;0,0,(U1275*(1+rate/freq))),PMT(H1276/freq,(term),-$B$2))))</f>
        <v>#N/A</v>
      </c>
      <c r="J1276" s="8" t="str">
        <f t="shared" si="227"/>
        <v/>
      </c>
      <c r="K1276" s="9" t="str">
        <f t="shared" si="228"/>
        <v/>
      </c>
      <c r="L1276" s="8" t="str">
        <f>IF(E1276="","",IF(Inputs!$B$12="Yes",I1276-K1276,Inputs!$B$6-K1276))</f>
        <v/>
      </c>
      <c r="M1276" s="8" t="str">
        <f t="shared" si="234"/>
        <v/>
      </c>
      <c r="N1276" s="8">
        <f>N1273+3</f>
        <v>1273</v>
      </c>
      <c r="O1276" s="8">
        <f>O1270+6</f>
        <v>1273</v>
      </c>
      <c r="P1276" s="8">
        <f>P1264+12</f>
        <v>1273</v>
      </c>
      <c r="Q1276" s="8" t="str">
        <f t="shared" si="229"/>
        <v/>
      </c>
      <c r="R1276" s="3">
        <f t="shared" si="230"/>
        <v>0</v>
      </c>
      <c r="S1276" s="19"/>
      <c r="T1276" s="3">
        <f t="shared" si="231"/>
        <v>0</v>
      </c>
      <c r="U1276" s="8" t="str">
        <f t="shared" si="232"/>
        <v/>
      </c>
      <c r="W1276" s="11"/>
      <c r="X1276" s="11"/>
      <c r="Y1276" s="11"/>
      <c r="Z1276" s="11"/>
      <c r="AA1276" s="11"/>
      <c r="AB1276" s="11"/>
      <c r="AC1276" s="11"/>
      <c r="AD1276">
        <f>IF(AND('Loan amortization schedule-old'!K1276&gt;$AE$1,K1276&gt;$AE$1),1,0)</f>
        <v>1</v>
      </c>
      <c r="AE1276" s="2">
        <f>IF(AND('Loan amortization schedule-old'!K1276&gt;$AE$1,K1276&lt;$AE$1),($AE$1-K1276)*Inputs!$B$10,0)</f>
        <v>0</v>
      </c>
      <c r="AF1276">
        <f>IF(AND('Loan amortization schedule-old'!K1276&lt;$AE$1,K1276&lt;$AE$1),('Loan amortization schedule-old'!K1276-'Loan amortization schedule-new'!K1276)*Inputs!$B$10,0)</f>
        <v>0</v>
      </c>
      <c r="AG1276" s="7"/>
      <c r="AH1276" s="61" t="e">
        <f>IF(ISERROR(E1276),NA(),'Loan amortization schedule-old'!K1276-'Loan amortization schedule-new'!K1276)+IF(ISERROR(E1276),NA(),'Loan amortization schedule-old'!L1276-'Loan amortization schedule-new'!L1276)-IF(ISERROR(E1276),NA(),IF(AD1276=1,0,SUM(AE1276:AF1276)))</f>
        <v>#VALUE!</v>
      </c>
    </row>
    <row r="1277" spans="4:34">
      <c r="D1277" s="26">
        <f>IF(SUM($D$2:D1276)&lt;&gt;0,0,IF(OR(ROUND(U1276-L1277,2)=0,ROUND(U1277,2)=0),E1277,0))</f>
        <v>0</v>
      </c>
      <c r="E1277" s="3" t="str">
        <f t="shared" si="233"/>
        <v/>
      </c>
      <c r="F1277" s="3" t="str">
        <f t="shared" si="225"/>
        <v/>
      </c>
      <c r="G1277" s="47">
        <f t="shared" si="235"/>
        <v>8.6499999999999994E-2</v>
      </c>
      <c r="H1277" s="37">
        <f t="shared" si="226"/>
        <v>8.6499999999999994E-2</v>
      </c>
      <c r="I1277" s="9" t="e">
        <f>IF(Inputs!$B$12="No",IF((K1277+L1277)&gt;(U1276*(1+rate/freq)),IF((U1276*(1+rate/freq))&lt;0,0,(U1276*(1+rate/freq))),(K1277+L1277)),IF(E1277="",NA(),IF(Inputs!$E$10&gt;(U1276*(1+rate/freq)),IF((U1276*(1+rate/freq))&lt;0,0,(U1276*(1+rate/freq))),PMT(H1277/freq,(term),-$B$2))))</f>
        <v>#N/A</v>
      </c>
      <c r="J1277" s="8" t="str">
        <f t="shared" si="227"/>
        <v/>
      </c>
      <c r="K1277" s="9" t="str">
        <f t="shared" si="228"/>
        <v/>
      </c>
      <c r="L1277" s="8" t="str">
        <f>IF(E1277="","",IF(Inputs!$B$12="Yes",I1277-K1277,Inputs!$B$6-K1277))</f>
        <v/>
      </c>
      <c r="M1277" s="8" t="str">
        <f t="shared" si="234"/>
        <v/>
      </c>
      <c r="N1277" s="8"/>
      <c r="O1277" s="8"/>
      <c r="P1277" s="8"/>
      <c r="Q1277" s="8" t="str">
        <f t="shared" si="229"/>
        <v/>
      </c>
      <c r="R1277" s="3">
        <f t="shared" si="230"/>
        <v>0</v>
      </c>
      <c r="S1277" s="19"/>
      <c r="T1277" s="3">
        <f t="shared" si="231"/>
        <v>0</v>
      </c>
      <c r="U1277" s="8" t="str">
        <f t="shared" si="232"/>
        <v/>
      </c>
      <c r="W1277" s="11"/>
      <c r="X1277" s="11"/>
      <c r="Y1277" s="11"/>
      <c r="Z1277" s="11"/>
      <c r="AA1277" s="11"/>
      <c r="AB1277" s="11"/>
      <c r="AC1277" s="11"/>
      <c r="AD1277">
        <f>IF(AND('Loan amortization schedule-old'!K1277&gt;$AE$1,K1277&gt;$AE$1),1,0)</f>
        <v>1</v>
      </c>
      <c r="AE1277" s="2">
        <f>IF(AND('Loan amortization schedule-old'!K1277&gt;$AE$1,K1277&lt;$AE$1),($AE$1-K1277)*Inputs!$B$10,0)</f>
        <v>0</v>
      </c>
      <c r="AF1277">
        <f>IF(AND('Loan amortization schedule-old'!K1277&lt;$AE$1,K1277&lt;$AE$1),('Loan amortization schedule-old'!K1277-'Loan amortization schedule-new'!K1277)*Inputs!$B$10,0)</f>
        <v>0</v>
      </c>
      <c r="AG1277" s="7"/>
      <c r="AH1277" s="61" t="e">
        <f>IF(ISERROR(E1277),NA(),'Loan amortization schedule-old'!K1277-'Loan amortization schedule-new'!K1277)+IF(ISERROR(E1277),NA(),'Loan amortization schedule-old'!L1277-'Loan amortization schedule-new'!L1277)-IF(ISERROR(E1277),NA(),IF(AD1277=1,0,SUM(AE1277:AF1277)))</f>
        <v>#VALUE!</v>
      </c>
    </row>
    <row r="1278" spans="4:34">
      <c r="D1278" s="26">
        <f>IF(SUM($D$2:D1277)&lt;&gt;0,0,IF(OR(ROUND(U1277-L1278,2)=0,ROUND(U1278,2)=0),E1278,0))</f>
        <v>0</v>
      </c>
      <c r="E1278" s="3" t="str">
        <f t="shared" si="233"/>
        <v/>
      </c>
      <c r="F1278" s="3" t="str">
        <f t="shared" si="225"/>
        <v/>
      </c>
      <c r="G1278" s="47">
        <f t="shared" si="235"/>
        <v>8.6499999999999994E-2</v>
      </c>
      <c r="H1278" s="37">
        <f t="shared" si="226"/>
        <v>8.6499999999999994E-2</v>
      </c>
      <c r="I1278" s="9" t="e">
        <f>IF(Inputs!$B$12="No",IF((K1278+L1278)&gt;(U1277*(1+rate/freq)),IF((U1277*(1+rate/freq))&lt;0,0,(U1277*(1+rate/freq))),(K1278+L1278)),IF(E1278="",NA(),IF(Inputs!$E$10&gt;(U1277*(1+rate/freq)),IF((U1277*(1+rate/freq))&lt;0,0,(U1277*(1+rate/freq))),PMT(H1278/freq,(term),-$B$2))))</f>
        <v>#N/A</v>
      </c>
      <c r="J1278" s="8" t="str">
        <f t="shared" si="227"/>
        <v/>
      </c>
      <c r="K1278" s="9" t="str">
        <f t="shared" si="228"/>
        <v/>
      </c>
      <c r="L1278" s="8" t="str">
        <f>IF(E1278="","",IF(Inputs!$B$12="Yes",I1278-K1278,Inputs!$B$6-K1278))</f>
        <v/>
      </c>
      <c r="M1278" s="8" t="str">
        <f t="shared" si="234"/>
        <v/>
      </c>
      <c r="N1278" s="8"/>
      <c r="O1278" s="8"/>
      <c r="P1278" s="8"/>
      <c r="Q1278" s="8" t="str">
        <f t="shared" si="229"/>
        <v/>
      </c>
      <c r="R1278" s="3">
        <f t="shared" si="230"/>
        <v>0</v>
      </c>
      <c r="S1278" s="19"/>
      <c r="T1278" s="3">
        <f t="shared" si="231"/>
        <v>0</v>
      </c>
      <c r="U1278" s="8" t="str">
        <f t="shared" si="232"/>
        <v/>
      </c>
      <c r="W1278" s="11"/>
      <c r="X1278" s="11"/>
      <c r="Y1278" s="11"/>
      <c r="Z1278" s="11"/>
      <c r="AA1278" s="11"/>
      <c r="AB1278" s="11"/>
      <c r="AC1278" s="11"/>
      <c r="AD1278">
        <f>IF(AND('Loan amortization schedule-old'!K1278&gt;$AE$1,K1278&gt;$AE$1),1,0)</f>
        <v>1</v>
      </c>
      <c r="AE1278" s="2">
        <f>IF(AND('Loan amortization schedule-old'!K1278&gt;$AE$1,K1278&lt;$AE$1),($AE$1-K1278)*Inputs!$B$10,0)</f>
        <v>0</v>
      </c>
      <c r="AF1278">
        <f>IF(AND('Loan amortization schedule-old'!K1278&lt;$AE$1,K1278&lt;$AE$1),('Loan amortization schedule-old'!K1278-'Loan amortization schedule-new'!K1278)*Inputs!$B$10,0)</f>
        <v>0</v>
      </c>
      <c r="AG1278" s="7"/>
      <c r="AH1278" s="61" t="e">
        <f>IF(ISERROR(E1278),NA(),'Loan amortization schedule-old'!K1278-'Loan amortization schedule-new'!K1278)+IF(ISERROR(E1278),NA(),'Loan amortization schedule-old'!L1278-'Loan amortization schedule-new'!L1278)-IF(ISERROR(E1278),NA(),IF(AD1278=1,0,SUM(AE1278:AF1278)))</f>
        <v>#VALUE!</v>
      </c>
    </row>
    <row r="1279" spans="4:34">
      <c r="D1279" s="26">
        <f>IF(SUM($D$2:D1278)&lt;&gt;0,0,IF(OR(ROUND(U1278-L1279,2)=0,ROUND(U1279,2)=0),E1279,0))</f>
        <v>0</v>
      </c>
      <c r="E1279" s="3" t="str">
        <f t="shared" si="233"/>
        <v/>
      </c>
      <c r="F1279" s="3" t="str">
        <f t="shared" si="225"/>
        <v/>
      </c>
      <c r="G1279" s="47">
        <f t="shared" si="235"/>
        <v>8.6499999999999994E-2</v>
      </c>
      <c r="H1279" s="37">
        <f t="shared" si="226"/>
        <v>8.6499999999999994E-2</v>
      </c>
      <c r="I1279" s="9" t="e">
        <f>IF(Inputs!$B$12="No",IF((K1279+L1279)&gt;(U1278*(1+rate/freq)),IF((U1278*(1+rate/freq))&lt;0,0,(U1278*(1+rate/freq))),(K1279+L1279)),IF(E1279="",NA(),IF(Inputs!$E$10&gt;(U1278*(1+rate/freq)),IF((U1278*(1+rate/freq))&lt;0,0,(U1278*(1+rate/freq))),PMT(H1279/freq,(term),-$B$2))))</f>
        <v>#N/A</v>
      </c>
      <c r="J1279" s="8" t="str">
        <f t="shared" si="227"/>
        <v/>
      </c>
      <c r="K1279" s="9" t="str">
        <f t="shared" si="228"/>
        <v/>
      </c>
      <c r="L1279" s="8" t="str">
        <f>IF(E1279="","",IF(Inputs!$B$12="Yes",I1279-K1279,Inputs!$B$6-K1279))</f>
        <v/>
      </c>
      <c r="M1279" s="8" t="str">
        <f t="shared" si="234"/>
        <v/>
      </c>
      <c r="N1279" s="8">
        <f>N1276+3</f>
        <v>1276</v>
      </c>
      <c r="O1279" s="8"/>
      <c r="P1279" s="8"/>
      <c r="Q1279" s="8" t="str">
        <f t="shared" si="229"/>
        <v/>
      </c>
      <c r="R1279" s="3">
        <f t="shared" si="230"/>
        <v>0</v>
      </c>
      <c r="S1279" s="19"/>
      <c r="T1279" s="3">
        <f t="shared" si="231"/>
        <v>0</v>
      </c>
      <c r="U1279" s="8" t="str">
        <f t="shared" si="232"/>
        <v/>
      </c>
      <c r="W1279" s="11"/>
      <c r="X1279" s="11"/>
      <c r="Y1279" s="11"/>
      <c r="Z1279" s="11"/>
      <c r="AA1279" s="11"/>
      <c r="AB1279" s="11"/>
      <c r="AC1279" s="11"/>
      <c r="AD1279">
        <f>IF(AND('Loan amortization schedule-old'!K1279&gt;$AE$1,K1279&gt;$AE$1),1,0)</f>
        <v>1</v>
      </c>
      <c r="AE1279" s="2">
        <f>IF(AND('Loan amortization schedule-old'!K1279&gt;$AE$1,K1279&lt;$AE$1),($AE$1-K1279)*Inputs!$B$10,0)</f>
        <v>0</v>
      </c>
      <c r="AF1279">
        <f>IF(AND('Loan amortization schedule-old'!K1279&lt;$AE$1,K1279&lt;$AE$1),('Loan amortization schedule-old'!K1279-'Loan amortization schedule-new'!K1279)*Inputs!$B$10,0)</f>
        <v>0</v>
      </c>
      <c r="AG1279" s="7"/>
      <c r="AH1279" s="61" t="e">
        <f>IF(ISERROR(E1279),NA(),'Loan amortization schedule-old'!K1279-'Loan amortization schedule-new'!K1279)+IF(ISERROR(E1279),NA(),'Loan amortization schedule-old'!L1279-'Loan amortization schedule-new'!L1279)-IF(ISERROR(E1279),NA(),IF(AD1279=1,0,SUM(AE1279:AF1279)))</f>
        <v>#VALUE!</v>
      </c>
    </row>
    <row r="1280" spans="4:34">
      <c r="D1280" s="26">
        <f>IF(SUM($D$2:D1279)&lt;&gt;0,0,IF(OR(ROUND(U1279-L1280,2)=0,ROUND(U1280,2)=0),E1280,0))</f>
        <v>0</v>
      </c>
      <c r="E1280" s="3" t="str">
        <f t="shared" si="233"/>
        <v/>
      </c>
      <c r="F1280" s="3" t="str">
        <f t="shared" si="225"/>
        <v/>
      </c>
      <c r="G1280" s="47">
        <f t="shared" si="235"/>
        <v>8.6499999999999994E-2</v>
      </c>
      <c r="H1280" s="37">
        <f t="shared" si="226"/>
        <v>8.6499999999999994E-2</v>
      </c>
      <c r="I1280" s="9" t="e">
        <f>IF(Inputs!$B$12="No",IF((K1280+L1280)&gt;(U1279*(1+rate/freq)),IF((U1279*(1+rate/freq))&lt;0,0,(U1279*(1+rate/freq))),(K1280+L1280)),IF(E1280="",NA(),IF(Inputs!$E$10&gt;(U1279*(1+rate/freq)),IF((U1279*(1+rate/freq))&lt;0,0,(U1279*(1+rate/freq))),PMT(H1280/freq,(term),-$B$2))))</f>
        <v>#N/A</v>
      </c>
      <c r="J1280" s="8" t="str">
        <f t="shared" si="227"/>
        <v/>
      </c>
      <c r="K1280" s="9" t="str">
        <f t="shared" si="228"/>
        <v/>
      </c>
      <c r="L1280" s="8" t="str">
        <f>IF(E1280="","",IF(Inputs!$B$12="Yes",I1280-K1280,Inputs!$B$6-K1280))</f>
        <v/>
      </c>
      <c r="M1280" s="8" t="str">
        <f t="shared" si="234"/>
        <v/>
      </c>
      <c r="N1280" s="8"/>
      <c r="O1280" s="8"/>
      <c r="P1280" s="8"/>
      <c r="Q1280" s="8" t="str">
        <f t="shared" si="229"/>
        <v/>
      </c>
      <c r="R1280" s="3">
        <f t="shared" si="230"/>
        <v>0</v>
      </c>
      <c r="S1280" s="19"/>
      <c r="T1280" s="3">
        <f t="shared" si="231"/>
        <v>0</v>
      </c>
      <c r="U1280" s="8" t="str">
        <f t="shared" si="232"/>
        <v/>
      </c>
      <c r="W1280" s="11"/>
      <c r="X1280" s="11"/>
      <c r="Y1280" s="11"/>
      <c r="Z1280" s="11"/>
      <c r="AA1280" s="11"/>
      <c r="AB1280" s="11"/>
      <c r="AC1280" s="11"/>
      <c r="AD1280">
        <f>IF(AND('Loan amortization schedule-old'!K1280&gt;$AE$1,K1280&gt;$AE$1),1,0)</f>
        <v>1</v>
      </c>
      <c r="AE1280" s="2">
        <f>IF(AND('Loan amortization schedule-old'!K1280&gt;$AE$1,K1280&lt;$AE$1),($AE$1-K1280)*Inputs!$B$10,0)</f>
        <v>0</v>
      </c>
      <c r="AF1280">
        <f>IF(AND('Loan amortization schedule-old'!K1280&lt;$AE$1,K1280&lt;$AE$1),('Loan amortization schedule-old'!K1280-'Loan amortization schedule-new'!K1280)*Inputs!$B$10,0)</f>
        <v>0</v>
      </c>
      <c r="AG1280" s="7"/>
      <c r="AH1280" s="61" t="e">
        <f>IF(ISERROR(E1280),NA(),'Loan amortization schedule-old'!K1280-'Loan amortization schedule-new'!K1280)+IF(ISERROR(E1280),NA(),'Loan amortization schedule-old'!L1280-'Loan amortization schedule-new'!L1280)-IF(ISERROR(E1280),NA(),IF(AD1280=1,0,SUM(AE1280:AF1280)))</f>
        <v>#VALUE!</v>
      </c>
    </row>
    <row r="1281" spans="4:34">
      <c r="D1281" s="26">
        <f>IF(SUM($D$2:D1280)&lt;&gt;0,0,IF(OR(ROUND(U1280-L1281,2)=0,ROUND(U1281,2)=0),E1281,0))</f>
        <v>0</v>
      </c>
      <c r="E1281" s="3" t="str">
        <f t="shared" si="233"/>
        <v/>
      </c>
      <c r="F1281" s="3" t="str">
        <f t="shared" si="225"/>
        <v/>
      </c>
      <c r="G1281" s="47">
        <f t="shared" si="235"/>
        <v>8.6499999999999994E-2</v>
      </c>
      <c r="H1281" s="37">
        <f t="shared" si="226"/>
        <v>8.6499999999999994E-2</v>
      </c>
      <c r="I1281" s="9" t="e">
        <f>IF(Inputs!$B$12="No",IF((K1281+L1281)&gt;(U1280*(1+rate/freq)),IF((U1280*(1+rate/freq))&lt;0,0,(U1280*(1+rate/freq))),(K1281+L1281)),IF(E1281="",NA(),IF(Inputs!$E$10&gt;(U1280*(1+rate/freq)),IF((U1280*(1+rate/freq))&lt;0,0,(U1280*(1+rate/freq))),PMT(H1281/freq,(term),-$B$2))))</f>
        <v>#N/A</v>
      </c>
      <c r="J1281" s="8" t="str">
        <f t="shared" si="227"/>
        <v/>
      </c>
      <c r="K1281" s="9" t="str">
        <f t="shared" si="228"/>
        <v/>
      </c>
      <c r="L1281" s="8" t="str">
        <f>IF(E1281="","",IF(Inputs!$B$12="Yes",I1281-K1281,Inputs!$B$6-K1281))</f>
        <v/>
      </c>
      <c r="M1281" s="8" t="str">
        <f t="shared" si="234"/>
        <v/>
      </c>
      <c r="N1281" s="8"/>
      <c r="O1281" s="8"/>
      <c r="P1281" s="8"/>
      <c r="Q1281" s="8" t="str">
        <f t="shared" si="229"/>
        <v/>
      </c>
      <c r="R1281" s="3">
        <f t="shared" si="230"/>
        <v>0</v>
      </c>
      <c r="S1281" s="19"/>
      <c r="T1281" s="3">
        <f t="shared" si="231"/>
        <v>0</v>
      </c>
      <c r="U1281" s="8" t="str">
        <f t="shared" si="232"/>
        <v/>
      </c>
      <c r="W1281" s="11"/>
      <c r="X1281" s="11"/>
      <c r="Y1281" s="11"/>
      <c r="Z1281" s="11"/>
      <c r="AA1281" s="11"/>
      <c r="AB1281" s="11"/>
      <c r="AC1281" s="11"/>
      <c r="AD1281">
        <f>IF(AND('Loan amortization schedule-old'!K1281&gt;$AE$1,K1281&gt;$AE$1),1,0)</f>
        <v>1</v>
      </c>
      <c r="AE1281" s="2">
        <f>IF(AND('Loan amortization schedule-old'!K1281&gt;$AE$1,K1281&lt;$AE$1),($AE$1-K1281)*Inputs!$B$10,0)</f>
        <v>0</v>
      </c>
      <c r="AF1281">
        <f>IF(AND('Loan amortization schedule-old'!K1281&lt;$AE$1,K1281&lt;$AE$1),('Loan amortization schedule-old'!K1281-'Loan amortization schedule-new'!K1281)*Inputs!$B$10,0)</f>
        <v>0</v>
      </c>
      <c r="AG1281" s="7"/>
      <c r="AH1281" s="61" t="e">
        <f>IF(ISERROR(E1281),NA(),'Loan amortization schedule-old'!K1281-'Loan amortization schedule-new'!K1281)+IF(ISERROR(E1281),NA(),'Loan amortization schedule-old'!L1281-'Loan amortization schedule-new'!L1281)-IF(ISERROR(E1281),NA(),IF(AD1281=1,0,SUM(AE1281:AF1281)))</f>
        <v>#VALUE!</v>
      </c>
    </row>
    <row r="1282" spans="4:34">
      <c r="D1282" s="26">
        <f>IF(SUM($D$2:D1281)&lt;&gt;0,0,IF(OR(ROUND(U1281-L1282,2)=0,ROUND(U1282,2)=0),E1282,0))</f>
        <v>0</v>
      </c>
      <c r="E1282" s="3" t="str">
        <f t="shared" si="233"/>
        <v/>
      </c>
      <c r="F1282" s="3" t="str">
        <f t="shared" si="225"/>
        <v/>
      </c>
      <c r="G1282" s="47">
        <f t="shared" si="235"/>
        <v>8.6499999999999994E-2</v>
      </c>
      <c r="H1282" s="37">
        <f t="shared" si="226"/>
        <v>8.6499999999999994E-2</v>
      </c>
      <c r="I1282" s="9" t="e">
        <f>IF(Inputs!$B$12="No",IF((K1282+L1282)&gt;(U1281*(1+rate/freq)),IF((U1281*(1+rate/freq))&lt;0,0,(U1281*(1+rate/freq))),(K1282+L1282)),IF(E1282="",NA(),IF(Inputs!$E$10&gt;(U1281*(1+rate/freq)),IF((U1281*(1+rate/freq))&lt;0,0,(U1281*(1+rate/freq))),PMT(H1282/freq,(term),-$B$2))))</f>
        <v>#N/A</v>
      </c>
      <c r="J1282" s="8" t="str">
        <f t="shared" si="227"/>
        <v/>
      </c>
      <c r="K1282" s="9" t="str">
        <f t="shared" si="228"/>
        <v/>
      </c>
      <c r="L1282" s="8" t="str">
        <f>IF(E1282="","",IF(Inputs!$B$12="Yes",I1282-K1282,Inputs!$B$6-K1282))</f>
        <v/>
      </c>
      <c r="M1282" s="8" t="str">
        <f t="shared" si="234"/>
        <v/>
      </c>
      <c r="N1282" s="8">
        <f>N1279+3</f>
        <v>1279</v>
      </c>
      <c r="O1282" s="8">
        <f>O1276+6</f>
        <v>1279</v>
      </c>
      <c r="P1282" s="8"/>
      <c r="Q1282" s="8" t="str">
        <f t="shared" si="229"/>
        <v/>
      </c>
      <c r="R1282" s="3">
        <f t="shared" si="230"/>
        <v>0</v>
      </c>
      <c r="S1282" s="19"/>
      <c r="T1282" s="3">
        <f t="shared" si="231"/>
        <v>0</v>
      </c>
      <c r="U1282" s="8" t="str">
        <f t="shared" si="232"/>
        <v/>
      </c>
      <c r="W1282" s="11"/>
      <c r="X1282" s="11"/>
      <c r="Y1282" s="11"/>
      <c r="Z1282" s="11"/>
      <c r="AA1282" s="11"/>
      <c r="AB1282" s="11"/>
      <c r="AC1282" s="11"/>
      <c r="AD1282">
        <f>IF(AND('Loan amortization schedule-old'!K1282&gt;$AE$1,K1282&gt;$AE$1),1,0)</f>
        <v>1</v>
      </c>
      <c r="AE1282" s="2">
        <f>IF(AND('Loan amortization schedule-old'!K1282&gt;$AE$1,K1282&lt;$AE$1),($AE$1-K1282)*Inputs!$B$10,0)</f>
        <v>0</v>
      </c>
      <c r="AF1282">
        <f>IF(AND('Loan amortization schedule-old'!K1282&lt;$AE$1,K1282&lt;$AE$1),('Loan amortization schedule-old'!K1282-'Loan amortization schedule-new'!K1282)*Inputs!$B$10,0)</f>
        <v>0</v>
      </c>
      <c r="AG1282" s="7"/>
      <c r="AH1282" s="61" t="e">
        <f>IF(ISERROR(E1282),NA(),'Loan amortization schedule-old'!K1282-'Loan amortization schedule-new'!K1282)+IF(ISERROR(E1282),NA(),'Loan amortization schedule-old'!L1282-'Loan amortization schedule-new'!L1282)-IF(ISERROR(E1282),NA(),IF(AD1282=1,0,SUM(AE1282:AF1282)))</f>
        <v>#VALUE!</v>
      </c>
    </row>
    <row r="1283" spans="4:34">
      <c r="D1283" s="26">
        <f>IF(SUM($D$2:D1282)&lt;&gt;0,0,IF(OR(ROUND(U1282-L1283,2)=0,ROUND(U1283,2)=0),E1283,0))</f>
        <v>0</v>
      </c>
      <c r="E1283" s="3" t="str">
        <f t="shared" si="233"/>
        <v/>
      </c>
      <c r="F1283" s="3" t="str">
        <f t="shared" si="225"/>
        <v/>
      </c>
      <c r="G1283" s="47">
        <f t="shared" si="235"/>
        <v>8.6499999999999994E-2</v>
      </c>
      <c r="H1283" s="37">
        <f t="shared" si="226"/>
        <v>8.6499999999999994E-2</v>
      </c>
      <c r="I1283" s="9" t="e">
        <f>IF(Inputs!$B$12="No",IF((K1283+L1283)&gt;(U1282*(1+rate/freq)),IF((U1282*(1+rate/freq))&lt;0,0,(U1282*(1+rate/freq))),(K1283+L1283)),IF(E1283="",NA(),IF(Inputs!$E$10&gt;(U1282*(1+rate/freq)),IF((U1282*(1+rate/freq))&lt;0,0,(U1282*(1+rate/freq))),PMT(H1283/freq,(term),-$B$2))))</f>
        <v>#N/A</v>
      </c>
      <c r="J1283" s="8" t="str">
        <f t="shared" si="227"/>
        <v/>
      </c>
      <c r="K1283" s="9" t="str">
        <f t="shared" si="228"/>
        <v/>
      </c>
      <c r="L1283" s="8" t="str">
        <f>IF(E1283="","",IF(Inputs!$B$12="Yes",I1283-K1283,Inputs!$B$6-K1283))</f>
        <v/>
      </c>
      <c r="M1283" s="8" t="str">
        <f t="shared" si="234"/>
        <v/>
      </c>
      <c r="N1283" s="8"/>
      <c r="O1283" s="8"/>
      <c r="P1283" s="8"/>
      <c r="Q1283" s="8" t="str">
        <f t="shared" si="229"/>
        <v/>
      </c>
      <c r="R1283" s="3">
        <f t="shared" si="230"/>
        <v>0</v>
      </c>
      <c r="S1283" s="19"/>
      <c r="T1283" s="3">
        <f t="shared" si="231"/>
        <v>0</v>
      </c>
      <c r="U1283" s="8" t="str">
        <f t="shared" si="232"/>
        <v/>
      </c>
      <c r="W1283" s="11"/>
      <c r="X1283" s="11"/>
      <c r="Y1283" s="11"/>
      <c r="Z1283" s="11"/>
      <c r="AA1283" s="11"/>
      <c r="AB1283" s="11"/>
      <c r="AC1283" s="11"/>
      <c r="AD1283">
        <f>IF(AND('Loan amortization schedule-old'!K1283&gt;$AE$1,K1283&gt;$AE$1),1,0)</f>
        <v>1</v>
      </c>
      <c r="AE1283" s="2">
        <f>IF(AND('Loan amortization schedule-old'!K1283&gt;$AE$1,K1283&lt;$AE$1),($AE$1-K1283)*Inputs!$B$10,0)</f>
        <v>0</v>
      </c>
      <c r="AF1283">
        <f>IF(AND('Loan amortization schedule-old'!K1283&lt;$AE$1,K1283&lt;$AE$1),('Loan amortization schedule-old'!K1283-'Loan amortization schedule-new'!K1283)*Inputs!$B$10,0)</f>
        <v>0</v>
      </c>
      <c r="AG1283" s="7"/>
      <c r="AH1283" s="61" t="e">
        <f>IF(ISERROR(E1283),NA(),'Loan amortization schedule-old'!K1283-'Loan amortization schedule-new'!K1283)+IF(ISERROR(E1283),NA(),'Loan amortization schedule-old'!L1283-'Loan amortization schedule-new'!L1283)-IF(ISERROR(E1283),NA(),IF(AD1283=1,0,SUM(AE1283:AF1283)))</f>
        <v>#VALUE!</v>
      </c>
    </row>
    <row r="1284" spans="4:34">
      <c r="D1284" s="26">
        <f>IF(SUM($D$2:D1283)&lt;&gt;0,0,IF(OR(ROUND(U1283-L1284,2)=0,ROUND(U1284,2)=0),E1284,0))</f>
        <v>0</v>
      </c>
      <c r="E1284" s="3" t="str">
        <f t="shared" si="233"/>
        <v/>
      </c>
      <c r="F1284" s="3" t="str">
        <f t="shared" ref="F1284:F1335" si="236">IF(E1284="","",IF(ISERROR(INDEX($A$11:$B$20,MATCH(E1284,$A$11:$A$20,0),2)),0,INDEX($A$11:$B$20,MATCH(E1284,$A$11:$A$20,0),2)))</f>
        <v/>
      </c>
      <c r="G1284" s="47">
        <f t="shared" si="235"/>
        <v>8.6499999999999994E-2</v>
      </c>
      <c r="H1284" s="37">
        <f t="shared" ref="H1284:H1334" si="237">IF($BD$2="fixed",rate,G1284)</f>
        <v>8.6499999999999994E-2</v>
      </c>
      <c r="I1284" s="9" t="e">
        <f>IF(Inputs!$B$12="No",IF((K1284+L1284)&gt;(U1283*(1+rate/freq)),IF((U1283*(1+rate/freq))&lt;0,0,(U1283*(1+rate/freq))),(K1284+L1284)),IF(E1284="",NA(),IF(Inputs!$E$10&gt;(U1283*(1+rate/freq)),IF((U1283*(1+rate/freq))&lt;0,0,(U1283*(1+rate/freq))),PMT(H1284/freq,(term),-$B$2))))</f>
        <v>#N/A</v>
      </c>
      <c r="J1284" s="8" t="str">
        <f t="shared" ref="J1284:J1334" si="238">IF(E1284="","",IF(emi&gt;(U1283*(1+rate/freq)),IF((U1283*(1+rate/freq))&lt;0,0,(U1283*(1+rate/freq))),emi))</f>
        <v/>
      </c>
      <c r="K1284" s="9" t="str">
        <f t="shared" ref="K1284:K1334" si="239">IF(E1284="","",IF(U1283&lt;0,0,U1283)*H1284/freq)</f>
        <v/>
      </c>
      <c r="L1284" s="8" t="str">
        <f>IF(E1284="","",IF(Inputs!$B$12="Yes",I1284-K1284,Inputs!$B$6-K1284))</f>
        <v/>
      </c>
      <c r="M1284" s="8" t="str">
        <f t="shared" si="234"/>
        <v/>
      </c>
      <c r="N1284" s="8"/>
      <c r="O1284" s="8"/>
      <c r="P1284" s="8"/>
      <c r="Q1284" s="8" t="str">
        <f t="shared" ref="Q1284:Q1334" si="240">IF($B$23=$M$2,M1284,IF($B$23=$N$2,N1284,IF($B$23=$O$2,O1284,IF($B$23=$P$2,P1284,""))))</f>
        <v/>
      </c>
      <c r="R1284" s="3">
        <f t="shared" ref="R1284:R1334" si="241">IF(Q1284&lt;&gt;0,regpay,0)</f>
        <v>0</v>
      </c>
      <c r="S1284" s="19"/>
      <c r="T1284" s="3">
        <f t="shared" ref="T1284:T1334" si="242">IF(U1283=0,0,S1284)</f>
        <v>0</v>
      </c>
      <c r="U1284" s="8" t="str">
        <f t="shared" ref="U1284:U1334" si="243">IF(E1284="","",IF(U1283&lt;=0,0,IF(U1283+F1284-L1284-R1284-T1284&lt;0,0,U1283+F1284-L1284-R1284-T1284)))</f>
        <v/>
      </c>
      <c r="W1284" s="11"/>
      <c r="X1284" s="11"/>
      <c r="Y1284" s="11"/>
      <c r="Z1284" s="11"/>
      <c r="AA1284" s="11"/>
      <c r="AB1284" s="11"/>
      <c r="AC1284" s="11"/>
      <c r="AD1284">
        <f>IF(AND('Loan amortization schedule-old'!K1284&gt;$AE$1,K1284&gt;$AE$1),1,0)</f>
        <v>1</v>
      </c>
      <c r="AE1284" s="2">
        <f>IF(AND('Loan amortization schedule-old'!K1284&gt;$AE$1,K1284&lt;$AE$1),($AE$1-K1284)*Inputs!$B$10,0)</f>
        <v>0</v>
      </c>
      <c r="AF1284">
        <f>IF(AND('Loan amortization schedule-old'!K1284&lt;$AE$1,K1284&lt;$AE$1),('Loan amortization schedule-old'!K1284-'Loan amortization schedule-new'!K1284)*Inputs!$B$10,0)</f>
        <v>0</v>
      </c>
      <c r="AG1284" s="7"/>
      <c r="AH1284" s="61" t="e">
        <f>IF(ISERROR(E1284),NA(),'Loan amortization schedule-old'!K1284-'Loan amortization schedule-new'!K1284)+IF(ISERROR(E1284),NA(),'Loan amortization schedule-old'!L1284-'Loan amortization schedule-new'!L1284)-IF(ISERROR(E1284),NA(),IF(AD1284=1,0,SUM(AE1284:AF1284)))</f>
        <v>#VALUE!</v>
      </c>
    </row>
    <row r="1285" spans="4:34">
      <c r="D1285" s="26">
        <f>IF(SUM($D$2:D1284)&lt;&gt;0,0,IF(OR(ROUND(U1284-L1285,2)=0,ROUND(U1285,2)=0),E1285,0))</f>
        <v>0</v>
      </c>
      <c r="E1285" s="3" t="str">
        <f t="shared" ref="E1285:E1335" si="244">IF(E1284&lt;term,E1284+1,"")</f>
        <v/>
      </c>
      <c r="F1285" s="3" t="str">
        <f t="shared" si="236"/>
        <v/>
      </c>
      <c r="G1285" s="47">
        <f t="shared" si="235"/>
        <v>8.6499999999999994E-2</v>
      </c>
      <c r="H1285" s="37">
        <f t="shared" si="237"/>
        <v>8.6499999999999994E-2</v>
      </c>
      <c r="I1285" s="9" t="e">
        <f>IF(Inputs!$B$12="No",IF((K1285+L1285)&gt;(U1284*(1+rate/freq)),IF((U1284*(1+rate/freq))&lt;0,0,(U1284*(1+rate/freq))),(K1285+L1285)),IF(E1285="",NA(),IF(Inputs!$E$10&gt;(U1284*(1+rate/freq)),IF((U1284*(1+rate/freq))&lt;0,0,(U1284*(1+rate/freq))),PMT(H1285/freq,(term),-$B$2))))</f>
        <v>#N/A</v>
      </c>
      <c r="J1285" s="8" t="str">
        <f t="shared" si="238"/>
        <v/>
      </c>
      <c r="K1285" s="9" t="str">
        <f t="shared" si="239"/>
        <v/>
      </c>
      <c r="L1285" s="8" t="str">
        <f>IF(E1285="","",IF(Inputs!$B$12="Yes",I1285-K1285,Inputs!$B$6-K1285))</f>
        <v/>
      </c>
      <c r="M1285" s="8" t="str">
        <f t="shared" ref="M1285:M1334" si="245">E1285</f>
        <v/>
      </c>
      <c r="N1285" s="8">
        <f>N1282+3</f>
        <v>1282</v>
      </c>
      <c r="O1285" s="8"/>
      <c r="P1285" s="8"/>
      <c r="Q1285" s="8" t="str">
        <f t="shared" si="240"/>
        <v/>
      </c>
      <c r="R1285" s="3">
        <f t="shared" si="241"/>
        <v>0</v>
      </c>
      <c r="S1285" s="19"/>
      <c r="T1285" s="3">
        <f t="shared" si="242"/>
        <v>0</v>
      </c>
      <c r="U1285" s="8" t="str">
        <f t="shared" si="243"/>
        <v/>
      </c>
      <c r="W1285" s="11"/>
      <c r="X1285" s="11"/>
      <c r="Y1285" s="11"/>
      <c r="Z1285" s="11"/>
      <c r="AA1285" s="11"/>
      <c r="AB1285" s="11"/>
      <c r="AC1285" s="11"/>
      <c r="AD1285">
        <f>IF(AND('Loan amortization schedule-old'!K1285&gt;$AE$1,K1285&gt;$AE$1),1,0)</f>
        <v>1</v>
      </c>
      <c r="AE1285" s="2">
        <f>IF(AND('Loan amortization schedule-old'!K1285&gt;$AE$1,K1285&lt;$AE$1),($AE$1-K1285)*Inputs!$B$10,0)</f>
        <v>0</v>
      </c>
      <c r="AF1285">
        <f>IF(AND('Loan amortization schedule-old'!K1285&lt;$AE$1,K1285&lt;$AE$1),('Loan amortization schedule-old'!K1285-'Loan amortization schedule-new'!K1285)*Inputs!$B$10,0)</f>
        <v>0</v>
      </c>
      <c r="AG1285" s="7"/>
      <c r="AH1285" s="61" t="e">
        <f>IF(ISERROR(E1285),NA(),'Loan amortization schedule-old'!K1285-'Loan amortization schedule-new'!K1285)+IF(ISERROR(E1285),NA(),'Loan amortization schedule-old'!L1285-'Loan amortization schedule-new'!L1285)-IF(ISERROR(E1285),NA(),IF(AD1285=1,0,SUM(AE1285:AF1285)))</f>
        <v>#VALUE!</v>
      </c>
    </row>
    <row r="1286" spans="4:34">
      <c r="D1286" s="26">
        <f>IF(SUM($D$2:D1285)&lt;&gt;0,0,IF(OR(ROUND(U1285-L1286,2)=0,ROUND(U1286,2)=0),E1286,0))</f>
        <v>0</v>
      </c>
      <c r="E1286" s="3" t="str">
        <f t="shared" si="244"/>
        <v/>
      </c>
      <c r="F1286" s="3" t="str">
        <f t="shared" si="236"/>
        <v/>
      </c>
      <c r="G1286" s="47">
        <f t="shared" ref="G1286:G1334" si="246">G1285</f>
        <v>8.6499999999999994E-2</v>
      </c>
      <c r="H1286" s="37">
        <f t="shared" si="237"/>
        <v>8.6499999999999994E-2</v>
      </c>
      <c r="I1286" s="9" t="e">
        <f>IF(Inputs!$B$12="No",IF((K1286+L1286)&gt;(U1285*(1+rate/freq)),IF((U1285*(1+rate/freq))&lt;0,0,(U1285*(1+rate/freq))),(K1286+L1286)),IF(E1286="",NA(),IF(Inputs!$E$10&gt;(U1285*(1+rate/freq)),IF((U1285*(1+rate/freq))&lt;0,0,(U1285*(1+rate/freq))),PMT(H1286/freq,(term),-$B$2))))</f>
        <v>#N/A</v>
      </c>
      <c r="J1286" s="8" t="str">
        <f t="shared" si="238"/>
        <v/>
      </c>
      <c r="K1286" s="9" t="str">
        <f t="shared" si="239"/>
        <v/>
      </c>
      <c r="L1286" s="8" t="str">
        <f>IF(E1286="","",IF(Inputs!$B$12="Yes",I1286-K1286,Inputs!$B$6-K1286))</f>
        <v/>
      </c>
      <c r="M1286" s="8" t="str">
        <f t="shared" si="245"/>
        <v/>
      </c>
      <c r="N1286" s="8"/>
      <c r="O1286" s="8"/>
      <c r="P1286" s="8"/>
      <c r="Q1286" s="8" t="str">
        <f t="shared" si="240"/>
        <v/>
      </c>
      <c r="R1286" s="3">
        <f t="shared" si="241"/>
        <v>0</v>
      </c>
      <c r="S1286" s="19"/>
      <c r="T1286" s="3">
        <f t="shared" si="242"/>
        <v>0</v>
      </c>
      <c r="U1286" s="8" t="str">
        <f t="shared" si="243"/>
        <v/>
      </c>
      <c r="W1286" s="11"/>
      <c r="X1286" s="11"/>
      <c r="Y1286" s="11"/>
      <c r="Z1286" s="11"/>
      <c r="AA1286" s="11"/>
      <c r="AB1286" s="11"/>
      <c r="AC1286" s="11"/>
      <c r="AD1286">
        <f>IF(AND('Loan amortization schedule-old'!K1286&gt;$AE$1,K1286&gt;$AE$1),1,0)</f>
        <v>1</v>
      </c>
      <c r="AE1286" s="2">
        <f>IF(AND('Loan amortization schedule-old'!K1286&gt;$AE$1,K1286&lt;$AE$1),($AE$1-K1286)*Inputs!$B$10,0)</f>
        <v>0</v>
      </c>
      <c r="AF1286">
        <f>IF(AND('Loan amortization schedule-old'!K1286&lt;$AE$1,K1286&lt;$AE$1),('Loan amortization schedule-old'!K1286-'Loan amortization schedule-new'!K1286)*Inputs!$B$10,0)</f>
        <v>0</v>
      </c>
      <c r="AG1286" s="7"/>
      <c r="AH1286" s="61" t="e">
        <f>IF(ISERROR(E1286),NA(),'Loan amortization schedule-old'!K1286-'Loan amortization schedule-new'!K1286)+IF(ISERROR(E1286),NA(),'Loan amortization schedule-old'!L1286-'Loan amortization schedule-new'!L1286)-IF(ISERROR(E1286),NA(),IF(AD1286=1,0,SUM(AE1286:AF1286)))</f>
        <v>#VALUE!</v>
      </c>
    </row>
    <row r="1287" spans="4:34">
      <c r="D1287" s="26">
        <f>IF(SUM($D$2:D1286)&lt;&gt;0,0,IF(OR(ROUND(U1286-L1287,2)=0,ROUND(U1287,2)=0),E1287,0))</f>
        <v>0</v>
      </c>
      <c r="E1287" s="3" t="str">
        <f t="shared" si="244"/>
        <v/>
      </c>
      <c r="F1287" s="3" t="str">
        <f t="shared" si="236"/>
        <v/>
      </c>
      <c r="G1287" s="47">
        <f t="shared" si="246"/>
        <v>8.6499999999999994E-2</v>
      </c>
      <c r="H1287" s="37">
        <f t="shared" si="237"/>
        <v>8.6499999999999994E-2</v>
      </c>
      <c r="I1287" s="9" t="e">
        <f>IF(Inputs!$B$12="No",IF((K1287+L1287)&gt;(U1286*(1+rate/freq)),IF((U1286*(1+rate/freq))&lt;0,0,(U1286*(1+rate/freq))),(K1287+L1287)),IF(E1287="",NA(),IF(Inputs!$E$10&gt;(U1286*(1+rate/freq)),IF((U1286*(1+rate/freq))&lt;0,0,(U1286*(1+rate/freq))),PMT(H1287/freq,(term),-$B$2))))</f>
        <v>#N/A</v>
      </c>
      <c r="J1287" s="8" t="str">
        <f t="shared" si="238"/>
        <v/>
      </c>
      <c r="K1287" s="9" t="str">
        <f t="shared" si="239"/>
        <v/>
      </c>
      <c r="L1287" s="8" t="str">
        <f>IF(E1287="","",IF(Inputs!$B$12="Yes",I1287-K1287,Inputs!$B$6-K1287))</f>
        <v/>
      </c>
      <c r="M1287" s="8" t="str">
        <f t="shared" si="245"/>
        <v/>
      </c>
      <c r="N1287" s="8"/>
      <c r="O1287" s="8"/>
      <c r="P1287" s="8"/>
      <c r="Q1287" s="8" t="str">
        <f t="shared" si="240"/>
        <v/>
      </c>
      <c r="R1287" s="3">
        <f t="shared" si="241"/>
        <v>0</v>
      </c>
      <c r="S1287" s="19"/>
      <c r="T1287" s="3">
        <f t="shared" si="242"/>
        <v>0</v>
      </c>
      <c r="U1287" s="8" t="str">
        <f t="shared" si="243"/>
        <v/>
      </c>
      <c r="W1287" s="11"/>
      <c r="X1287" s="11"/>
      <c r="Y1287" s="11"/>
      <c r="Z1287" s="11"/>
      <c r="AA1287" s="11"/>
      <c r="AB1287" s="11"/>
      <c r="AC1287" s="11"/>
      <c r="AD1287">
        <f>IF(AND('Loan amortization schedule-old'!K1287&gt;$AE$1,K1287&gt;$AE$1),1,0)</f>
        <v>1</v>
      </c>
      <c r="AE1287" s="2">
        <f>IF(AND('Loan amortization schedule-old'!K1287&gt;$AE$1,K1287&lt;$AE$1),($AE$1-K1287)*Inputs!$B$10,0)</f>
        <v>0</v>
      </c>
      <c r="AF1287">
        <f>IF(AND('Loan amortization schedule-old'!K1287&lt;$AE$1,K1287&lt;$AE$1),('Loan amortization schedule-old'!K1287-'Loan amortization schedule-new'!K1287)*Inputs!$B$10,0)</f>
        <v>0</v>
      </c>
      <c r="AG1287" s="7"/>
      <c r="AH1287" s="61" t="e">
        <f>IF(ISERROR(E1287),NA(),'Loan amortization schedule-old'!K1287-'Loan amortization schedule-new'!K1287)+IF(ISERROR(E1287),NA(),'Loan amortization schedule-old'!L1287-'Loan amortization schedule-new'!L1287)-IF(ISERROR(E1287),NA(),IF(AD1287=1,0,SUM(AE1287:AF1287)))</f>
        <v>#VALUE!</v>
      </c>
    </row>
    <row r="1288" spans="4:34">
      <c r="D1288" s="26">
        <f>IF(SUM($D$2:D1287)&lt;&gt;0,0,IF(OR(ROUND(U1287-L1288,2)=0,ROUND(U1288,2)=0),E1288,0))</f>
        <v>0</v>
      </c>
      <c r="E1288" s="3" t="str">
        <f t="shared" si="244"/>
        <v/>
      </c>
      <c r="F1288" s="3" t="str">
        <f t="shared" si="236"/>
        <v/>
      </c>
      <c r="G1288" s="47">
        <f t="shared" si="246"/>
        <v>8.6499999999999994E-2</v>
      </c>
      <c r="H1288" s="37">
        <f t="shared" si="237"/>
        <v>8.6499999999999994E-2</v>
      </c>
      <c r="I1288" s="9" t="e">
        <f>IF(Inputs!$B$12="No",IF((K1288+L1288)&gt;(U1287*(1+rate/freq)),IF((U1287*(1+rate/freq))&lt;0,0,(U1287*(1+rate/freq))),(K1288+L1288)),IF(E1288="",NA(),IF(Inputs!$E$10&gt;(U1287*(1+rate/freq)),IF((U1287*(1+rate/freq))&lt;0,0,(U1287*(1+rate/freq))),PMT(H1288/freq,(term),-$B$2))))</f>
        <v>#N/A</v>
      </c>
      <c r="J1288" s="8" t="str">
        <f t="shared" si="238"/>
        <v/>
      </c>
      <c r="K1288" s="9" t="str">
        <f t="shared" si="239"/>
        <v/>
      </c>
      <c r="L1288" s="8" t="str">
        <f>IF(E1288="","",IF(Inputs!$B$12="Yes",I1288-K1288,Inputs!$B$6-K1288))</f>
        <v/>
      </c>
      <c r="M1288" s="8" t="str">
        <f t="shared" si="245"/>
        <v/>
      </c>
      <c r="N1288" s="8">
        <f>N1285+3</f>
        <v>1285</v>
      </c>
      <c r="O1288" s="8">
        <f>O1282+6</f>
        <v>1285</v>
      </c>
      <c r="P1288" s="8">
        <f>P1276+12</f>
        <v>1285</v>
      </c>
      <c r="Q1288" s="8" t="str">
        <f t="shared" si="240"/>
        <v/>
      </c>
      <c r="R1288" s="3">
        <f t="shared" si="241"/>
        <v>0</v>
      </c>
      <c r="S1288" s="19"/>
      <c r="T1288" s="3">
        <f t="shared" si="242"/>
        <v>0</v>
      </c>
      <c r="U1288" s="8" t="str">
        <f t="shared" si="243"/>
        <v/>
      </c>
      <c r="W1288" s="11"/>
      <c r="X1288" s="11"/>
      <c r="Y1288" s="11"/>
      <c r="Z1288" s="11"/>
      <c r="AA1288" s="11"/>
      <c r="AB1288" s="11"/>
      <c r="AC1288" s="11"/>
      <c r="AD1288">
        <f>IF(AND('Loan amortization schedule-old'!K1288&gt;$AE$1,K1288&gt;$AE$1),1,0)</f>
        <v>1</v>
      </c>
      <c r="AE1288" s="2">
        <f>IF(AND('Loan amortization schedule-old'!K1288&gt;$AE$1,K1288&lt;$AE$1),($AE$1-K1288)*Inputs!$B$10,0)</f>
        <v>0</v>
      </c>
      <c r="AF1288">
        <f>IF(AND('Loan amortization schedule-old'!K1288&lt;$AE$1,K1288&lt;$AE$1),('Loan amortization schedule-old'!K1288-'Loan amortization schedule-new'!K1288)*Inputs!$B$10,0)</f>
        <v>0</v>
      </c>
      <c r="AG1288" s="7"/>
      <c r="AH1288" s="61" t="e">
        <f>IF(ISERROR(E1288),NA(),'Loan amortization schedule-old'!K1288-'Loan amortization schedule-new'!K1288)+IF(ISERROR(E1288),NA(),'Loan amortization schedule-old'!L1288-'Loan amortization schedule-new'!L1288)-IF(ISERROR(E1288),NA(),IF(AD1288=1,0,SUM(AE1288:AF1288)))</f>
        <v>#VALUE!</v>
      </c>
    </row>
    <row r="1289" spans="4:34">
      <c r="D1289" s="26">
        <f>IF(SUM($D$2:D1288)&lt;&gt;0,0,IF(OR(ROUND(U1288-L1289,2)=0,ROUND(U1289,2)=0),E1289,0))</f>
        <v>0</v>
      </c>
      <c r="E1289" s="3" t="str">
        <f t="shared" si="244"/>
        <v/>
      </c>
      <c r="F1289" s="3" t="str">
        <f t="shared" si="236"/>
        <v/>
      </c>
      <c r="G1289" s="47">
        <f t="shared" si="246"/>
        <v>8.6499999999999994E-2</v>
      </c>
      <c r="H1289" s="37">
        <f t="shared" si="237"/>
        <v>8.6499999999999994E-2</v>
      </c>
      <c r="I1289" s="9" t="e">
        <f>IF(Inputs!$B$12="No",IF((K1289+L1289)&gt;(U1288*(1+rate/freq)),IF((U1288*(1+rate/freq))&lt;0,0,(U1288*(1+rate/freq))),(K1289+L1289)),IF(E1289="",NA(),IF(Inputs!$E$10&gt;(U1288*(1+rate/freq)),IF((U1288*(1+rate/freq))&lt;0,0,(U1288*(1+rate/freq))),PMT(H1289/freq,(term),-$B$2))))</f>
        <v>#N/A</v>
      </c>
      <c r="J1289" s="8" t="str">
        <f t="shared" si="238"/>
        <v/>
      </c>
      <c r="K1289" s="9" t="str">
        <f t="shared" si="239"/>
        <v/>
      </c>
      <c r="L1289" s="8" t="str">
        <f>IF(E1289="","",IF(Inputs!$B$12="Yes",I1289-K1289,Inputs!$B$6-K1289))</f>
        <v/>
      </c>
      <c r="M1289" s="8" t="str">
        <f t="shared" si="245"/>
        <v/>
      </c>
      <c r="N1289" s="8"/>
      <c r="O1289" s="8"/>
      <c r="P1289" s="8"/>
      <c r="Q1289" s="8" t="str">
        <f t="shared" si="240"/>
        <v/>
      </c>
      <c r="R1289" s="3">
        <f t="shared" si="241"/>
        <v>0</v>
      </c>
      <c r="S1289" s="19"/>
      <c r="T1289" s="3">
        <f t="shared" si="242"/>
        <v>0</v>
      </c>
      <c r="U1289" s="8" t="str">
        <f t="shared" si="243"/>
        <v/>
      </c>
      <c r="W1289" s="11"/>
      <c r="X1289" s="11"/>
      <c r="Y1289" s="11"/>
      <c r="Z1289" s="11"/>
      <c r="AA1289" s="11"/>
      <c r="AB1289" s="11"/>
      <c r="AC1289" s="11"/>
      <c r="AD1289">
        <f>IF(AND('Loan amortization schedule-old'!K1289&gt;$AE$1,K1289&gt;$AE$1),1,0)</f>
        <v>1</v>
      </c>
      <c r="AE1289" s="2">
        <f>IF(AND('Loan amortization schedule-old'!K1289&gt;$AE$1,K1289&lt;$AE$1),($AE$1-K1289)*Inputs!$B$10,0)</f>
        <v>0</v>
      </c>
      <c r="AF1289">
        <f>IF(AND('Loan amortization schedule-old'!K1289&lt;$AE$1,K1289&lt;$AE$1),('Loan amortization schedule-old'!K1289-'Loan amortization schedule-new'!K1289)*Inputs!$B$10,0)</f>
        <v>0</v>
      </c>
      <c r="AG1289" s="7"/>
      <c r="AH1289" s="61" t="e">
        <f>IF(ISERROR(E1289),NA(),'Loan amortization schedule-old'!K1289-'Loan amortization schedule-new'!K1289)+IF(ISERROR(E1289),NA(),'Loan amortization schedule-old'!L1289-'Loan amortization schedule-new'!L1289)-IF(ISERROR(E1289),NA(),IF(AD1289=1,0,SUM(AE1289:AF1289)))</f>
        <v>#VALUE!</v>
      </c>
    </row>
    <row r="1290" spans="4:34">
      <c r="D1290" s="26">
        <f>IF(SUM($D$2:D1289)&lt;&gt;0,0,IF(OR(ROUND(U1289-L1290,2)=0,ROUND(U1290,2)=0),E1290,0))</f>
        <v>0</v>
      </c>
      <c r="E1290" s="3" t="str">
        <f t="shared" si="244"/>
        <v/>
      </c>
      <c r="F1290" s="3" t="str">
        <f t="shared" si="236"/>
        <v/>
      </c>
      <c r="G1290" s="47">
        <f t="shared" si="246"/>
        <v>8.6499999999999994E-2</v>
      </c>
      <c r="H1290" s="37">
        <f t="shared" si="237"/>
        <v>8.6499999999999994E-2</v>
      </c>
      <c r="I1290" s="9" t="e">
        <f>IF(Inputs!$B$12="No",IF((K1290+L1290)&gt;(U1289*(1+rate/freq)),IF((U1289*(1+rate/freq))&lt;0,0,(U1289*(1+rate/freq))),(K1290+L1290)),IF(E1290="",NA(),IF(Inputs!$E$10&gt;(U1289*(1+rate/freq)),IF((U1289*(1+rate/freq))&lt;0,0,(U1289*(1+rate/freq))),PMT(H1290/freq,(term),-$B$2))))</f>
        <v>#N/A</v>
      </c>
      <c r="J1290" s="8" t="str">
        <f t="shared" si="238"/>
        <v/>
      </c>
      <c r="K1290" s="9" t="str">
        <f t="shared" si="239"/>
        <v/>
      </c>
      <c r="L1290" s="8" t="str">
        <f>IF(E1290="","",IF(Inputs!$B$12="Yes",I1290-K1290,Inputs!$B$6-K1290))</f>
        <v/>
      </c>
      <c r="M1290" s="8" t="str">
        <f t="shared" si="245"/>
        <v/>
      </c>
      <c r="N1290" s="8"/>
      <c r="O1290" s="8"/>
      <c r="P1290" s="8"/>
      <c r="Q1290" s="8" t="str">
        <f t="shared" si="240"/>
        <v/>
      </c>
      <c r="R1290" s="3">
        <f t="shared" si="241"/>
        <v>0</v>
      </c>
      <c r="S1290" s="19"/>
      <c r="T1290" s="3">
        <f t="shared" si="242"/>
        <v>0</v>
      </c>
      <c r="U1290" s="8" t="str">
        <f t="shared" si="243"/>
        <v/>
      </c>
      <c r="W1290" s="11"/>
      <c r="X1290" s="11"/>
      <c r="Y1290" s="11"/>
      <c r="Z1290" s="11"/>
      <c r="AA1290" s="11"/>
      <c r="AB1290" s="11"/>
      <c r="AC1290" s="11"/>
      <c r="AD1290">
        <f>IF(AND('Loan amortization schedule-old'!K1290&gt;$AE$1,K1290&gt;$AE$1),1,0)</f>
        <v>1</v>
      </c>
      <c r="AE1290" s="2">
        <f>IF(AND('Loan amortization schedule-old'!K1290&gt;$AE$1,K1290&lt;$AE$1),($AE$1-K1290)*Inputs!$B$10,0)</f>
        <v>0</v>
      </c>
      <c r="AF1290">
        <f>IF(AND('Loan amortization schedule-old'!K1290&lt;$AE$1,K1290&lt;$AE$1),('Loan amortization schedule-old'!K1290-'Loan amortization schedule-new'!K1290)*Inputs!$B$10,0)</f>
        <v>0</v>
      </c>
      <c r="AG1290" s="7"/>
      <c r="AH1290" s="61" t="e">
        <f>IF(ISERROR(E1290),NA(),'Loan amortization schedule-old'!K1290-'Loan amortization schedule-new'!K1290)+IF(ISERROR(E1290),NA(),'Loan amortization schedule-old'!L1290-'Loan amortization schedule-new'!L1290)-IF(ISERROR(E1290),NA(),IF(AD1290=1,0,SUM(AE1290:AF1290)))</f>
        <v>#VALUE!</v>
      </c>
    </row>
    <row r="1291" spans="4:34">
      <c r="D1291" s="26">
        <f>IF(SUM($D$2:D1290)&lt;&gt;0,0,IF(OR(ROUND(U1290-L1291,2)=0,ROUND(U1291,2)=0),E1291,0))</f>
        <v>0</v>
      </c>
      <c r="E1291" s="3" t="str">
        <f t="shared" si="244"/>
        <v/>
      </c>
      <c r="F1291" s="3" t="str">
        <f t="shared" si="236"/>
        <v/>
      </c>
      <c r="G1291" s="47">
        <f t="shared" si="246"/>
        <v>8.6499999999999994E-2</v>
      </c>
      <c r="H1291" s="37">
        <f t="shared" si="237"/>
        <v>8.6499999999999994E-2</v>
      </c>
      <c r="I1291" s="9" t="e">
        <f>IF(Inputs!$B$12="No",IF((K1291+L1291)&gt;(U1290*(1+rate/freq)),IF((U1290*(1+rate/freq))&lt;0,0,(U1290*(1+rate/freq))),(K1291+L1291)),IF(E1291="",NA(),IF(Inputs!$E$10&gt;(U1290*(1+rate/freq)),IF((U1290*(1+rate/freq))&lt;0,0,(U1290*(1+rate/freq))),PMT(H1291/freq,(term),-$B$2))))</f>
        <v>#N/A</v>
      </c>
      <c r="J1291" s="8" t="str">
        <f t="shared" si="238"/>
        <v/>
      </c>
      <c r="K1291" s="9" t="str">
        <f t="shared" si="239"/>
        <v/>
      </c>
      <c r="L1291" s="8" t="str">
        <f>IF(E1291="","",IF(Inputs!$B$12="Yes",I1291-K1291,Inputs!$B$6-K1291))</f>
        <v/>
      </c>
      <c r="M1291" s="8" t="str">
        <f t="shared" si="245"/>
        <v/>
      </c>
      <c r="N1291" s="8">
        <f>N1288+3</f>
        <v>1288</v>
      </c>
      <c r="O1291" s="8"/>
      <c r="P1291" s="8"/>
      <c r="Q1291" s="8" t="str">
        <f t="shared" si="240"/>
        <v/>
      </c>
      <c r="R1291" s="3">
        <f t="shared" si="241"/>
        <v>0</v>
      </c>
      <c r="S1291" s="19"/>
      <c r="T1291" s="3">
        <f t="shared" si="242"/>
        <v>0</v>
      </c>
      <c r="U1291" s="8" t="str">
        <f t="shared" si="243"/>
        <v/>
      </c>
      <c r="W1291" s="11"/>
      <c r="X1291" s="11"/>
      <c r="Y1291" s="11"/>
      <c r="Z1291" s="11"/>
      <c r="AA1291" s="11"/>
      <c r="AB1291" s="11"/>
      <c r="AC1291" s="11"/>
      <c r="AD1291">
        <f>IF(AND('Loan amortization schedule-old'!K1291&gt;$AE$1,K1291&gt;$AE$1),1,0)</f>
        <v>1</v>
      </c>
      <c r="AE1291" s="2">
        <f>IF(AND('Loan amortization schedule-old'!K1291&gt;$AE$1,K1291&lt;$AE$1),($AE$1-K1291)*Inputs!$B$10,0)</f>
        <v>0</v>
      </c>
      <c r="AF1291">
        <f>IF(AND('Loan amortization schedule-old'!K1291&lt;$AE$1,K1291&lt;$AE$1),('Loan amortization schedule-old'!K1291-'Loan amortization schedule-new'!K1291)*Inputs!$B$10,0)</f>
        <v>0</v>
      </c>
      <c r="AG1291" s="7"/>
      <c r="AH1291" s="61" t="e">
        <f>IF(ISERROR(E1291),NA(),'Loan amortization schedule-old'!K1291-'Loan amortization schedule-new'!K1291)+IF(ISERROR(E1291),NA(),'Loan amortization schedule-old'!L1291-'Loan amortization schedule-new'!L1291)-IF(ISERROR(E1291),NA(),IF(AD1291=1,0,SUM(AE1291:AF1291)))</f>
        <v>#VALUE!</v>
      </c>
    </row>
    <row r="1292" spans="4:34">
      <c r="D1292" s="26">
        <f>IF(SUM($D$2:D1291)&lt;&gt;0,0,IF(OR(ROUND(U1291-L1292,2)=0,ROUND(U1292,2)=0),E1292,0))</f>
        <v>0</v>
      </c>
      <c r="E1292" s="3" t="str">
        <f t="shared" si="244"/>
        <v/>
      </c>
      <c r="F1292" s="3" t="str">
        <f t="shared" si="236"/>
        <v/>
      </c>
      <c r="G1292" s="47">
        <f t="shared" si="246"/>
        <v>8.6499999999999994E-2</v>
      </c>
      <c r="H1292" s="37">
        <f t="shared" si="237"/>
        <v>8.6499999999999994E-2</v>
      </c>
      <c r="I1292" s="9" t="e">
        <f>IF(Inputs!$B$12="No",IF((K1292+L1292)&gt;(U1291*(1+rate/freq)),IF((U1291*(1+rate/freq))&lt;0,0,(U1291*(1+rate/freq))),(K1292+L1292)),IF(E1292="",NA(),IF(Inputs!$E$10&gt;(U1291*(1+rate/freq)),IF((U1291*(1+rate/freq))&lt;0,0,(U1291*(1+rate/freq))),PMT(H1292/freq,(term),-$B$2))))</f>
        <v>#N/A</v>
      </c>
      <c r="J1292" s="8" t="str">
        <f t="shared" si="238"/>
        <v/>
      </c>
      <c r="K1292" s="9" t="str">
        <f t="shared" si="239"/>
        <v/>
      </c>
      <c r="L1292" s="8" t="str">
        <f>IF(E1292="","",IF(Inputs!$B$12="Yes",I1292-K1292,Inputs!$B$6-K1292))</f>
        <v/>
      </c>
      <c r="M1292" s="8" t="str">
        <f t="shared" si="245"/>
        <v/>
      </c>
      <c r="N1292" s="8"/>
      <c r="O1292" s="8"/>
      <c r="P1292" s="8"/>
      <c r="Q1292" s="8" t="str">
        <f t="shared" si="240"/>
        <v/>
      </c>
      <c r="R1292" s="3">
        <f t="shared" si="241"/>
        <v>0</v>
      </c>
      <c r="S1292" s="19"/>
      <c r="T1292" s="3">
        <f t="shared" si="242"/>
        <v>0</v>
      </c>
      <c r="U1292" s="8" t="str">
        <f t="shared" si="243"/>
        <v/>
      </c>
      <c r="W1292" s="11"/>
      <c r="X1292" s="11"/>
      <c r="Y1292" s="11"/>
      <c r="Z1292" s="11"/>
      <c r="AA1292" s="11"/>
      <c r="AB1292" s="11"/>
      <c r="AC1292" s="11"/>
      <c r="AD1292">
        <f>IF(AND('Loan amortization schedule-old'!K1292&gt;$AE$1,K1292&gt;$AE$1),1,0)</f>
        <v>1</v>
      </c>
      <c r="AE1292" s="2">
        <f>IF(AND('Loan amortization schedule-old'!K1292&gt;$AE$1,K1292&lt;$AE$1),($AE$1-K1292)*Inputs!$B$10,0)</f>
        <v>0</v>
      </c>
      <c r="AF1292">
        <f>IF(AND('Loan amortization schedule-old'!K1292&lt;$AE$1,K1292&lt;$AE$1),('Loan amortization schedule-old'!K1292-'Loan amortization schedule-new'!K1292)*Inputs!$B$10,0)</f>
        <v>0</v>
      </c>
      <c r="AG1292" s="7"/>
      <c r="AH1292" s="61" t="e">
        <f>IF(ISERROR(E1292),NA(),'Loan amortization schedule-old'!K1292-'Loan amortization schedule-new'!K1292)+IF(ISERROR(E1292),NA(),'Loan amortization schedule-old'!L1292-'Loan amortization schedule-new'!L1292)-IF(ISERROR(E1292),NA(),IF(AD1292=1,0,SUM(AE1292:AF1292)))</f>
        <v>#VALUE!</v>
      </c>
    </row>
    <row r="1293" spans="4:34">
      <c r="D1293" s="26">
        <f>IF(SUM($D$2:D1292)&lt;&gt;0,0,IF(OR(ROUND(U1292-L1293,2)=0,ROUND(U1293,2)=0),E1293,0))</f>
        <v>0</v>
      </c>
      <c r="E1293" s="3" t="str">
        <f t="shared" si="244"/>
        <v/>
      </c>
      <c r="F1293" s="3" t="str">
        <f t="shared" si="236"/>
        <v/>
      </c>
      <c r="G1293" s="47">
        <f t="shared" si="246"/>
        <v>8.6499999999999994E-2</v>
      </c>
      <c r="H1293" s="37">
        <f t="shared" si="237"/>
        <v>8.6499999999999994E-2</v>
      </c>
      <c r="I1293" s="9" t="e">
        <f>IF(Inputs!$B$12="No",IF((K1293+L1293)&gt;(U1292*(1+rate/freq)),IF((U1292*(1+rate/freq))&lt;0,0,(U1292*(1+rate/freq))),(K1293+L1293)),IF(E1293="",NA(),IF(Inputs!$E$10&gt;(U1292*(1+rate/freq)),IF((U1292*(1+rate/freq))&lt;0,0,(U1292*(1+rate/freq))),PMT(H1293/freq,(term),-$B$2))))</f>
        <v>#N/A</v>
      </c>
      <c r="J1293" s="8" t="str">
        <f t="shared" si="238"/>
        <v/>
      </c>
      <c r="K1293" s="9" t="str">
        <f t="shared" si="239"/>
        <v/>
      </c>
      <c r="L1293" s="8" t="str">
        <f>IF(E1293="","",IF(Inputs!$B$12="Yes",I1293-K1293,Inputs!$B$6-K1293))</f>
        <v/>
      </c>
      <c r="M1293" s="8" t="str">
        <f t="shared" si="245"/>
        <v/>
      </c>
      <c r="N1293" s="8"/>
      <c r="O1293" s="8"/>
      <c r="P1293" s="8"/>
      <c r="Q1293" s="8" t="str">
        <f t="shared" si="240"/>
        <v/>
      </c>
      <c r="R1293" s="3">
        <f t="shared" si="241"/>
        <v>0</v>
      </c>
      <c r="S1293" s="19"/>
      <c r="T1293" s="3">
        <f t="shared" si="242"/>
        <v>0</v>
      </c>
      <c r="U1293" s="8" t="str">
        <f t="shared" si="243"/>
        <v/>
      </c>
      <c r="W1293" s="11"/>
      <c r="X1293" s="11"/>
      <c r="Y1293" s="11"/>
      <c r="Z1293" s="11"/>
      <c r="AA1293" s="11"/>
      <c r="AB1293" s="11"/>
      <c r="AC1293" s="11"/>
      <c r="AD1293">
        <f>IF(AND('Loan amortization schedule-old'!K1293&gt;$AE$1,K1293&gt;$AE$1),1,0)</f>
        <v>1</v>
      </c>
      <c r="AE1293" s="2">
        <f>IF(AND('Loan amortization schedule-old'!K1293&gt;$AE$1,K1293&lt;$AE$1),($AE$1-K1293)*Inputs!$B$10,0)</f>
        <v>0</v>
      </c>
      <c r="AF1293">
        <f>IF(AND('Loan amortization schedule-old'!K1293&lt;$AE$1,K1293&lt;$AE$1),('Loan amortization schedule-old'!K1293-'Loan amortization schedule-new'!K1293)*Inputs!$B$10,0)</f>
        <v>0</v>
      </c>
      <c r="AG1293" s="7"/>
      <c r="AH1293" s="61" t="e">
        <f>IF(ISERROR(E1293),NA(),'Loan amortization schedule-old'!K1293-'Loan amortization schedule-new'!K1293)+IF(ISERROR(E1293),NA(),'Loan amortization schedule-old'!L1293-'Loan amortization schedule-new'!L1293)-IF(ISERROR(E1293),NA(),IF(AD1293=1,0,SUM(AE1293:AF1293)))</f>
        <v>#VALUE!</v>
      </c>
    </row>
    <row r="1294" spans="4:34">
      <c r="D1294" s="26">
        <f>IF(SUM($D$2:D1293)&lt;&gt;0,0,IF(OR(ROUND(U1293-L1294,2)=0,ROUND(U1294,2)=0),E1294,0))</f>
        <v>0</v>
      </c>
      <c r="E1294" s="3" t="str">
        <f t="shared" si="244"/>
        <v/>
      </c>
      <c r="F1294" s="3" t="str">
        <f t="shared" si="236"/>
        <v/>
      </c>
      <c r="G1294" s="47">
        <f t="shared" si="246"/>
        <v>8.6499999999999994E-2</v>
      </c>
      <c r="H1294" s="37">
        <f t="shared" si="237"/>
        <v>8.6499999999999994E-2</v>
      </c>
      <c r="I1294" s="9" t="e">
        <f>IF(Inputs!$B$12="No",IF((K1294+L1294)&gt;(U1293*(1+rate/freq)),IF((U1293*(1+rate/freq))&lt;0,0,(U1293*(1+rate/freq))),(K1294+L1294)),IF(E1294="",NA(),IF(Inputs!$E$10&gt;(U1293*(1+rate/freq)),IF((U1293*(1+rate/freq))&lt;0,0,(U1293*(1+rate/freq))),PMT(H1294/freq,(term),-$B$2))))</f>
        <v>#N/A</v>
      </c>
      <c r="J1294" s="8" t="str">
        <f t="shared" si="238"/>
        <v/>
      </c>
      <c r="K1294" s="9" t="str">
        <f t="shared" si="239"/>
        <v/>
      </c>
      <c r="L1294" s="8" t="str">
        <f>IF(E1294="","",IF(Inputs!$B$12="Yes",I1294-K1294,Inputs!$B$6-K1294))</f>
        <v/>
      </c>
      <c r="M1294" s="8" t="str">
        <f t="shared" si="245"/>
        <v/>
      </c>
      <c r="N1294" s="8">
        <f>N1291+3</f>
        <v>1291</v>
      </c>
      <c r="O1294" s="8">
        <f>O1288+6</f>
        <v>1291</v>
      </c>
      <c r="P1294" s="8"/>
      <c r="Q1294" s="8" t="str">
        <f t="shared" si="240"/>
        <v/>
      </c>
      <c r="R1294" s="3">
        <f t="shared" si="241"/>
        <v>0</v>
      </c>
      <c r="S1294" s="19"/>
      <c r="T1294" s="3">
        <f t="shared" si="242"/>
        <v>0</v>
      </c>
      <c r="U1294" s="8" t="str">
        <f t="shared" si="243"/>
        <v/>
      </c>
      <c r="W1294" s="11"/>
      <c r="X1294" s="11"/>
      <c r="Y1294" s="11"/>
      <c r="Z1294" s="11"/>
      <c r="AA1294" s="11"/>
      <c r="AB1294" s="11"/>
      <c r="AC1294" s="11"/>
      <c r="AD1294">
        <f>IF(AND('Loan amortization schedule-old'!K1294&gt;$AE$1,K1294&gt;$AE$1),1,0)</f>
        <v>1</v>
      </c>
      <c r="AE1294" s="2">
        <f>IF(AND('Loan amortization schedule-old'!K1294&gt;$AE$1,K1294&lt;$AE$1),($AE$1-K1294)*Inputs!$B$10,0)</f>
        <v>0</v>
      </c>
      <c r="AF1294">
        <f>IF(AND('Loan amortization schedule-old'!K1294&lt;$AE$1,K1294&lt;$AE$1),('Loan amortization schedule-old'!K1294-'Loan amortization schedule-new'!K1294)*Inputs!$B$10,0)</f>
        <v>0</v>
      </c>
      <c r="AG1294" s="7"/>
      <c r="AH1294" s="61" t="e">
        <f>IF(ISERROR(E1294),NA(),'Loan amortization schedule-old'!K1294-'Loan amortization schedule-new'!K1294)+IF(ISERROR(E1294),NA(),'Loan amortization schedule-old'!L1294-'Loan amortization schedule-new'!L1294)-IF(ISERROR(E1294),NA(),IF(AD1294=1,0,SUM(AE1294:AF1294)))</f>
        <v>#VALUE!</v>
      </c>
    </row>
    <row r="1295" spans="4:34">
      <c r="D1295" s="26">
        <f>IF(SUM($D$2:D1294)&lt;&gt;0,0,IF(OR(ROUND(U1294-L1295,2)=0,ROUND(U1295,2)=0),E1295,0))</f>
        <v>0</v>
      </c>
      <c r="E1295" s="3" t="str">
        <f t="shared" si="244"/>
        <v/>
      </c>
      <c r="F1295" s="3" t="str">
        <f t="shared" si="236"/>
        <v/>
      </c>
      <c r="G1295" s="47">
        <f t="shared" si="246"/>
        <v>8.6499999999999994E-2</v>
      </c>
      <c r="H1295" s="37">
        <f t="shared" si="237"/>
        <v>8.6499999999999994E-2</v>
      </c>
      <c r="I1295" s="9" t="e">
        <f>IF(Inputs!$B$12="No",IF((K1295+L1295)&gt;(U1294*(1+rate/freq)),IF((U1294*(1+rate/freq))&lt;0,0,(U1294*(1+rate/freq))),(K1295+L1295)),IF(E1295="",NA(),IF(Inputs!$E$10&gt;(U1294*(1+rate/freq)),IF((U1294*(1+rate/freq))&lt;0,0,(U1294*(1+rate/freq))),PMT(H1295/freq,(term),-$B$2))))</f>
        <v>#N/A</v>
      </c>
      <c r="J1295" s="8" t="str">
        <f t="shared" si="238"/>
        <v/>
      </c>
      <c r="K1295" s="9" t="str">
        <f t="shared" si="239"/>
        <v/>
      </c>
      <c r="L1295" s="8" t="str">
        <f>IF(E1295="","",IF(Inputs!$B$12="Yes",I1295-K1295,Inputs!$B$6-K1295))</f>
        <v/>
      </c>
      <c r="M1295" s="8" t="str">
        <f t="shared" si="245"/>
        <v/>
      </c>
      <c r="N1295" s="8"/>
      <c r="O1295" s="8"/>
      <c r="P1295" s="8"/>
      <c r="Q1295" s="8" t="str">
        <f t="shared" si="240"/>
        <v/>
      </c>
      <c r="R1295" s="3">
        <f t="shared" si="241"/>
        <v>0</v>
      </c>
      <c r="S1295" s="19"/>
      <c r="T1295" s="3">
        <f t="shared" si="242"/>
        <v>0</v>
      </c>
      <c r="U1295" s="8" t="str">
        <f t="shared" si="243"/>
        <v/>
      </c>
      <c r="W1295" s="11"/>
      <c r="X1295" s="11"/>
      <c r="Y1295" s="11"/>
      <c r="Z1295" s="11"/>
      <c r="AA1295" s="11"/>
      <c r="AB1295" s="11"/>
      <c r="AC1295" s="11"/>
      <c r="AD1295">
        <f>IF(AND('Loan amortization schedule-old'!K1295&gt;$AE$1,K1295&gt;$AE$1),1,0)</f>
        <v>1</v>
      </c>
      <c r="AE1295" s="2">
        <f>IF(AND('Loan amortization schedule-old'!K1295&gt;$AE$1,K1295&lt;$AE$1),($AE$1-K1295)*Inputs!$B$10,0)</f>
        <v>0</v>
      </c>
      <c r="AF1295">
        <f>IF(AND('Loan amortization schedule-old'!K1295&lt;$AE$1,K1295&lt;$AE$1),('Loan amortization schedule-old'!K1295-'Loan amortization schedule-new'!K1295)*Inputs!$B$10,0)</f>
        <v>0</v>
      </c>
      <c r="AG1295" s="7"/>
      <c r="AH1295" s="61" t="e">
        <f>IF(ISERROR(E1295),NA(),'Loan amortization schedule-old'!K1295-'Loan amortization schedule-new'!K1295)+IF(ISERROR(E1295),NA(),'Loan amortization schedule-old'!L1295-'Loan amortization schedule-new'!L1295)-IF(ISERROR(E1295),NA(),IF(AD1295=1,0,SUM(AE1295:AF1295)))</f>
        <v>#VALUE!</v>
      </c>
    </row>
    <row r="1296" spans="4:34">
      <c r="D1296" s="26">
        <f>IF(SUM($D$2:D1295)&lt;&gt;0,0,IF(OR(ROUND(U1295-L1296,2)=0,ROUND(U1296,2)=0),E1296,0))</f>
        <v>0</v>
      </c>
      <c r="E1296" s="3" t="str">
        <f t="shared" si="244"/>
        <v/>
      </c>
      <c r="F1296" s="3" t="str">
        <f t="shared" si="236"/>
        <v/>
      </c>
      <c r="G1296" s="47">
        <f t="shared" si="246"/>
        <v>8.6499999999999994E-2</v>
      </c>
      <c r="H1296" s="37">
        <f t="shared" si="237"/>
        <v>8.6499999999999994E-2</v>
      </c>
      <c r="I1296" s="9" t="e">
        <f>IF(Inputs!$B$12="No",IF((K1296+L1296)&gt;(U1295*(1+rate/freq)),IF((U1295*(1+rate/freq))&lt;0,0,(U1295*(1+rate/freq))),(K1296+L1296)),IF(E1296="",NA(),IF(Inputs!$E$10&gt;(U1295*(1+rate/freq)),IF((U1295*(1+rate/freq))&lt;0,0,(U1295*(1+rate/freq))),PMT(H1296/freq,(term),-$B$2))))</f>
        <v>#N/A</v>
      </c>
      <c r="J1296" s="8" t="str">
        <f t="shared" si="238"/>
        <v/>
      </c>
      <c r="K1296" s="9" t="str">
        <f t="shared" si="239"/>
        <v/>
      </c>
      <c r="L1296" s="8" t="str">
        <f>IF(E1296="","",IF(Inputs!$B$12="Yes",I1296-K1296,Inputs!$B$6-K1296))</f>
        <v/>
      </c>
      <c r="M1296" s="8" t="str">
        <f t="shared" si="245"/>
        <v/>
      </c>
      <c r="N1296" s="8"/>
      <c r="O1296" s="8"/>
      <c r="P1296" s="8"/>
      <c r="Q1296" s="8" t="str">
        <f t="shared" si="240"/>
        <v/>
      </c>
      <c r="R1296" s="3">
        <f t="shared" si="241"/>
        <v>0</v>
      </c>
      <c r="S1296" s="19"/>
      <c r="T1296" s="3">
        <f t="shared" si="242"/>
        <v>0</v>
      </c>
      <c r="U1296" s="8" t="str">
        <f t="shared" si="243"/>
        <v/>
      </c>
      <c r="W1296" s="11"/>
      <c r="X1296" s="11"/>
      <c r="Y1296" s="11"/>
      <c r="Z1296" s="11"/>
      <c r="AA1296" s="11"/>
      <c r="AB1296" s="11"/>
      <c r="AC1296" s="11"/>
      <c r="AD1296">
        <f>IF(AND('Loan amortization schedule-old'!K1296&gt;$AE$1,K1296&gt;$AE$1),1,0)</f>
        <v>1</v>
      </c>
      <c r="AE1296" s="2">
        <f>IF(AND('Loan amortization schedule-old'!K1296&gt;$AE$1,K1296&lt;$AE$1),($AE$1-K1296)*Inputs!$B$10,0)</f>
        <v>0</v>
      </c>
      <c r="AF1296">
        <f>IF(AND('Loan amortization schedule-old'!K1296&lt;$AE$1,K1296&lt;$AE$1),('Loan amortization schedule-old'!K1296-'Loan amortization schedule-new'!K1296)*Inputs!$B$10,0)</f>
        <v>0</v>
      </c>
      <c r="AG1296" s="7"/>
      <c r="AH1296" s="61" t="e">
        <f>IF(ISERROR(E1296),NA(),'Loan amortization schedule-old'!K1296-'Loan amortization schedule-new'!K1296)+IF(ISERROR(E1296),NA(),'Loan amortization schedule-old'!L1296-'Loan amortization schedule-new'!L1296)-IF(ISERROR(E1296),NA(),IF(AD1296=1,0,SUM(AE1296:AF1296)))</f>
        <v>#VALUE!</v>
      </c>
    </row>
    <row r="1297" spans="4:34">
      <c r="D1297" s="26">
        <f>IF(SUM($D$2:D1296)&lt;&gt;0,0,IF(OR(ROUND(U1296-L1297,2)=0,ROUND(U1297,2)=0),E1297,0))</f>
        <v>0</v>
      </c>
      <c r="E1297" s="3" t="str">
        <f t="shared" si="244"/>
        <v/>
      </c>
      <c r="F1297" s="3" t="str">
        <f t="shared" si="236"/>
        <v/>
      </c>
      <c r="G1297" s="47">
        <f t="shared" si="246"/>
        <v>8.6499999999999994E-2</v>
      </c>
      <c r="H1297" s="37">
        <f t="shared" si="237"/>
        <v>8.6499999999999994E-2</v>
      </c>
      <c r="I1297" s="9" t="e">
        <f>IF(Inputs!$B$12="No",IF((K1297+L1297)&gt;(U1296*(1+rate/freq)),IF((U1296*(1+rate/freq))&lt;0,0,(U1296*(1+rate/freq))),(K1297+L1297)),IF(E1297="",NA(),IF(Inputs!$E$10&gt;(U1296*(1+rate/freq)),IF((U1296*(1+rate/freq))&lt;0,0,(U1296*(1+rate/freq))),PMT(H1297/freq,(term),-$B$2))))</f>
        <v>#N/A</v>
      </c>
      <c r="J1297" s="8" t="str">
        <f t="shared" si="238"/>
        <v/>
      </c>
      <c r="K1297" s="9" t="str">
        <f t="shared" si="239"/>
        <v/>
      </c>
      <c r="L1297" s="8" t="str">
        <f>IF(E1297="","",IF(Inputs!$B$12="Yes",I1297-K1297,Inputs!$B$6-K1297))</f>
        <v/>
      </c>
      <c r="M1297" s="8" t="str">
        <f t="shared" si="245"/>
        <v/>
      </c>
      <c r="N1297" s="8">
        <f>N1294+3</f>
        <v>1294</v>
      </c>
      <c r="O1297" s="8"/>
      <c r="P1297" s="8"/>
      <c r="Q1297" s="8" t="str">
        <f t="shared" si="240"/>
        <v/>
      </c>
      <c r="R1297" s="3">
        <f t="shared" si="241"/>
        <v>0</v>
      </c>
      <c r="S1297" s="19"/>
      <c r="T1297" s="3">
        <f t="shared" si="242"/>
        <v>0</v>
      </c>
      <c r="U1297" s="8" t="str">
        <f t="shared" si="243"/>
        <v/>
      </c>
      <c r="W1297" s="11"/>
      <c r="X1297" s="11"/>
      <c r="Y1297" s="11"/>
      <c r="Z1297" s="11"/>
      <c r="AA1297" s="11"/>
      <c r="AB1297" s="11"/>
      <c r="AC1297" s="11"/>
      <c r="AD1297">
        <f>IF(AND('Loan amortization schedule-old'!K1297&gt;$AE$1,K1297&gt;$AE$1),1,0)</f>
        <v>1</v>
      </c>
      <c r="AE1297" s="2">
        <f>IF(AND('Loan amortization schedule-old'!K1297&gt;$AE$1,K1297&lt;$AE$1),($AE$1-K1297)*Inputs!$B$10,0)</f>
        <v>0</v>
      </c>
      <c r="AF1297">
        <f>IF(AND('Loan amortization schedule-old'!K1297&lt;$AE$1,K1297&lt;$AE$1),('Loan amortization schedule-old'!K1297-'Loan amortization schedule-new'!K1297)*Inputs!$B$10,0)</f>
        <v>0</v>
      </c>
      <c r="AG1297" s="7"/>
      <c r="AH1297" s="61" t="e">
        <f>IF(ISERROR(E1297),NA(),'Loan amortization schedule-old'!K1297-'Loan amortization schedule-new'!K1297)+IF(ISERROR(E1297),NA(),'Loan amortization schedule-old'!L1297-'Loan amortization schedule-new'!L1297)-IF(ISERROR(E1297),NA(),IF(AD1297=1,0,SUM(AE1297:AF1297)))</f>
        <v>#VALUE!</v>
      </c>
    </row>
    <row r="1298" spans="4:34">
      <c r="D1298" s="26">
        <f>IF(SUM($D$2:D1297)&lt;&gt;0,0,IF(OR(ROUND(U1297-L1298,2)=0,ROUND(U1298,2)=0),E1298,0))</f>
        <v>0</v>
      </c>
      <c r="E1298" s="3" t="str">
        <f t="shared" si="244"/>
        <v/>
      </c>
      <c r="F1298" s="3" t="str">
        <f t="shared" si="236"/>
        <v/>
      </c>
      <c r="G1298" s="47">
        <f t="shared" si="246"/>
        <v>8.6499999999999994E-2</v>
      </c>
      <c r="H1298" s="37">
        <f t="shared" si="237"/>
        <v>8.6499999999999994E-2</v>
      </c>
      <c r="I1298" s="9" t="e">
        <f>IF(Inputs!$B$12="No",IF((K1298+L1298)&gt;(U1297*(1+rate/freq)),IF((U1297*(1+rate/freq))&lt;0,0,(U1297*(1+rate/freq))),(K1298+L1298)),IF(E1298="",NA(),IF(Inputs!$E$10&gt;(U1297*(1+rate/freq)),IF((U1297*(1+rate/freq))&lt;0,0,(U1297*(1+rate/freq))),PMT(H1298/freq,(term),-$B$2))))</f>
        <v>#N/A</v>
      </c>
      <c r="J1298" s="8" t="str">
        <f t="shared" si="238"/>
        <v/>
      </c>
      <c r="K1298" s="9" t="str">
        <f t="shared" si="239"/>
        <v/>
      </c>
      <c r="L1298" s="8" t="str">
        <f>IF(E1298="","",IF(Inputs!$B$12="Yes",I1298-K1298,Inputs!$B$6-K1298))</f>
        <v/>
      </c>
      <c r="M1298" s="8" t="str">
        <f t="shared" si="245"/>
        <v/>
      </c>
      <c r="N1298" s="8"/>
      <c r="O1298" s="8"/>
      <c r="P1298" s="8"/>
      <c r="Q1298" s="8" t="str">
        <f t="shared" si="240"/>
        <v/>
      </c>
      <c r="R1298" s="3">
        <f t="shared" si="241"/>
        <v>0</v>
      </c>
      <c r="S1298" s="19"/>
      <c r="T1298" s="3">
        <f t="shared" si="242"/>
        <v>0</v>
      </c>
      <c r="U1298" s="8" t="str">
        <f t="shared" si="243"/>
        <v/>
      </c>
      <c r="W1298" s="11"/>
      <c r="X1298" s="11"/>
      <c r="Y1298" s="11"/>
      <c r="Z1298" s="11"/>
      <c r="AA1298" s="11"/>
      <c r="AB1298" s="11"/>
      <c r="AC1298" s="11"/>
      <c r="AD1298">
        <f>IF(AND('Loan amortization schedule-old'!K1298&gt;$AE$1,K1298&gt;$AE$1),1,0)</f>
        <v>1</v>
      </c>
      <c r="AE1298" s="2">
        <f>IF(AND('Loan amortization schedule-old'!K1298&gt;$AE$1,K1298&lt;$AE$1),($AE$1-K1298)*Inputs!$B$10,0)</f>
        <v>0</v>
      </c>
      <c r="AF1298">
        <f>IF(AND('Loan amortization schedule-old'!K1298&lt;$AE$1,K1298&lt;$AE$1),('Loan amortization schedule-old'!K1298-'Loan amortization schedule-new'!K1298)*Inputs!$B$10,0)</f>
        <v>0</v>
      </c>
      <c r="AG1298" s="7"/>
      <c r="AH1298" s="61" t="e">
        <f>IF(ISERROR(E1298),NA(),'Loan amortization schedule-old'!K1298-'Loan amortization schedule-new'!K1298)+IF(ISERROR(E1298),NA(),'Loan amortization schedule-old'!L1298-'Loan amortization schedule-new'!L1298)-IF(ISERROR(E1298),NA(),IF(AD1298=1,0,SUM(AE1298:AF1298)))</f>
        <v>#VALUE!</v>
      </c>
    </row>
    <row r="1299" spans="4:34">
      <c r="D1299" s="26">
        <f>IF(SUM($D$2:D1298)&lt;&gt;0,0,IF(OR(ROUND(U1298-L1299,2)=0,ROUND(U1299,2)=0),E1299,0))</f>
        <v>0</v>
      </c>
      <c r="E1299" s="3" t="str">
        <f t="shared" si="244"/>
        <v/>
      </c>
      <c r="F1299" s="3" t="str">
        <f t="shared" si="236"/>
        <v/>
      </c>
      <c r="G1299" s="47">
        <f t="shared" si="246"/>
        <v>8.6499999999999994E-2</v>
      </c>
      <c r="H1299" s="37">
        <f t="shared" si="237"/>
        <v>8.6499999999999994E-2</v>
      </c>
      <c r="I1299" s="9" t="e">
        <f>IF(Inputs!$B$12="No",IF((K1299+L1299)&gt;(U1298*(1+rate/freq)),IF((U1298*(1+rate/freq))&lt;0,0,(U1298*(1+rate/freq))),(K1299+L1299)),IF(E1299="",NA(),IF(Inputs!$E$10&gt;(U1298*(1+rate/freq)),IF((U1298*(1+rate/freq))&lt;0,0,(U1298*(1+rate/freq))),PMT(H1299/freq,(term),-$B$2))))</f>
        <v>#N/A</v>
      </c>
      <c r="J1299" s="8" t="str">
        <f t="shared" si="238"/>
        <v/>
      </c>
      <c r="K1299" s="9" t="str">
        <f t="shared" si="239"/>
        <v/>
      </c>
      <c r="L1299" s="8" t="str">
        <f>IF(E1299="","",IF(Inputs!$B$12="Yes",I1299-K1299,Inputs!$B$6-K1299))</f>
        <v/>
      </c>
      <c r="M1299" s="8" t="str">
        <f t="shared" si="245"/>
        <v/>
      </c>
      <c r="N1299" s="8"/>
      <c r="O1299" s="8"/>
      <c r="P1299" s="8"/>
      <c r="Q1299" s="8" t="str">
        <f t="shared" si="240"/>
        <v/>
      </c>
      <c r="R1299" s="3">
        <f t="shared" si="241"/>
        <v>0</v>
      </c>
      <c r="S1299" s="19"/>
      <c r="T1299" s="3">
        <f t="shared" si="242"/>
        <v>0</v>
      </c>
      <c r="U1299" s="8" t="str">
        <f t="shared" si="243"/>
        <v/>
      </c>
      <c r="W1299" s="11"/>
      <c r="X1299" s="11"/>
      <c r="Y1299" s="11"/>
      <c r="Z1299" s="11"/>
      <c r="AA1299" s="11"/>
      <c r="AB1299" s="11"/>
      <c r="AC1299" s="11"/>
      <c r="AD1299">
        <f>IF(AND('Loan amortization schedule-old'!K1299&gt;$AE$1,K1299&gt;$AE$1),1,0)</f>
        <v>1</v>
      </c>
      <c r="AE1299" s="2">
        <f>IF(AND('Loan amortization schedule-old'!K1299&gt;$AE$1,K1299&lt;$AE$1),($AE$1-K1299)*Inputs!$B$10,0)</f>
        <v>0</v>
      </c>
      <c r="AF1299">
        <f>IF(AND('Loan amortization schedule-old'!K1299&lt;$AE$1,K1299&lt;$AE$1),('Loan amortization schedule-old'!K1299-'Loan amortization schedule-new'!K1299)*Inputs!$B$10,0)</f>
        <v>0</v>
      </c>
      <c r="AG1299" s="7"/>
      <c r="AH1299" s="61" t="e">
        <f>IF(ISERROR(E1299),NA(),'Loan amortization schedule-old'!K1299-'Loan amortization schedule-new'!K1299)+IF(ISERROR(E1299),NA(),'Loan amortization schedule-old'!L1299-'Loan amortization schedule-new'!L1299)-IF(ISERROR(E1299),NA(),IF(AD1299=1,0,SUM(AE1299:AF1299)))</f>
        <v>#VALUE!</v>
      </c>
    </row>
    <row r="1300" spans="4:34">
      <c r="D1300" s="26">
        <f>IF(SUM($D$2:D1299)&lt;&gt;0,0,IF(OR(ROUND(U1299-L1300,2)=0,ROUND(U1300,2)=0),E1300,0))</f>
        <v>0</v>
      </c>
      <c r="E1300" s="3" t="str">
        <f t="shared" si="244"/>
        <v/>
      </c>
      <c r="F1300" s="3" t="str">
        <f t="shared" si="236"/>
        <v/>
      </c>
      <c r="G1300" s="47">
        <f t="shared" si="246"/>
        <v>8.6499999999999994E-2</v>
      </c>
      <c r="H1300" s="37">
        <f t="shared" si="237"/>
        <v>8.6499999999999994E-2</v>
      </c>
      <c r="I1300" s="9" t="e">
        <f>IF(Inputs!$B$12="No",IF((K1300+L1300)&gt;(U1299*(1+rate/freq)),IF((U1299*(1+rate/freq))&lt;0,0,(U1299*(1+rate/freq))),(K1300+L1300)),IF(E1300="",NA(),IF(Inputs!$E$10&gt;(U1299*(1+rate/freq)),IF((U1299*(1+rate/freq))&lt;0,0,(U1299*(1+rate/freq))),PMT(H1300/freq,(term),-$B$2))))</f>
        <v>#N/A</v>
      </c>
      <c r="J1300" s="8" t="str">
        <f t="shared" si="238"/>
        <v/>
      </c>
      <c r="K1300" s="9" t="str">
        <f t="shared" si="239"/>
        <v/>
      </c>
      <c r="L1300" s="8" t="str">
        <f>IF(E1300="","",IF(Inputs!$B$12="Yes",I1300-K1300,Inputs!$B$6-K1300))</f>
        <v/>
      </c>
      <c r="M1300" s="8" t="str">
        <f t="shared" si="245"/>
        <v/>
      </c>
      <c r="N1300" s="8">
        <f>N1297+3</f>
        <v>1297</v>
      </c>
      <c r="O1300" s="8">
        <f>O1294+6</f>
        <v>1297</v>
      </c>
      <c r="P1300" s="8">
        <f>P1288+12</f>
        <v>1297</v>
      </c>
      <c r="Q1300" s="8" t="str">
        <f t="shared" si="240"/>
        <v/>
      </c>
      <c r="R1300" s="3">
        <f t="shared" si="241"/>
        <v>0</v>
      </c>
      <c r="S1300" s="19"/>
      <c r="T1300" s="3">
        <f t="shared" si="242"/>
        <v>0</v>
      </c>
      <c r="U1300" s="8" t="str">
        <f t="shared" si="243"/>
        <v/>
      </c>
      <c r="W1300" s="11"/>
      <c r="X1300" s="11"/>
      <c r="Y1300" s="11"/>
      <c r="Z1300" s="11"/>
      <c r="AA1300" s="11"/>
      <c r="AB1300" s="11"/>
      <c r="AC1300" s="11"/>
      <c r="AD1300">
        <f>IF(AND('Loan amortization schedule-old'!K1300&gt;$AE$1,K1300&gt;$AE$1),1,0)</f>
        <v>1</v>
      </c>
      <c r="AE1300" s="2">
        <f>IF(AND('Loan amortization schedule-old'!K1300&gt;$AE$1,K1300&lt;$AE$1),($AE$1-K1300)*Inputs!$B$10,0)</f>
        <v>0</v>
      </c>
      <c r="AF1300">
        <f>IF(AND('Loan amortization schedule-old'!K1300&lt;$AE$1,K1300&lt;$AE$1),('Loan amortization schedule-old'!K1300-'Loan amortization schedule-new'!K1300)*Inputs!$B$10,0)</f>
        <v>0</v>
      </c>
      <c r="AG1300" s="7"/>
      <c r="AH1300" s="61" t="e">
        <f>IF(ISERROR(E1300),NA(),'Loan amortization schedule-old'!K1300-'Loan amortization schedule-new'!K1300)+IF(ISERROR(E1300),NA(),'Loan amortization schedule-old'!L1300-'Loan amortization schedule-new'!L1300)-IF(ISERROR(E1300),NA(),IF(AD1300=1,0,SUM(AE1300:AF1300)))</f>
        <v>#VALUE!</v>
      </c>
    </row>
    <row r="1301" spans="4:34">
      <c r="D1301" s="26">
        <f>IF(SUM($D$2:D1300)&lt;&gt;0,0,IF(OR(ROUND(U1300-L1301,2)=0,ROUND(U1301,2)=0),E1301,0))</f>
        <v>0</v>
      </c>
      <c r="E1301" s="3" t="str">
        <f t="shared" si="244"/>
        <v/>
      </c>
      <c r="F1301" s="3" t="str">
        <f t="shared" si="236"/>
        <v/>
      </c>
      <c r="G1301" s="47">
        <f t="shared" si="246"/>
        <v>8.6499999999999994E-2</v>
      </c>
      <c r="H1301" s="37">
        <f t="shared" si="237"/>
        <v>8.6499999999999994E-2</v>
      </c>
      <c r="I1301" s="9" t="e">
        <f>IF(Inputs!$B$12="No",IF((K1301+L1301)&gt;(U1300*(1+rate/freq)),IF((U1300*(1+rate/freq))&lt;0,0,(U1300*(1+rate/freq))),(K1301+L1301)),IF(E1301="",NA(),IF(Inputs!$E$10&gt;(U1300*(1+rate/freq)),IF((U1300*(1+rate/freq))&lt;0,0,(U1300*(1+rate/freq))),PMT(H1301/freq,(term),-$B$2))))</f>
        <v>#N/A</v>
      </c>
      <c r="J1301" s="8" t="str">
        <f t="shared" si="238"/>
        <v/>
      </c>
      <c r="K1301" s="9" t="str">
        <f t="shared" si="239"/>
        <v/>
      </c>
      <c r="L1301" s="8" t="str">
        <f>IF(E1301="","",IF(Inputs!$B$12="Yes",I1301-K1301,Inputs!$B$6-K1301))</f>
        <v/>
      </c>
      <c r="M1301" s="8" t="str">
        <f t="shared" si="245"/>
        <v/>
      </c>
      <c r="N1301" s="8"/>
      <c r="O1301" s="8"/>
      <c r="P1301" s="8"/>
      <c r="Q1301" s="8" t="str">
        <f t="shared" si="240"/>
        <v/>
      </c>
      <c r="R1301" s="3">
        <f t="shared" si="241"/>
        <v>0</v>
      </c>
      <c r="S1301" s="19"/>
      <c r="T1301" s="3">
        <f t="shared" si="242"/>
        <v>0</v>
      </c>
      <c r="U1301" s="8" t="str">
        <f t="shared" si="243"/>
        <v/>
      </c>
      <c r="W1301" s="11"/>
      <c r="X1301" s="11"/>
      <c r="Y1301" s="11"/>
      <c r="Z1301" s="11"/>
      <c r="AA1301" s="11"/>
      <c r="AB1301" s="11"/>
      <c r="AC1301" s="11"/>
      <c r="AD1301">
        <f>IF(AND('Loan amortization schedule-old'!K1301&gt;$AE$1,K1301&gt;$AE$1),1,0)</f>
        <v>1</v>
      </c>
      <c r="AE1301" s="2">
        <f>IF(AND('Loan amortization schedule-old'!K1301&gt;$AE$1,K1301&lt;$AE$1),($AE$1-K1301)*Inputs!$B$10,0)</f>
        <v>0</v>
      </c>
      <c r="AF1301">
        <f>IF(AND('Loan amortization schedule-old'!K1301&lt;$AE$1,K1301&lt;$AE$1),('Loan amortization schedule-old'!K1301-'Loan amortization schedule-new'!K1301)*Inputs!$B$10,0)</f>
        <v>0</v>
      </c>
      <c r="AG1301" s="7"/>
      <c r="AH1301" s="61" t="e">
        <f>IF(ISERROR(E1301),NA(),'Loan amortization schedule-old'!K1301-'Loan amortization schedule-new'!K1301)+IF(ISERROR(E1301),NA(),'Loan amortization schedule-old'!L1301-'Loan amortization schedule-new'!L1301)-IF(ISERROR(E1301),NA(),IF(AD1301=1,0,SUM(AE1301:AF1301)))</f>
        <v>#VALUE!</v>
      </c>
    </row>
    <row r="1302" spans="4:34">
      <c r="D1302" s="26">
        <f>IF(SUM($D$2:D1301)&lt;&gt;0,0,IF(OR(ROUND(U1301-L1302,2)=0,ROUND(U1302,2)=0),E1302,0))</f>
        <v>0</v>
      </c>
      <c r="E1302" s="3" t="str">
        <f t="shared" si="244"/>
        <v/>
      </c>
      <c r="F1302" s="3" t="str">
        <f t="shared" si="236"/>
        <v/>
      </c>
      <c r="G1302" s="47">
        <f t="shared" si="246"/>
        <v>8.6499999999999994E-2</v>
      </c>
      <c r="H1302" s="37">
        <f t="shared" si="237"/>
        <v>8.6499999999999994E-2</v>
      </c>
      <c r="I1302" s="9" t="e">
        <f>IF(Inputs!$B$12="No",IF((K1302+L1302)&gt;(U1301*(1+rate/freq)),IF((U1301*(1+rate/freq))&lt;0,0,(U1301*(1+rate/freq))),(K1302+L1302)),IF(E1302="",NA(),IF(Inputs!$E$10&gt;(U1301*(1+rate/freq)),IF((U1301*(1+rate/freq))&lt;0,0,(U1301*(1+rate/freq))),PMT(H1302/freq,(term),-$B$2))))</f>
        <v>#N/A</v>
      </c>
      <c r="J1302" s="8" t="str">
        <f t="shared" si="238"/>
        <v/>
      </c>
      <c r="K1302" s="9" t="str">
        <f t="shared" si="239"/>
        <v/>
      </c>
      <c r="L1302" s="8" t="str">
        <f>IF(E1302="","",IF(Inputs!$B$12="Yes",I1302-K1302,Inputs!$B$6-K1302))</f>
        <v/>
      </c>
      <c r="M1302" s="8" t="str">
        <f t="shared" si="245"/>
        <v/>
      </c>
      <c r="N1302" s="8"/>
      <c r="O1302" s="8"/>
      <c r="P1302" s="8"/>
      <c r="Q1302" s="8" t="str">
        <f t="shared" si="240"/>
        <v/>
      </c>
      <c r="R1302" s="3">
        <f t="shared" si="241"/>
        <v>0</v>
      </c>
      <c r="S1302" s="19"/>
      <c r="T1302" s="3">
        <f t="shared" si="242"/>
        <v>0</v>
      </c>
      <c r="U1302" s="8" t="str">
        <f t="shared" si="243"/>
        <v/>
      </c>
      <c r="W1302" s="11"/>
      <c r="X1302" s="11"/>
      <c r="Y1302" s="11"/>
      <c r="Z1302" s="11"/>
      <c r="AA1302" s="11"/>
      <c r="AB1302" s="11"/>
      <c r="AC1302" s="11"/>
      <c r="AD1302">
        <f>IF(AND('Loan amortization schedule-old'!K1302&gt;$AE$1,K1302&gt;$AE$1),1,0)</f>
        <v>1</v>
      </c>
      <c r="AE1302" s="2">
        <f>IF(AND('Loan amortization schedule-old'!K1302&gt;$AE$1,K1302&lt;$AE$1),($AE$1-K1302)*Inputs!$B$10,0)</f>
        <v>0</v>
      </c>
      <c r="AF1302">
        <f>IF(AND('Loan amortization schedule-old'!K1302&lt;$AE$1,K1302&lt;$AE$1),('Loan amortization schedule-old'!K1302-'Loan amortization schedule-new'!K1302)*Inputs!$B$10,0)</f>
        <v>0</v>
      </c>
      <c r="AG1302" s="7"/>
      <c r="AH1302" s="61" t="e">
        <f>IF(ISERROR(E1302),NA(),'Loan amortization schedule-old'!K1302-'Loan amortization schedule-new'!K1302)+IF(ISERROR(E1302),NA(),'Loan amortization schedule-old'!L1302-'Loan amortization schedule-new'!L1302)-IF(ISERROR(E1302),NA(),IF(AD1302=1,0,SUM(AE1302:AF1302)))</f>
        <v>#VALUE!</v>
      </c>
    </row>
    <row r="1303" spans="4:34">
      <c r="D1303" s="26">
        <f>IF(SUM($D$2:D1302)&lt;&gt;0,0,IF(OR(ROUND(U1302-L1303,2)=0,ROUND(U1303,2)=0),E1303,0))</f>
        <v>0</v>
      </c>
      <c r="E1303" s="3" t="str">
        <f t="shared" si="244"/>
        <v/>
      </c>
      <c r="F1303" s="3" t="str">
        <f t="shared" si="236"/>
        <v/>
      </c>
      <c r="G1303" s="47">
        <f t="shared" si="246"/>
        <v>8.6499999999999994E-2</v>
      </c>
      <c r="H1303" s="37">
        <f t="shared" si="237"/>
        <v>8.6499999999999994E-2</v>
      </c>
      <c r="I1303" s="9" t="e">
        <f>IF(Inputs!$B$12="No",IF((K1303+L1303)&gt;(U1302*(1+rate/freq)),IF((U1302*(1+rate/freq))&lt;0,0,(U1302*(1+rate/freq))),(K1303+L1303)),IF(E1303="",NA(),IF(Inputs!$E$10&gt;(U1302*(1+rate/freq)),IF((U1302*(1+rate/freq))&lt;0,0,(U1302*(1+rate/freq))),PMT(H1303/freq,(term),-$B$2))))</f>
        <v>#N/A</v>
      </c>
      <c r="J1303" s="8" t="str">
        <f t="shared" si="238"/>
        <v/>
      </c>
      <c r="K1303" s="9" t="str">
        <f t="shared" si="239"/>
        <v/>
      </c>
      <c r="L1303" s="8" t="str">
        <f>IF(E1303="","",IF(Inputs!$B$12="Yes",I1303-K1303,Inputs!$B$6-K1303))</f>
        <v/>
      </c>
      <c r="M1303" s="8" t="str">
        <f t="shared" si="245"/>
        <v/>
      </c>
      <c r="N1303" s="8">
        <f>N1300+3</f>
        <v>1300</v>
      </c>
      <c r="O1303" s="8"/>
      <c r="P1303" s="8"/>
      <c r="Q1303" s="8" t="str">
        <f t="shared" si="240"/>
        <v/>
      </c>
      <c r="R1303" s="3">
        <f t="shared" si="241"/>
        <v>0</v>
      </c>
      <c r="S1303" s="19"/>
      <c r="T1303" s="3">
        <f t="shared" si="242"/>
        <v>0</v>
      </c>
      <c r="U1303" s="8" t="str">
        <f t="shared" si="243"/>
        <v/>
      </c>
      <c r="W1303" s="11"/>
      <c r="X1303" s="11"/>
      <c r="Y1303" s="11"/>
      <c r="Z1303" s="11"/>
      <c r="AA1303" s="11"/>
      <c r="AB1303" s="11"/>
      <c r="AC1303" s="11"/>
      <c r="AD1303">
        <f>IF(AND('Loan amortization schedule-old'!K1303&gt;$AE$1,K1303&gt;$AE$1),1,0)</f>
        <v>1</v>
      </c>
      <c r="AE1303" s="2">
        <f>IF(AND('Loan amortization schedule-old'!K1303&gt;$AE$1,K1303&lt;$AE$1),($AE$1-K1303)*Inputs!$B$10,0)</f>
        <v>0</v>
      </c>
      <c r="AF1303">
        <f>IF(AND('Loan amortization schedule-old'!K1303&lt;$AE$1,K1303&lt;$AE$1),('Loan amortization schedule-old'!K1303-'Loan amortization schedule-new'!K1303)*Inputs!$B$10,0)</f>
        <v>0</v>
      </c>
      <c r="AG1303" s="7"/>
      <c r="AH1303" s="61" t="e">
        <f>IF(ISERROR(E1303),NA(),'Loan amortization schedule-old'!K1303-'Loan amortization schedule-new'!K1303)+IF(ISERROR(E1303),NA(),'Loan amortization schedule-old'!L1303-'Loan amortization schedule-new'!L1303)-IF(ISERROR(E1303),NA(),IF(AD1303=1,0,SUM(AE1303:AF1303)))</f>
        <v>#VALUE!</v>
      </c>
    </row>
    <row r="1304" spans="4:34">
      <c r="D1304" s="26">
        <f>IF(SUM($D$2:D1303)&lt;&gt;0,0,IF(OR(ROUND(U1303-L1304,2)=0,ROUND(U1304,2)=0),E1304,0))</f>
        <v>0</v>
      </c>
      <c r="E1304" s="3" t="str">
        <f t="shared" si="244"/>
        <v/>
      </c>
      <c r="F1304" s="3" t="str">
        <f t="shared" si="236"/>
        <v/>
      </c>
      <c r="G1304" s="47">
        <f t="shared" si="246"/>
        <v>8.6499999999999994E-2</v>
      </c>
      <c r="H1304" s="37">
        <f t="shared" si="237"/>
        <v>8.6499999999999994E-2</v>
      </c>
      <c r="I1304" s="9" t="e">
        <f>IF(Inputs!$B$12="No",IF((K1304+L1304)&gt;(U1303*(1+rate/freq)),IF((U1303*(1+rate/freq))&lt;0,0,(U1303*(1+rate/freq))),(K1304+L1304)),IF(E1304="",NA(),IF(Inputs!$E$10&gt;(U1303*(1+rate/freq)),IF((U1303*(1+rate/freq))&lt;0,0,(U1303*(1+rate/freq))),PMT(H1304/freq,(term),-$B$2))))</f>
        <v>#N/A</v>
      </c>
      <c r="J1304" s="8" t="str">
        <f t="shared" si="238"/>
        <v/>
      </c>
      <c r="K1304" s="9" t="str">
        <f t="shared" si="239"/>
        <v/>
      </c>
      <c r="L1304" s="8" t="str">
        <f>IF(E1304="","",IF(Inputs!$B$12="Yes",I1304-K1304,Inputs!$B$6-K1304))</f>
        <v/>
      </c>
      <c r="M1304" s="8" t="str">
        <f t="shared" si="245"/>
        <v/>
      </c>
      <c r="N1304" s="8"/>
      <c r="O1304" s="8"/>
      <c r="P1304" s="8"/>
      <c r="Q1304" s="8" t="str">
        <f t="shared" si="240"/>
        <v/>
      </c>
      <c r="R1304" s="3">
        <f t="shared" si="241"/>
        <v>0</v>
      </c>
      <c r="S1304" s="19"/>
      <c r="T1304" s="3">
        <f t="shared" si="242"/>
        <v>0</v>
      </c>
      <c r="U1304" s="8" t="str">
        <f t="shared" si="243"/>
        <v/>
      </c>
      <c r="W1304" s="11"/>
      <c r="X1304" s="11"/>
      <c r="Y1304" s="11"/>
      <c r="Z1304" s="11"/>
      <c r="AA1304" s="11"/>
      <c r="AB1304" s="11"/>
      <c r="AC1304" s="11"/>
      <c r="AD1304">
        <f>IF(AND('Loan amortization schedule-old'!K1304&gt;$AE$1,K1304&gt;$AE$1),1,0)</f>
        <v>1</v>
      </c>
      <c r="AE1304" s="2">
        <f>IF(AND('Loan amortization schedule-old'!K1304&gt;$AE$1,K1304&lt;$AE$1),($AE$1-K1304)*Inputs!$B$10,0)</f>
        <v>0</v>
      </c>
      <c r="AF1304">
        <f>IF(AND('Loan amortization schedule-old'!K1304&lt;$AE$1,K1304&lt;$AE$1),('Loan amortization schedule-old'!K1304-'Loan amortization schedule-new'!K1304)*Inputs!$B$10,0)</f>
        <v>0</v>
      </c>
      <c r="AG1304" s="7"/>
      <c r="AH1304" s="61" t="e">
        <f>IF(ISERROR(E1304),NA(),'Loan amortization schedule-old'!K1304-'Loan amortization schedule-new'!K1304)+IF(ISERROR(E1304),NA(),'Loan amortization schedule-old'!L1304-'Loan amortization schedule-new'!L1304)-IF(ISERROR(E1304),NA(),IF(AD1304=1,0,SUM(AE1304:AF1304)))</f>
        <v>#VALUE!</v>
      </c>
    </row>
    <row r="1305" spans="4:34">
      <c r="D1305" s="26">
        <f>IF(SUM($D$2:D1304)&lt;&gt;0,0,IF(OR(ROUND(U1304-L1305,2)=0,ROUND(U1305,2)=0),E1305,0))</f>
        <v>0</v>
      </c>
      <c r="E1305" s="3" t="str">
        <f t="shared" si="244"/>
        <v/>
      </c>
      <c r="F1305" s="3" t="str">
        <f t="shared" si="236"/>
        <v/>
      </c>
      <c r="G1305" s="47">
        <f t="shared" si="246"/>
        <v>8.6499999999999994E-2</v>
      </c>
      <c r="H1305" s="37">
        <f t="shared" si="237"/>
        <v>8.6499999999999994E-2</v>
      </c>
      <c r="I1305" s="9" t="e">
        <f>IF(Inputs!$B$12="No",IF((K1305+L1305)&gt;(U1304*(1+rate/freq)),IF((U1304*(1+rate/freq))&lt;0,0,(U1304*(1+rate/freq))),(K1305+L1305)),IF(E1305="",NA(),IF(Inputs!$E$10&gt;(U1304*(1+rate/freq)),IF((U1304*(1+rate/freq))&lt;0,0,(U1304*(1+rate/freq))),PMT(H1305/freq,(term),-$B$2))))</f>
        <v>#N/A</v>
      </c>
      <c r="J1305" s="8" t="str">
        <f t="shared" si="238"/>
        <v/>
      </c>
      <c r="K1305" s="9" t="str">
        <f t="shared" si="239"/>
        <v/>
      </c>
      <c r="L1305" s="8" t="str">
        <f>IF(E1305="","",IF(Inputs!$B$12="Yes",I1305-K1305,Inputs!$B$6-K1305))</f>
        <v/>
      </c>
      <c r="M1305" s="8" t="str">
        <f t="shared" si="245"/>
        <v/>
      </c>
      <c r="N1305" s="8"/>
      <c r="O1305" s="8"/>
      <c r="P1305" s="8"/>
      <c r="Q1305" s="8" t="str">
        <f t="shared" si="240"/>
        <v/>
      </c>
      <c r="R1305" s="3">
        <f t="shared" si="241"/>
        <v>0</v>
      </c>
      <c r="S1305" s="19"/>
      <c r="T1305" s="3">
        <f t="shared" si="242"/>
        <v>0</v>
      </c>
      <c r="U1305" s="8" t="str">
        <f t="shared" si="243"/>
        <v/>
      </c>
      <c r="W1305" s="11"/>
      <c r="X1305" s="11"/>
      <c r="Y1305" s="11"/>
      <c r="Z1305" s="11"/>
      <c r="AA1305" s="11"/>
      <c r="AB1305" s="11"/>
      <c r="AC1305" s="11"/>
      <c r="AD1305">
        <f>IF(AND('Loan amortization schedule-old'!K1305&gt;$AE$1,K1305&gt;$AE$1),1,0)</f>
        <v>1</v>
      </c>
      <c r="AE1305" s="2">
        <f>IF(AND('Loan amortization schedule-old'!K1305&gt;$AE$1,K1305&lt;$AE$1),($AE$1-K1305)*Inputs!$B$10,0)</f>
        <v>0</v>
      </c>
      <c r="AF1305">
        <f>IF(AND('Loan amortization schedule-old'!K1305&lt;$AE$1,K1305&lt;$AE$1),('Loan amortization schedule-old'!K1305-'Loan amortization schedule-new'!K1305)*Inputs!$B$10,0)</f>
        <v>0</v>
      </c>
      <c r="AG1305" s="7"/>
      <c r="AH1305" s="61" t="e">
        <f>IF(ISERROR(E1305),NA(),'Loan amortization schedule-old'!K1305-'Loan amortization schedule-new'!K1305)+IF(ISERROR(E1305),NA(),'Loan amortization schedule-old'!L1305-'Loan amortization schedule-new'!L1305)-IF(ISERROR(E1305),NA(),IF(AD1305=1,0,SUM(AE1305:AF1305)))</f>
        <v>#VALUE!</v>
      </c>
    </row>
    <row r="1306" spans="4:34">
      <c r="D1306" s="26">
        <f>IF(SUM($D$2:D1305)&lt;&gt;0,0,IF(OR(ROUND(U1305-L1306,2)=0,ROUND(U1306,2)=0),E1306,0))</f>
        <v>0</v>
      </c>
      <c r="E1306" s="3" t="str">
        <f t="shared" si="244"/>
        <v/>
      </c>
      <c r="F1306" s="3" t="str">
        <f t="shared" si="236"/>
        <v/>
      </c>
      <c r="G1306" s="47">
        <f t="shared" si="246"/>
        <v>8.6499999999999994E-2</v>
      </c>
      <c r="H1306" s="37">
        <f t="shared" si="237"/>
        <v>8.6499999999999994E-2</v>
      </c>
      <c r="I1306" s="9" t="e">
        <f>IF(Inputs!$B$12="No",IF((K1306+L1306)&gt;(U1305*(1+rate/freq)),IF((U1305*(1+rate/freq))&lt;0,0,(U1305*(1+rate/freq))),(K1306+L1306)),IF(E1306="",NA(),IF(Inputs!$E$10&gt;(U1305*(1+rate/freq)),IF((U1305*(1+rate/freq))&lt;0,0,(U1305*(1+rate/freq))),PMT(H1306/freq,(term),-$B$2))))</f>
        <v>#N/A</v>
      </c>
      <c r="J1306" s="8" t="str">
        <f t="shared" si="238"/>
        <v/>
      </c>
      <c r="K1306" s="9" t="str">
        <f t="shared" si="239"/>
        <v/>
      </c>
      <c r="L1306" s="8" t="str">
        <f>IF(E1306="","",IF(Inputs!$B$12="Yes",I1306-K1306,Inputs!$B$6-K1306))</f>
        <v/>
      </c>
      <c r="M1306" s="8" t="str">
        <f t="shared" si="245"/>
        <v/>
      </c>
      <c r="N1306" s="8">
        <f>N1303+3</f>
        <v>1303</v>
      </c>
      <c r="O1306" s="8">
        <f>O1300+6</f>
        <v>1303</v>
      </c>
      <c r="P1306" s="8"/>
      <c r="Q1306" s="8" t="str">
        <f t="shared" si="240"/>
        <v/>
      </c>
      <c r="R1306" s="3">
        <f t="shared" si="241"/>
        <v>0</v>
      </c>
      <c r="S1306" s="19"/>
      <c r="T1306" s="3">
        <f t="shared" si="242"/>
        <v>0</v>
      </c>
      <c r="U1306" s="8" t="str">
        <f t="shared" si="243"/>
        <v/>
      </c>
      <c r="W1306" s="11"/>
      <c r="X1306" s="11"/>
      <c r="Y1306" s="11"/>
      <c r="Z1306" s="11"/>
      <c r="AA1306" s="11"/>
      <c r="AB1306" s="11"/>
      <c r="AC1306" s="11"/>
      <c r="AD1306">
        <f>IF(AND('Loan amortization schedule-old'!K1306&gt;$AE$1,K1306&gt;$AE$1),1,0)</f>
        <v>1</v>
      </c>
      <c r="AE1306" s="2">
        <f>IF(AND('Loan amortization schedule-old'!K1306&gt;$AE$1,K1306&lt;$AE$1),($AE$1-K1306)*Inputs!$B$10,0)</f>
        <v>0</v>
      </c>
      <c r="AF1306">
        <f>IF(AND('Loan amortization schedule-old'!K1306&lt;$AE$1,K1306&lt;$AE$1),('Loan amortization schedule-old'!K1306-'Loan amortization schedule-new'!K1306)*Inputs!$B$10,0)</f>
        <v>0</v>
      </c>
      <c r="AG1306" s="7"/>
      <c r="AH1306" s="61" t="e">
        <f>IF(ISERROR(E1306),NA(),'Loan amortization schedule-old'!K1306-'Loan amortization schedule-new'!K1306)+IF(ISERROR(E1306),NA(),'Loan amortization schedule-old'!L1306-'Loan amortization schedule-new'!L1306)-IF(ISERROR(E1306),NA(),IF(AD1306=1,0,SUM(AE1306:AF1306)))</f>
        <v>#VALUE!</v>
      </c>
    </row>
    <row r="1307" spans="4:34">
      <c r="D1307" s="26">
        <f>IF(SUM($D$2:D1306)&lt;&gt;0,0,IF(OR(ROUND(U1306-L1307,2)=0,ROUND(U1307,2)=0),E1307,0))</f>
        <v>0</v>
      </c>
      <c r="E1307" s="3" t="str">
        <f t="shared" si="244"/>
        <v/>
      </c>
      <c r="F1307" s="3" t="str">
        <f t="shared" si="236"/>
        <v/>
      </c>
      <c r="G1307" s="47">
        <f t="shared" si="246"/>
        <v>8.6499999999999994E-2</v>
      </c>
      <c r="H1307" s="37">
        <f t="shared" si="237"/>
        <v>8.6499999999999994E-2</v>
      </c>
      <c r="I1307" s="9" t="e">
        <f>IF(Inputs!$B$12="No",IF((K1307+L1307)&gt;(U1306*(1+rate/freq)),IF((U1306*(1+rate/freq))&lt;0,0,(U1306*(1+rate/freq))),(K1307+L1307)),IF(E1307="",NA(),IF(Inputs!$E$10&gt;(U1306*(1+rate/freq)),IF((U1306*(1+rate/freq))&lt;0,0,(U1306*(1+rate/freq))),PMT(H1307/freq,(term),-$B$2))))</f>
        <v>#N/A</v>
      </c>
      <c r="J1307" s="8" t="str">
        <f t="shared" si="238"/>
        <v/>
      </c>
      <c r="K1307" s="9" t="str">
        <f t="shared" si="239"/>
        <v/>
      </c>
      <c r="L1307" s="8" t="str">
        <f>IF(E1307="","",IF(Inputs!$B$12="Yes",I1307-K1307,Inputs!$B$6-K1307))</f>
        <v/>
      </c>
      <c r="M1307" s="8" t="str">
        <f t="shared" si="245"/>
        <v/>
      </c>
      <c r="N1307" s="8"/>
      <c r="O1307" s="8"/>
      <c r="P1307" s="8"/>
      <c r="Q1307" s="8" t="str">
        <f t="shared" si="240"/>
        <v/>
      </c>
      <c r="R1307" s="3">
        <f t="shared" si="241"/>
        <v>0</v>
      </c>
      <c r="S1307" s="19"/>
      <c r="T1307" s="3">
        <f t="shared" si="242"/>
        <v>0</v>
      </c>
      <c r="U1307" s="8" t="str">
        <f t="shared" si="243"/>
        <v/>
      </c>
      <c r="W1307" s="11"/>
      <c r="X1307" s="11"/>
      <c r="Y1307" s="11"/>
      <c r="Z1307" s="11"/>
      <c r="AA1307" s="11"/>
      <c r="AB1307" s="11"/>
      <c r="AC1307" s="11"/>
      <c r="AD1307">
        <f>IF(AND('Loan amortization schedule-old'!K1307&gt;$AE$1,K1307&gt;$AE$1),1,0)</f>
        <v>1</v>
      </c>
      <c r="AE1307" s="2">
        <f>IF(AND('Loan amortization schedule-old'!K1307&gt;$AE$1,K1307&lt;$AE$1),($AE$1-K1307)*Inputs!$B$10,0)</f>
        <v>0</v>
      </c>
      <c r="AF1307">
        <f>IF(AND('Loan amortization schedule-old'!K1307&lt;$AE$1,K1307&lt;$AE$1),('Loan amortization schedule-old'!K1307-'Loan amortization schedule-new'!K1307)*Inputs!$B$10,0)</f>
        <v>0</v>
      </c>
      <c r="AG1307" s="7"/>
      <c r="AH1307" s="61" t="e">
        <f>IF(ISERROR(E1307),NA(),'Loan amortization schedule-old'!K1307-'Loan amortization schedule-new'!K1307)+IF(ISERROR(E1307),NA(),'Loan amortization schedule-old'!L1307-'Loan amortization schedule-new'!L1307)-IF(ISERROR(E1307),NA(),IF(AD1307=1,0,SUM(AE1307:AF1307)))</f>
        <v>#VALUE!</v>
      </c>
    </row>
    <row r="1308" spans="4:34">
      <c r="D1308" s="26">
        <f>IF(SUM($D$2:D1307)&lt;&gt;0,0,IF(OR(ROUND(U1307-L1308,2)=0,ROUND(U1308,2)=0),E1308,0))</f>
        <v>0</v>
      </c>
      <c r="E1308" s="3" t="str">
        <f t="shared" si="244"/>
        <v/>
      </c>
      <c r="F1308" s="3" t="str">
        <f t="shared" si="236"/>
        <v/>
      </c>
      <c r="G1308" s="47">
        <f t="shared" si="246"/>
        <v>8.6499999999999994E-2</v>
      </c>
      <c r="H1308" s="37">
        <f t="shared" si="237"/>
        <v>8.6499999999999994E-2</v>
      </c>
      <c r="I1308" s="9" t="e">
        <f>IF(Inputs!$B$12="No",IF((K1308+L1308)&gt;(U1307*(1+rate/freq)),IF((U1307*(1+rate/freq))&lt;0,0,(U1307*(1+rate/freq))),(K1308+L1308)),IF(E1308="",NA(),IF(Inputs!$E$10&gt;(U1307*(1+rate/freq)),IF((U1307*(1+rate/freq))&lt;0,0,(U1307*(1+rate/freq))),PMT(H1308/freq,(term),-$B$2))))</f>
        <v>#N/A</v>
      </c>
      <c r="J1308" s="8" t="str">
        <f t="shared" si="238"/>
        <v/>
      </c>
      <c r="K1308" s="9" t="str">
        <f t="shared" si="239"/>
        <v/>
      </c>
      <c r="L1308" s="8" t="str">
        <f>IF(E1308="","",IF(Inputs!$B$12="Yes",I1308-K1308,Inputs!$B$6-K1308))</f>
        <v/>
      </c>
      <c r="M1308" s="8" t="str">
        <f t="shared" si="245"/>
        <v/>
      </c>
      <c r="N1308" s="8"/>
      <c r="O1308" s="8"/>
      <c r="P1308" s="8"/>
      <c r="Q1308" s="8" t="str">
        <f t="shared" si="240"/>
        <v/>
      </c>
      <c r="R1308" s="3">
        <f t="shared" si="241"/>
        <v>0</v>
      </c>
      <c r="S1308" s="19"/>
      <c r="T1308" s="3">
        <f t="shared" si="242"/>
        <v>0</v>
      </c>
      <c r="U1308" s="8" t="str">
        <f t="shared" si="243"/>
        <v/>
      </c>
      <c r="W1308" s="11"/>
      <c r="X1308" s="11"/>
      <c r="Y1308" s="11"/>
      <c r="Z1308" s="11"/>
      <c r="AA1308" s="11"/>
      <c r="AB1308" s="11"/>
      <c r="AC1308" s="11"/>
      <c r="AD1308">
        <f>IF(AND('Loan amortization schedule-old'!K1308&gt;$AE$1,K1308&gt;$AE$1),1,0)</f>
        <v>1</v>
      </c>
      <c r="AE1308" s="2">
        <f>IF(AND('Loan amortization schedule-old'!K1308&gt;$AE$1,K1308&lt;$AE$1),($AE$1-K1308)*Inputs!$B$10,0)</f>
        <v>0</v>
      </c>
      <c r="AF1308">
        <f>IF(AND('Loan amortization schedule-old'!K1308&lt;$AE$1,K1308&lt;$AE$1),('Loan amortization schedule-old'!K1308-'Loan amortization schedule-new'!K1308)*Inputs!$B$10,0)</f>
        <v>0</v>
      </c>
      <c r="AG1308" s="7"/>
      <c r="AH1308" s="61" t="e">
        <f>IF(ISERROR(E1308),NA(),'Loan amortization schedule-old'!K1308-'Loan amortization schedule-new'!K1308)+IF(ISERROR(E1308),NA(),'Loan amortization schedule-old'!L1308-'Loan amortization schedule-new'!L1308)-IF(ISERROR(E1308),NA(),IF(AD1308=1,0,SUM(AE1308:AF1308)))</f>
        <v>#VALUE!</v>
      </c>
    </row>
    <row r="1309" spans="4:34">
      <c r="D1309" s="26">
        <f>IF(SUM($D$2:D1308)&lt;&gt;0,0,IF(OR(ROUND(U1308-L1309,2)=0,ROUND(U1309,2)=0),E1309,0))</f>
        <v>0</v>
      </c>
      <c r="E1309" s="3" t="str">
        <f t="shared" si="244"/>
        <v/>
      </c>
      <c r="F1309" s="3" t="str">
        <f t="shared" si="236"/>
        <v/>
      </c>
      <c r="G1309" s="47">
        <f t="shared" si="246"/>
        <v>8.6499999999999994E-2</v>
      </c>
      <c r="H1309" s="37">
        <f t="shared" si="237"/>
        <v>8.6499999999999994E-2</v>
      </c>
      <c r="I1309" s="9" t="e">
        <f>IF(Inputs!$B$12="No",IF((K1309+L1309)&gt;(U1308*(1+rate/freq)),IF((U1308*(1+rate/freq))&lt;0,0,(U1308*(1+rate/freq))),(K1309+L1309)),IF(E1309="",NA(),IF(Inputs!$E$10&gt;(U1308*(1+rate/freq)),IF((U1308*(1+rate/freq))&lt;0,0,(U1308*(1+rate/freq))),PMT(H1309/freq,(term),-$B$2))))</f>
        <v>#N/A</v>
      </c>
      <c r="J1309" s="8" t="str">
        <f t="shared" si="238"/>
        <v/>
      </c>
      <c r="K1309" s="9" t="str">
        <f t="shared" si="239"/>
        <v/>
      </c>
      <c r="L1309" s="8" t="str">
        <f>IF(E1309="","",IF(Inputs!$B$12="Yes",I1309-K1309,Inputs!$B$6-K1309))</f>
        <v/>
      </c>
      <c r="M1309" s="8" t="str">
        <f t="shared" si="245"/>
        <v/>
      </c>
      <c r="N1309" s="8">
        <f>N1306+3</f>
        <v>1306</v>
      </c>
      <c r="O1309" s="8"/>
      <c r="P1309" s="8"/>
      <c r="Q1309" s="8" t="str">
        <f t="shared" si="240"/>
        <v/>
      </c>
      <c r="R1309" s="3">
        <f t="shared" si="241"/>
        <v>0</v>
      </c>
      <c r="S1309" s="19"/>
      <c r="T1309" s="3">
        <f t="shared" si="242"/>
        <v>0</v>
      </c>
      <c r="U1309" s="8" t="str">
        <f t="shared" si="243"/>
        <v/>
      </c>
      <c r="W1309" s="11"/>
      <c r="X1309" s="11"/>
      <c r="Y1309" s="11"/>
      <c r="Z1309" s="11"/>
      <c r="AA1309" s="11"/>
      <c r="AB1309" s="11"/>
      <c r="AC1309" s="11"/>
      <c r="AD1309">
        <f>IF(AND('Loan amortization schedule-old'!K1309&gt;$AE$1,K1309&gt;$AE$1),1,0)</f>
        <v>1</v>
      </c>
      <c r="AE1309" s="2">
        <f>IF(AND('Loan amortization schedule-old'!K1309&gt;$AE$1,K1309&lt;$AE$1),($AE$1-K1309)*Inputs!$B$10,0)</f>
        <v>0</v>
      </c>
      <c r="AF1309">
        <f>IF(AND('Loan amortization schedule-old'!K1309&lt;$AE$1,K1309&lt;$AE$1),('Loan amortization schedule-old'!K1309-'Loan amortization schedule-new'!K1309)*Inputs!$B$10,0)</f>
        <v>0</v>
      </c>
      <c r="AG1309" s="7"/>
      <c r="AH1309" s="61" t="e">
        <f>IF(ISERROR(E1309),NA(),'Loan amortization schedule-old'!K1309-'Loan amortization schedule-new'!K1309)+IF(ISERROR(E1309),NA(),'Loan amortization schedule-old'!L1309-'Loan amortization schedule-new'!L1309)-IF(ISERROR(E1309),NA(),IF(AD1309=1,0,SUM(AE1309:AF1309)))</f>
        <v>#VALUE!</v>
      </c>
    </row>
    <row r="1310" spans="4:34">
      <c r="D1310" s="26">
        <f>IF(SUM($D$2:D1309)&lt;&gt;0,0,IF(OR(ROUND(U1309-L1310,2)=0,ROUND(U1310,2)=0),E1310,0))</f>
        <v>0</v>
      </c>
      <c r="E1310" s="3" t="str">
        <f t="shared" si="244"/>
        <v/>
      </c>
      <c r="F1310" s="3" t="str">
        <f t="shared" si="236"/>
        <v/>
      </c>
      <c r="G1310" s="47">
        <f t="shared" si="246"/>
        <v>8.6499999999999994E-2</v>
      </c>
      <c r="H1310" s="37">
        <f t="shared" si="237"/>
        <v>8.6499999999999994E-2</v>
      </c>
      <c r="I1310" s="9" t="e">
        <f>IF(Inputs!$B$12="No",IF((K1310+L1310)&gt;(U1309*(1+rate/freq)),IF((U1309*(1+rate/freq))&lt;0,0,(U1309*(1+rate/freq))),(K1310+L1310)),IF(E1310="",NA(),IF(Inputs!$E$10&gt;(U1309*(1+rate/freq)),IF((U1309*(1+rate/freq))&lt;0,0,(U1309*(1+rate/freq))),PMT(H1310/freq,(term),-$B$2))))</f>
        <v>#N/A</v>
      </c>
      <c r="J1310" s="8" t="str">
        <f t="shared" si="238"/>
        <v/>
      </c>
      <c r="K1310" s="9" t="str">
        <f t="shared" si="239"/>
        <v/>
      </c>
      <c r="L1310" s="8" t="str">
        <f>IF(E1310="","",IF(Inputs!$B$12="Yes",I1310-K1310,Inputs!$B$6-K1310))</f>
        <v/>
      </c>
      <c r="M1310" s="8" t="str">
        <f t="shared" si="245"/>
        <v/>
      </c>
      <c r="N1310" s="8"/>
      <c r="O1310" s="8"/>
      <c r="P1310" s="8"/>
      <c r="Q1310" s="8" t="str">
        <f t="shared" si="240"/>
        <v/>
      </c>
      <c r="R1310" s="3">
        <f t="shared" si="241"/>
        <v>0</v>
      </c>
      <c r="S1310" s="19"/>
      <c r="T1310" s="3">
        <f t="shared" si="242"/>
        <v>0</v>
      </c>
      <c r="U1310" s="8" t="str">
        <f t="shared" si="243"/>
        <v/>
      </c>
      <c r="W1310" s="11"/>
      <c r="X1310" s="11"/>
      <c r="Y1310" s="11"/>
      <c r="Z1310" s="11"/>
      <c r="AA1310" s="11"/>
      <c r="AB1310" s="11"/>
      <c r="AC1310" s="11"/>
      <c r="AD1310">
        <f>IF(AND('Loan amortization schedule-old'!K1310&gt;$AE$1,K1310&gt;$AE$1),1,0)</f>
        <v>1</v>
      </c>
      <c r="AE1310" s="2">
        <f>IF(AND('Loan amortization schedule-old'!K1310&gt;$AE$1,K1310&lt;$AE$1),($AE$1-K1310)*Inputs!$B$10,0)</f>
        <v>0</v>
      </c>
      <c r="AF1310">
        <f>IF(AND('Loan amortization schedule-old'!K1310&lt;$AE$1,K1310&lt;$AE$1),('Loan amortization schedule-old'!K1310-'Loan amortization schedule-new'!K1310)*Inputs!$B$10,0)</f>
        <v>0</v>
      </c>
      <c r="AG1310" s="7"/>
      <c r="AH1310" s="61" t="e">
        <f>IF(ISERROR(E1310),NA(),'Loan amortization schedule-old'!K1310-'Loan amortization schedule-new'!K1310)+IF(ISERROR(E1310),NA(),'Loan amortization schedule-old'!L1310-'Loan amortization schedule-new'!L1310)-IF(ISERROR(E1310),NA(),IF(AD1310=1,0,SUM(AE1310:AF1310)))</f>
        <v>#VALUE!</v>
      </c>
    </row>
    <row r="1311" spans="4:34">
      <c r="D1311" s="26">
        <f>IF(SUM($D$2:D1310)&lt;&gt;0,0,IF(OR(ROUND(U1310-L1311,2)=0,ROUND(U1311,2)=0),E1311,0))</f>
        <v>0</v>
      </c>
      <c r="E1311" s="3" t="str">
        <f t="shared" si="244"/>
        <v/>
      </c>
      <c r="F1311" s="3" t="str">
        <f t="shared" si="236"/>
        <v/>
      </c>
      <c r="G1311" s="47">
        <f t="shared" si="246"/>
        <v>8.6499999999999994E-2</v>
      </c>
      <c r="H1311" s="37">
        <f t="shared" si="237"/>
        <v>8.6499999999999994E-2</v>
      </c>
      <c r="I1311" s="9" t="e">
        <f>IF(Inputs!$B$12="No",IF((K1311+L1311)&gt;(U1310*(1+rate/freq)),IF((U1310*(1+rate/freq))&lt;0,0,(U1310*(1+rate/freq))),(K1311+L1311)),IF(E1311="",NA(),IF(Inputs!$E$10&gt;(U1310*(1+rate/freq)),IF((U1310*(1+rate/freq))&lt;0,0,(U1310*(1+rate/freq))),PMT(H1311/freq,(term),-$B$2))))</f>
        <v>#N/A</v>
      </c>
      <c r="J1311" s="8" t="str">
        <f t="shared" si="238"/>
        <v/>
      </c>
      <c r="K1311" s="9" t="str">
        <f t="shared" si="239"/>
        <v/>
      </c>
      <c r="L1311" s="8" t="str">
        <f>IF(E1311="","",IF(Inputs!$B$12="Yes",I1311-K1311,Inputs!$B$6-K1311))</f>
        <v/>
      </c>
      <c r="M1311" s="8" t="str">
        <f t="shared" si="245"/>
        <v/>
      </c>
      <c r="N1311" s="8"/>
      <c r="O1311" s="8"/>
      <c r="P1311" s="8"/>
      <c r="Q1311" s="8" t="str">
        <f t="shared" si="240"/>
        <v/>
      </c>
      <c r="R1311" s="3">
        <f t="shared" si="241"/>
        <v>0</v>
      </c>
      <c r="S1311" s="19"/>
      <c r="T1311" s="3">
        <f t="shared" si="242"/>
        <v>0</v>
      </c>
      <c r="U1311" s="8" t="str">
        <f t="shared" si="243"/>
        <v/>
      </c>
      <c r="W1311" s="11"/>
      <c r="X1311" s="11"/>
      <c r="Y1311" s="11"/>
      <c r="Z1311" s="11"/>
      <c r="AA1311" s="11"/>
      <c r="AB1311" s="11"/>
      <c r="AC1311" s="11"/>
      <c r="AD1311">
        <f>IF(AND('Loan amortization schedule-old'!K1311&gt;$AE$1,K1311&gt;$AE$1),1,0)</f>
        <v>1</v>
      </c>
      <c r="AE1311" s="2">
        <f>IF(AND('Loan amortization schedule-old'!K1311&gt;$AE$1,K1311&lt;$AE$1),($AE$1-K1311)*Inputs!$B$10,0)</f>
        <v>0</v>
      </c>
      <c r="AF1311">
        <f>IF(AND('Loan amortization schedule-old'!K1311&lt;$AE$1,K1311&lt;$AE$1),('Loan amortization schedule-old'!K1311-'Loan amortization schedule-new'!K1311)*Inputs!$B$10,0)</f>
        <v>0</v>
      </c>
      <c r="AG1311" s="7"/>
      <c r="AH1311" s="61" t="e">
        <f>IF(ISERROR(E1311),NA(),'Loan amortization schedule-old'!K1311-'Loan amortization schedule-new'!K1311)+IF(ISERROR(E1311),NA(),'Loan amortization schedule-old'!L1311-'Loan amortization schedule-new'!L1311)-IF(ISERROR(E1311),NA(),IF(AD1311=1,0,SUM(AE1311:AF1311)))</f>
        <v>#VALUE!</v>
      </c>
    </row>
    <row r="1312" spans="4:34">
      <c r="D1312" s="26">
        <f>IF(SUM($D$2:D1311)&lt;&gt;0,0,IF(OR(ROUND(U1311-L1312,2)=0,ROUND(U1312,2)=0),E1312,0))</f>
        <v>0</v>
      </c>
      <c r="E1312" s="3" t="str">
        <f t="shared" si="244"/>
        <v/>
      </c>
      <c r="F1312" s="3" t="str">
        <f t="shared" si="236"/>
        <v/>
      </c>
      <c r="G1312" s="47">
        <f t="shared" si="246"/>
        <v>8.6499999999999994E-2</v>
      </c>
      <c r="H1312" s="37">
        <f t="shared" si="237"/>
        <v>8.6499999999999994E-2</v>
      </c>
      <c r="I1312" s="9" t="e">
        <f>IF(Inputs!$B$12="No",IF((K1312+L1312)&gt;(U1311*(1+rate/freq)),IF((U1311*(1+rate/freq))&lt;0,0,(U1311*(1+rate/freq))),(K1312+L1312)),IF(E1312="",NA(),IF(Inputs!$E$10&gt;(U1311*(1+rate/freq)),IF((U1311*(1+rate/freq))&lt;0,0,(U1311*(1+rate/freq))),PMT(H1312/freq,(term),-$B$2))))</f>
        <v>#N/A</v>
      </c>
      <c r="J1312" s="8" t="str">
        <f t="shared" si="238"/>
        <v/>
      </c>
      <c r="K1312" s="9" t="str">
        <f t="shared" si="239"/>
        <v/>
      </c>
      <c r="L1312" s="8" t="str">
        <f>IF(E1312="","",IF(Inputs!$B$12="Yes",I1312-K1312,Inputs!$B$6-K1312))</f>
        <v/>
      </c>
      <c r="M1312" s="8" t="str">
        <f t="shared" si="245"/>
        <v/>
      </c>
      <c r="N1312" s="8">
        <f>N1309+3</f>
        <v>1309</v>
      </c>
      <c r="O1312" s="8">
        <f>O1306+6</f>
        <v>1309</v>
      </c>
      <c r="P1312" s="8">
        <f>P1300+12</f>
        <v>1309</v>
      </c>
      <c r="Q1312" s="8" t="str">
        <f t="shared" si="240"/>
        <v/>
      </c>
      <c r="R1312" s="3">
        <f t="shared" si="241"/>
        <v>0</v>
      </c>
      <c r="S1312" s="19"/>
      <c r="T1312" s="3">
        <f t="shared" si="242"/>
        <v>0</v>
      </c>
      <c r="U1312" s="8" t="str">
        <f t="shared" si="243"/>
        <v/>
      </c>
      <c r="W1312" s="11"/>
      <c r="X1312" s="11"/>
      <c r="Y1312" s="11"/>
      <c r="Z1312" s="11"/>
      <c r="AA1312" s="11"/>
      <c r="AB1312" s="11"/>
      <c r="AC1312" s="11"/>
      <c r="AD1312">
        <f>IF(AND('Loan amortization schedule-old'!K1312&gt;$AE$1,K1312&gt;$AE$1),1,0)</f>
        <v>1</v>
      </c>
      <c r="AE1312" s="2">
        <f>IF(AND('Loan amortization schedule-old'!K1312&gt;$AE$1,K1312&lt;$AE$1),($AE$1-K1312)*Inputs!$B$10,0)</f>
        <v>0</v>
      </c>
      <c r="AF1312">
        <f>IF(AND('Loan amortization schedule-old'!K1312&lt;$AE$1,K1312&lt;$AE$1),('Loan amortization schedule-old'!K1312-'Loan amortization schedule-new'!K1312)*Inputs!$B$10,0)</f>
        <v>0</v>
      </c>
      <c r="AG1312" s="7"/>
      <c r="AH1312" s="61" t="e">
        <f>IF(ISERROR(E1312),NA(),'Loan amortization schedule-old'!K1312-'Loan amortization schedule-new'!K1312)+IF(ISERROR(E1312),NA(),'Loan amortization schedule-old'!L1312-'Loan amortization schedule-new'!L1312)-IF(ISERROR(E1312),NA(),IF(AD1312=1,0,SUM(AE1312:AF1312)))</f>
        <v>#VALUE!</v>
      </c>
    </row>
    <row r="1313" spans="4:34">
      <c r="D1313" s="26">
        <f>IF(SUM($D$2:D1312)&lt;&gt;0,0,IF(OR(ROUND(U1312-L1313,2)=0,ROUND(U1313,2)=0),E1313,0))</f>
        <v>0</v>
      </c>
      <c r="E1313" s="3" t="str">
        <f t="shared" si="244"/>
        <v/>
      </c>
      <c r="F1313" s="3" t="str">
        <f t="shared" si="236"/>
        <v/>
      </c>
      <c r="G1313" s="47">
        <f t="shared" si="246"/>
        <v>8.6499999999999994E-2</v>
      </c>
      <c r="H1313" s="37">
        <f t="shared" si="237"/>
        <v>8.6499999999999994E-2</v>
      </c>
      <c r="I1313" s="9" t="e">
        <f>IF(Inputs!$B$12="No",IF((K1313+L1313)&gt;(U1312*(1+rate/freq)),IF((U1312*(1+rate/freq))&lt;0,0,(U1312*(1+rate/freq))),(K1313+L1313)),IF(E1313="",NA(),IF(Inputs!$E$10&gt;(U1312*(1+rate/freq)),IF((U1312*(1+rate/freq))&lt;0,0,(U1312*(1+rate/freq))),PMT(H1313/freq,(term),-$B$2))))</f>
        <v>#N/A</v>
      </c>
      <c r="J1313" s="8" t="str">
        <f t="shared" si="238"/>
        <v/>
      </c>
      <c r="K1313" s="9" t="str">
        <f t="shared" si="239"/>
        <v/>
      </c>
      <c r="L1313" s="8" t="str">
        <f>IF(E1313="","",IF(Inputs!$B$12="Yes",I1313-K1313,Inputs!$B$6-K1313))</f>
        <v/>
      </c>
      <c r="M1313" s="8" t="str">
        <f t="shared" si="245"/>
        <v/>
      </c>
      <c r="N1313" s="8"/>
      <c r="O1313" s="8"/>
      <c r="P1313" s="8"/>
      <c r="Q1313" s="8" t="str">
        <f t="shared" si="240"/>
        <v/>
      </c>
      <c r="R1313" s="3">
        <f t="shared" si="241"/>
        <v>0</v>
      </c>
      <c r="S1313" s="19"/>
      <c r="T1313" s="3">
        <f t="shared" si="242"/>
        <v>0</v>
      </c>
      <c r="U1313" s="8" t="str">
        <f t="shared" si="243"/>
        <v/>
      </c>
      <c r="W1313" s="11"/>
      <c r="X1313" s="11"/>
      <c r="Y1313" s="11"/>
      <c r="Z1313" s="11"/>
      <c r="AA1313" s="11"/>
      <c r="AB1313" s="11"/>
      <c r="AC1313" s="11"/>
      <c r="AD1313">
        <f>IF(AND('Loan amortization schedule-old'!K1313&gt;$AE$1,K1313&gt;$AE$1),1,0)</f>
        <v>1</v>
      </c>
      <c r="AE1313" s="2">
        <f>IF(AND('Loan amortization schedule-old'!K1313&gt;$AE$1,K1313&lt;$AE$1),($AE$1-K1313)*Inputs!$B$10,0)</f>
        <v>0</v>
      </c>
      <c r="AF1313">
        <f>IF(AND('Loan amortization schedule-old'!K1313&lt;$AE$1,K1313&lt;$AE$1),('Loan amortization schedule-old'!K1313-'Loan amortization schedule-new'!K1313)*Inputs!$B$10,0)</f>
        <v>0</v>
      </c>
      <c r="AG1313" s="7"/>
      <c r="AH1313" s="61" t="e">
        <f>IF(ISERROR(E1313),NA(),'Loan amortization schedule-old'!K1313-'Loan amortization schedule-new'!K1313)+IF(ISERROR(E1313),NA(),'Loan amortization schedule-old'!L1313-'Loan amortization schedule-new'!L1313)-IF(ISERROR(E1313),NA(),IF(AD1313=1,0,SUM(AE1313:AF1313)))</f>
        <v>#VALUE!</v>
      </c>
    </row>
    <row r="1314" spans="4:34">
      <c r="D1314" s="26">
        <f>IF(SUM($D$2:D1313)&lt;&gt;0,0,IF(OR(ROUND(U1313-L1314,2)=0,ROUND(U1314,2)=0),E1314,0))</f>
        <v>0</v>
      </c>
      <c r="E1314" s="3" t="str">
        <f t="shared" si="244"/>
        <v/>
      </c>
      <c r="F1314" s="3" t="str">
        <f t="shared" si="236"/>
        <v/>
      </c>
      <c r="G1314" s="47">
        <f t="shared" si="246"/>
        <v>8.6499999999999994E-2</v>
      </c>
      <c r="H1314" s="37">
        <f t="shared" si="237"/>
        <v>8.6499999999999994E-2</v>
      </c>
      <c r="I1314" s="9" t="e">
        <f>IF(Inputs!$B$12="No",IF((K1314+L1314)&gt;(U1313*(1+rate/freq)),IF((U1313*(1+rate/freq))&lt;0,0,(U1313*(1+rate/freq))),(K1314+L1314)),IF(E1314="",NA(),IF(Inputs!$E$10&gt;(U1313*(1+rate/freq)),IF((U1313*(1+rate/freq))&lt;0,0,(U1313*(1+rate/freq))),PMT(H1314/freq,(term),-$B$2))))</f>
        <v>#N/A</v>
      </c>
      <c r="J1314" s="8" t="str">
        <f t="shared" si="238"/>
        <v/>
      </c>
      <c r="K1314" s="9" t="str">
        <f t="shared" si="239"/>
        <v/>
      </c>
      <c r="L1314" s="8" t="str">
        <f>IF(E1314="","",IF(Inputs!$B$12="Yes",I1314-K1314,Inputs!$B$6-K1314))</f>
        <v/>
      </c>
      <c r="M1314" s="8" t="str">
        <f t="shared" si="245"/>
        <v/>
      </c>
      <c r="N1314" s="8"/>
      <c r="O1314" s="8"/>
      <c r="P1314" s="8"/>
      <c r="Q1314" s="8" t="str">
        <f t="shared" si="240"/>
        <v/>
      </c>
      <c r="R1314" s="3">
        <f t="shared" si="241"/>
        <v>0</v>
      </c>
      <c r="S1314" s="19"/>
      <c r="T1314" s="3">
        <f t="shared" si="242"/>
        <v>0</v>
      </c>
      <c r="U1314" s="8" t="str">
        <f t="shared" si="243"/>
        <v/>
      </c>
      <c r="W1314" s="11"/>
      <c r="X1314" s="11"/>
      <c r="Y1314" s="11"/>
      <c r="Z1314" s="11"/>
      <c r="AA1314" s="11"/>
      <c r="AB1314" s="11"/>
      <c r="AC1314" s="11"/>
      <c r="AD1314">
        <f>IF(AND('Loan amortization schedule-old'!K1314&gt;$AE$1,K1314&gt;$AE$1),1,0)</f>
        <v>1</v>
      </c>
      <c r="AE1314" s="2">
        <f>IF(AND('Loan amortization schedule-old'!K1314&gt;$AE$1,K1314&lt;$AE$1),($AE$1-K1314)*Inputs!$B$10,0)</f>
        <v>0</v>
      </c>
      <c r="AF1314">
        <f>IF(AND('Loan amortization schedule-old'!K1314&lt;$AE$1,K1314&lt;$AE$1),('Loan amortization schedule-old'!K1314-'Loan amortization schedule-new'!K1314)*Inputs!$B$10,0)</f>
        <v>0</v>
      </c>
      <c r="AG1314" s="7"/>
      <c r="AH1314" s="61" t="e">
        <f>IF(ISERROR(E1314),NA(),'Loan amortization schedule-old'!K1314-'Loan amortization schedule-new'!K1314)+IF(ISERROR(E1314),NA(),'Loan amortization schedule-old'!L1314-'Loan amortization schedule-new'!L1314)-IF(ISERROR(E1314),NA(),IF(AD1314=1,0,SUM(AE1314:AF1314)))</f>
        <v>#VALUE!</v>
      </c>
    </row>
    <row r="1315" spans="4:34">
      <c r="D1315" s="26">
        <f>IF(SUM($D$2:D1314)&lt;&gt;0,0,IF(OR(ROUND(U1314-L1315,2)=0,ROUND(U1315,2)=0),E1315,0))</f>
        <v>0</v>
      </c>
      <c r="E1315" s="3" t="str">
        <f t="shared" si="244"/>
        <v/>
      </c>
      <c r="F1315" s="3" t="str">
        <f t="shared" si="236"/>
        <v/>
      </c>
      <c r="G1315" s="47">
        <f t="shared" si="246"/>
        <v>8.6499999999999994E-2</v>
      </c>
      <c r="H1315" s="37">
        <f t="shared" si="237"/>
        <v>8.6499999999999994E-2</v>
      </c>
      <c r="I1315" s="9" t="e">
        <f>IF(Inputs!$B$12="No",IF((K1315+L1315)&gt;(U1314*(1+rate/freq)),IF((U1314*(1+rate/freq))&lt;0,0,(U1314*(1+rate/freq))),(K1315+L1315)),IF(E1315="",NA(),IF(Inputs!$E$10&gt;(U1314*(1+rate/freq)),IF((U1314*(1+rate/freq))&lt;0,0,(U1314*(1+rate/freq))),PMT(H1315/freq,(term),-$B$2))))</f>
        <v>#N/A</v>
      </c>
      <c r="J1315" s="8" t="str">
        <f t="shared" si="238"/>
        <v/>
      </c>
      <c r="K1315" s="9" t="str">
        <f t="shared" si="239"/>
        <v/>
      </c>
      <c r="L1315" s="8" t="str">
        <f>IF(E1315="","",IF(Inputs!$B$12="Yes",I1315-K1315,Inputs!$B$6-K1315))</f>
        <v/>
      </c>
      <c r="M1315" s="8" t="str">
        <f t="shared" si="245"/>
        <v/>
      </c>
      <c r="N1315" s="8">
        <f>N1312+3</f>
        <v>1312</v>
      </c>
      <c r="O1315" s="8"/>
      <c r="P1315" s="8"/>
      <c r="Q1315" s="8" t="str">
        <f t="shared" si="240"/>
        <v/>
      </c>
      <c r="R1315" s="3">
        <f t="shared" si="241"/>
        <v>0</v>
      </c>
      <c r="S1315" s="19"/>
      <c r="T1315" s="3">
        <f t="shared" si="242"/>
        <v>0</v>
      </c>
      <c r="U1315" s="8" t="str">
        <f t="shared" si="243"/>
        <v/>
      </c>
      <c r="W1315" s="11"/>
      <c r="X1315" s="11"/>
      <c r="Y1315" s="11"/>
      <c r="Z1315" s="11"/>
      <c r="AA1315" s="11"/>
      <c r="AB1315" s="11"/>
      <c r="AC1315" s="11"/>
      <c r="AD1315">
        <f>IF(AND('Loan amortization schedule-old'!K1315&gt;$AE$1,K1315&gt;$AE$1),1,0)</f>
        <v>1</v>
      </c>
      <c r="AE1315" s="2">
        <f>IF(AND('Loan amortization schedule-old'!K1315&gt;$AE$1,K1315&lt;$AE$1),($AE$1-K1315)*Inputs!$B$10,0)</f>
        <v>0</v>
      </c>
      <c r="AF1315">
        <f>IF(AND('Loan amortization schedule-old'!K1315&lt;$AE$1,K1315&lt;$AE$1),('Loan amortization schedule-old'!K1315-'Loan amortization schedule-new'!K1315)*Inputs!$B$10,0)</f>
        <v>0</v>
      </c>
      <c r="AG1315" s="7"/>
      <c r="AH1315" s="61" t="e">
        <f>IF(ISERROR(E1315),NA(),'Loan amortization schedule-old'!K1315-'Loan amortization schedule-new'!K1315)+IF(ISERROR(E1315),NA(),'Loan amortization schedule-old'!L1315-'Loan amortization schedule-new'!L1315)-IF(ISERROR(E1315),NA(),IF(AD1315=1,0,SUM(AE1315:AF1315)))</f>
        <v>#VALUE!</v>
      </c>
    </row>
    <row r="1316" spans="4:34">
      <c r="D1316" s="26">
        <f>IF(SUM($D$2:D1315)&lt;&gt;0,0,IF(OR(ROUND(U1315-L1316,2)=0,ROUND(U1316,2)=0),E1316,0))</f>
        <v>0</v>
      </c>
      <c r="E1316" s="3" t="str">
        <f t="shared" si="244"/>
        <v/>
      </c>
      <c r="F1316" s="3" t="str">
        <f t="shared" si="236"/>
        <v/>
      </c>
      <c r="G1316" s="47">
        <f t="shared" si="246"/>
        <v>8.6499999999999994E-2</v>
      </c>
      <c r="H1316" s="37">
        <f t="shared" si="237"/>
        <v>8.6499999999999994E-2</v>
      </c>
      <c r="I1316" s="9" t="e">
        <f>IF(Inputs!$B$12="No",IF((K1316+L1316)&gt;(U1315*(1+rate/freq)),IF((U1315*(1+rate/freq))&lt;0,0,(U1315*(1+rate/freq))),(K1316+L1316)),IF(E1316="",NA(),IF(Inputs!$E$10&gt;(U1315*(1+rate/freq)),IF((U1315*(1+rate/freq))&lt;0,0,(U1315*(1+rate/freq))),PMT(H1316/freq,(term),-$B$2))))</f>
        <v>#N/A</v>
      </c>
      <c r="J1316" s="8" t="str">
        <f t="shared" si="238"/>
        <v/>
      </c>
      <c r="K1316" s="9" t="str">
        <f t="shared" si="239"/>
        <v/>
      </c>
      <c r="L1316" s="8" t="str">
        <f>IF(E1316="","",IF(Inputs!$B$12="Yes",I1316-K1316,Inputs!$B$6-K1316))</f>
        <v/>
      </c>
      <c r="M1316" s="8" t="str">
        <f t="shared" si="245"/>
        <v/>
      </c>
      <c r="N1316" s="8"/>
      <c r="O1316" s="8"/>
      <c r="P1316" s="8"/>
      <c r="Q1316" s="8" t="str">
        <f t="shared" si="240"/>
        <v/>
      </c>
      <c r="R1316" s="3">
        <f t="shared" si="241"/>
        <v>0</v>
      </c>
      <c r="S1316" s="19"/>
      <c r="T1316" s="3">
        <f t="shared" si="242"/>
        <v>0</v>
      </c>
      <c r="U1316" s="8" t="str">
        <f t="shared" si="243"/>
        <v/>
      </c>
      <c r="W1316" s="11"/>
      <c r="X1316" s="11"/>
      <c r="Y1316" s="11"/>
      <c r="Z1316" s="11"/>
      <c r="AA1316" s="11"/>
      <c r="AB1316" s="11"/>
      <c r="AC1316" s="11"/>
      <c r="AD1316">
        <f>IF(AND('Loan amortization schedule-old'!K1316&gt;$AE$1,K1316&gt;$AE$1),1,0)</f>
        <v>1</v>
      </c>
      <c r="AE1316" s="2">
        <f>IF(AND('Loan amortization schedule-old'!K1316&gt;$AE$1,K1316&lt;$AE$1),($AE$1-K1316)*Inputs!$B$10,0)</f>
        <v>0</v>
      </c>
      <c r="AF1316">
        <f>IF(AND('Loan amortization schedule-old'!K1316&lt;$AE$1,K1316&lt;$AE$1),('Loan amortization schedule-old'!K1316-'Loan amortization schedule-new'!K1316)*Inputs!$B$10,0)</f>
        <v>0</v>
      </c>
      <c r="AG1316" s="7"/>
      <c r="AH1316" s="61" t="e">
        <f>IF(ISERROR(E1316),NA(),'Loan amortization schedule-old'!K1316-'Loan amortization schedule-new'!K1316)+IF(ISERROR(E1316),NA(),'Loan amortization schedule-old'!L1316-'Loan amortization schedule-new'!L1316)-IF(ISERROR(E1316),NA(),IF(AD1316=1,0,SUM(AE1316:AF1316)))</f>
        <v>#VALUE!</v>
      </c>
    </row>
    <row r="1317" spans="4:34">
      <c r="D1317" s="26">
        <f>IF(SUM($D$2:D1316)&lt;&gt;0,0,IF(OR(ROUND(U1316-L1317,2)=0,ROUND(U1317,2)=0),E1317,0))</f>
        <v>0</v>
      </c>
      <c r="E1317" s="3" t="str">
        <f t="shared" si="244"/>
        <v/>
      </c>
      <c r="F1317" s="3" t="str">
        <f t="shared" si="236"/>
        <v/>
      </c>
      <c r="G1317" s="47">
        <f t="shared" si="246"/>
        <v>8.6499999999999994E-2</v>
      </c>
      <c r="H1317" s="37">
        <f t="shared" si="237"/>
        <v>8.6499999999999994E-2</v>
      </c>
      <c r="I1317" s="9" t="e">
        <f>IF(Inputs!$B$12="No",IF((K1317+L1317)&gt;(U1316*(1+rate/freq)),IF((U1316*(1+rate/freq))&lt;0,0,(U1316*(1+rate/freq))),(K1317+L1317)),IF(E1317="",NA(),IF(Inputs!$E$10&gt;(U1316*(1+rate/freq)),IF((U1316*(1+rate/freq))&lt;0,0,(U1316*(1+rate/freq))),PMT(H1317/freq,(term),-$B$2))))</f>
        <v>#N/A</v>
      </c>
      <c r="J1317" s="8" t="str">
        <f t="shared" si="238"/>
        <v/>
      </c>
      <c r="K1317" s="9" t="str">
        <f t="shared" si="239"/>
        <v/>
      </c>
      <c r="L1317" s="8" t="str">
        <f>IF(E1317="","",IF(Inputs!$B$12="Yes",I1317-K1317,Inputs!$B$6-K1317))</f>
        <v/>
      </c>
      <c r="M1317" s="8" t="str">
        <f t="shared" si="245"/>
        <v/>
      </c>
      <c r="N1317" s="8"/>
      <c r="O1317" s="8"/>
      <c r="P1317" s="8"/>
      <c r="Q1317" s="8" t="str">
        <f t="shared" si="240"/>
        <v/>
      </c>
      <c r="R1317" s="3">
        <f t="shared" si="241"/>
        <v>0</v>
      </c>
      <c r="S1317" s="19"/>
      <c r="T1317" s="3">
        <f t="shared" si="242"/>
        <v>0</v>
      </c>
      <c r="U1317" s="8" t="str">
        <f t="shared" si="243"/>
        <v/>
      </c>
      <c r="W1317" s="11"/>
      <c r="X1317" s="11"/>
      <c r="Y1317" s="11"/>
      <c r="Z1317" s="11"/>
      <c r="AA1317" s="11"/>
      <c r="AB1317" s="11"/>
      <c r="AC1317" s="11"/>
      <c r="AD1317">
        <f>IF(AND('Loan amortization schedule-old'!K1317&gt;$AE$1,K1317&gt;$AE$1),1,0)</f>
        <v>1</v>
      </c>
      <c r="AE1317" s="2">
        <f>IF(AND('Loan amortization schedule-old'!K1317&gt;$AE$1,K1317&lt;$AE$1),($AE$1-K1317)*Inputs!$B$10,0)</f>
        <v>0</v>
      </c>
      <c r="AF1317">
        <f>IF(AND('Loan amortization schedule-old'!K1317&lt;$AE$1,K1317&lt;$AE$1),('Loan amortization schedule-old'!K1317-'Loan amortization schedule-new'!K1317)*Inputs!$B$10,0)</f>
        <v>0</v>
      </c>
      <c r="AG1317" s="7"/>
      <c r="AH1317" s="61" t="e">
        <f>IF(ISERROR(E1317),NA(),'Loan amortization schedule-old'!K1317-'Loan amortization schedule-new'!K1317)+IF(ISERROR(E1317),NA(),'Loan amortization schedule-old'!L1317-'Loan amortization schedule-new'!L1317)-IF(ISERROR(E1317),NA(),IF(AD1317=1,0,SUM(AE1317:AF1317)))</f>
        <v>#VALUE!</v>
      </c>
    </row>
    <row r="1318" spans="4:34">
      <c r="D1318" s="26">
        <f>IF(SUM($D$2:D1317)&lt;&gt;0,0,IF(OR(ROUND(U1317-L1318,2)=0,ROUND(U1318,2)=0),E1318,0))</f>
        <v>0</v>
      </c>
      <c r="E1318" s="3" t="str">
        <f t="shared" si="244"/>
        <v/>
      </c>
      <c r="F1318" s="3" t="str">
        <f t="shared" si="236"/>
        <v/>
      </c>
      <c r="G1318" s="47">
        <f t="shared" si="246"/>
        <v>8.6499999999999994E-2</v>
      </c>
      <c r="H1318" s="37">
        <f t="shared" si="237"/>
        <v>8.6499999999999994E-2</v>
      </c>
      <c r="I1318" s="9" t="e">
        <f>IF(Inputs!$B$12="No",IF((K1318+L1318)&gt;(U1317*(1+rate/freq)),IF((U1317*(1+rate/freq))&lt;0,0,(U1317*(1+rate/freq))),(K1318+L1318)),IF(E1318="",NA(),IF(Inputs!$E$10&gt;(U1317*(1+rate/freq)),IF((U1317*(1+rate/freq))&lt;0,0,(U1317*(1+rate/freq))),PMT(H1318/freq,(term),-$B$2))))</f>
        <v>#N/A</v>
      </c>
      <c r="J1318" s="8" t="str">
        <f t="shared" si="238"/>
        <v/>
      </c>
      <c r="K1318" s="9" t="str">
        <f t="shared" si="239"/>
        <v/>
      </c>
      <c r="L1318" s="8" t="str">
        <f>IF(E1318="","",IF(Inputs!$B$12="Yes",I1318-K1318,Inputs!$B$6-K1318))</f>
        <v/>
      </c>
      <c r="M1318" s="8" t="str">
        <f t="shared" si="245"/>
        <v/>
      </c>
      <c r="N1318" s="8">
        <f>N1315+3</f>
        <v>1315</v>
      </c>
      <c r="O1318" s="8">
        <f>O1312+6</f>
        <v>1315</v>
      </c>
      <c r="P1318" s="8"/>
      <c r="Q1318" s="8" t="str">
        <f t="shared" si="240"/>
        <v/>
      </c>
      <c r="R1318" s="3">
        <f t="shared" si="241"/>
        <v>0</v>
      </c>
      <c r="S1318" s="19"/>
      <c r="T1318" s="3">
        <f t="shared" si="242"/>
        <v>0</v>
      </c>
      <c r="U1318" s="8" t="str">
        <f t="shared" si="243"/>
        <v/>
      </c>
      <c r="W1318" s="11"/>
      <c r="X1318" s="11"/>
      <c r="Y1318" s="11"/>
      <c r="Z1318" s="11"/>
      <c r="AA1318" s="11"/>
      <c r="AB1318" s="11"/>
      <c r="AC1318" s="11"/>
      <c r="AD1318">
        <f>IF(AND('Loan amortization schedule-old'!K1318&gt;$AE$1,K1318&gt;$AE$1),1,0)</f>
        <v>1</v>
      </c>
      <c r="AE1318" s="2">
        <f>IF(AND('Loan amortization schedule-old'!K1318&gt;$AE$1,K1318&lt;$AE$1),($AE$1-K1318)*Inputs!$B$10,0)</f>
        <v>0</v>
      </c>
      <c r="AF1318">
        <f>IF(AND('Loan amortization schedule-old'!K1318&lt;$AE$1,K1318&lt;$AE$1),('Loan amortization schedule-old'!K1318-'Loan amortization schedule-new'!K1318)*Inputs!$B$10,0)</f>
        <v>0</v>
      </c>
      <c r="AG1318" s="7"/>
      <c r="AH1318" s="61" t="e">
        <f>IF(ISERROR(E1318),NA(),'Loan amortization schedule-old'!K1318-'Loan amortization schedule-new'!K1318)+IF(ISERROR(E1318),NA(),'Loan amortization schedule-old'!L1318-'Loan amortization schedule-new'!L1318)-IF(ISERROR(E1318),NA(),IF(AD1318=1,0,SUM(AE1318:AF1318)))</f>
        <v>#VALUE!</v>
      </c>
    </row>
    <row r="1319" spans="4:34">
      <c r="D1319" s="26">
        <f>IF(SUM($D$2:D1318)&lt;&gt;0,0,IF(OR(ROUND(U1318-L1319,2)=0,ROUND(U1319,2)=0),E1319,0))</f>
        <v>0</v>
      </c>
      <c r="E1319" s="3" t="str">
        <f t="shared" si="244"/>
        <v/>
      </c>
      <c r="F1319" s="3" t="str">
        <f t="shared" si="236"/>
        <v/>
      </c>
      <c r="G1319" s="47">
        <f t="shared" si="246"/>
        <v>8.6499999999999994E-2</v>
      </c>
      <c r="H1319" s="37">
        <f t="shared" si="237"/>
        <v>8.6499999999999994E-2</v>
      </c>
      <c r="I1319" s="9" t="e">
        <f>IF(Inputs!$B$12="No",IF((K1319+L1319)&gt;(U1318*(1+rate/freq)),IF((U1318*(1+rate/freq))&lt;0,0,(U1318*(1+rate/freq))),(K1319+L1319)),IF(E1319="",NA(),IF(Inputs!$E$10&gt;(U1318*(1+rate/freq)),IF((U1318*(1+rate/freq))&lt;0,0,(U1318*(1+rate/freq))),PMT(H1319/freq,(term),-$B$2))))</f>
        <v>#N/A</v>
      </c>
      <c r="J1319" s="8" t="str">
        <f t="shared" si="238"/>
        <v/>
      </c>
      <c r="K1319" s="9" t="str">
        <f t="shared" si="239"/>
        <v/>
      </c>
      <c r="L1319" s="8" t="str">
        <f>IF(E1319="","",IF(Inputs!$B$12="Yes",I1319-K1319,Inputs!$B$6-K1319))</f>
        <v/>
      </c>
      <c r="M1319" s="8" t="str">
        <f t="shared" si="245"/>
        <v/>
      </c>
      <c r="N1319" s="8"/>
      <c r="O1319" s="8"/>
      <c r="P1319" s="8"/>
      <c r="Q1319" s="8" t="str">
        <f t="shared" si="240"/>
        <v/>
      </c>
      <c r="R1319" s="3">
        <f t="shared" si="241"/>
        <v>0</v>
      </c>
      <c r="S1319" s="19"/>
      <c r="T1319" s="3">
        <f t="shared" si="242"/>
        <v>0</v>
      </c>
      <c r="U1319" s="8" t="str">
        <f t="shared" si="243"/>
        <v/>
      </c>
      <c r="W1319" s="11"/>
      <c r="X1319" s="11"/>
      <c r="Y1319" s="11"/>
      <c r="Z1319" s="11"/>
      <c r="AA1319" s="11"/>
      <c r="AB1319" s="11"/>
      <c r="AC1319" s="11"/>
      <c r="AD1319">
        <f>IF(AND('Loan amortization schedule-old'!K1319&gt;$AE$1,K1319&gt;$AE$1),1,0)</f>
        <v>1</v>
      </c>
      <c r="AE1319" s="2">
        <f>IF(AND('Loan amortization schedule-old'!K1319&gt;$AE$1,K1319&lt;$AE$1),($AE$1-K1319)*Inputs!$B$10,0)</f>
        <v>0</v>
      </c>
      <c r="AF1319">
        <f>IF(AND('Loan amortization schedule-old'!K1319&lt;$AE$1,K1319&lt;$AE$1),('Loan amortization schedule-old'!K1319-'Loan amortization schedule-new'!K1319)*Inputs!$B$10,0)</f>
        <v>0</v>
      </c>
      <c r="AG1319" s="7"/>
      <c r="AH1319" s="61" t="e">
        <f>IF(ISERROR(E1319),NA(),'Loan amortization schedule-old'!K1319-'Loan amortization schedule-new'!K1319)+IF(ISERROR(E1319),NA(),'Loan amortization schedule-old'!L1319-'Loan amortization schedule-new'!L1319)-IF(ISERROR(E1319),NA(),IF(AD1319=1,0,SUM(AE1319:AF1319)))</f>
        <v>#VALUE!</v>
      </c>
    </row>
    <row r="1320" spans="4:34">
      <c r="D1320" s="26">
        <f>IF(SUM($D$2:D1319)&lt;&gt;0,0,IF(OR(ROUND(U1319-L1320,2)=0,ROUND(U1320,2)=0),E1320,0))</f>
        <v>0</v>
      </c>
      <c r="E1320" s="3" t="str">
        <f t="shared" si="244"/>
        <v/>
      </c>
      <c r="F1320" s="3" t="str">
        <f t="shared" si="236"/>
        <v/>
      </c>
      <c r="G1320" s="47">
        <f t="shared" si="246"/>
        <v>8.6499999999999994E-2</v>
      </c>
      <c r="H1320" s="37">
        <f t="shared" si="237"/>
        <v>8.6499999999999994E-2</v>
      </c>
      <c r="I1320" s="9" t="e">
        <f>IF(Inputs!$B$12="No",IF((K1320+L1320)&gt;(U1319*(1+rate/freq)),IF((U1319*(1+rate/freq))&lt;0,0,(U1319*(1+rate/freq))),(K1320+L1320)),IF(E1320="",NA(),IF(Inputs!$E$10&gt;(U1319*(1+rate/freq)),IF((U1319*(1+rate/freq))&lt;0,0,(U1319*(1+rate/freq))),PMT(H1320/freq,(term),-$B$2))))</f>
        <v>#N/A</v>
      </c>
      <c r="J1320" s="8" t="str">
        <f t="shared" si="238"/>
        <v/>
      </c>
      <c r="K1320" s="9" t="str">
        <f t="shared" si="239"/>
        <v/>
      </c>
      <c r="L1320" s="8" t="str">
        <f>IF(E1320="","",IF(Inputs!$B$12="Yes",I1320-K1320,Inputs!$B$6-K1320))</f>
        <v/>
      </c>
      <c r="M1320" s="8" t="str">
        <f t="shared" si="245"/>
        <v/>
      </c>
      <c r="N1320" s="8"/>
      <c r="O1320" s="8"/>
      <c r="P1320" s="8"/>
      <c r="Q1320" s="8" t="str">
        <f t="shared" si="240"/>
        <v/>
      </c>
      <c r="R1320" s="3">
        <f t="shared" si="241"/>
        <v>0</v>
      </c>
      <c r="S1320" s="19"/>
      <c r="T1320" s="3">
        <f t="shared" si="242"/>
        <v>0</v>
      </c>
      <c r="U1320" s="8" t="str">
        <f t="shared" si="243"/>
        <v/>
      </c>
      <c r="W1320" s="11"/>
      <c r="X1320" s="11"/>
      <c r="Y1320" s="11"/>
      <c r="Z1320" s="11"/>
      <c r="AA1320" s="11"/>
      <c r="AB1320" s="11"/>
      <c r="AC1320" s="11"/>
      <c r="AD1320">
        <f>IF(AND('Loan amortization schedule-old'!K1320&gt;$AE$1,K1320&gt;$AE$1),1,0)</f>
        <v>1</v>
      </c>
      <c r="AE1320" s="2">
        <f>IF(AND('Loan amortization schedule-old'!K1320&gt;$AE$1,K1320&lt;$AE$1),($AE$1-K1320)*Inputs!$B$10,0)</f>
        <v>0</v>
      </c>
      <c r="AF1320">
        <f>IF(AND('Loan amortization schedule-old'!K1320&lt;$AE$1,K1320&lt;$AE$1),('Loan amortization schedule-old'!K1320-'Loan amortization schedule-new'!K1320)*Inputs!$B$10,0)</f>
        <v>0</v>
      </c>
      <c r="AG1320" s="7"/>
      <c r="AH1320" s="61" t="e">
        <f>IF(ISERROR(E1320),NA(),'Loan amortization schedule-old'!K1320-'Loan amortization schedule-new'!K1320)+IF(ISERROR(E1320),NA(),'Loan amortization schedule-old'!L1320-'Loan amortization schedule-new'!L1320)-IF(ISERROR(E1320),NA(),IF(AD1320=1,0,SUM(AE1320:AF1320)))</f>
        <v>#VALUE!</v>
      </c>
    </row>
    <row r="1321" spans="4:34">
      <c r="D1321" s="26">
        <f>IF(SUM($D$2:D1320)&lt;&gt;0,0,IF(OR(ROUND(U1320-L1321,2)=0,ROUND(U1321,2)=0),E1321,0))</f>
        <v>0</v>
      </c>
      <c r="E1321" s="3" t="str">
        <f t="shared" si="244"/>
        <v/>
      </c>
      <c r="F1321" s="3" t="str">
        <f t="shared" si="236"/>
        <v/>
      </c>
      <c r="G1321" s="47">
        <f t="shared" si="246"/>
        <v>8.6499999999999994E-2</v>
      </c>
      <c r="H1321" s="37">
        <f t="shared" si="237"/>
        <v>8.6499999999999994E-2</v>
      </c>
      <c r="I1321" s="9" t="e">
        <f>IF(Inputs!$B$12="No",IF((K1321+L1321)&gt;(U1320*(1+rate/freq)),IF((U1320*(1+rate/freq))&lt;0,0,(U1320*(1+rate/freq))),(K1321+L1321)),IF(E1321="",NA(),IF(Inputs!$E$10&gt;(U1320*(1+rate/freq)),IF((U1320*(1+rate/freq))&lt;0,0,(U1320*(1+rate/freq))),PMT(H1321/freq,(term),-$B$2))))</f>
        <v>#N/A</v>
      </c>
      <c r="J1321" s="8" t="str">
        <f t="shared" si="238"/>
        <v/>
      </c>
      <c r="K1321" s="9" t="str">
        <f t="shared" si="239"/>
        <v/>
      </c>
      <c r="L1321" s="8" t="str">
        <f>IF(E1321="","",IF(Inputs!$B$12="Yes",I1321-K1321,Inputs!$B$6-K1321))</f>
        <v/>
      </c>
      <c r="M1321" s="8" t="str">
        <f t="shared" si="245"/>
        <v/>
      </c>
      <c r="N1321" s="8">
        <f>N1318+3</f>
        <v>1318</v>
      </c>
      <c r="O1321" s="8"/>
      <c r="P1321" s="8"/>
      <c r="Q1321" s="8" t="str">
        <f t="shared" si="240"/>
        <v/>
      </c>
      <c r="R1321" s="3">
        <f t="shared" si="241"/>
        <v>0</v>
      </c>
      <c r="S1321" s="19"/>
      <c r="T1321" s="3">
        <f t="shared" si="242"/>
        <v>0</v>
      </c>
      <c r="U1321" s="8" t="str">
        <f t="shared" si="243"/>
        <v/>
      </c>
      <c r="W1321" s="11"/>
      <c r="X1321" s="11"/>
      <c r="Y1321" s="11"/>
      <c r="Z1321" s="11"/>
      <c r="AA1321" s="11"/>
      <c r="AB1321" s="11"/>
      <c r="AC1321" s="11"/>
      <c r="AD1321">
        <f>IF(AND('Loan amortization schedule-old'!K1321&gt;$AE$1,K1321&gt;$AE$1),1,0)</f>
        <v>1</v>
      </c>
      <c r="AE1321" s="2">
        <f>IF(AND('Loan amortization schedule-old'!K1321&gt;$AE$1,K1321&lt;$AE$1),($AE$1-K1321)*Inputs!$B$10,0)</f>
        <v>0</v>
      </c>
      <c r="AF1321">
        <f>IF(AND('Loan amortization schedule-old'!K1321&lt;$AE$1,K1321&lt;$AE$1),('Loan amortization schedule-old'!K1321-'Loan amortization schedule-new'!K1321)*Inputs!$B$10,0)</f>
        <v>0</v>
      </c>
      <c r="AG1321" s="7"/>
      <c r="AH1321" s="61" t="e">
        <f>IF(ISERROR(E1321),NA(),'Loan amortization schedule-old'!K1321-'Loan amortization schedule-new'!K1321)+IF(ISERROR(E1321),NA(),'Loan amortization schedule-old'!L1321-'Loan amortization schedule-new'!L1321)-IF(ISERROR(E1321),NA(),IF(AD1321=1,0,SUM(AE1321:AF1321)))</f>
        <v>#VALUE!</v>
      </c>
    </row>
    <row r="1322" spans="4:34">
      <c r="D1322" s="26">
        <f>IF(SUM($D$2:D1321)&lt;&gt;0,0,IF(OR(ROUND(U1321-L1322,2)=0,ROUND(U1322,2)=0),E1322,0))</f>
        <v>0</v>
      </c>
      <c r="E1322" s="3" t="str">
        <f t="shared" si="244"/>
        <v/>
      </c>
      <c r="F1322" s="3" t="str">
        <f t="shared" si="236"/>
        <v/>
      </c>
      <c r="G1322" s="47">
        <f t="shared" si="246"/>
        <v>8.6499999999999994E-2</v>
      </c>
      <c r="H1322" s="37">
        <f t="shared" si="237"/>
        <v>8.6499999999999994E-2</v>
      </c>
      <c r="I1322" s="9" t="e">
        <f>IF(Inputs!$B$12="No",IF((K1322+L1322)&gt;(U1321*(1+rate/freq)),IF((U1321*(1+rate/freq))&lt;0,0,(U1321*(1+rate/freq))),(K1322+L1322)),IF(E1322="",NA(),IF(Inputs!$E$10&gt;(U1321*(1+rate/freq)),IF((U1321*(1+rate/freq))&lt;0,0,(U1321*(1+rate/freq))),PMT(H1322/freq,(term),-$B$2))))</f>
        <v>#N/A</v>
      </c>
      <c r="J1322" s="8" t="str">
        <f t="shared" si="238"/>
        <v/>
      </c>
      <c r="K1322" s="9" t="str">
        <f t="shared" si="239"/>
        <v/>
      </c>
      <c r="L1322" s="8" t="str">
        <f>IF(E1322="","",IF(Inputs!$B$12="Yes",I1322-K1322,Inputs!$B$6-K1322))</f>
        <v/>
      </c>
      <c r="M1322" s="8" t="str">
        <f t="shared" si="245"/>
        <v/>
      </c>
      <c r="N1322" s="8"/>
      <c r="O1322" s="8"/>
      <c r="P1322" s="8"/>
      <c r="Q1322" s="8" t="str">
        <f t="shared" si="240"/>
        <v/>
      </c>
      <c r="R1322" s="3">
        <f t="shared" si="241"/>
        <v>0</v>
      </c>
      <c r="S1322" s="19"/>
      <c r="T1322" s="3">
        <f t="shared" si="242"/>
        <v>0</v>
      </c>
      <c r="U1322" s="8" t="str">
        <f t="shared" si="243"/>
        <v/>
      </c>
      <c r="W1322" s="11"/>
      <c r="X1322" s="11"/>
      <c r="Y1322" s="11"/>
      <c r="Z1322" s="11"/>
      <c r="AA1322" s="11"/>
      <c r="AB1322" s="11"/>
      <c r="AC1322" s="11"/>
      <c r="AD1322">
        <f>IF(AND('Loan amortization schedule-old'!K1322&gt;$AE$1,K1322&gt;$AE$1),1,0)</f>
        <v>1</v>
      </c>
      <c r="AE1322" s="2">
        <f>IF(AND('Loan amortization schedule-old'!K1322&gt;$AE$1,K1322&lt;$AE$1),($AE$1-K1322)*Inputs!$B$10,0)</f>
        <v>0</v>
      </c>
      <c r="AF1322">
        <f>IF(AND('Loan amortization schedule-old'!K1322&lt;$AE$1,K1322&lt;$AE$1),('Loan amortization schedule-old'!K1322-'Loan amortization schedule-new'!K1322)*Inputs!$B$10,0)</f>
        <v>0</v>
      </c>
      <c r="AG1322" s="7"/>
      <c r="AH1322" s="61" t="e">
        <f>IF(ISERROR(E1322),NA(),'Loan amortization schedule-old'!K1322-'Loan amortization schedule-new'!K1322)+IF(ISERROR(E1322),NA(),'Loan amortization schedule-old'!L1322-'Loan amortization schedule-new'!L1322)-IF(ISERROR(E1322),NA(),IF(AD1322=1,0,SUM(AE1322:AF1322)))</f>
        <v>#VALUE!</v>
      </c>
    </row>
    <row r="1323" spans="4:34">
      <c r="D1323" s="26">
        <f>IF(SUM($D$2:D1322)&lt;&gt;0,0,IF(OR(ROUND(U1322-L1323,2)=0,ROUND(U1323,2)=0),E1323,0))</f>
        <v>0</v>
      </c>
      <c r="E1323" s="3" t="str">
        <f t="shared" si="244"/>
        <v/>
      </c>
      <c r="F1323" s="3" t="str">
        <f t="shared" si="236"/>
        <v/>
      </c>
      <c r="G1323" s="47">
        <f t="shared" si="246"/>
        <v>8.6499999999999994E-2</v>
      </c>
      <c r="H1323" s="37">
        <f t="shared" si="237"/>
        <v>8.6499999999999994E-2</v>
      </c>
      <c r="I1323" s="9" t="e">
        <f>IF(Inputs!$B$12="No",IF((K1323+L1323)&gt;(U1322*(1+rate/freq)),IF((U1322*(1+rate/freq))&lt;0,0,(U1322*(1+rate/freq))),(K1323+L1323)),IF(E1323="",NA(),IF(Inputs!$E$10&gt;(U1322*(1+rate/freq)),IF((U1322*(1+rate/freq))&lt;0,0,(U1322*(1+rate/freq))),PMT(H1323/freq,(term),-$B$2))))</f>
        <v>#N/A</v>
      </c>
      <c r="J1323" s="8" t="str">
        <f t="shared" si="238"/>
        <v/>
      </c>
      <c r="K1323" s="9" t="str">
        <f t="shared" si="239"/>
        <v/>
      </c>
      <c r="L1323" s="8" t="str">
        <f>IF(E1323="","",IF(Inputs!$B$12="Yes",I1323-K1323,Inputs!$B$6-K1323))</f>
        <v/>
      </c>
      <c r="M1323" s="8" t="str">
        <f t="shared" si="245"/>
        <v/>
      </c>
      <c r="N1323" s="8"/>
      <c r="O1323" s="8"/>
      <c r="P1323" s="8"/>
      <c r="Q1323" s="8" t="str">
        <f t="shared" si="240"/>
        <v/>
      </c>
      <c r="R1323" s="3">
        <f t="shared" si="241"/>
        <v>0</v>
      </c>
      <c r="S1323" s="19"/>
      <c r="T1323" s="3">
        <f t="shared" si="242"/>
        <v>0</v>
      </c>
      <c r="U1323" s="8" t="str">
        <f t="shared" si="243"/>
        <v/>
      </c>
      <c r="W1323" s="11"/>
      <c r="X1323" s="11"/>
      <c r="Y1323" s="11"/>
      <c r="Z1323" s="11"/>
      <c r="AA1323" s="11"/>
      <c r="AB1323" s="11"/>
      <c r="AC1323" s="11"/>
      <c r="AD1323">
        <f>IF(AND('Loan amortization schedule-old'!K1323&gt;$AE$1,K1323&gt;$AE$1),1,0)</f>
        <v>1</v>
      </c>
      <c r="AE1323" s="2">
        <f>IF(AND('Loan amortization schedule-old'!K1323&gt;$AE$1,K1323&lt;$AE$1),($AE$1-K1323)*Inputs!$B$10,0)</f>
        <v>0</v>
      </c>
      <c r="AF1323">
        <f>IF(AND('Loan amortization schedule-old'!K1323&lt;$AE$1,K1323&lt;$AE$1),('Loan amortization schedule-old'!K1323-'Loan amortization schedule-new'!K1323)*Inputs!$B$10,0)</f>
        <v>0</v>
      </c>
      <c r="AG1323" s="7"/>
      <c r="AH1323" s="61" t="e">
        <f>IF(ISERROR(E1323),NA(),'Loan amortization schedule-old'!K1323-'Loan amortization schedule-new'!K1323)+IF(ISERROR(E1323),NA(),'Loan amortization schedule-old'!L1323-'Loan amortization schedule-new'!L1323)-IF(ISERROR(E1323),NA(),IF(AD1323=1,0,SUM(AE1323:AF1323)))</f>
        <v>#VALUE!</v>
      </c>
    </row>
    <row r="1324" spans="4:34">
      <c r="D1324" s="26">
        <f>IF(SUM($D$2:D1323)&lt;&gt;0,0,IF(OR(ROUND(U1323-L1324,2)=0,ROUND(U1324,2)=0),E1324,0))</f>
        <v>0</v>
      </c>
      <c r="E1324" s="3" t="str">
        <f t="shared" si="244"/>
        <v/>
      </c>
      <c r="F1324" s="3" t="str">
        <f t="shared" si="236"/>
        <v/>
      </c>
      <c r="G1324" s="47">
        <f t="shared" si="246"/>
        <v>8.6499999999999994E-2</v>
      </c>
      <c r="H1324" s="37">
        <f t="shared" si="237"/>
        <v>8.6499999999999994E-2</v>
      </c>
      <c r="I1324" s="9" t="e">
        <f>IF(Inputs!$B$12="No",IF((K1324+L1324)&gt;(U1323*(1+rate/freq)),IF((U1323*(1+rate/freq))&lt;0,0,(U1323*(1+rate/freq))),(K1324+L1324)),IF(E1324="",NA(),IF(Inputs!$E$10&gt;(U1323*(1+rate/freq)),IF((U1323*(1+rate/freq))&lt;0,0,(U1323*(1+rate/freq))),PMT(H1324/freq,(term),-$B$2))))</f>
        <v>#N/A</v>
      </c>
      <c r="J1324" s="8" t="str">
        <f t="shared" si="238"/>
        <v/>
      </c>
      <c r="K1324" s="9" t="str">
        <f t="shared" si="239"/>
        <v/>
      </c>
      <c r="L1324" s="8" t="str">
        <f>IF(E1324="","",IF(Inputs!$B$12="Yes",I1324-K1324,Inputs!$B$6-K1324))</f>
        <v/>
      </c>
      <c r="M1324" s="8" t="str">
        <f t="shared" si="245"/>
        <v/>
      </c>
      <c r="N1324" s="8">
        <f>N1321+3</f>
        <v>1321</v>
      </c>
      <c r="O1324" s="8">
        <f>O1318+6</f>
        <v>1321</v>
      </c>
      <c r="P1324" s="8">
        <f>P1312+12</f>
        <v>1321</v>
      </c>
      <c r="Q1324" s="8" t="str">
        <f t="shared" si="240"/>
        <v/>
      </c>
      <c r="R1324" s="3">
        <f t="shared" si="241"/>
        <v>0</v>
      </c>
      <c r="S1324" s="19"/>
      <c r="T1324" s="3">
        <f t="shared" si="242"/>
        <v>0</v>
      </c>
      <c r="U1324" s="8" t="str">
        <f t="shared" si="243"/>
        <v/>
      </c>
      <c r="W1324" s="11"/>
      <c r="X1324" s="11"/>
      <c r="Y1324" s="11"/>
      <c r="Z1324" s="11"/>
      <c r="AA1324" s="11"/>
      <c r="AB1324" s="11"/>
      <c r="AC1324" s="11"/>
      <c r="AD1324">
        <f>IF(AND('Loan amortization schedule-old'!K1324&gt;$AE$1,K1324&gt;$AE$1),1,0)</f>
        <v>1</v>
      </c>
      <c r="AE1324" s="2">
        <f>IF(AND('Loan amortization schedule-old'!K1324&gt;$AE$1,K1324&lt;$AE$1),($AE$1-K1324)*Inputs!$B$10,0)</f>
        <v>0</v>
      </c>
      <c r="AF1324">
        <f>IF(AND('Loan amortization schedule-old'!K1324&lt;$AE$1,K1324&lt;$AE$1),('Loan amortization schedule-old'!K1324-'Loan amortization schedule-new'!K1324)*Inputs!$B$10,0)</f>
        <v>0</v>
      </c>
      <c r="AG1324" s="7"/>
      <c r="AH1324" s="61" t="e">
        <f>IF(ISERROR(E1324),NA(),'Loan amortization schedule-old'!K1324-'Loan amortization schedule-new'!K1324)+IF(ISERROR(E1324),NA(),'Loan amortization schedule-old'!L1324-'Loan amortization schedule-new'!L1324)-IF(ISERROR(E1324),NA(),IF(AD1324=1,0,SUM(AE1324:AF1324)))</f>
        <v>#VALUE!</v>
      </c>
    </row>
    <row r="1325" spans="4:34">
      <c r="D1325" s="26">
        <f>IF(SUM($D$2:D1324)&lt;&gt;0,0,IF(OR(ROUND(U1324-L1325,2)=0,ROUND(U1325,2)=0),E1325,0))</f>
        <v>0</v>
      </c>
      <c r="E1325" s="3" t="str">
        <f t="shared" si="244"/>
        <v/>
      </c>
      <c r="F1325" s="3" t="str">
        <f t="shared" si="236"/>
        <v/>
      </c>
      <c r="G1325" s="47">
        <f t="shared" si="246"/>
        <v>8.6499999999999994E-2</v>
      </c>
      <c r="H1325" s="37">
        <f t="shared" si="237"/>
        <v>8.6499999999999994E-2</v>
      </c>
      <c r="I1325" s="9" t="e">
        <f>IF(Inputs!$B$12="No",IF((K1325+L1325)&gt;(U1324*(1+rate/freq)),IF((U1324*(1+rate/freq))&lt;0,0,(U1324*(1+rate/freq))),(K1325+L1325)),IF(E1325="",NA(),IF(Inputs!$E$10&gt;(U1324*(1+rate/freq)),IF((U1324*(1+rate/freq))&lt;0,0,(U1324*(1+rate/freq))),PMT(H1325/freq,(term),-$B$2))))</f>
        <v>#N/A</v>
      </c>
      <c r="J1325" s="8" t="str">
        <f t="shared" si="238"/>
        <v/>
      </c>
      <c r="K1325" s="9" t="str">
        <f t="shared" si="239"/>
        <v/>
      </c>
      <c r="L1325" s="8" t="str">
        <f>IF(E1325="","",IF(Inputs!$B$12="Yes",I1325-K1325,Inputs!$B$6-K1325))</f>
        <v/>
      </c>
      <c r="M1325" s="8" t="str">
        <f t="shared" si="245"/>
        <v/>
      </c>
      <c r="N1325" s="8"/>
      <c r="O1325" s="8"/>
      <c r="P1325" s="8"/>
      <c r="Q1325" s="8" t="str">
        <f t="shared" si="240"/>
        <v/>
      </c>
      <c r="R1325" s="3">
        <f t="shared" si="241"/>
        <v>0</v>
      </c>
      <c r="S1325" s="19"/>
      <c r="T1325" s="3">
        <f t="shared" si="242"/>
        <v>0</v>
      </c>
      <c r="U1325" s="8" t="str">
        <f t="shared" si="243"/>
        <v/>
      </c>
      <c r="W1325" s="11"/>
      <c r="X1325" s="11"/>
      <c r="Y1325" s="11"/>
      <c r="Z1325" s="11"/>
      <c r="AA1325" s="11"/>
      <c r="AB1325" s="11"/>
      <c r="AC1325" s="11"/>
      <c r="AD1325">
        <f>IF(AND('Loan amortization schedule-old'!K1325&gt;$AE$1,K1325&gt;$AE$1),1,0)</f>
        <v>1</v>
      </c>
      <c r="AE1325" s="2">
        <f>IF(AND('Loan amortization schedule-old'!K1325&gt;$AE$1,K1325&lt;$AE$1),($AE$1-K1325)*Inputs!$B$10,0)</f>
        <v>0</v>
      </c>
      <c r="AF1325">
        <f>IF(AND('Loan amortization schedule-old'!K1325&lt;$AE$1,K1325&lt;$AE$1),('Loan amortization schedule-old'!K1325-'Loan amortization schedule-new'!K1325)*Inputs!$B$10,0)</f>
        <v>0</v>
      </c>
      <c r="AG1325" s="7"/>
      <c r="AH1325" s="61" t="e">
        <f>IF(ISERROR(E1325),NA(),'Loan amortization schedule-old'!K1325-'Loan amortization schedule-new'!K1325)+IF(ISERROR(E1325),NA(),'Loan amortization schedule-old'!L1325-'Loan amortization schedule-new'!L1325)-IF(ISERROR(E1325),NA(),IF(AD1325=1,0,SUM(AE1325:AF1325)))</f>
        <v>#VALUE!</v>
      </c>
    </row>
    <row r="1326" spans="4:34">
      <c r="D1326" s="26">
        <f>IF(SUM($D$2:D1325)&lt;&gt;0,0,IF(OR(ROUND(U1325-L1326,2)=0,ROUND(U1326,2)=0),E1326,0))</f>
        <v>0</v>
      </c>
      <c r="E1326" s="3" t="str">
        <f t="shared" si="244"/>
        <v/>
      </c>
      <c r="F1326" s="3" t="str">
        <f t="shared" si="236"/>
        <v/>
      </c>
      <c r="G1326" s="47">
        <f t="shared" si="246"/>
        <v>8.6499999999999994E-2</v>
      </c>
      <c r="H1326" s="37">
        <f t="shared" si="237"/>
        <v>8.6499999999999994E-2</v>
      </c>
      <c r="I1326" s="9" t="e">
        <f>IF(Inputs!$B$12="No",IF((K1326+L1326)&gt;(U1325*(1+rate/freq)),IF((U1325*(1+rate/freq))&lt;0,0,(U1325*(1+rate/freq))),(K1326+L1326)),IF(E1326="",NA(),IF(Inputs!$E$10&gt;(U1325*(1+rate/freq)),IF((U1325*(1+rate/freq))&lt;0,0,(U1325*(1+rate/freq))),PMT(H1326/freq,(term),-$B$2))))</f>
        <v>#N/A</v>
      </c>
      <c r="J1326" s="8" t="str">
        <f t="shared" si="238"/>
        <v/>
      </c>
      <c r="K1326" s="9" t="str">
        <f t="shared" si="239"/>
        <v/>
      </c>
      <c r="L1326" s="8" t="str">
        <f>IF(E1326="","",IF(Inputs!$B$12="Yes",I1326-K1326,Inputs!$B$6-K1326))</f>
        <v/>
      </c>
      <c r="M1326" s="8" t="str">
        <f t="shared" si="245"/>
        <v/>
      </c>
      <c r="N1326" s="8"/>
      <c r="O1326" s="8"/>
      <c r="P1326" s="8"/>
      <c r="Q1326" s="8" t="str">
        <f t="shared" si="240"/>
        <v/>
      </c>
      <c r="R1326" s="3">
        <f t="shared" si="241"/>
        <v>0</v>
      </c>
      <c r="S1326" s="19"/>
      <c r="T1326" s="3">
        <f t="shared" si="242"/>
        <v>0</v>
      </c>
      <c r="U1326" s="8" t="str">
        <f t="shared" si="243"/>
        <v/>
      </c>
      <c r="W1326" s="11"/>
      <c r="X1326" s="11"/>
      <c r="Y1326" s="11"/>
      <c r="Z1326" s="11"/>
      <c r="AA1326" s="11"/>
      <c r="AB1326" s="11"/>
      <c r="AC1326" s="11"/>
      <c r="AD1326">
        <f>IF(AND('Loan amortization schedule-old'!K1326&gt;$AE$1,K1326&gt;$AE$1),1,0)</f>
        <v>1</v>
      </c>
      <c r="AE1326" s="2">
        <f>IF(AND('Loan amortization schedule-old'!K1326&gt;$AE$1,K1326&lt;$AE$1),($AE$1-K1326)*Inputs!$B$10,0)</f>
        <v>0</v>
      </c>
      <c r="AF1326">
        <f>IF(AND('Loan amortization schedule-old'!K1326&lt;$AE$1,K1326&lt;$AE$1),('Loan amortization schedule-old'!K1326-'Loan amortization schedule-new'!K1326)*Inputs!$B$10,0)</f>
        <v>0</v>
      </c>
      <c r="AG1326" s="7"/>
      <c r="AH1326" s="61" t="e">
        <f>IF(ISERROR(E1326),NA(),'Loan amortization schedule-old'!K1326-'Loan amortization schedule-new'!K1326)+IF(ISERROR(E1326),NA(),'Loan amortization schedule-old'!L1326-'Loan amortization schedule-new'!L1326)-IF(ISERROR(E1326),NA(),IF(AD1326=1,0,SUM(AE1326:AF1326)))</f>
        <v>#VALUE!</v>
      </c>
    </row>
    <row r="1327" spans="4:34">
      <c r="D1327" s="26">
        <f>IF(SUM($D$2:D1326)&lt;&gt;0,0,IF(OR(ROUND(U1326-L1327,2)=0,ROUND(U1327,2)=0),E1327,0))</f>
        <v>0</v>
      </c>
      <c r="E1327" s="3" t="str">
        <f t="shared" si="244"/>
        <v/>
      </c>
      <c r="F1327" s="3" t="str">
        <f t="shared" si="236"/>
        <v/>
      </c>
      <c r="G1327" s="47">
        <f t="shared" si="246"/>
        <v>8.6499999999999994E-2</v>
      </c>
      <c r="H1327" s="37">
        <f t="shared" si="237"/>
        <v>8.6499999999999994E-2</v>
      </c>
      <c r="I1327" s="9" t="e">
        <f>IF(Inputs!$B$12="No",IF((K1327+L1327)&gt;(U1326*(1+rate/freq)),IF((U1326*(1+rate/freq))&lt;0,0,(U1326*(1+rate/freq))),(K1327+L1327)),IF(E1327="",NA(),IF(Inputs!$E$10&gt;(U1326*(1+rate/freq)),IF((U1326*(1+rate/freq))&lt;0,0,(U1326*(1+rate/freq))),PMT(H1327/freq,(term),-$B$2))))</f>
        <v>#N/A</v>
      </c>
      <c r="J1327" s="8" t="str">
        <f t="shared" si="238"/>
        <v/>
      </c>
      <c r="K1327" s="9" t="str">
        <f t="shared" si="239"/>
        <v/>
      </c>
      <c r="L1327" s="8" t="str">
        <f>IF(E1327="","",IF(Inputs!$B$12="Yes",I1327-K1327,Inputs!$B$6-K1327))</f>
        <v/>
      </c>
      <c r="M1327" s="8" t="str">
        <f t="shared" si="245"/>
        <v/>
      </c>
      <c r="N1327" s="8">
        <f>N1324+3</f>
        <v>1324</v>
      </c>
      <c r="O1327" s="8"/>
      <c r="P1327" s="8"/>
      <c r="Q1327" s="8" t="str">
        <f t="shared" si="240"/>
        <v/>
      </c>
      <c r="R1327" s="3">
        <f t="shared" si="241"/>
        <v>0</v>
      </c>
      <c r="S1327" s="19"/>
      <c r="T1327" s="3">
        <f t="shared" si="242"/>
        <v>0</v>
      </c>
      <c r="U1327" s="8" t="str">
        <f t="shared" si="243"/>
        <v/>
      </c>
      <c r="W1327" s="11"/>
      <c r="X1327" s="11"/>
      <c r="Y1327" s="11"/>
      <c r="Z1327" s="11"/>
      <c r="AA1327" s="11"/>
      <c r="AB1327" s="11"/>
      <c r="AC1327" s="11"/>
      <c r="AD1327">
        <f>IF(AND('Loan amortization schedule-old'!K1327&gt;$AE$1,K1327&gt;$AE$1),1,0)</f>
        <v>1</v>
      </c>
      <c r="AE1327" s="2">
        <f>IF(AND('Loan amortization schedule-old'!K1327&gt;$AE$1,K1327&lt;$AE$1),($AE$1-K1327)*Inputs!$B$10,0)</f>
        <v>0</v>
      </c>
      <c r="AF1327">
        <f>IF(AND('Loan amortization schedule-old'!K1327&lt;$AE$1,K1327&lt;$AE$1),('Loan amortization schedule-old'!K1327-'Loan amortization schedule-new'!K1327)*Inputs!$B$10,0)</f>
        <v>0</v>
      </c>
      <c r="AG1327" s="7"/>
      <c r="AH1327" s="61" t="e">
        <f>IF(ISERROR(E1327),NA(),'Loan amortization schedule-old'!K1327-'Loan amortization schedule-new'!K1327)+IF(ISERROR(E1327),NA(),'Loan amortization schedule-old'!L1327-'Loan amortization schedule-new'!L1327)-IF(ISERROR(E1327),NA(),IF(AD1327=1,0,SUM(AE1327:AF1327)))</f>
        <v>#VALUE!</v>
      </c>
    </row>
    <row r="1328" spans="4:34">
      <c r="D1328" s="26">
        <f>IF(SUM($D$2:D1327)&lt;&gt;0,0,IF(OR(ROUND(U1327-L1328,2)=0,ROUND(U1328,2)=0),E1328,0))</f>
        <v>0</v>
      </c>
      <c r="E1328" s="3" t="str">
        <f t="shared" si="244"/>
        <v/>
      </c>
      <c r="F1328" s="3" t="str">
        <f t="shared" si="236"/>
        <v/>
      </c>
      <c r="G1328" s="47">
        <f t="shared" si="246"/>
        <v>8.6499999999999994E-2</v>
      </c>
      <c r="H1328" s="37">
        <f t="shared" si="237"/>
        <v>8.6499999999999994E-2</v>
      </c>
      <c r="I1328" s="9" t="e">
        <f>IF(Inputs!$B$12="No",IF((K1328+L1328)&gt;(U1327*(1+rate/freq)),IF((U1327*(1+rate/freq))&lt;0,0,(U1327*(1+rate/freq))),(K1328+L1328)),IF(E1328="",NA(),IF(Inputs!$E$10&gt;(U1327*(1+rate/freq)),IF((U1327*(1+rate/freq))&lt;0,0,(U1327*(1+rate/freq))),PMT(H1328/freq,(term),-$B$2))))</f>
        <v>#N/A</v>
      </c>
      <c r="J1328" s="8" t="str">
        <f t="shared" si="238"/>
        <v/>
      </c>
      <c r="K1328" s="9" t="str">
        <f t="shared" si="239"/>
        <v/>
      </c>
      <c r="L1328" s="8" t="str">
        <f>IF(E1328="","",IF(Inputs!$B$12="Yes",I1328-K1328,Inputs!$B$6-K1328))</f>
        <v/>
      </c>
      <c r="M1328" s="8" t="str">
        <f t="shared" si="245"/>
        <v/>
      </c>
      <c r="N1328" s="8"/>
      <c r="O1328" s="8"/>
      <c r="P1328" s="8"/>
      <c r="Q1328" s="8" t="str">
        <f t="shared" si="240"/>
        <v/>
      </c>
      <c r="R1328" s="3">
        <f t="shared" si="241"/>
        <v>0</v>
      </c>
      <c r="S1328" s="19"/>
      <c r="T1328" s="3">
        <f t="shared" si="242"/>
        <v>0</v>
      </c>
      <c r="U1328" s="8" t="str">
        <f t="shared" si="243"/>
        <v/>
      </c>
      <c r="W1328" s="11"/>
      <c r="X1328" s="11"/>
      <c r="Y1328" s="11"/>
      <c r="Z1328" s="11"/>
      <c r="AA1328" s="11"/>
      <c r="AB1328" s="11"/>
      <c r="AC1328" s="11"/>
      <c r="AD1328">
        <f>IF(AND('Loan amortization schedule-old'!K1328&gt;$AE$1,K1328&gt;$AE$1),1,0)</f>
        <v>1</v>
      </c>
      <c r="AE1328" s="2">
        <f>IF(AND('Loan amortization schedule-old'!K1328&gt;$AE$1,K1328&lt;$AE$1),($AE$1-K1328)*Inputs!$B$10,0)</f>
        <v>0</v>
      </c>
      <c r="AF1328">
        <f>IF(AND('Loan amortization schedule-old'!K1328&lt;$AE$1,K1328&lt;$AE$1),('Loan amortization schedule-old'!K1328-'Loan amortization schedule-new'!K1328)*Inputs!$B$10,0)</f>
        <v>0</v>
      </c>
      <c r="AG1328" s="7"/>
      <c r="AH1328" s="61" t="e">
        <f>IF(ISERROR(E1328),NA(),'Loan amortization schedule-old'!K1328-'Loan amortization schedule-new'!K1328)+IF(ISERROR(E1328),NA(),'Loan amortization schedule-old'!L1328-'Loan amortization schedule-new'!L1328)-IF(ISERROR(E1328),NA(),IF(AD1328=1,0,SUM(AE1328:AF1328)))</f>
        <v>#VALUE!</v>
      </c>
    </row>
    <row r="1329" spans="4:34">
      <c r="D1329" s="26">
        <f>IF(SUM($D$2:D1328)&lt;&gt;0,0,IF(OR(ROUND(U1328-L1329,2)=0,ROUND(U1329,2)=0),E1329,0))</f>
        <v>0</v>
      </c>
      <c r="E1329" s="3" t="str">
        <f t="shared" si="244"/>
        <v/>
      </c>
      <c r="F1329" s="3" t="str">
        <f t="shared" si="236"/>
        <v/>
      </c>
      <c r="G1329" s="47">
        <f t="shared" si="246"/>
        <v>8.6499999999999994E-2</v>
      </c>
      <c r="H1329" s="37">
        <f t="shared" si="237"/>
        <v>8.6499999999999994E-2</v>
      </c>
      <c r="I1329" s="9" t="e">
        <f>IF(Inputs!$B$12="No",IF((K1329+L1329)&gt;(U1328*(1+rate/freq)),IF((U1328*(1+rate/freq))&lt;0,0,(U1328*(1+rate/freq))),(K1329+L1329)),IF(E1329="",NA(),IF(Inputs!$E$10&gt;(U1328*(1+rate/freq)),IF((U1328*(1+rate/freq))&lt;0,0,(U1328*(1+rate/freq))),PMT(H1329/freq,(term),-$B$2))))</f>
        <v>#N/A</v>
      </c>
      <c r="J1329" s="8" t="str">
        <f t="shared" si="238"/>
        <v/>
      </c>
      <c r="K1329" s="9" t="str">
        <f t="shared" si="239"/>
        <v/>
      </c>
      <c r="L1329" s="8" t="str">
        <f>IF(E1329="","",IF(Inputs!$B$12="Yes",I1329-K1329,Inputs!$B$6-K1329))</f>
        <v/>
      </c>
      <c r="M1329" s="8" t="str">
        <f t="shared" si="245"/>
        <v/>
      </c>
      <c r="N1329" s="8"/>
      <c r="O1329" s="8"/>
      <c r="P1329" s="8"/>
      <c r="Q1329" s="8" t="str">
        <f t="shared" si="240"/>
        <v/>
      </c>
      <c r="R1329" s="3">
        <f t="shared" si="241"/>
        <v>0</v>
      </c>
      <c r="S1329" s="19"/>
      <c r="T1329" s="3">
        <f t="shared" si="242"/>
        <v>0</v>
      </c>
      <c r="U1329" s="8" t="str">
        <f t="shared" si="243"/>
        <v/>
      </c>
      <c r="W1329" s="11"/>
      <c r="X1329" s="11"/>
      <c r="Y1329" s="11"/>
      <c r="Z1329" s="11"/>
      <c r="AA1329" s="11"/>
      <c r="AB1329" s="11"/>
      <c r="AC1329" s="11"/>
      <c r="AD1329">
        <f>IF(AND('Loan amortization schedule-old'!K1329&gt;$AE$1,K1329&gt;$AE$1),1,0)</f>
        <v>1</v>
      </c>
      <c r="AE1329" s="2">
        <f>IF(AND('Loan amortization schedule-old'!K1329&gt;$AE$1,K1329&lt;$AE$1),($AE$1-K1329)*Inputs!$B$10,0)</f>
        <v>0</v>
      </c>
      <c r="AF1329">
        <f>IF(AND('Loan amortization schedule-old'!K1329&lt;$AE$1,K1329&lt;$AE$1),('Loan amortization schedule-old'!K1329-'Loan amortization schedule-new'!K1329)*Inputs!$B$10,0)</f>
        <v>0</v>
      </c>
      <c r="AG1329" s="7"/>
      <c r="AH1329" s="61" t="e">
        <f>IF(ISERROR(E1329),NA(),'Loan amortization schedule-old'!K1329-'Loan amortization schedule-new'!K1329)+IF(ISERROR(E1329),NA(),'Loan amortization schedule-old'!L1329-'Loan amortization schedule-new'!L1329)-IF(ISERROR(E1329),NA(),IF(AD1329=1,0,SUM(AE1329:AF1329)))</f>
        <v>#VALUE!</v>
      </c>
    </row>
    <row r="1330" spans="4:34">
      <c r="D1330" s="26">
        <f>IF(SUM($D$2:D1329)&lt;&gt;0,0,IF(OR(ROUND(U1329-L1330,2)=0,ROUND(U1330,2)=0),E1330,0))</f>
        <v>0</v>
      </c>
      <c r="E1330" s="3" t="str">
        <f t="shared" si="244"/>
        <v/>
      </c>
      <c r="F1330" s="3" t="str">
        <f t="shared" si="236"/>
        <v/>
      </c>
      <c r="G1330" s="47">
        <f t="shared" si="246"/>
        <v>8.6499999999999994E-2</v>
      </c>
      <c r="H1330" s="37">
        <f t="shared" si="237"/>
        <v>8.6499999999999994E-2</v>
      </c>
      <c r="I1330" s="9" t="e">
        <f>IF(Inputs!$B$12="No",IF((K1330+L1330)&gt;(U1329*(1+rate/freq)),IF((U1329*(1+rate/freq))&lt;0,0,(U1329*(1+rate/freq))),(K1330+L1330)),IF(E1330="",NA(),IF(Inputs!$E$10&gt;(U1329*(1+rate/freq)),IF((U1329*(1+rate/freq))&lt;0,0,(U1329*(1+rate/freq))),PMT(H1330/freq,(term),-$B$2))))</f>
        <v>#N/A</v>
      </c>
      <c r="J1330" s="8" t="str">
        <f t="shared" si="238"/>
        <v/>
      </c>
      <c r="K1330" s="9" t="str">
        <f t="shared" si="239"/>
        <v/>
      </c>
      <c r="L1330" s="8" t="str">
        <f>IF(E1330="","",IF(Inputs!$B$12="Yes",I1330-K1330,Inputs!$B$6-K1330))</f>
        <v/>
      </c>
      <c r="M1330" s="8" t="str">
        <f t="shared" si="245"/>
        <v/>
      </c>
      <c r="N1330" s="8">
        <f>N1327+3</f>
        <v>1327</v>
      </c>
      <c r="O1330" s="8">
        <f>O1324+6</f>
        <v>1327</v>
      </c>
      <c r="P1330" s="8"/>
      <c r="Q1330" s="8" t="str">
        <f t="shared" si="240"/>
        <v/>
      </c>
      <c r="R1330" s="3">
        <f t="shared" si="241"/>
        <v>0</v>
      </c>
      <c r="S1330" s="19"/>
      <c r="T1330" s="3">
        <f t="shared" si="242"/>
        <v>0</v>
      </c>
      <c r="U1330" s="8" t="str">
        <f t="shared" si="243"/>
        <v/>
      </c>
      <c r="W1330" s="11"/>
      <c r="X1330" s="11"/>
      <c r="Y1330" s="11"/>
      <c r="Z1330" s="11"/>
      <c r="AA1330" s="11"/>
      <c r="AB1330" s="11"/>
      <c r="AC1330" s="11"/>
      <c r="AD1330">
        <f>IF(AND('Loan amortization schedule-old'!K1330&gt;$AE$1,K1330&gt;$AE$1),1,0)</f>
        <v>1</v>
      </c>
      <c r="AE1330" s="2">
        <f>IF(AND('Loan amortization schedule-old'!K1330&gt;$AE$1,K1330&lt;$AE$1),($AE$1-K1330)*Inputs!$B$10,0)</f>
        <v>0</v>
      </c>
      <c r="AF1330">
        <f>IF(AND('Loan amortization schedule-old'!K1330&lt;$AE$1,K1330&lt;$AE$1),('Loan amortization schedule-old'!K1330-'Loan amortization schedule-new'!K1330)*Inputs!$B$10,0)</f>
        <v>0</v>
      </c>
      <c r="AG1330" s="7"/>
      <c r="AH1330" s="61" t="e">
        <f>IF(ISERROR(E1330),NA(),'Loan amortization schedule-old'!K1330-'Loan amortization schedule-new'!K1330)+IF(ISERROR(E1330),NA(),'Loan amortization schedule-old'!L1330-'Loan amortization schedule-new'!L1330)-IF(ISERROR(E1330),NA(),IF(AD1330=1,0,SUM(AE1330:AF1330)))</f>
        <v>#VALUE!</v>
      </c>
    </row>
    <row r="1331" spans="4:34">
      <c r="D1331" s="26">
        <f>IF(SUM($D$2:D1330)&lt;&gt;0,0,IF(OR(ROUND(U1330-L1331,2)=0,ROUND(U1331,2)=0),E1331,0))</f>
        <v>0</v>
      </c>
      <c r="E1331" s="3" t="str">
        <f t="shared" si="244"/>
        <v/>
      </c>
      <c r="F1331" s="3" t="str">
        <f t="shared" si="236"/>
        <v/>
      </c>
      <c r="G1331" s="47">
        <f t="shared" si="246"/>
        <v>8.6499999999999994E-2</v>
      </c>
      <c r="H1331" s="37">
        <f t="shared" si="237"/>
        <v>8.6499999999999994E-2</v>
      </c>
      <c r="I1331" s="9" t="e">
        <f>IF(Inputs!$B$12="No",IF((K1331+L1331)&gt;(U1330*(1+rate/freq)),IF((U1330*(1+rate/freq))&lt;0,0,(U1330*(1+rate/freq))),(K1331+L1331)),IF(E1331="",NA(),IF(Inputs!$E$10&gt;(U1330*(1+rate/freq)),IF((U1330*(1+rate/freq))&lt;0,0,(U1330*(1+rate/freq))),PMT(H1331/freq,(term),-$B$2))))</f>
        <v>#N/A</v>
      </c>
      <c r="J1331" s="8" t="str">
        <f t="shared" si="238"/>
        <v/>
      </c>
      <c r="K1331" s="9" t="str">
        <f t="shared" si="239"/>
        <v/>
      </c>
      <c r="L1331" s="8" t="str">
        <f>IF(E1331="","",IF(Inputs!$B$12="Yes",I1331-K1331,Inputs!$B$6-K1331))</f>
        <v/>
      </c>
      <c r="M1331" s="8" t="str">
        <f t="shared" si="245"/>
        <v/>
      </c>
      <c r="N1331" s="8"/>
      <c r="O1331" s="8"/>
      <c r="P1331" s="8"/>
      <c r="Q1331" s="8" t="str">
        <f t="shared" si="240"/>
        <v/>
      </c>
      <c r="R1331" s="3">
        <f t="shared" si="241"/>
        <v>0</v>
      </c>
      <c r="S1331" s="19"/>
      <c r="T1331" s="3">
        <f t="shared" si="242"/>
        <v>0</v>
      </c>
      <c r="U1331" s="8" t="str">
        <f t="shared" si="243"/>
        <v/>
      </c>
      <c r="W1331" s="11"/>
      <c r="X1331" s="11"/>
      <c r="Y1331" s="11"/>
      <c r="Z1331" s="11"/>
      <c r="AA1331" s="11"/>
      <c r="AB1331" s="11"/>
      <c r="AC1331" s="11"/>
      <c r="AD1331">
        <f>IF(AND('Loan amortization schedule-old'!K1331&gt;$AE$1,K1331&gt;$AE$1),1,0)</f>
        <v>1</v>
      </c>
      <c r="AE1331" s="2">
        <f>IF(AND('Loan amortization schedule-old'!K1331&gt;$AE$1,K1331&lt;$AE$1),($AE$1-K1331)*Inputs!$B$10,0)</f>
        <v>0</v>
      </c>
      <c r="AF1331">
        <f>IF(AND('Loan amortization schedule-old'!K1331&lt;$AE$1,K1331&lt;$AE$1),('Loan amortization schedule-old'!K1331-'Loan amortization schedule-new'!K1331)*Inputs!$B$10,0)</f>
        <v>0</v>
      </c>
      <c r="AG1331" s="7"/>
      <c r="AH1331" s="61" t="e">
        <f>IF(ISERROR(E1331),NA(),'Loan amortization schedule-old'!K1331-'Loan amortization schedule-new'!K1331)+IF(ISERROR(E1331),NA(),'Loan amortization schedule-old'!L1331-'Loan amortization schedule-new'!L1331)-IF(ISERROR(E1331),NA(),IF(AD1331=1,0,SUM(AE1331:AF1331)))</f>
        <v>#VALUE!</v>
      </c>
    </row>
    <row r="1332" spans="4:34">
      <c r="D1332" s="26">
        <f>IF(SUM($D$2:D1331)&lt;&gt;0,0,IF(OR(ROUND(U1331-L1332,2)=0,ROUND(U1332,2)=0),E1332,0))</f>
        <v>0</v>
      </c>
      <c r="E1332" s="3" t="str">
        <f t="shared" si="244"/>
        <v/>
      </c>
      <c r="F1332" s="3" t="str">
        <f t="shared" si="236"/>
        <v/>
      </c>
      <c r="G1332" s="47">
        <f t="shared" si="246"/>
        <v>8.6499999999999994E-2</v>
      </c>
      <c r="H1332" s="37">
        <f t="shared" si="237"/>
        <v>8.6499999999999994E-2</v>
      </c>
      <c r="I1332" s="9" t="e">
        <f>IF(Inputs!$B$12="No",IF((K1332+L1332)&gt;(U1331*(1+rate/freq)),IF((U1331*(1+rate/freq))&lt;0,0,(U1331*(1+rate/freq))),(K1332+L1332)),IF(E1332="",NA(),IF(Inputs!$E$10&gt;(U1331*(1+rate/freq)),IF((U1331*(1+rate/freq))&lt;0,0,(U1331*(1+rate/freq))),PMT(H1332/freq,(term),-$B$2))))</f>
        <v>#N/A</v>
      </c>
      <c r="J1332" s="8" t="str">
        <f t="shared" si="238"/>
        <v/>
      </c>
      <c r="K1332" s="9" t="str">
        <f t="shared" si="239"/>
        <v/>
      </c>
      <c r="L1332" s="8" t="str">
        <f>IF(E1332="","",IF(Inputs!$B$12="Yes",I1332-K1332,Inputs!$B$6-K1332))</f>
        <v/>
      </c>
      <c r="M1332" s="8" t="str">
        <f t="shared" si="245"/>
        <v/>
      </c>
      <c r="N1332" s="8"/>
      <c r="O1332" s="8"/>
      <c r="P1332" s="8"/>
      <c r="Q1332" s="8" t="str">
        <f t="shared" si="240"/>
        <v/>
      </c>
      <c r="R1332" s="3">
        <f t="shared" si="241"/>
        <v>0</v>
      </c>
      <c r="S1332" s="19"/>
      <c r="T1332" s="3">
        <f t="shared" si="242"/>
        <v>0</v>
      </c>
      <c r="U1332" s="8" t="str">
        <f t="shared" si="243"/>
        <v/>
      </c>
      <c r="W1332" s="11"/>
      <c r="X1332" s="11"/>
      <c r="Y1332" s="11"/>
      <c r="Z1332" s="11"/>
      <c r="AA1332" s="11"/>
      <c r="AB1332" s="11"/>
      <c r="AC1332" s="11"/>
      <c r="AD1332">
        <f>IF(AND('Loan amortization schedule-old'!K1332&gt;$AE$1,K1332&gt;$AE$1),1,0)</f>
        <v>1</v>
      </c>
      <c r="AE1332" s="2">
        <f>IF(AND('Loan amortization schedule-old'!K1332&gt;$AE$1,K1332&lt;$AE$1),($AE$1-K1332)*Inputs!$B$10,0)</f>
        <v>0</v>
      </c>
      <c r="AF1332">
        <f>IF(AND('Loan amortization schedule-old'!K1332&lt;$AE$1,K1332&lt;$AE$1),('Loan amortization schedule-old'!K1332-'Loan amortization schedule-new'!K1332)*Inputs!$B$10,0)</f>
        <v>0</v>
      </c>
      <c r="AG1332" s="7"/>
      <c r="AH1332" s="61" t="e">
        <f>IF(ISERROR(E1332),NA(),'Loan amortization schedule-old'!K1332-'Loan amortization schedule-new'!K1332)+IF(ISERROR(E1332),NA(),'Loan amortization schedule-old'!L1332-'Loan amortization schedule-new'!L1332)-IF(ISERROR(E1332),NA(),IF(AD1332=1,0,SUM(AE1332:AF1332)))</f>
        <v>#VALUE!</v>
      </c>
    </row>
    <row r="1333" spans="4:34">
      <c r="D1333" s="26">
        <f>IF(SUM($D$2:D1332)&lt;&gt;0,0,IF(OR(ROUND(U1332-L1333,2)=0,ROUND(U1333,2)=0),E1333,0))</f>
        <v>0</v>
      </c>
      <c r="E1333" s="3" t="str">
        <f t="shared" si="244"/>
        <v/>
      </c>
      <c r="F1333" s="21" t="str">
        <f t="shared" si="236"/>
        <v/>
      </c>
      <c r="G1333" s="47">
        <f t="shared" si="246"/>
        <v>8.6499999999999994E-2</v>
      </c>
      <c r="H1333" s="37">
        <f t="shared" si="237"/>
        <v>8.6499999999999994E-2</v>
      </c>
      <c r="I1333" s="9" t="e">
        <f>IF(Inputs!$B$12="No",IF((K1333+L1333)&gt;(U1332*(1+rate/freq)),IF((U1332*(1+rate/freq))&lt;0,0,(U1332*(1+rate/freq))),(K1333+L1333)),IF(E1333="",NA(),IF(Inputs!$E$10&gt;(U1332*(1+rate/freq)),IF((U1332*(1+rate/freq))&lt;0,0,(U1332*(1+rate/freq))),PMT(H1333/freq,(term),-$B$2))))</f>
        <v>#N/A</v>
      </c>
      <c r="J1333" s="22" t="str">
        <f t="shared" si="238"/>
        <v/>
      </c>
      <c r="K1333" s="9" t="str">
        <f t="shared" si="239"/>
        <v/>
      </c>
      <c r="L1333" s="8" t="str">
        <f>IF(E1333="","",IF(Inputs!$B$12="Yes",I1333-K1333,Inputs!$B$6-K1333))</f>
        <v/>
      </c>
      <c r="M1333" s="8" t="str">
        <f t="shared" si="245"/>
        <v/>
      </c>
      <c r="N1333" s="8">
        <f>N1330+3</f>
        <v>1330</v>
      </c>
      <c r="O1333" s="22"/>
      <c r="P1333" s="8"/>
      <c r="Q1333" s="8" t="str">
        <f t="shared" si="240"/>
        <v/>
      </c>
      <c r="R1333" s="3">
        <f t="shared" si="241"/>
        <v>0</v>
      </c>
      <c r="S1333" s="36"/>
      <c r="T1333" s="3">
        <f t="shared" si="242"/>
        <v>0</v>
      </c>
      <c r="U1333" s="8" t="str">
        <f t="shared" si="243"/>
        <v/>
      </c>
      <c r="W1333" s="11"/>
      <c r="X1333" s="11"/>
      <c r="Y1333" s="11"/>
      <c r="Z1333" s="11"/>
      <c r="AA1333" s="11"/>
      <c r="AB1333" s="11"/>
      <c r="AC1333" s="11"/>
      <c r="AD1333">
        <f>IF(AND('Loan amortization schedule-old'!K1333&gt;$AE$1,K1333&gt;$AE$1),1,0)</f>
        <v>1</v>
      </c>
      <c r="AE1333" s="2">
        <f>IF(AND('Loan amortization schedule-old'!K1333&gt;$AE$1,K1333&lt;$AE$1),($AE$1-K1333)*Inputs!$B$10,0)</f>
        <v>0</v>
      </c>
      <c r="AF1333">
        <f>IF(AND('Loan amortization schedule-old'!K1333&lt;$AE$1,K1333&lt;$AE$1),('Loan amortization schedule-old'!K1333-'Loan amortization schedule-new'!K1333)*Inputs!$B$10,0)</f>
        <v>0</v>
      </c>
      <c r="AG1333" s="7"/>
      <c r="AH1333" s="61" t="e">
        <f>IF(ISERROR(E1333),NA(),'Loan amortization schedule-old'!K1333-'Loan amortization schedule-new'!K1333)+IF(ISERROR(E1333),NA(),'Loan amortization schedule-old'!L1333-'Loan amortization schedule-new'!L1333)-IF(ISERROR(E1333),NA(),IF(AD1333=1,0,SUM(AE1333:AF1333)))</f>
        <v>#VALUE!</v>
      </c>
    </row>
    <row r="1334" spans="4:34">
      <c r="D1334" s="26">
        <f>IF(SUM($D$2:D1333)&lt;&gt;0,0,IF(OR(ROUND(U1333-L1334,2)=0,ROUND(U1334,2)=0),E1334,0))</f>
        <v>0</v>
      </c>
      <c r="E1334" s="3" t="str">
        <f t="shared" si="244"/>
        <v/>
      </c>
      <c r="F1334" s="21" t="str">
        <f t="shared" si="236"/>
        <v/>
      </c>
      <c r="G1334" s="47">
        <f t="shared" si="246"/>
        <v>8.6499999999999994E-2</v>
      </c>
      <c r="H1334" s="37">
        <f t="shared" si="237"/>
        <v>8.6499999999999994E-2</v>
      </c>
      <c r="I1334" s="9" t="e">
        <f>IF(Inputs!$B$12="No",IF((K1334+L1334)&gt;(U1333*(1+rate/freq)),IF((U1333*(1+rate/freq))&lt;0,0,(U1333*(1+rate/freq))),(K1334+L1334)),IF(E1334="",NA(),IF(Inputs!$E$10&gt;(U1333*(1+rate/freq)),IF((U1333*(1+rate/freq))&lt;0,0,(U1333*(1+rate/freq))),PMT(H1334/freq,(term),-$B$2))))</f>
        <v>#N/A</v>
      </c>
      <c r="J1334" s="22" t="str">
        <f t="shared" si="238"/>
        <v/>
      </c>
      <c r="K1334" s="9" t="str">
        <f t="shared" si="239"/>
        <v/>
      </c>
      <c r="L1334" s="8" t="str">
        <f>IF(E1334="","",IF(Inputs!$B$12="Yes",I1334-K1334,Inputs!$B$6-K1334))</f>
        <v/>
      </c>
      <c r="M1334" s="8" t="str">
        <f t="shared" si="245"/>
        <v/>
      </c>
      <c r="N1334" s="8"/>
      <c r="O1334" s="22"/>
      <c r="P1334" s="8"/>
      <c r="Q1334" s="8" t="str">
        <f t="shared" si="240"/>
        <v/>
      </c>
      <c r="R1334" s="3">
        <f t="shared" si="241"/>
        <v>0</v>
      </c>
      <c r="S1334" s="36"/>
      <c r="T1334" s="3">
        <f t="shared" si="242"/>
        <v>0</v>
      </c>
      <c r="U1334" s="8" t="str">
        <f t="shared" si="243"/>
        <v/>
      </c>
      <c r="W1334"/>
      <c r="X1334"/>
      <c r="Y1334"/>
      <c r="Z1334"/>
      <c r="AA1334"/>
      <c r="AB1334"/>
      <c r="AC1334"/>
      <c r="AD1334">
        <f>IF(AND('Loan amortization schedule-old'!K1334&gt;$AE$1,K1334&gt;$AE$1),1,0)</f>
        <v>1</v>
      </c>
      <c r="AE1334" s="2">
        <f>IF(AND('Loan amortization schedule-old'!K1334&gt;$AE$1,K1334&lt;$AE$1),($AE$1-K1334)*Inputs!$B$10,0)</f>
        <v>0</v>
      </c>
      <c r="AF1334">
        <f>IF(AND('Loan amortization schedule-old'!K1334&lt;$AE$1,K1334&lt;$AE$1),('Loan amortization schedule-old'!K1334-'Loan amortization schedule-new'!K1334)*Inputs!$B$10,0)</f>
        <v>0</v>
      </c>
      <c r="AG1334" s="7"/>
      <c r="AH1334" s="61" t="e">
        <f>IF(ISERROR(E1334),NA(),'Loan amortization schedule-old'!K1334-'Loan amortization schedule-new'!K1334)+IF(ISERROR(E1334),NA(),'Loan amortization schedule-old'!L1334-'Loan amortization schedule-new'!L1334)-IF(ISERROR(E1334),NA(),IF(AD1334=1,0,SUM(AE1334:AF1334)))</f>
        <v>#VALUE!</v>
      </c>
    </row>
    <row r="1335" spans="4:34">
      <c r="E1335" s="3" t="str">
        <f t="shared" si="244"/>
        <v/>
      </c>
      <c r="F1335" s="21" t="str">
        <f t="shared" si="236"/>
        <v/>
      </c>
      <c r="G1335" s="21"/>
      <c r="H1335" s="21"/>
      <c r="I1335" s="21"/>
      <c r="J1335" s="22"/>
      <c r="K1335" s="9"/>
      <c r="L1335" s="8"/>
      <c r="M1335" s="22"/>
      <c r="N1335" s="22"/>
      <c r="O1335" s="22"/>
      <c r="P1335" s="8"/>
      <c r="Q1335" s="8"/>
      <c r="R1335" s="3"/>
      <c r="S1335" s="36"/>
      <c r="T1335" s="3"/>
      <c r="U1335" s="8"/>
      <c r="W1335"/>
      <c r="X1335"/>
      <c r="Y1335"/>
      <c r="Z1335"/>
      <c r="AA1335"/>
      <c r="AB1335"/>
      <c r="AC1335"/>
      <c r="AH1335" s="61">
        <f>IF(ISERROR(E1335),NA(),'Loan amortization schedule-old'!K1335-'Loan amortization schedule-new'!K1335)+IF(ISERROR(E1335),NA(),'Loan amortization schedule-old'!L1335-'Loan amortization schedule-new'!L1335)-IF(ISERROR(E1335),NA(),'Loan amortization schedule-old'!K1335-'Loan amortization schedule-new'!K1335)*Inputs!$B$10</f>
        <v>0</v>
      </c>
    </row>
    <row r="1336" spans="4:34">
      <c r="N1336" s="24"/>
      <c r="O1336" s="24"/>
      <c r="P1336" s="22">
        <f>P1324+12</f>
        <v>1333</v>
      </c>
      <c r="Q1336" s="24"/>
      <c r="T1336" s="1"/>
      <c r="U1336" s="1"/>
      <c r="W1336"/>
      <c r="X1336"/>
      <c r="Y1336"/>
      <c r="Z1336"/>
      <c r="AA1336"/>
      <c r="AB1336"/>
      <c r="AC1336"/>
      <c r="AH1336" s="61">
        <f>IF(ISERROR(E1336),NA(),'Loan amortization schedule-old'!K1336-'Loan amortization schedule-new'!K1336)+IF(ISERROR(E1336),NA(),'Loan amortization schedule-old'!L1336-'Loan amortization schedule-new'!L1336)-IF(ISERROR(E1336),NA(),'Loan amortization schedule-old'!K1336-'Loan amortization schedule-new'!K1336)*Inputs!$B$10</f>
        <v>0</v>
      </c>
    </row>
    <row r="1337" spans="4:34">
      <c r="N1337" s="24"/>
      <c r="O1337" s="24"/>
      <c r="P1337" s="24"/>
      <c r="Q1337" s="24"/>
    </row>
    <row r="1338" spans="4:34">
      <c r="N1338" s="24"/>
      <c r="O1338" s="24"/>
      <c r="P1338" s="24"/>
      <c r="Q1338" s="24"/>
    </row>
    <row r="1339" spans="4:34">
      <c r="N1339" s="24"/>
      <c r="O1339" s="24"/>
      <c r="P1339" s="24"/>
      <c r="Q1339" s="24"/>
    </row>
    <row r="1340" spans="4:34">
      <c r="N1340" s="24"/>
      <c r="O1340" s="24"/>
      <c r="P1340" s="24"/>
      <c r="Q1340" s="24"/>
    </row>
    <row r="1341" spans="4:34">
      <c r="N1341" s="24"/>
      <c r="O1341" s="24"/>
      <c r="P1341" s="24"/>
      <c r="Q1341" s="24"/>
    </row>
    <row r="1342" spans="4:34">
      <c r="N1342" s="24"/>
      <c r="O1342" s="24"/>
      <c r="P1342" s="24"/>
      <c r="Q1342" s="24"/>
    </row>
    <row r="1343" spans="4:34">
      <c r="N1343" s="24"/>
      <c r="O1343" s="24"/>
      <c r="P1343" s="24"/>
      <c r="Q1343" s="24"/>
    </row>
    <row r="1344" spans="4:34">
      <c r="N1344" s="24"/>
      <c r="O1344" s="24"/>
      <c r="P1344" s="24"/>
      <c r="Q1344" s="24"/>
    </row>
    <row r="1345" spans="14:17">
      <c r="N1345" s="24"/>
      <c r="O1345" s="24"/>
      <c r="P1345" s="24"/>
      <c r="Q1345" s="24"/>
    </row>
    <row r="1346" spans="14:17">
      <c r="N1346" s="24"/>
      <c r="O1346" s="24"/>
      <c r="P1346" s="24"/>
      <c r="Q1346" s="24"/>
    </row>
    <row r="1347" spans="14:17">
      <c r="N1347" s="24"/>
      <c r="O1347" s="24"/>
      <c r="P1347" s="24"/>
      <c r="Q1347" s="24"/>
    </row>
    <row r="1348" spans="14:17">
      <c r="N1348" s="24"/>
      <c r="O1348" s="24"/>
      <c r="P1348" s="24"/>
      <c r="Q1348" s="24"/>
    </row>
    <row r="1349" spans="14:17">
      <c r="N1349" s="24"/>
      <c r="O1349" s="24"/>
      <c r="P1349" s="24"/>
      <c r="Q1349" s="24"/>
    </row>
    <row r="1350" spans="14:17">
      <c r="N1350" s="24"/>
      <c r="O1350" s="24"/>
      <c r="P1350" s="24"/>
      <c r="Q1350" s="24"/>
    </row>
    <row r="1351" spans="14:17">
      <c r="N1351" s="24"/>
      <c r="O1351" s="24"/>
      <c r="P1351" s="24"/>
      <c r="Q1351" s="24"/>
    </row>
    <row r="1352" spans="14:17">
      <c r="N1352" s="24"/>
      <c r="O1352" s="24"/>
      <c r="P1352" s="24"/>
      <c r="Q1352" s="24"/>
    </row>
    <row r="1353" spans="14:17">
      <c r="N1353" s="24"/>
      <c r="O1353" s="24"/>
      <c r="P1353" s="24"/>
      <c r="Q1353" s="24"/>
    </row>
    <row r="1354" spans="14:17">
      <c r="N1354" s="24"/>
      <c r="O1354" s="24"/>
      <c r="P1354" s="24"/>
      <c r="Q1354" s="24"/>
    </row>
    <row r="1355" spans="14:17">
      <c r="N1355" s="24"/>
      <c r="O1355" s="24"/>
      <c r="P1355" s="24"/>
      <c r="Q1355" s="24"/>
    </row>
    <row r="1356" spans="14:17">
      <c r="N1356" s="24"/>
      <c r="O1356" s="24"/>
      <c r="P1356" s="24"/>
      <c r="Q1356" s="24"/>
    </row>
    <row r="1357" spans="14:17">
      <c r="N1357" s="24"/>
      <c r="O1357" s="24"/>
      <c r="P1357" s="24"/>
      <c r="Q1357" s="24"/>
    </row>
    <row r="1358" spans="14:17">
      <c r="N1358" s="24"/>
      <c r="O1358" s="24"/>
      <c r="P1358" s="24"/>
      <c r="Q1358" s="24"/>
    </row>
    <row r="1359" spans="14:17">
      <c r="N1359" s="24"/>
      <c r="O1359" s="24"/>
      <c r="P1359" s="24"/>
      <c r="Q1359" s="24"/>
    </row>
    <row r="1360" spans="14:17">
      <c r="N1360" s="24"/>
      <c r="O1360" s="24"/>
      <c r="P1360" s="24"/>
      <c r="Q1360" s="24"/>
    </row>
    <row r="1361" spans="14:17">
      <c r="N1361" s="24"/>
      <c r="O1361" s="24"/>
      <c r="P1361" s="24"/>
      <c r="Q1361" s="24"/>
    </row>
    <row r="1362" spans="14:17">
      <c r="N1362" s="24"/>
      <c r="O1362" s="24"/>
      <c r="P1362" s="24"/>
      <c r="Q1362" s="24"/>
    </row>
    <row r="1363" spans="14:17">
      <c r="N1363" s="24"/>
      <c r="O1363" s="24"/>
      <c r="P1363" s="24"/>
      <c r="Q1363" s="24"/>
    </row>
    <row r="1364" spans="14:17">
      <c r="N1364" s="24"/>
      <c r="O1364" s="24"/>
      <c r="P1364" s="24"/>
      <c r="Q1364" s="24"/>
    </row>
    <row r="1365" spans="14:17">
      <c r="N1365" s="24"/>
      <c r="O1365" s="24"/>
      <c r="P1365" s="24"/>
      <c r="Q1365" s="24"/>
    </row>
    <row r="1366" spans="14:17">
      <c r="N1366" s="24"/>
      <c r="O1366" s="24"/>
      <c r="P1366" s="24"/>
      <c r="Q1366" s="24"/>
    </row>
    <row r="1367" spans="14:17">
      <c r="N1367" s="24"/>
      <c r="O1367" s="24"/>
      <c r="P1367" s="24"/>
      <c r="Q1367" s="24"/>
    </row>
    <row r="1368" spans="14:17">
      <c r="N1368" s="24"/>
      <c r="O1368" s="24"/>
      <c r="P1368" s="24"/>
      <c r="Q1368" s="24"/>
    </row>
    <row r="1369" spans="14:17">
      <c r="N1369" s="24"/>
      <c r="O1369" s="24"/>
      <c r="P1369" s="24"/>
      <c r="Q1369" s="24"/>
    </row>
    <row r="1370" spans="14:17">
      <c r="N1370" s="24"/>
      <c r="O1370" s="24"/>
      <c r="P1370" s="24"/>
      <c r="Q1370" s="24"/>
    </row>
    <row r="1371" spans="14:17">
      <c r="N1371" s="24"/>
      <c r="O1371" s="24"/>
      <c r="P1371" s="24"/>
      <c r="Q1371" s="24"/>
    </row>
    <row r="1372" spans="14:17">
      <c r="N1372" s="24"/>
      <c r="O1372" s="24"/>
      <c r="P1372" s="24"/>
      <c r="Q1372" s="24"/>
    </row>
    <row r="1373" spans="14:17">
      <c r="N1373" s="24"/>
      <c r="O1373" s="24"/>
      <c r="P1373" s="24"/>
      <c r="Q1373" s="24"/>
    </row>
    <row r="1374" spans="14:17">
      <c r="N1374" s="24"/>
      <c r="O1374" s="24"/>
      <c r="P1374" s="24"/>
      <c r="Q1374" s="24"/>
    </row>
    <row r="1375" spans="14:17">
      <c r="N1375" s="24"/>
      <c r="O1375" s="24"/>
      <c r="P1375" s="24"/>
      <c r="Q1375" s="24"/>
    </row>
    <row r="1376" spans="14:17">
      <c r="N1376" s="24"/>
      <c r="O1376" s="24"/>
      <c r="P1376" s="24"/>
      <c r="Q1376" s="24"/>
    </row>
    <row r="1377" spans="14:17">
      <c r="N1377" s="24"/>
      <c r="O1377" s="24"/>
      <c r="P1377" s="24"/>
      <c r="Q1377" s="24"/>
    </row>
    <row r="1378" spans="14:17">
      <c r="N1378" s="24"/>
      <c r="O1378" s="24"/>
      <c r="P1378" s="24"/>
      <c r="Q1378" s="24"/>
    </row>
    <row r="1379" spans="14:17">
      <c r="N1379" s="24"/>
      <c r="O1379" s="24"/>
      <c r="P1379" s="24"/>
      <c r="Q1379" s="24"/>
    </row>
    <row r="1380" spans="14:17">
      <c r="N1380" s="24"/>
      <c r="O1380" s="24"/>
      <c r="P1380" s="24"/>
      <c r="Q1380" s="24"/>
    </row>
    <row r="1381" spans="14:17">
      <c r="N1381" s="24"/>
      <c r="O1381" s="24"/>
      <c r="P1381" s="24"/>
      <c r="Q1381" s="24"/>
    </row>
    <row r="1382" spans="14:17">
      <c r="N1382" s="24"/>
      <c r="O1382" s="24"/>
      <c r="P1382" s="24"/>
      <c r="Q1382" s="24"/>
    </row>
    <row r="1383" spans="14:17">
      <c r="N1383" s="24"/>
      <c r="O1383" s="24"/>
      <c r="P1383" s="24"/>
      <c r="Q1383" s="24"/>
    </row>
    <row r="1384" spans="14:17">
      <c r="N1384" s="24"/>
      <c r="O1384" s="24"/>
      <c r="P1384" s="24"/>
      <c r="Q1384" s="24"/>
    </row>
    <row r="1385" spans="14:17">
      <c r="N1385" s="24"/>
      <c r="O1385" s="24"/>
      <c r="P1385" s="24"/>
      <c r="Q1385" s="24"/>
    </row>
    <row r="1386" spans="14:17">
      <c r="N1386" s="24"/>
      <c r="O1386" s="24"/>
      <c r="P1386" s="24"/>
      <c r="Q1386" s="24"/>
    </row>
    <row r="1387" spans="14:17">
      <c r="N1387" s="24"/>
      <c r="O1387" s="24"/>
      <c r="P1387" s="24"/>
      <c r="Q1387" s="24"/>
    </row>
    <row r="1388" spans="14:17">
      <c r="N1388" s="24"/>
      <c r="O1388" s="24"/>
      <c r="P1388" s="24"/>
      <c r="Q1388" s="24"/>
    </row>
    <row r="1389" spans="14:17">
      <c r="N1389" s="24"/>
      <c r="O1389" s="24"/>
      <c r="P1389" s="24"/>
      <c r="Q1389" s="24"/>
    </row>
    <row r="1390" spans="14:17">
      <c r="N1390" s="24"/>
      <c r="O1390" s="24"/>
      <c r="P1390" s="24"/>
      <c r="Q1390" s="24"/>
    </row>
    <row r="1391" spans="14:17">
      <c r="N1391" s="24"/>
      <c r="O1391" s="24"/>
      <c r="P1391" s="24"/>
      <c r="Q1391" s="24"/>
    </row>
    <row r="1392" spans="14:17">
      <c r="N1392" s="24"/>
      <c r="O1392" s="24"/>
      <c r="P1392" s="24"/>
      <c r="Q1392" s="24"/>
    </row>
    <row r="1393" spans="14:17">
      <c r="N1393" s="24"/>
      <c r="O1393" s="24"/>
      <c r="P1393" s="24"/>
      <c r="Q1393" s="24"/>
    </row>
    <row r="1394" spans="14:17">
      <c r="N1394" s="24"/>
      <c r="O1394" s="24"/>
      <c r="P1394" s="24"/>
      <c r="Q1394" s="24"/>
    </row>
    <row r="1395" spans="14:17">
      <c r="N1395" s="24"/>
      <c r="O1395" s="24"/>
      <c r="P1395" s="24"/>
      <c r="Q1395" s="24"/>
    </row>
    <row r="1396" spans="14:17">
      <c r="N1396" s="24"/>
      <c r="O1396" s="24"/>
      <c r="P1396" s="24"/>
      <c r="Q1396" s="24"/>
    </row>
    <row r="1397" spans="14:17">
      <c r="N1397" s="24"/>
      <c r="O1397" s="24"/>
      <c r="P1397" s="24"/>
      <c r="Q1397" s="24"/>
    </row>
    <row r="1398" spans="14:17">
      <c r="N1398" s="24"/>
      <c r="O1398" s="24"/>
      <c r="P1398" s="24"/>
      <c r="Q1398" s="24"/>
    </row>
    <row r="1399" spans="14:17">
      <c r="N1399" s="24"/>
      <c r="O1399" s="24"/>
      <c r="P1399" s="24"/>
      <c r="Q1399" s="24"/>
    </row>
    <row r="1400" spans="14:17">
      <c r="N1400" s="24"/>
      <c r="O1400" s="24"/>
      <c r="P1400" s="24"/>
      <c r="Q1400" s="24"/>
    </row>
    <row r="1401" spans="14:17">
      <c r="N1401" s="24"/>
      <c r="O1401" s="24"/>
      <c r="P1401" s="24"/>
      <c r="Q1401" s="24"/>
    </row>
    <row r="1402" spans="14:17">
      <c r="N1402" s="24"/>
      <c r="O1402" s="24"/>
      <c r="P1402" s="24"/>
      <c r="Q1402" s="24"/>
    </row>
    <row r="1403" spans="14:17">
      <c r="N1403" s="24"/>
      <c r="O1403" s="24"/>
      <c r="P1403" s="24"/>
      <c r="Q1403" s="24"/>
    </row>
    <row r="1404" spans="14:17">
      <c r="N1404" s="24"/>
      <c r="O1404" s="24"/>
      <c r="P1404" s="24"/>
      <c r="Q1404" s="24"/>
    </row>
    <row r="1405" spans="14:17">
      <c r="N1405" s="24"/>
      <c r="O1405" s="24"/>
      <c r="P1405" s="24"/>
      <c r="Q1405" s="24"/>
    </row>
    <row r="1406" spans="14:17">
      <c r="N1406" s="24"/>
      <c r="O1406" s="24"/>
      <c r="P1406" s="24"/>
      <c r="Q1406" s="24"/>
    </row>
    <row r="1407" spans="14:17">
      <c r="N1407" s="24"/>
      <c r="O1407" s="24"/>
      <c r="P1407" s="24"/>
      <c r="Q1407" s="24"/>
    </row>
    <row r="1408" spans="14:17">
      <c r="N1408" s="24"/>
      <c r="O1408" s="24"/>
      <c r="P1408" s="24"/>
      <c r="Q1408" s="24"/>
    </row>
    <row r="1409" spans="14:15">
      <c r="N1409" s="24"/>
      <c r="O1409" s="24"/>
    </row>
    <row r="1410" spans="14:15">
      <c r="N1410" s="24"/>
      <c r="O1410" s="24"/>
    </row>
    <row r="1411" spans="14:15">
      <c r="N1411" s="24"/>
      <c r="O1411" s="24"/>
    </row>
    <row r="1412" spans="14:15">
      <c r="N1412" s="24"/>
      <c r="O1412" s="24"/>
    </row>
    <row r="1413" spans="14:15">
      <c r="N1413" s="24"/>
      <c r="O1413" s="24"/>
    </row>
    <row r="1414" spans="14:15">
      <c r="N1414" s="24"/>
      <c r="O1414" s="24"/>
    </row>
    <row r="1415" spans="14:15">
      <c r="N1415" s="24"/>
      <c r="O1415" s="24"/>
    </row>
    <row r="1416" spans="14:15">
      <c r="N1416" s="24"/>
      <c r="O1416" s="24"/>
    </row>
    <row r="1417" spans="14:15">
      <c r="N1417" s="24"/>
      <c r="O1417" s="24"/>
    </row>
    <row r="1418" spans="14:15">
      <c r="N1418" s="24"/>
      <c r="O1418" s="24"/>
    </row>
    <row r="1419" spans="14:15">
      <c r="N1419" s="24"/>
      <c r="O1419" s="24"/>
    </row>
    <row r="1420" spans="14:15">
      <c r="N1420" s="24"/>
      <c r="O1420" s="24"/>
    </row>
    <row r="1421" spans="14:15">
      <c r="N1421" s="24"/>
      <c r="O1421" s="24"/>
    </row>
    <row r="1422" spans="14:15">
      <c r="N1422" s="24"/>
      <c r="O1422" s="24"/>
    </row>
    <row r="1423" spans="14:15">
      <c r="N1423" s="24"/>
      <c r="O1423" s="24"/>
    </row>
    <row r="1424" spans="14:15">
      <c r="N1424" s="24"/>
      <c r="O1424" s="24"/>
    </row>
    <row r="1425" spans="14:15">
      <c r="N1425" s="24"/>
      <c r="O1425" s="24"/>
    </row>
    <row r="1426" spans="14:15">
      <c r="N1426" s="24"/>
      <c r="O1426" s="24"/>
    </row>
    <row r="1427" spans="14:15">
      <c r="N1427" s="24"/>
      <c r="O1427" s="24"/>
    </row>
    <row r="1428" spans="14:15">
      <c r="N1428" s="24"/>
      <c r="O1428" s="24"/>
    </row>
    <row r="1429" spans="14:15">
      <c r="N1429" s="24"/>
      <c r="O1429" s="24"/>
    </row>
    <row r="1430" spans="14:15">
      <c r="N1430" s="24"/>
      <c r="O1430" s="24"/>
    </row>
    <row r="1431" spans="14:15">
      <c r="N1431" s="24"/>
      <c r="O1431" s="24"/>
    </row>
    <row r="1432" spans="14:15">
      <c r="N1432" s="24"/>
      <c r="O1432" s="24"/>
    </row>
    <row r="1433" spans="14:15">
      <c r="N1433" s="24"/>
      <c r="O1433" s="24"/>
    </row>
    <row r="1434" spans="14:15">
      <c r="N1434" s="24"/>
      <c r="O1434" s="24"/>
    </row>
    <row r="1435" spans="14:15">
      <c r="N1435" s="24"/>
      <c r="O1435" s="24"/>
    </row>
    <row r="1436" spans="14:15">
      <c r="N1436" s="24"/>
      <c r="O1436" s="24"/>
    </row>
    <row r="1437" spans="14:15">
      <c r="N1437" s="24"/>
      <c r="O1437" s="24"/>
    </row>
    <row r="1438" spans="14:15">
      <c r="N1438" s="24"/>
      <c r="O1438" s="24"/>
    </row>
    <row r="1439" spans="14:15">
      <c r="N1439" s="24"/>
      <c r="O1439" s="24"/>
    </row>
    <row r="1440" spans="14:15">
      <c r="N1440" s="24"/>
      <c r="O1440" s="24"/>
    </row>
    <row r="1441" spans="14:15">
      <c r="N1441" s="24"/>
      <c r="O1441" s="24"/>
    </row>
    <row r="1442" spans="14:15">
      <c r="N1442" s="24"/>
      <c r="O1442" s="24"/>
    </row>
    <row r="1443" spans="14:15">
      <c r="N1443" s="24"/>
      <c r="O1443" s="24"/>
    </row>
    <row r="1444" spans="14:15">
      <c r="N1444" s="24"/>
      <c r="O1444" s="24"/>
    </row>
    <row r="1445" spans="14:15">
      <c r="N1445" s="24"/>
      <c r="O1445" s="24"/>
    </row>
    <row r="1446" spans="14:15">
      <c r="N1446" s="24"/>
      <c r="O1446" s="24"/>
    </row>
    <row r="1447" spans="14:15">
      <c r="N1447" s="24"/>
      <c r="O1447" s="24"/>
    </row>
    <row r="1448" spans="14:15">
      <c r="N1448" s="24"/>
      <c r="O1448" s="24"/>
    </row>
    <row r="1449" spans="14:15">
      <c r="N1449" s="24"/>
      <c r="O1449" s="24"/>
    </row>
    <row r="1450" spans="14:15">
      <c r="N1450" s="24"/>
      <c r="O1450" s="24"/>
    </row>
    <row r="1451" spans="14:15">
      <c r="N1451" s="24"/>
      <c r="O1451" s="24"/>
    </row>
    <row r="1452" spans="14:15">
      <c r="N1452" s="24"/>
      <c r="O1452" s="24"/>
    </row>
    <row r="1453" spans="14:15">
      <c r="N1453" s="24"/>
      <c r="O1453" s="24"/>
    </row>
    <row r="1454" spans="14:15">
      <c r="N1454" s="24"/>
      <c r="O1454" s="24"/>
    </row>
    <row r="1455" spans="14:15">
      <c r="N1455" s="24"/>
      <c r="O1455" s="24"/>
    </row>
    <row r="1456" spans="14:15">
      <c r="N1456" s="24"/>
      <c r="O1456" s="24"/>
    </row>
    <row r="1457" spans="14:15">
      <c r="N1457" s="24"/>
      <c r="O1457" s="24"/>
    </row>
    <row r="1458" spans="14:15">
      <c r="N1458" s="24"/>
      <c r="O1458" s="24"/>
    </row>
    <row r="1459" spans="14:15">
      <c r="N1459" s="24"/>
      <c r="O1459" s="24"/>
    </row>
    <row r="1460" spans="14:15">
      <c r="N1460" s="24"/>
      <c r="O1460" s="24"/>
    </row>
    <row r="1461" spans="14:15">
      <c r="N1461" s="24"/>
      <c r="O1461" s="24"/>
    </row>
    <row r="1462" spans="14:15">
      <c r="N1462" s="24"/>
      <c r="O1462" s="24"/>
    </row>
    <row r="1463" spans="14:15">
      <c r="N1463" s="24"/>
      <c r="O1463" s="24"/>
    </row>
    <row r="1464" spans="14:15">
      <c r="N1464" s="24"/>
      <c r="O1464" s="24"/>
    </row>
    <row r="1465" spans="14:15">
      <c r="N1465" s="24"/>
      <c r="O1465" s="24"/>
    </row>
    <row r="1466" spans="14:15">
      <c r="N1466" s="24"/>
      <c r="O1466" s="24"/>
    </row>
    <row r="1467" spans="14:15">
      <c r="N1467" s="24"/>
      <c r="O1467" s="24"/>
    </row>
    <row r="1468" spans="14:15">
      <c r="N1468" s="24"/>
      <c r="O1468" s="24"/>
    </row>
    <row r="1469" spans="14:15">
      <c r="N1469" s="24"/>
      <c r="O1469" s="24"/>
    </row>
    <row r="1470" spans="14:15">
      <c r="N1470" s="24"/>
      <c r="O1470" s="24"/>
    </row>
    <row r="1471" spans="14:15">
      <c r="N1471" s="24"/>
      <c r="O1471" s="24"/>
    </row>
    <row r="1472" spans="14:15">
      <c r="N1472" s="24"/>
      <c r="O1472" s="24"/>
    </row>
    <row r="1473" spans="14:15">
      <c r="N1473" s="24"/>
      <c r="O1473" s="24"/>
    </row>
    <row r="1474" spans="14:15">
      <c r="N1474" s="24"/>
      <c r="O1474" s="24"/>
    </row>
    <row r="1475" spans="14:15">
      <c r="N1475" s="24"/>
      <c r="O1475" s="24"/>
    </row>
    <row r="1476" spans="14:15">
      <c r="N1476" s="24"/>
      <c r="O1476" s="24"/>
    </row>
    <row r="1477" spans="14:15">
      <c r="N1477" s="24"/>
      <c r="O1477" s="24"/>
    </row>
    <row r="1478" spans="14:15">
      <c r="N1478" s="24"/>
      <c r="O1478" s="24"/>
    </row>
    <row r="1479" spans="14:15">
      <c r="N1479" s="24"/>
      <c r="O1479" s="24"/>
    </row>
    <row r="1480" spans="14:15">
      <c r="N1480" s="24"/>
      <c r="O1480" s="24"/>
    </row>
    <row r="1481" spans="14:15">
      <c r="N1481" s="24"/>
      <c r="O1481" s="24"/>
    </row>
    <row r="1482" spans="14:15">
      <c r="N1482" s="24"/>
      <c r="O1482" s="24"/>
    </row>
    <row r="1483" spans="14:15">
      <c r="N1483" s="24"/>
      <c r="O1483" s="24"/>
    </row>
    <row r="1484" spans="14:15">
      <c r="N1484" s="24"/>
      <c r="O1484" s="24"/>
    </row>
    <row r="1485" spans="14:15">
      <c r="N1485" s="24"/>
      <c r="O1485" s="24"/>
    </row>
    <row r="1486" spans="14:15">
      <c r="N1486" s="24"/>
      <c r="O1486" s="24"/>
    </row>
    <row r="1487" spans="14:15">
      <c r="N1487" s="24"/>
      <c r="O1487" s="24"/>
    </row>
    <row r="1488" spans="14:15">
      <c r="N1488" s="24"/>
      <c r="O1488" s="24"/>
    </row>
    <row r="1489" spans="14:15">
      <c r="N1489" s="24"/>
      <c r="O1489" s="24"/>
    </row>
    <row r="1490" spans="14:15">
      <c r="N1490" s="24"/>
      <c r="O1490" s="24"/>
    </row>
    <row r="1491" spans="14:15">
      <c r="N1491" s="24"/>
      <c r="O1491" s="24"/>
    </row>
    <row r="1492" spans="14:15">
      <c r="N1492" s="24"/>
      <c r="O1492" s="24"/>
    </row>
    <row r="1493" spans="14:15">
      <c r="N1493" s="24"/>
      <c r="O1493" s="24"/>
    </row>
    <row r="1494" spans="14:15">
      <c r="N1494" s="24"/>
      <c r="O1494" s="24"/>
    </row>
    <row r="1495" spans="14:15">
      <c r="N1495" s="24"/>
      <c r="O1495" s="24"/>
    </row>
    <row r="1496" spans="14:15">
      <c r="N1496" s="24"/>
      <c r="O1496" s="24"/>
    </row>
    <row r="1497" spans="14:15">
      <c r="N1497" s="24"/>
      <c r="O1497" s="24"/>
    </row>
    <row r="1498" spans="14:15">
      <c r="N1498" s="24"/>
      <c r="O1498" s="24"/>
    </row>
    <row r="1499" spans="14:15">
      <c r="N1499" s="24"/>
      <c r="O1499" s="24"/>
    </row>
    <row r="1500" spans="14:15">
      <c r="N1500" s="24"/>
      <c r="O1500" s="24"/>
    </row>
    <row r="1501" spans="14:15">
      <c r="N1501" s="24"/>
      <c r="O1501" s="24"/>
    </row>
    <row r="1502" spans="14:15">
      <c r="N1502" s="24"/>
      <c r="O1502" s="24"/>
    </row>
    <row r="1503" spans="14:15">
      <c r="N1503" s="24"/>
      <c r="O1503" s="24"/>
    </row>
    <row r="1504" spans="14:15">
      <c r="N1504" s="24"/>
      <c r="O1504" s="24"/>
    </row>
    <row r="1505" spans="14:15">
      <c r="N1505" s="24"/>
      <c r="O1505" s="24"/>
    </row>
    <row r="1506" spans="14:15">
      <c r="N1506" s="24"/>
      <c r="O1506" s="24"/>
    </row>
    <row r="1507" spans="14:15">
      <c r="N1507" s="24"/>
      <c r="O1507" s="24"/>
    </row>
    <row r="1508" spans="14:15">
      <c r="N1508" s="24"/>
      <c r="O1508" s="24"/>
    </row>
    <row r="1509" spans="14:15">
      <c r="N1509" s="24"/>
      <c r="O1509" s="24"/>
    </row>
    <row r="1510" spans="14:15">
      <c r="N1510" s="24"/>
      <c r="O1510" s="24"/>
    </row>
    <row r="1511" spans="14:15">
      <c r="N1511" s="24"/>
      <c r="O1511" s="24"/>
    </row>
    <row r="1512" spans="14:15">
      <c r="N1512" s="24"/>
      <c r="O1512" s="24"/>
    </row>
    <row r="1513" spans="14:15">
      <c r="N1513" s="24"/>
      <c r="O1513" s="24"/>
    </row>
    <row r="1514" spans="14:15">
      <c r="N1514" s="24"/>
      <c r="O1514" s="24"/>
    </row>
    <row r="1515" spans="14:15">
      <c r="N1515" s="24"/>
      <c r="O1515" s="24"/>
    </row>
    <row r="1516" spans="14:15">
      <c r="N1516" s="24"/>
      <c r="O1516" s="24"/>
    </row>
    <row r="1517" spans="14:15">
      <c r="N1517" s="24"/>
      <c r="O1517" s="24"/>
    </row>
    <row r="1518" spans="14:15">
      <c r="N1518" s="24"/>
      <c r="O1518" s="24"/>
    </row>
    <row r="1519" spans="14:15">
      <c r="N1519" s="24"/>
      <c r="O1519" s="24"/>
    </row>
    <row r="1520" spans="14:15">
      <c r="N1520" s="24"/>
      <c r="O1520" s="24"/>
    </row>
    <row r="1521" spans="14:15">
      <c r="N1521" s="24"/>
      <c r="O1521" s="24"/>
    </row>
    <row r="1522" spans="14:15">
      <c r="N1522" s="24"/>
      <c r="O1522" s="24"/>
    </row>
    <row r="1523" spans="14:15">
      <c r="N1523" s="24"/>
      <c r="O1523" s="24"/>
    </row>
    <row r="1524" spans="14:15">
      <c r="N1524" s="24"/>
      <c r="O1524" s="24"/>
    </row>
    <row r="1525" spans="14:15">
      <c r="N1525" s="24"/>
      <c r="O1525" s="24"/>
    </row>
    <row r="1526" spans="14:15">
      <c r="N1526" s="24"/>
      <c r="O1526" s="24"/>
    </row>
    <row r="1527" spans="14:15">
      <c r="N1527" s="24"/>
      <c r="O1527" s="24"/>
    </row>
    <row r="1528" spans="14:15">
      <c r="N1528" s="24"/>
      <c r="O1528" s="24"/>
    </row>
    <row r="1529" spans="14:15">
      <c r="N1529" s="24"/>
      <c r="O1529" s="24"/>
    </row>
    <row r="1530" spans="14:15">
      <c r="N1530" s="24"/>
      <c r="O1530" s="24"/>
    </row>
    <row r="1531" spans="14:15">
      <c r="N1531" s="24"/>
      <c r="O1531" s="24"/>
    </row>
    <row r="1532" spans="14:15">
      <c r="N1532" s="24"/>
      <c r="O1532" s="24"/>
    </row>
    <row r="1533" spans="14:15">
      <c r="N1533" s="24"/>
      <c r="O1533" s="24"/>
    </row>
    <row r="1534" spans="14:15">
      <c r="N1534" s="24"/>
      <c r="O1534" s="24"/>
    </row>
    <row r="1535" spans="14:15">
      <c r="N1535" s="24"/>
      <c r="O1535" s="24"/>
    </row>
    <row r="1536" spans="14:15">
      <c r="N1536" s="24"/>
      <c r="O1536" s="24"/>
    </row>
    <row r="1537" spans="14:15">
      <c r="N1537" s="24"/>
      <c r="O1537" s="24"/>
    </row>
    <row r="1538" spans="14:15">
      <c r="N1538" s="24"/>
      <c r="O1538" s="24"/>
    </row>
    <row r="1539" spans="14:15">
      <c r="N1539" s="24"/>
      <c r="O1539" s="24"/>
    </row>
    <row r="1540" spans="14:15">
      <c r="N1540" s="24"/>
      <c r="O1540" s="24"/>
    </row>
    <row r="1541" spans="14:15">
      <c r="N1541" s="24"/>
      <c r="O1541" s="24"/>
    </row>
    <row r="1542" spans="14:15">
      <c r="N1542" s="24"/>
      <c r="O1542" s="24"/>
    </row>
    <row r="1543" spans="14:15">
      <c r="N1543" s="24"/>
      <c r="O1543" s="24"/>
    </row>
    <row r="1544" spans="14:15">
      <c r="N1544" s="24"/>
      <c r="O1544" s="24"/>
    </row>
    <row r="1545" spans="14:15">
      <c r="N1545" s="24"/>
      <c r="O1545" s="24"/>
    </row>
    <row r="1546" spans="14:15">
      <c r="N1546" s="24"/>
      <c r="O1546" s="24"/>
    </row>
    <row r="1547" spans="14:15">
      <c r="N1547" s="24"/>
      <c r="O1547" s="24"/>
    </row>
    <row r="1548" spans="14:15">
      <c r="N1548" s="24"/>
      <c r="O1548" s="24"/>
    </row>
    <row r="1549" spans="14:15">
      <c r="N1549" s="24"/>
      <c r="O1549" s="24"/>
    </row>
    <row r="1550" spans="14:15">
      <c r="N1550" s="24"/>
      <c r="O1550" s="24"/>
    </row>
    <row r="1551" spans="14:15">
      <c r="N1551" s="24"/>
      <c r="O1551" s="24"/>
    </row>
    <row r="1552" spans="14:15">
      <c r="N1552" s="24"/>
      <c r="O1552" s="24"/>
    </row>
    <row r="1553" spans="14:15">
      <c r="N1553" s="24"/>
      <c r="O1553" s="24"/>
    </row>
    <row r="1554" spans="14:15">
      <c r="N1554" s="24"/>
      <c r="O1554" s="24"/>
    </row>
    <row r="1555" spans="14:15">
      <c r="N1555" s="24"/>
      <c r="O1555" s="24"/>
    </row>
    <row r="1556" spans="14:15">
      <c r="N1556" s="24"/>
      <c r="O1556" s="24"/>
    </row>
    <row r="1557" spans="14:15">
      <c r="N1557" s="24"/>
      <c r="O1557" s="24"/>
    </row>
    <row r="1558" spans="14:15">
      <c r="N1558" s="24"/>
      <c r="O1558" s="24"/>
    </row>
    <row r="1559" spans="14:15">
      <c r="N1559" s="24"/>
      <c r="O1559" s="24"/>
    </row>
    <row r="1560" spans="14:15">
      <c r="N1560" s="24"/>
      <c r="O1560" s="24"/>
    </row>
    <row r="1561" spans="14:15">
      <c r="N1561" s="24"/>
      <c r="O1561" s="24"/>
    </row>
    <row r="1562" spans="14:15">
      <c r="N1562" s="24"/>
      <c r="O1562" s="24"/>
    </row>
    <row r="1563" spans="14:15">
      <c r="N1563" s="24"/>
      <c r="O1563" s="24"/>
    </row>
    <row r="1564" spans="14:15">
      <c r="N1564" s="24"/>
      <c r="O1564" s="24"/>
    </row>
    <row r="1565" spans="14:15">
      <c r="N1565" s="24"/>
      <c r="O1565" s="24"/>
    </row>
    <row r="1566" spans="14:15">
      <c r="N1566" s="24"/>
      <c r="O1566" s="24"/>
    </row>
    <row r="1567" spans="14:15">
      <c r="N1567" s="24"/>
      <c r="O1567" s="24"/>
    </row>
    <row r="1568" spans="14:15">
      <c r="N1568" s="24"/>
      <c r="O1568" s="24"/>
    </row>
    <row r="1569" spans="14:15">
      <c r="N1569" s="24"/>
      <c r="O1569" s="24"/>
    </row>
    <row r="1570" spans="14:15">
      <c r="N1570" s="24"/>
      <c r="O1570" s="24"/>
    </row>
    <row r="1571" spans="14:15">
      <c r="N1571" s="24"/>
      <c r="O1571" s="24"/>
    </row>
    <row r="1572" spans="14:15">
      <c r="N1572" s="24"/>
      <c r="O1572" s="24"/>
    </row>
    <row r="1573" spans="14:15">
      <c r="N1573" s="24"/>
      <c r="O1573" s="24"/>
    </row>
    <row r="1574" spans="14:15">
      <c r="N1574" s="24"/>
      <c r="O1574" s="24"/>
    </row>
    <row r="1575" spans="14:15">
      <c r="N1575" s="24"/>
      <c r="O1575" s="24"/>
    </row>
    <row r="1576" spans="14:15">
      <c r="N1576" s="24"/>
      <c r="O1576" s="24"/>
    </row>
    <row r="1577" spans="14:15">
      <c r="N1577" s="24"/>
    </row>
    <row r="1578" spans="14:15">
      <c r="N1578" s="24"/>
    </row>
    <row r="1579" spans="14:15">
      <c r="N1579" s="24"/>
    </row>
    <row r="1580" spans="14:15">
      <c r="N1580" s="24"/>
    </row>
    <row r="1581" spans="14:15">
      <c r="N1581" s="24"/>
    </row>
    <row r="1582" spans="14:15">
      <c r="N1582" s="24"/>
    </row>
    <row r="1583" spans="14:15">
      <c r="N1583" s="24"/>
    </row>
    <row r="1584" spans="14:15">
      <c r="N1584" s="24"/>
    </row>
    <row r="1585" spans="14:14">
      <c r="N1585" s="24"/>
    </row>
    <row r="1586" spans="14:14">
      <c r="N1586" s="24"/>
    </row>
    <row r="1587" spans="14:14">
      <c r="N1587" s="24"/>
    </row>
    <row r="1588" spans="14:14">
      <c r="N1588" s="24"/>
    </row>
    <row r="1589" spans="14:14">
      <c r="N1589" s="24"/>
    </row>
    <row r="1590" spans="14:14">
      <c r="N1590" s="24"/>
    </row>
    <row r="1591" spans="14:14">
      <c r="N1591" s="24"/>
    </row>
    <row r="1592" spans="14:14">
      <c r="N1592" s="24"/>
    </row>
    <row r="1593" spans="14:14">
      <c r="N1593" s="24"/>
    </row>
    <row r="1594" spans="14:14">
      <c r="N1594" s="24"/>
    </row>
    <row r="1595" spans="14:14">
      <c r="N1595" s="24"/>
    </row>
    <row r="1596" spans="14:14">
      <c r="N1596" s="24"/>
    </row>
    <row r="1597" spans="14:14">
      <c r="N1597" s="24"/>
    </row>
    <row r="1598" spans="14:14">
      <c r="N1598" s="24"/>
    </row>
    <row r="1599" spans="14:14">
      <c r="N1599" s="24"/>
    </row>
    <row r="1600" spans="14:14">
      <c r="N1600" s="24"/>
    </row>
    <row r="1601" spans="14:14">
      <c r="N1601" s="24"/>
    </row>
    <row r="1602" spans="14:14">
      <c r="N1602" s="24"/>
    </row>
    <row r="1603" spans="14:14">
      <c r="N1603" s="24"/>
    </row>
    <row r="1604" spans="14:14">
      <c r="N1604" s="24"/>
    </row>
    <row r="1605" spans="14:14">
      <c r="N1605" s="24"/>
    </row>
    <row r="1606" spans="14:14">
      <c r="N1606" s="24"/>
    </row>
    <row r="1607" spans="14:14">
      <c r="N1607" s="24"/>
    </row>
    <row r="1608" spans="14:14">
      <c r="N1608" s="24"/>
    </row>
    <row r="1609" spans="14:14">
      <c r="N1609" s="24"/>
    </row>
    <row r="1610" spans="14:14">
      <c r="N1610" s="24"/>
    </row>
    <row r="1611" spans="14:14">
      <c r="N1611" s="24"/>
    </row>
    <row r="1612" spans="14:14">
      <c r="N1612" s="24"/>
    </row>
    <row r="1613" spans="14:14">
      <c r="N1613" s="24"/>
    </row>
    <row r="1614" spans="14:14">
      <c r="N1614" s="24"/>
    </row>
    <row r="1615" spans="14:14">
      <c r="N1615" s="24"/>
    </row>
    <row r="1616" spans="14:14">
      <c r="N1616" s="24"/>
    </row>
    <row r="1617" spans="14:14">
      <c r="N1617" s="24"/>
    </row>
    <row r="1618" spans="14:14">
      <c r="N1618" s="24"/>
    </row>
    <row r="1619" spans="14:14">
      <c r="N1619" s="24"/>
    </row>
    <row r="1620" spans="14:14">
      <c r="N1620" s="24"/>
    </row>
    <row r="1621" spans="14:14">
      <c r="N1621" s="24"/>
    </row>
    <row r="1622" spans="14:14">
      <c r="N1622" s="24"/>
    </row>
    <row r="1623" spans="14:14">
      <c r="N1623" s="24"/>
    </row>
    <row r="1624" spans="14:14">
      <c r="N1624" s="24"/>
    </row>
    <row r="1625" spans="14:14">
      <c r="N1625" s="24"/>
    </row>
    <row r="1626" spans="14:14">
      <c r="N1626" s="24"/>
    </row>
    <row r="1627" spans="14:14">
      <c r="N1627" s="24"/>
    </row>
    <row r="1628" spans="14:14">
      <c r="N1628" s="24"/>
    </row>
    <row r="1629" spans="14:14">
      <c r="N1629" s="24"/>
    </row>
    <row r="1630" spans="14:14">
      <c r="N1630" s="24"/>
    </row>
    <row r="1631" spans="14:14">
      <c r="N1631" s="24"/>
    </row>
    <row r="1632" spans="14:14">
      <c r="N1632" s="24"/>
    </row>
    <row r="1633" spans="14:14">
      <c r="N1633" s="24"/>
    </row>
    <row r="1634" spans="14:14">
      <c r="N1634" s="24"/>
    </row>
    <row r="1635" spans="14:14">
      <c r="N1635" s="24"/>
    </row>
    <row r="1636" spans="14:14">
      <c r="N1636" s="24"/>
    </row>
    <row r="1637" spans="14:14">
      <c r="N1637" s="24"/>
    </row>
    <row r="1638" spans="14:14">
      <c r="N1638" s="24"/>
    </row>
    <row r="1639" spans="14:14">
      <c r="N1639" s="24"/>
    </row>
    <row r="1640" spans="14:14">
      <c r="N1640" s="24"/>
    </row>
    <row r="1641" spans="14:14">
      <c r="N1641" s="24"/>
    </row>
    <row r="1642" spans="14:14">
      <c r="N1642" s="24"/>
    </row>
    <row r="1643" spans="14:14">
      <c r="N1643" s="24"/>
    </row>
    <row r="1644" spans="14:14">
      <c r="N1644" s="24"/>
    </row>
    <row r="1645" spans="14:14">
      <c r="N1645" s="24"/>
    </row>
    <row r="1646" spans="14:14">
      <c r="N1646" s="24"/>
    </row>
    <row r="1647" spans="14:14">
      <c r="N1647" s="24"/>
    </row>
    <row r="1648" spans="14:14">
      <c r="N1648" s="24"/>
    </row>
    <row r="1649" spans="14:14">
      <c r="N1649" s="24"/>
    </row>
    <row r="1650" spans="14:14">
      <c r="N1650" s="24"/>
    </row>
    <row r="1651" spans="14:14">
      <c r="N1651" s="24"/>
    </row>
    <row r="1652" spans="14:14">
      <c r="N1652" s="24"/>
    </row>
    <row r="1653" spans="14:14">
      <c r="N1653" s="24"/>
    </row>
    <row r="1654" spans="14:14">
      <c r="N1654" s="24"/>
    </row>
    <row r="1655" spans="14:14">
      <c r="N1655" s="24"/>
    </row>
    <row r="1656" spans="14:14">
      <c r="N1656" s="24"/>
    </row>
    <row r="1657" spans="14:14">
      <c r="N1657" s="24"/>
    </row>
    <row r="1658" spans="14:14">
      <c r="N1658" s="24"/>
    </row>
    <row r="1659" spans="14:14">
      <c r="N1659" s="24"/>
    </row>
    <row r="1660" spans="14:14">
      <c r="N1660" s="24"/>
    </row>
    <row r="1661" spans="14:14">
      <c r="N1661" s="24"/>
    </row>
    <row r="1662" spans="14:14">
      <c r="N1662" s="24"/>
    </row>
    <row r="1663" spans="14:14">
      <c r="N1663" s="24"/>
    </row>
    <row r="1664" spans="14:14">
      <c r="N1664" s="24"/>
    </row>
    <row r="1665" spans="14:14">
      <c r="N1665" s="24"/>
    </row>
    <row r="1666" spans="14:14">
      <c r="N1666" s="24"/>
    </row>
    <row r="1667" spans="14:14">
      <c r="N1667" s="24"/>
    </row>
    <row r="1668" spans="14:14">
      <c r="N1668" s="24"/>
    </row>
    <row r="1669" spans="14:14">
      <c r="N1669" s="24"/>
    </row>
    <row r="1670" spans="14:14">
      <c r="N1670" s="24"/>
    </row>
    <row r="1671" spans="14:14">
      <c r="N1671" s="24"/>
    </row>
    <row r="1672" spans="14:14">
      <c r="N1672" s="24"/>
    </row>
    <row r="1673" spans="14:14">
      <c r="N1673" s="24"/>
    </row>
    <row r="1674" spans="14:14">
      <c r="N1674" s="24"/>
    </row>
    <row r="1675" spans="14:14">
      <c r="N1675" s="24"/>
    </row>
    <row r="1676" spans="14:14">
      <c r="N1676" s="24"/>
    </row>
    <row r="1677" spans="14:14">
      <c r="N1677" s="24"/>
    </row>
    <row r="1678" spans="14:14">
      <c r="N1678" s="24"/>
    </row>
    <row r="1679" spans="14:14">
      <c r="N1679" s="24"/>
    </row>
    <row r="1680" spans="14:14">
      <c r="N1680" s="24"/>
    </row>
    <row r="1681" spans="14:14">
      <c r="N1681" s="24"/>
    </row>
    <row r="1682" spans="14:14">
      <c r="N1682" s="24"/>
    </row>
    <row r="1683" spans="14:14">
      <c r="N1683" s="24"/>
    </row>
    <row r="1684" spans="14:14">
      <c r="N1684" s="24"/>
    </row>
    <row r="1685" spans="14:14">
      <c r="N1685" s="24"/>
    </row>
    <row r="1686" spans="14:14">
      <c r="N1686" s="24"/>
    </row>
    <row r="1687" spans="14:14">
      <c r="N1687" s="24"/>
    </row>
    <row r="1688" spans="14:14">
      <c r="N1688" s="24"/>
    </row>
    <row r="1689" spans="14:14">
      <c r="N1689" s="24"/>
    </row>
    <row r="1690" spans="14:14">
      <c r="N1690" s="24"/>
    </row>
    <row r="1691" spans="14:14">
      <c r="N1691" s="24"/>
    </row>
    <row r="1692" spans="14:14">
      <c r="N1692" s="24"/>
    </row>
    <row r="1693" spans="14:14">
      <c r="N1693" s="24"/>
    </row>
    <row r="1694" spans="14:14">
      <c r="N1694" s="24"/>
    </row>
    <row r="1695" spans="14:14">
      <c r="N1695" s="24"/>
    </row>
    <row r="1696" spans="14:14">
      <c r="N1696" s="24"/>
    </row>
    <row r="1697" spans="14:14">
      <c r="N1697" s="24"/>
    </row>
    <row r="1698" spans="14:14">
      <c r="N1698" s="24"/>
    </row>
    <row r="1699" spans="14:14">
      <c r="N1699" s="24"/>
    </row>
    <row r="1700" spans="14:14">
      <c r="N1700" s="24"/>
    </row>
    <row r="1701" spans="14:14">
      <c r="N1701" s="24"/>
    </row>
    <row r="1702" spans="14:14">
      <c r="N1702" s="24"/>
    </row>
    <row r="1703" spans="14:14">
      <c r="N1703" s="24"/>
    </row>
    <row r="1704" spans="14:14">
      <c r="N1704" s="24"/>
    </row>
    <row r="1705" spans="14:14">
      <c r="N1705" s="24"/>
    </row>
    <row r="1706" spans="14:14">
      <c r="N1706" s="24"/>
    </row>
    <row r="1707" spans="14:14">
      <c r="N1707" s="24"/>
    </row>
    <row r="1708" spans="14:14">
      <c r="N1708" s="24"/>
    </row>
    <row r="1709" spans="14:14">
      <c r="N1709" s="24"/>
    </row>
    <row r="1710" spans="14:14">
      <c r="N1710" s="24"/>
    </row>
    <row r="1711" spans="14:14">
      <c r="N1711" s="24"/>
    </row>
    <row r="1712" spans="14:14">
      <c r="N1712" s="24"/>
    </row>
    <row r="1713" spans="14:14">
      <c r="N1713" s="24"/>
    </row>
    <row r="1714" spans="14:14">
      <c r="N1714" s="24"/>
    </row>
    <row r="1715" spans="14:14">
      <c r="N1715" s="24"/>
    </row>
    <row r="1716" spans="14:14">
      <c r="N1716" s="24"/>
    </row>
    <row r="1717" spans="14:14">
      <c r="N1717" s="24"/>
    </row>
    <row r="1718" spans="14:14">
      <c r="N1718" s="24"/>
    </row>
    <row r="1719" spans="14:14">
      <c r="N1719" s="24"/>
    </row>
    <row r="1720" spans="14:14">
      <c r="N1720" s="24"/>
    </row>
    <row r="1721" spans="14:14">
      <c r="N1721" s="24"/>
    </row>
    <row r="1722" spans="14:14">
      <c r="N1722" s="24"/>
    </row>
    <row r="1723" spans="14:14">
      <c r="N1723" s="24"/>
    </row>
    <row r="1724" spans="14:14">
      <c r="N1724" s="24"/>
    </row>
    <row r="1725" spans="14:14">
      <c r="N1725" s="24"/>
    </row>
    <row r="1726" spans="14:14">
      <c r="N1726" s="24"/>
    </row>
    <row r="1727" spans="14:14">
      <c r="N1727" s="24"/>
    </row>
    <row r="1728" spans="14:14">
      <c r="N1728" s="24"/>
    </row>
    <row r="1729" spans="14:14">
      <c r="N1729" s="24"/>
    </row>
    <row r="1730" spans="14:14">
      <c r="N1730" s="24"/>
    </row>
    <row r="1731" spans="14:14">
      <c r="N1731" s="24"/>
    </row>
    <row r="1732" spans="14:14">
      <c r="N1732" s="24"/>
    </row>
    <row r="1733" spans="14:14">
      <c r="N1733" s="24"/>
    </row>
    <row r="1734" spans="14:14">
      <c r="N1734" s="24"/>
    </row>
    <row r="1735" spans="14:14">
      <c r="N1735" s="24"/>
    </row>
    <row r="1736" spans="14:14">
      <c r="N1736" s="24"/>
    </row>
    <row r="1737" spans="14:14">
      <c r="N1737" s="24"/>
    </row>
    <row r="1738" spans="14:14">
      <c r="N1738" s="24"/>
    </row>
    <row r="1739" spans="14:14">
      <c r="N1739" s="24"/>
    </row>
    <row r="1740" spans="14:14">
      <c r="N1740" s="24"/>
    </row>
    <row r="1741" spans="14:14">
      <c r="N1741" s="24"/>
    </row>
    <row r="1742" spans="14:14">
      <c r="N1742" s="24"/>
    </row>
    <row r="1743" spans="14:14">
      <c r="N1743" s="24"/>
    </row>
    <row r="1744" spans="14:14">
      <c r="N1744" s="24"/>
    </row>
    <row r="1745" spans="14:14">
      <c r="N1745" s="24"/>
    </row>
    <row r="1746" spans="14:14">
      <c r="N1746" s="24"/>
    </row>
    <row r="1747" spans="14:14">
      <c r="N1747" s="24"/>
    </row>
    <row r="1748" spans="14:14">
      <c r="N1748" s="24"/>
    </row>
    <row r="1749" spans="14:14">
      <c r="N1749" s="24"/>
    </row>
    <row r="1750" spans="14:14">
      <c r="N1750" s="24"/>
    </row>
    <row r="1751" spans="14:14">
      <c r="N1751" s="24"/>
    </row>
    <row r="1752" spans="14:14">
      <c r="N1752" s="24"/>
    </row>
    <row r="1753" spans="14:14">
      <c r="N1753" s="24"/>
    </row>
    <row r="1754" spans="14:14">
      <c r="N1754" s="24"/>
    </row>
    <row r="1755" spans="14:14">
      <c r="N1755" s="24"/>
    </row>
    <row r="1756" spans="14:14">
      <c r="N1756" s="24"/>
    </row>
    <row r="1757" spans="14:14">
      <c r="N1757" s="24"/>
    </row>
    <row r="1758" spans="14:14">
      <c r="N1758" s="24"/>
    </row>
    <row r="1759" spans="14:14">
      <c r="N1759" s="24"/>
    </row>
    <row r="1760" spans="14:14">
      <c r="N1760" s="24"/>
    </row>
    <row r="1761" spans="14:14">
      <c r="N1761" s="24"/>
    </row>
    <row r="1762" spans="14:14">
      <c r="N1762" s="24"/>
    </row>
    <row r="1763" spans="14:14">
      <c r="N1763" s="24"/>
    </row>
    <row r="1764" spans="14:14">
      <c r="N1764" s="24"/>
    </row>
    <row r="1765" spans="14:14">
      <c r="N1765" s="24"/>
    </row>
    <row r="1766" spans="14:14">
      <c r="N1766" s="24"/>
    </row>
    <row r="1767" spans="14:14">
      <c r="N1767" s="24"/>
    </row>
    <row r="1768" spans="14:14">
      <c r="N1768" s="24"/>
    </row>
    <row r="1769" spans="14:14">
      <c r="N1769" s="24"/>
    </row>
    <row r="1770" spans="14:14">
      <c r="N1770" s="24"/>
    </row>
    <row r="1771" spans="14:14">
      <c r="N1771" s="24"/>
    </row>
    <row r="1772" spans="14:14">
      <c r="N1772" s="24"/>
    </row>
    <row r="1773" spans="14:14">
      <c r="N1773" s="24"/>
    </row>
    <row r="1774" spans="14:14">
      <c r="N1774" s="24"/>
    </row>
    <row r="1775" spans="14:14">
      <c r="N1775" s="24"/>
    </row>
    <row r="1776" spans="14:14">
      <c r="N1776" s="24"/>
    </row>
    <row r="1777" spans="14:14">
      <c r="N1777" s="24"/>
    </row>
    <row r="1778" spans="14:14">
      <c r="N1778" s="24"/>
    </row>
    <row r="1779" spans="14:14">
      <c r="N1779" s="24"/>
    </row>
    <row r="1780" spans="14:14">
      <c r="N1780" s="24"/>
    </row>
    <row r="1781" spans="14:14">
      <c r="N1781" s="24"/>
    </row>
    <row r="1782" spans="14:14">
      <c r="N1782" s="24"/>
    </row>
    <row r="1783" spans="14:14">
      <c r="N1783" s="24"/>
    </row>
    <row r="1784" spans="14:14">
      <c r="N1784" s="24"/>
    </row>
    <row r="1785" spans="14:14">
      <c r="N1785" s="24"/>
    </row>
    <row r="1786" spans="14:14">
      <c r="N1786" s="24"/>
    </row>
    <row r="1787" spans="14:14">
      <c r="N1787" s="24"/>
    </row>
    <row r="1788" spans="14:14">
      <c r="N1788" s="24"/>
    </row>
    <row r="1789" spans="14:14">
      <c r="N1789" s="24"/>
    </row>
    <row r="1790" spans="14:14">
      <c r="N1790" s="24"/>
    </row>
    <row r="1791" spans="14:14">
      <c r="N1791" s="24"/>
    </row>
    <row r="1792" spans="14:14">
      <c r="N1792" s="24"/>
    </row>
    <row r="1793" spans="14:14">
      <c r="N1793" s="24"/>
    </row>
    <row r="1794" spans="14:14">
      <c r="N1794" s="24"/>
    </row>
    <row r="1795" spans="14:14">
      <c r="N1795" s="24"/>
    </row>
    <row r="1796" spans="14:14">
      <c r="N1796" s="24"/>
    </row>
    <row r="1797" spans="14:14">
      <c r="N1797" s="24"/>
    </row>
    <row r="1798" spans="14:14">
      <c r="N1798" s="24"/>
    </row>
    <row r="1799" spans="14:14">
      <c r="N1799" s="24"/>
    </row>
    <row r="1800" spans="14:14">
      <c r="N1800" s="24"/>
    </row>
    <row r="1801" spans="14:14">
      <c r="N1801" s="24"/>
    </row>
    <row r="1802" spans="14:14">
      <c r="N1802" s="24"/>
    </row>
    <row r="1803" spans="14:14">
      <c r="N1803" s="24"/>
    </row>
    <row r="1804" spans="14:14">
      <c r="N1804" s="24"/>
    </row>
    <row r="1805" spans="14:14">
      <c r="N1805" s="24"/>
    </row>
    <row r="1806" spans="14:14">
      <c r="N1806" s="24"/>
    </row>
    <row r="1807" spans="14:14">
      <c r="N1807" s="24"/>
    </row>
    <row r="1808" spans="14:14">
      <c r="N1808" s="24"/>
    </row>
    <row r="1809" spans="14:14">
      <c r="N1809" s="24"/>
    </row>
    <row r="1810" spans="14:14">
      <c r="N1810" s="24"/>
    </row>
    <row r="1811" spans="14:14">
      <c r="N1811" s="24"/>
    </row>
    <row r="1812" spans="14:14">
      <c r="N1812" s="24"/>
    </row>
    <row r="1813" spans="14:14">
      <c r="N1813" s="24"/>
    </row>
    <row r="1814" spans="14:14">
      <c r="N1814" s="24"/>
    </row>
    <row r="1815" spans="14:14">
      <c r="N1815" s="24"/>
    </row>
    <row r="1816" spans="14:14">
      <c r="N1816" s="24"/>
    </row>
    <row r="1817" spans="14:14">
      <c r="N1817" s="24"/>
    </row>
    <row r="1818" spans="14:14">
      <c r="N1818" s="24"/>
    </row>
    <row r="1819" spans="14:14">
      <c r="N1819" s="24"/>
    </row>
    <row r="1820" spans="14:14">
      <c r="N1820" s="24"/>
    </row>
    <row r="1821" spans="14:14">
      <c r="N1821" s="24"/>
    </row>
    <row r="1822" spans="14:14">
      <c r="N1822" s="24"/>
    </row>
    <row r="1823" spans="14:14">
      <c r="N1823" s="24"/>
    </row>
    <row r="1824" spans="14:14">
      <c r="N1824" s="24"/>
    </row>
    <row r="1825" spans="14:14">
      <c r="N1825" s="24"/>
    </row>
    <row r="1826" spans="14:14">
      <c r="N1826" s="24"/>
    </row>
    <row r="1827" spans="14:14">
      <c r="N1827" s="24"/>
    </row>
    <row r="1828" spans="14:14">
      <c r="N1828" s="24"/>
    </row>
    <row r="1829" spans="14:14">
      <c r="N1829" s="24"/>
    </row>
    <row r="1830" spans="14:14">
      <c r="N1830" s="24"/>
    </row>
    <row r="1831" spans="14:14">
      <c r="N1831" s="24"/>
    </row>
    <row r="1832" spans="14:14">
      <c r="N1832" s="24"/>
    </row>
    <row r="1833" spans="14:14">
      <c r="N1833" s="24"/>
    </row>
    <row r="1834" spans="14:14">
      <c r="N1834" s="24"/>
    </row>
    <row r="1835" spans="14:14">
      <c r="N1835" s="24"/>
    </row>
    <row r="1836" spans="14:14">
      <c r="N1836" s="24"/>
    </row>
    <row r="1837" spans="14:14">
      <c r="N1837" s="24"/>
    </row>
    <row r="1838" spans="14:14">
      <c r="N1838" s="24"/>
    </row>
    <row r="1839" spans="14:14">
      <c r="N1839" s="24"/>
    </row>
    <row r="1840" spans="14:14">
      <c r="N1840" s="24"/>
    </row>
    <row r="1841" spans="14:14">
      <c r="N1841" s="24"/>
    </row>
    <row r="1842" spans="14:14">
      <c r="N1842" s="24"/>
    </row>
    <row r="1843" spans="14:14">
      <c r="N1843" s="24"/>
    </row>
    <row r="1844" spans="14:14">
      <c r="N1844" s="24"/>
    </row>
    <row r="1845" spans="14:14">
      <c r="N1845" s="24"/>
    </row>
    <row r="1846" spans="14:14">
      <c r="N1846" s="24"/>
    </row>
    <row r="1847" spans="14:14">
      <c r="N1847" s="24"/>
    </row>
    <row r="1848" spans="14:14">
      <c r="N1848" s="24"/>
    </row>
    <row r="1849" spans="14:14">
      <c r="N1849" s="24"/>
    </row>
    <row r="1850" spans="14:14">
      <c r="N1850" s="24"/>
    </row>
    <row r="1851" spans="14:14">
      <c r="N1851" s="24"/>
    </row>
    <row r="1852" spans="14:14">
      <c r="N1852" s="24"/>
    </row>
    <row r="1853" spans="14:14">
      <c r="N1853" s="24"/>
    </row>
    <row r="1854" spans="14:14">
      <c r="N1854" s="24"/>
    </row>
    <row r="1855" spans="14:14">
      <c r="N1855" s="24"/>
    </row>
    <row r="1856" spans="14:14">
      <c r="N1856" s="24"/>
    </row>
    <row r="1857" spans="14:14">
      <c r="N1857" s="24"/>
    </row>
    <row r="1858" spans="14:14">
      <c r="N1858" s="24"/>
    </row>
    <row r="1859" spans="14:14">
      <c r="N1859" s="24"/>
    </row>
    <row r="1860" spans="14:14">
      <c r="N1860" s="24"/>
    </row>
    <row r="1861" spans="14:14">
      <c r="N1861" s="24"/>
    </row>
    <row r="1862" spans="14:14">
      <c r="N1862" s="24"/>
    </row>
    <row r="1863" spans="14:14">
      <c r="N1863" s="24"/>
    </row>
    <row r="1864" spans="14:14">
      <c r="N1864" s="24"/>
    </row>
    <row r="1865" spans="14:14">
      <c r="N1865" s="24"/>
    </row>
    <row r="1866" spans="14:14">
      <c r="N1866" s="24"/>
    </row>
    <row r="1867" spans="14:14">
      <c r="N1867" s="24"/>
    </row>
    <row r="1868" spans="14:14">
      <c r="N1868" s="24"/>
    </row>
    <row r="1869" spans="14:14">
      <c r="N1869" s="24"/>
    </row>
    <row r="1870" spans="14:14">
      <c r="N1870" s="24"/>
    </row>
    <row r="1871" spans="14:14">
      <c r="N1871" s="24"/>
    </row>
    <row r="1872" spans="14:14">
      <c r="N1872" s="24"/>
    </row>
    <row r="1873" spans="14:14">
      <c r="N1873" s="24"/>
    </row>
    <row r="1874" spans="14:14">
      <c r="N1874" s="24"/>
    </row>
    <row r="1875" spans="14:14">
      <c r="N1875" s="24"/>
    </row>
    <row r="1876" spans="14:14">
      <c r="N1876" s="24"/>
    </row>
    <row r="1877" spans="14:14">
      <c r="N1877" s="24"/>
    </row>
    <row r="1878" spans="14:14">
      <c r="N1878" s="24"/>
    </row>
    <row r="1879" spans="14:14">
      <c r="N1879" s="24"/>
    </row>
    <row r="1880" spans="14:14">
      <c r="N1880" s="24"/>
    </row>
    <row r="1881" spans="14:14">
      <c r="N1881" s="24"/>
    </row>
    <row r="1882" spans="14:14">
      <c r="N1882" s="24"/>
    </row>
    <row r="1883" spans="14:14">
      <c r="N1883" s="24"/>
    </row>
    <row r="1884" spans="14:14">
      <c r="N1884" s="24"/>
    </row>
    <row r="1885" spans="14:14">
      <c r="N1885" s="24"/>
    </row>
    <row r="1886" spans="14:14">
      <c r="N1886" s="24"/>
    </row>
    <row r="1887" spans="14:14">
      <c r="N1887" s="24"/>
    </row>
    <row r="1888" spans="14:14">
      <c r="N1888" s="24"/>
    </row>
    <row r="1889" spans="14:14">
      <c r="N1889" s="24"/>
    </row>
    <row r="1890" spans="14:14">
      <c r="N1890" s="24"/>
    </row>
    <row r="1891" spans="14:14">
      <c r="N1891" s="24"/>
    </row>
    <row r="1892" spans="14:14">
      <c r="N1892" s="24"/>
    </row>
    <row r="1893" spans="14:14">
      <c r="N1893" s="24"/>
    </row>
    <row r="1894" spans="14:14">
      <c r="N1894" s="24"/>
    </row>
    <row r="1895" spans="14:14">
      <c r="N1895" s="24"/>
    </row>
    <row r="1896" spans="14:14">
      <c r="N1896" s="24"/>
    </row>
    <row r="1897" spans="14:14">
      <c r="N1897" s="24"/>
    </row>
    <row r="1898" spans="14:14">
      <c r="N1898" s="24"/>
    </row>
    <row r="1899" spans="14:14">
      <c r="N1899" s="24"/>
    </row>
    <row r="1900" spans="14:14">
      <c r="N1900" s="24"/>
    </row>
    <row r="1901" spans="14:14">
      <c r="N1901" s="24"/>
    </row>
    <row r="1902" spans="14:14">
      <c r="N1902" s="24"/>
    </row>
    <row r="1903" spans="14:14">
      <c r="N1903" s="24"/>
    </row>
    <row r="1904" spans="14:14">
      <c r="N1904" s="24"/>
    </row>
    <row r="1905" spans="14:14">
      <c r="N1905" s="24"/>
    </row>
    <row r="1906" spans="14:14">
      <c r="N1906" s="24"/>
    </row>
    <row r="1907" spans="14:14">
      <c r="N1907" s="24"/>
    </row>
    <row r="1908" spans="14:14">
      <c r="N1908" s="24"/>
    </row>
    <row r="1909" spans="14:14">
      <c r="N1909" s="24"/>
    </row>
    <row r="1910" spans="14:14">
      <c r="N1910" s="24"/>
    </row>
    <row r="1911" spans="14:14">
      <c r="N1911" s="24"/>
    </row>
    <row r="1912" spans="14:14">
      <c r="N1912" s="24"/>
    </row>
    <row r="1913" spans="14:14">
      <c r="N1913" s="24"/>
    </row>
    <row r="1914" spans="14:14">
      <c r="N1914" s="24"/>
    </row>
    <row r="1915" spans="14:14">
      <c r="N1915" s="24"/>
    </row>
    <row r="1916" spans="14:14">
      <c r="N1916" s="24"/>
    </row>
    <row r="1917" spans="14:14">
      <c r="N1917" s="24"/>
    </row>
    <row r="1918" spans="14:14">
      <c r="N1918" s="24"/>
    </row>
    <row r="1919" spans="14:14">
      <c r="N1919" s="24"/>
    </row>
    <row r="1920" spans="14:14">
      <c r="N1920" s="24"/>
    </row>
    <row r="1921" spans="14:14">
      <c r="N1921" s="24"/>
    </row>
    <row r="1922" spans="14:14">
      <c r="N1922" s="24"/>
    </row>
    <row r="1923" spans="14:14">
      <c r="N1923" s="24"/>
    </row>
    <row r="1924" spans="14:14">
      <c r="N1924" s="24"/>
    </row>
    <row r="1925" spans="14:14">
      <c r="N1925" s="24"/>
    </row>
    <row r="1926" spans="14:14">
      <c r="N1926" s="24"/>
    </row>
    <row r="1927" spans="14:14">
      <c r="N1927" s="24"/>
    </row>
    <row r="1928" spans="14:14">
      <c r="N1928" s="24"/>
    </row>
    <row r="1929" spans="14:14">
      <c r="N1929" s="24"/>
    </row>
    <row r="1930" spans="14:14">
      <c r="N1930" s="24"/>
    </row>
    <row r="1931" spans="14:14">
      <c r="N1931" s="24"/>
    </row>
    <row r="1932" spans="14:14">
      <c r="N1932" s="24"/>
    </row>
    <row r="1933" spans="14:14">
      <c r="N1933" s="24"/>
    </row>
    <row r="1934" spans="14:14">
      <c r="N1934" s="24"/>
    </row>
    <row r="1935" spans="14:14">
      <c r="N1935" s="24"/>
    </row>
    <row r="1936" spans="14:14">
      <c r="N1936" s="24"/>
    </row>
    <row r="1937" spans="14:14">
      <c r="N1937" s="24"/>
    </row>
    <row r="1938" spans="14:14">
      <c r="N1938" s="24"/>
    </row>
    <row r="1939" spans="14:14">
      <c r="N1939" s="24"/>
    </row>
    <row r="1940" spans="14:14">
      <c r="N1940" s="24"/>
    </row>
    <row r="1941" spans="14:14">
      <c r="N1941" s="24"/>
    </row>
    <row r="1942" spans="14:14">
      <c r="N1942" s="24"/>
    </row>
    <row r="1943" spans="14:14">
      <c r="N1943" s="24"/>
    </row>
    <row r="1944" spans="14:14">
      <c r="N1944" s="24"/>
    </row>
    <row r="1945" spans="14:14">
      <c r="N1945" s="24"/>
    </row>
    <row r="1946" spans="14:14">
      <c r="N1946" s="24"/>
    </row>
    <row r="1947" spans="14:14">
      <c r="N1947" s="24"/>
    </row>
    <row r="1948" spans="14:14">
      <c r="N1948" s="24"/>
    </row>
    <row r="1048576" spans="9:9">
      <c r="I1048576" s="9"/>
    </row>
  </sheetData>
  <mergeCells count="2">
    <mergeCell ref="E1:U1"/>
    <mergeCell ref="W1:AA1"/>
  </mergeCells>
  <conditionalFormatting sqref="E1">
    <cfRule type="expression" dxfId="0" priority="6">
      <formula>SUM($B$8:$B$20)&gt;$B$2</formula>
    </cfRule>
  </conditionalFormatting>
  <dataValidations disablePrompts="1" count="1">
    <dataValidation type="list" allowBlank="1" showInputMessage="1" showErrorMessage="1" sqref="V22 C22">
      <formula1>#REF!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Q3"/>
  <sheetViews>
    <sheetView topLeftCell="A4" workbookViewId="0">
      <selection activeCell="Q3" sqref="Q3"/>
    </sheetView>
  </sheetViews>
  <sheetFormatPr defaultRowHeight="14.5"/>
  <sheetData>
    <row r="3" spans="17:17">
      <c r="Q3" s="56" t="s">
        <v>36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O3"/>
  <sheetViews>
    <sheetView workbookViewId="0">
      <selection activeCell="O10" sqref="O10"/>
    </sheetView>
  </sheetViews>
  <sheetFormatPr defaultRowHeight="14.5"/>
  <sheetData>
    <row r="3" spans="15:15">
      <c r="O3" s="56" t="s">
        <v>36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10</vt:i4>
      </vt:variant>
    </vt:vector>
  </HeadingPairs>
  <TitlesOfParts>
    <vt:vector size="16" baseType="lpstr">
      <vt:lpstr>Inputs</vt:lpstr>
      <vt:lpstr>Analysis</vt:lpstr>
      <vt:lpstr>Loan amortization schedule-old</vt:lpstr>
      <vt:lpstr>Loan amortization schedule-new</vt:lpstr>
      <vt:lpstr>EMI Components</vt:lpstr>
      <vt:lpstr>Year-end balance</vt:lpstr>
      <vt:lpstr>'Loan amortization schedule-new'!emi</vt:lpstr>
      <vt:lpstr>'Loan amortization schedule-old'!emi</vt:lpstr>
      <vt:lpstr>'Loan amortization schedule-new'!freq</vt:lpstr>
      <vt:lpstr>'Loan amortization schedule-old'!freq</vt:lpstr>
      <vt:lpstr>'Loan amortization schedule-new'!rate</vt:lpstr>
      <vt:lpstr>'Loan amortization schedule-old'!rate</vt:lpstr>
      <vt:lpstr>'Loan amortization schedule-old'!regpay</vt:lpstr>
      <vt:lpstr>regpay</vt:lpstr>
      <vt:lpstr>'Loan amortization schedule-new'!term</vt:lpstr>
      <vt:lpstr>'Loan amortization schedule-old'!term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pattu</dc:creator>
  <cp:lastModifiedBy>pattabiraman</cp:lastModifiedBy>
  <dcterms:created xsi:type="dcterms:W3CDTF">2014-11-14T05:12:42Z</dcterms:created>
  <dcterms:modified xsi:type="dcterms:W3CDTF">2017-02-10T13:31:11Z</dcterms:modified>
</cp:coreProperties>
</file>