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Sheet1" sheetId="1" r:id="rId1"/>
  </sheets>
  <definedNames>
    <definedName name="corpus">Sheet1!$B$14</definedName>
    <definedName name="inflation">Sheet1!$E$27</definedName>
    <definedName name="inflation1">Sheet1!#REF!</definedName>
    <definedName name="payment">Sheet1!$E$25</definedName>
    <definedName name="payment1">Sheet1!$B$17</definedName>
    <definedName name="return">Sheet1!$E$26</definedName>
    <definedName name="return1">Sheet1!$B$15</definedName>
    <definedName name="years">Sheet1!$E$28</definedName>
  </definedNames>
  <calcPr calcId="125725"/>
</workbook>
</file>

<file path=xl/calcChain.xml><?xml version="1.0" encoding="utf-8"?>
<calcChain xmlns="http://schemas.openxmlformats.org/spreadsheetml/2006/main">
  <c r="G2" i="1"/>
  <c r="G3" s="1"/>
  <c r="K3" s="1"/>
  <c r="K2"/>
  <c r="H2" l="1"/>
  <c r="G4"/>
  <c r="K4" s="1"/>
  <c r="G5" l="1"/>
  <c r="K5" s="1"/>
  <c r="H3"/>
  <c r="L3" s="1"/>
  <c r="G6" l="1"/>
  <c r="K6" s="1"/>
  <c r="H4"/>
  <c r="L4" s="1"/>
  <c r="G7" l="1"/>
  <c r="K7" s="1"/>
  <c r="H5"/>
  <c r="L5" s="1"/>
  <c r="G8" l="1"/>
  <c r="K8" s="1"/>
  <c r="H6"/>
  <c r="L6" s="1"/>
  <c r="G9" l="1"/>
  <c r="K9" s="1"/>
  <c r="H7"/>
  <c r="L7" s="1"/>
  <c r="G10" l="1"/>
  <c r="K10" s="1"/>
  <c r="H8"/>
  <c r="L8" s="1"/>
  <c r="G11" l="1"/>
  <c r="K11" s="1"/>
  <c r="H9"/>
  <c r="L9" s="1"/>
  <c r="G12" l="1"/>
  <c r="K12" s="1"/>
  <c r="H10"/>
  <c r="L10" s="1"/>
  <c r="G13" l="1"/>
  <c r="K13" s="1"/>
  <c r="H11"/>
  <c r="L11" s="1"/>
  <c r="G14" l="1"/>
  <c r="K14" s="1"/>
  <c r="H12"/>
  <c r="L12" s="1"/>
  <c r="G15" l="1"/>
  <c r="K15" s="1"/>
  <c r="H13"/>
  <c r="L13" s="1"/>
  <c r="G16" l="1"/>
  <c r="K16" s="1"/>
  <c r="H14"/>
  <c r="L14" s="1"/>
  <c r="G17" l="1"/>
  <c r="K17" s="1"/>
  <c r="H15"/>
  <c r="L15" s="1"/>
  <c r="G18" l="1"/>
  <c r="K18" s="1"/>
  <c r="H16"/>
  <c r="L16" s="1"/>
  <c r="G19" l="1"/>
  <c r="K19" s="1"/>
  <c r="H17"/>
  <c r="L17" s="1"/>
  <c r="G20" l="1"/>
  <c r="K20" s="1"/>
  <c r="H18"/>
  <c r="L18" s="1"/>
  <c r="G21" l="1"/>
  <c r="K21" s="1"/>
  <c r="H19"/>
  <c r="L19" s="1"/>
  <c r="G22" l="1"/>
  <c r="K22" s="1"/>
  <c r="H20"/>
  <c r="L20" s="1"/>
  <c r="G23" l="1"/>
  <c r="K23" s="1"/>
  <c r="H21"/>
  <c r="L21" s="1"/>
  <c r="G24" l="1"/>
  <c r="K24" s="1"/>
  <c r="H22"/>
  <c r="L22" s="1"/>
  <c r="G25" l="1"/>
  <c r="K25" s="1"/>
  <c r="H23"/>
  <c r="L23" s="1"/>
  <c r="G26" l="1"/>
  <c r="K26" s="1"/>
  <c r="H24"/>
  <c r="L24" s="1"/>
  <c r="G27" l="1"/>
  <c r="K27" s="1"/>
  <c r="H25"/>
  <c r="L25" s="1"/>
  <c r="G28" l="1"/>
  <c r="K28" s="1"/>
  <c r="H26"/>
  <c r="L26" s="1"/>
  <c r="G29" l="1"/>
  <c r="K29" s="1"/>
  <c r="H27"/>
  <c r="L27" s="1"/>
  <c r="G30" l="1"/>
  <c r="K30" s="1"/>
  <c r="H28"/>
  <c r="L28" s="1"/>
  <c r="G31" l="1"/>
  <c r="K31" s="1"/>
  <c r="H29"/>
  <c r="L29" s="1"/>
  <c r="G32" l="1"/>
  <c r="K32" s="1"/>
  <c r="H30"/>
  <c r="L30" s="1"/>
  <c r="G33" l="1"/>
  <c r="K33" s="1"/>
  <c r="H31"/>
  <c r="L31" s="1"/>
  <c r="G34" l="1"/>
  <c r="K34" s="1"/>
  <c r="H32"/>
  <c r="L32" s="1"/>
  <c r="G35" l="1"/>
  <c r="K35" s="1"/>
  <c r="H33"/>
  <c r="G36" l="1"/>
  <c r="K36" s="1"/>
  <c r="H34"/>
  <c r="L33"/>
  <c r="L34" l="1"/>
  <c r="G37"/>
  <c r="K37" s="1"/>
  <c r="H35"/>
  <c r="L35" l="1"/>
  <c r="G38"/>
  <c r="K38" s="1"/>
  <c r="H36"/>
  <c r="L36" l="1"/>
  <c r="G39"/>
  <c r="K39" s="1"/>
  <c r="J37"/>
  <c r="I37"/>
  <c r="L37"/>
  <c r="H37"/>
  <c r="G40" l="1"/>
  <c r="K40" s="1"/>
  <c r="J38"/>
  <c r="I38"/>
  <c r="L38"/>
  <c r="H38"/>
  <c r="G41" l="1"/>
  <c r="K41" s="1"/>
  <c r="L39"/>
  <c r="H39"/>
  <c r="J39"/>
  <c r="I39"/>
  <c r="G42" l="1"/>
  <c r="K42" s="1"/>
  <c r="I40"/>
  <c r="L40"/>
  <c r="H40"/>
  <c r="J40"/>
  <c r="G43" l="1"/>
  <c r="K43" s="1"/>
  <c r="J41"/>
  <c r="I41"/>
  <c r="L41"/>
  <c r="H41"/>
  <c r="G44" l="1"/>
  <c r="K44" s="1"/>
  <c r="J42"/>
  <c r="I42"/>
  <c r="L42"/>
  <c r="H42"/>
  <c r="G45" l="1"/>
  <c r="K45" s="1"/>
  <c r="L43"/>
  <c r="H43"/>
  <c r="J43"/>
  <c r="I43"/>
  <c r="G46" l="1"/>
  <c r="K46" s="1"/>
  <c r="I44"/>
  <c r="L44"/>
  <c r="H44"/>
  <c r="J44"/>
  <c r="G47" l="1"/>
  <c r="K47" s="1"/>
  <c r="J45"/>
  <c r="I45"/>
  <c r="L45"/>
  <c r="H45"/>
  <c r="G48" l="1"/>
  <c r="K48" s="1"/>
  <c r="J46"/>
  <c r="I46"/>
  <c r="L46"/>
  <c r="H46"/>
  <c r="G49" l="1"/>
  <c r="K49" s="1"/>
  <c r="L47"/>
  <c r="H47"/>
  <c r="J47"/>
  <c r="I47"/>
  <c r="I48" l="1"/>
  <c r="L48"/>
  <c r="H48"/>
  <c r="G50"/>
  <c r="K50" s="1"/>
  <c r="B17" s="1"/>
  <c r="J48"/>
  <c r="J49" l="1"/>
  <c r="I49"/>
  <c r="L49"/>
  <c r="H49"/>
  <c r="G51"/>
  <c r="H50" l="1"/>
  <c r="J50"/>
  <c r="I50"/>
  <c r="L50"/>
  <c r="B7" l="1"/>
  <c r="J2" l="1"/>
  <c r="I2"/>
  <c r="I3" s="1"/>
  <c r="I4" s="1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J3" l="1"/>
  <c r="J4" s="1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B12" l="1"/>
  <c r="B14" s="1"/>
  <c r="B18" l="1"/>
  <c r="B19" s="1"/>
</calcChain>
</file>

<file path=xl/sharedStrings.xml><?xml version="1.0" encoding="utf-8"?>
<sst xmlns="http://schemas.openxmlformats.org/spreadsheetml/2006/main" count="23" uniqueCount="23">
  <si>
    <t>Investment</t>
  </si>
  <si>
    <t>Age</t>
  </si>
  <si>
    <t>Year end Equity</t>
  </si>
  <si>
    <t>Year End Debt</t>
  </si>
  <si>
    <t>Amount needed in first year (1st payment)</t>
  </si>
  <si>
    <t>Years payment can be made</t>
  </si>
  <si>
    <t>Expenses</t>
  </si>
  <si>
    <t xml:space="preserve">Current expenses per month (annual/12) </t>
  </si>
  <si>
    <t>Equity allocation</t>
  </si>
  <si>
    <t>Fixed income allocation</t>
  </si>
  <si>
    <t>Return expexted from equity</t>
  </si>
  <si>
    <t>Return expected from fixed income</t>
  </si>
  <si>
    <t>p.a. increase in monthly investment</t>
  </si>
  <si>
    <t>Current age</t>
  </si>
  <si>
    <t>Retirement age</t>
  </si>
  <si>
    <t>Total Corpus</t>
  </si>
  <si>
    <t>Allocation of total corpus to fixed income after retirement</t>
  </si>
  <si>
    <t xml:space="preserve">Corpus used to generate income </t>
  </si>
  <si>
    <t>Interest rate on corpus used to generate income</t>
  </si>
  <si>
    <t>Inflation rate (throughout lifetime)</t>
  </si>
  <si>
    <t>That is up to age</t>
  </si>
  <si>
    <t>What percentage of expenses is the total investment</t>
  </si>
  <si>
    <t>Green cells are inputs</t>
  </si>
</sst>
</file>

<file path=xl/styles.xml><?xml version="1.0" encoding="utf-8"?>
<styleSheet xmlns="http://schemas.openxmlformats.org/spreadsheetml/2006/main">
  <numFmts count="5">
    <numFmt numFmtId="6" formatCode="&quot;₹&quot;\ #,##0;[Red]&quot;₹&quot;\ \-#,##0"/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FF0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9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0" fontId="0" fillId="0" borderId="1" xfId="0" applyFill="1" applyBorder="1"/>
    <xf numFmtId="0" fontId="0" fillId="3" borderId="1" xfId="0" applyNumberFormat="1" applyFont="1" applyFill="1" applyBorder="1"/>
    <xf numFmtId="0" fontId="0" fillId="0" borderId="1" xfId="0" applyBorder="1"/>
    <xf numFmtId="10" fontId="0" fillId="0" borderId="0" xfId="2" applyNumberFormat="1" applyFont="1"/>
    <xf numFmtId="0" fontId="0" fillId="0" borderId="0" xfId="0" applyFont="1" applyFill="1" applyBorder="1"/>
    <xf numFmtId="1" fontId="0" fillId="0" borderId="0" xfId="0" applyNumberFormat="1" applyFont="1" applyFill="1" applyBorder="1"/>
    <xf numFmtId="0" fontId="0" fillId="0" borderId="0" xfId="0" applyFill="1" applyBorder="1"/>
    <xf numFmtId="165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10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/>
    <xf numFmtId="10" fontId="3" fillId="0" borderId="0" xfId="2" applyNumberFormat="1" applyFont="1" applyFill="1" applyBorder="1" applyAlignment="1">
      <alignment horizontal="center"/>
    </xf>
    <xf numFmtId="6" fontId="0" fillId="0" borderId="0" xfId="0" applyNumberFormat="1" applyFill="1" applyBorder="1" applyAlignment="1">
      <alignment horizontal="right"/>
    </xf>
    <xf numFmtId="9" fontId="0" fillId="0" borderId="0" xfId="2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center"/>
    </xf>
    <xf numFmtId="164" fontId="0" fillId="0" borderId="1" xfId="1" applyNumberFormat="1" applyFont="1" applyBorder="1"/>
    <xf numFmtId="1" fontId="0" fillId="0" borderId="1" xfId="0" applyNumberFormat="1" applyBorder="1"/>
    <xf numFmtId="9" fontId="0" fillId="0" borderId="1" xfId="2" applyNumberFormat="1" applyFont="1" applyBorder="1"/>
    <xf numFmtId="10" fontId="0" fillId="0" borderId="1" xfId="2" applyNumberFormat="1" applyFont="1" applyBorder="1"/>
    <xf numFmtId="1" fontId="0" fillId="2" borderId="1" xfId="0" applyNumberFormat="1" applyFont="1" applyFill="1" applyBorder="1" applyAlignment="1">
      <alignment horizontal="right"/>
    </xf>
    <xf numFmtId="10" fontId="0" fillId="2" borderId="1" xfId="0" applyNumberFormat="1" applyFont="1" applyFill="1" applyBorder="1" applyAlignment="1">
      <alignment horizontal="right"/>
    </xf>
    <xf numFmtId="10" fontId="0" fillId="5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4" borderId="1" xfId="1" applyNumberFormat="1" applyFont="1" applyFill="1" applyBorder="1" applyAlignment="1">
      <alignment horizontal="right"/>
    </xf>
    <xf numFmtId="0" fontId="2" fillId="4" borderId="1" xfId="0" applyFont="1" applyFill="1" applyBorder="1"/>
    <xf numFmtId="166" fontId="2" fillId="4" borderId="1" xfId="0" applyNumberFormat="1" applyFont="1" applyFill="1" applyBorder="1" applyAlignment="1">
      <alignment horizontal="right"/>
    </xf>
    <xf numFmtId="166" fontId="0" fillId="4" borderId="1" xfId="0" applyNumberFormat="1" applyFill="1" applyBorder="1" applyAlignment="1">
      <alignment horizontal="right"/>
    </xf>
    <xf numFmtId="0" fontId="2" fillId="0" borderId="0" xfId="0" applyFont="1"/>
    <xf numFmtId="0" fontId="2" fillId="0" borderId="0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85" zoomScaleNormal="85" workbookViewId="0">
      <selection activeCell="B3" sqref="B3"/>
    </sheetView>
  </sheetViews>
  <sheetFormatPr defaultRowHeight="14.5"/>
  <cols>
    <col min="1" max="1" width="49.54296875" bestFit="1" customWidth="1"/>
    <col min="2" max="2" width="12.453125" bestFit="1" customWidth="1"/>
    <col min="3" max="3" width="11.453125" hidden="1" customWidth="1"/>
    <col min="4" max="4" width="48" style="10" hidden="1" customWidth="1"/>
    <col min="5" max="5" width="11.6328125" style="12" hidden="1" customWidth="1"/>
    <col min="8" max="8" width="8.6328125" customWidth="1"/>
    <col min="9" max="9" width="18.36328125" style="3" bestFit="1" customWidth="1"/>
    <col min="10" max="10" width="17.36328125" style="3" bestFit="1" customWidth="1"/>
    <col min="12" max="12" width="30.90625" bestFit="1" customWidth="1"/>
  </cols>
  <sheetData>
    <row r="1" spans="1:12">
      <c r="A1" s="38" t="s">
        <v>22</v>
      </c>
      <c r="B1" s="38"/>
      <c r="F1" s="1"/>
      <c r="G1" s="6" t="s">
        <v>1</v>
      </c>
      <c r="H1" s="6" t="s">
        <v>0</v>
      </c>
      <c r="I1" s="25" t="s">
        <v>2</v>
      </c>
      <c r="J1" s="25" t="s">
        <v>3</v>
      </c>
      <c r="K1" s="6" t="s">
        <v>6</v>
      </c>
      <c r="L1" s="6" t="s">
        <v>12</v>
      </c>
    </row>
    <row r="2" spans="1:12">
      <c r="A2" s="6" t="s">
        <v>13</v>
      </c>
      <c r="B2" s="29">
        <v>25</v>
      </c>
      <c r="G2" s="26">
        <f>B2</f>
        <v>25</v>
      </c>
      <c r="H2" s="6">
        <f>IF(G3=$B$5,"",K2*$B$8)</f>
        <v>360000</v>
      </c>
      <c r="I2" s="25">
        <f>H2*$B$6*(1+$B$9)</f>
        <v>237600.00000000003</v>
      </c>
      <c r="J2" s="25">
        <f>H2*B7*(1+$B$10)</f>
        <v>154080</v>
      </c>
      <c r="K2" s="26">
        <f>B3*12</f>
        <v>360000</v>
      </c>
      <c r="L2" s="27"/>
    </row>
    <row r="3" spans="1:12">
      <c r="A3" s="5" t="s">
        <v>7</v>
      </c>
      <c r="B3" s="29">
        <v>30000</v>
      </c>
      <c r="G3" s="6">
        <f t="shared" ref="G3:G34" si="0">IF(G2&lt;$B$5,G2+1,"")</f>
        <v>26</v>
      </c>
      <c r="H3" s="6">
        <f t="shared" ref="H3:H50" si="1">IF(G4&gt;$B$5,"",K3*$B$8)</f>
        <v>381600</v>
      </c>
      <c r="I3" s="25">
        <f t="shared" ref="I3:I50" si="2">IF(G4&gt;$B$5,"",((H3*$B$6)+I2)*(1+$B$9))</f>
        <v>513216.00000000006</v>
      </c>
      <c r="J3" s="25">
        <f t="shared" ref="J3:J50" si="3">IF(G4&gt;$B$5,"",((H3*$B$7)+J2)*(1+$B$10))</f>
        <v>328190.40000000002</v>
      </c>
      <c r="K3" s="26">
        <f>IF(G3&lt;=$B$5,K2*(1+$B$4),"")</f>
        <v>381600</v>
      </c>
      <c r="L3" s="28">
        <f t="shared" ref="L3:L50" si="4">IF(G4&gt;$B$5,"",(H3-H2)/H2)</f>
        <v>0.06</v>
      </c>
    </row>
    <row r="4" spans="1:12">
      <c r="A4" s="6" t="s">
        <v>19</v>
      </c>
      <c r="B4" s="30">
        <v>0.06</v>
      </c>
      <c r="G4" s="6">
        <f t="shared" si="0"/>
        <v>27</v>
      </c>
      <c r="H4" s="6">
        <f t="shared" si="1"/>
        <v>404496</v>
      </c>
      <c r="I4" s="25">
        <f t="shared" si="2"/>
        <v>831504.9600000002</v>
      </c>
      <c r="J4" s="25">
        <f t="shared" si="3"/>
        <v>524288.01600000006</v>
      </c>
      <c r="K4" s="26">
        <f t="shared" ref="K4:K50" si="5">IF(G4&lt;=$B$5,K3*(1+$B$4),"")</f>
        <v>404496</v>
      </c>
      <c r="L4" s="28">
        <f t="shared" si="4"/>
        <v>0.06</v>
      </c>
    </row>
    <row r="5" spans="1:12">
      <c r="A5" s="6" t="s">
        <v>14</v>
      </c>
      <c r="B5" s="29">
        <v>60</v>
      </c>
      <c r="G5" s="6">
        <f t="shared" si="0"/>
        <v>28</v>
      </c>
      <c r="H5" s="6">
        <f t="shared" si="1"/>
        <v>428765.76</v>
      </c>
      <c r="I5" s="25">
        <f t="shared" si="2"/>
        <v>1197640.8576000002</v>
      </c>
      <c r="J5" s="25">
        <f t="shared" si="3"/>
        <v>744499.92240000016</v>
      </c>
      <c r="K5" s="26">
        <f t="shared" si="5"/>
        <v>428765.76</v>
      </c>
      <c r="L5" s="28">
        <f t="shared" si="4"/>
        <v>6.0000000000000026E-2</v>
      </c>
    </row>
    <row r="6" spans="1:12">
      <c r="A6" s="6" t="s">
        <v>8</v>
      </c>
      <c r="B6" s="30">
        <v>0.6</v>
      </c>
      <c r="G6" s="6">
        <f t="shared" si="0"/>
        <v>29</v>
      </c>
      <c r="H6" s="6">
        <f t="shared" si="1"/>
        <v>454491.70560000004</v>
      </c>
      <c r="I6" s="25">
        <f t="shared" si="2"/>
        <v>1617369.4690560005</v>
      </c>
      <c r="J6" s="25">
        <f t="shared" si="3"/>
        <v>991137.36696480017</v>
      </c>
      <c r="K6" s="26">
        <f t="shared" si="5"/>
        <v>454491.70560000004</v>
      </c>
      <c r="L6" s="28">
        <f t="shared" si="4"/>
        <v>6.0000000000000081E-2</v>
      </c>
    </row>
    <row r="7" spans="1:12">
      <c r="A7" s="6" t="s">
        <v>9</v>
      </c>
      <c r="B7" s="31">
        <f>1-B6</f>
        <v>0.4</v>
      </c>
      <c r="G7" s="6">
        <f t="shared" si="0"/>
        <v>30</v>
      </c>
      <c r="H7" s="6">
        <f t="shared" si="1"/>
        <v>481761.20793600008</v>
      </c>
      <c r="I7" s="25">
        <f t="shared" si="2"/>
        <v>2097068.8131993609</v>
      </c>
      <c r="J7" s="25">
        <f t="shared" si="3"/>
        <v>1266710.7796489443</v>
      </c>
      <c r="K7" s="26">
        <f t="shared" si="5"/>
        <v>481761.20793600008</v>
      </c>
      <c r="L7" s="28">
        <f t="shared" si="4"/>
        <v>6.0000000000000067E-2</v>
      </c>
    </row>
    <row r="8" spans="1:12">
      <c r="A8" s="4" t="s">
        <v>21</v>
      </c>
      <c r="B8" s="30">
        <v>1</v>
      </c>
      <c r="G8" s="6">
        <f t="shared" si="0"/>
        <v>31</v>
      </c>
      <c r="H8" s="6">
        <f t="shared" si="1"/>
        <v>510666.88041216013</v>
      </c>
      <c r="I8" s="25">
        <f t="shared" si="2"/>
        <v>2643815.8355913227</v>
      </c>
      <c r="J8" s="25">
        <f t="shared" si="3"/>
        <v>1573945.959040775</v>
      </c>
      <c r="K8" s="26">
        <f t="shared" si="5"/>
        <v>510666.88041216013</v>
      </c>
      <c r="L8" s="28">
        <f t="shared" si="4"/>
        <v>6.0000000000000095E-2</v>
      </c>
    </row>
    <row r="9" spans="1:12">
      <c r="A9" s="6" t="s">
        <v>10</v>
      </c>
      <c r="B9" s="30">
        <v>0.1</v>
      </c>
      <c r="G9" s="6">
        <f t="shared" si="0"/>
        <v>32</v>
      </c>
      <c r="H9" s="6">
        <f t="shared" si="1"/>
        <v>541306.89323688974</v>
      </c>
      <c r="I9" s="25">
        <f t="shared" si="2"/>
        <v>3265459.9686868028</v>
      </c>
      <c r="J9" s="25">
        <f t="shared" si="3"/>
        <v>1915801.5264790182</v>
      </c>
      <c r="K9" s="26">
        <f t="shared" si="5"/>
        <v>541306.89323688974</v>
      </c>
      <c r="L9" s="28">
        <f t="shared" si="4"/>
        <v>6.0000000000000005E-2</v>
      </c>
    </row>
    <row r="10" spans="1:12">
      <c r="A10" s="6" t="s">
        <v>11</v>
      </c>
      <c r="B10" s="30">
        <v>7.0000000000000007E-2</v>
      </c>
      <c r="D10" s="13"/>
      <c r="G10" s="6">
        <f t="shared" si="0"/>
        <v>33</v>
      </c>
      <c r="H10" s="6">
        <f t="shared" si="1"/>
        <v>573785.30683110317</v>
      </c>
      <c r="I10" s="25">
        <f t="shared" si="2"/>
        <v>3970704.2680640114</v>
      </c>
      <c r="J10" s="25">
        <f t="shared" si="3"/>
        <v>2295487.7446562615</v>
      </c>
      <c r="K10" s="26">
        <f t="shared" si="5"/>
        <v>573785.30683110317</v>
      </c>
      <c r="L10" s="28">
        <f t="shared" si="4"/>
        <v>6.0000000000000088E-2</v>
      </c>
    </row>
    <row r="11" spans="1:12">
      <c r="A11" s="6"/>
      <c r="B11" s="32"/>
      <c r="G11" s="6">
        <f t="shared" si="0"/>
        <v>34</v>
      </c>
      <c r="H11" s="6">
        <f t="shared" si="1"/>
        <v>608212.4252409694</v>
      </c>
      <c r="I11" s="25">
        <f t="shared" si="2"/>
        <v>4769194.8955294527</v>
      </c>
      <c r="J11" s="25">
        <f t="shared" si="3"/>
        <v>2716486.804785335</v>
      </c>
      <c r="K11" s="26">
        <f t="shared" si="5"/>
        <v>608212.4252409694</v>
      </c>
      <c r="L11" s="28">
        <f t="shared" si="4"/>
        <v>6.0000000000000074E-2</v>
      </c>
    </row>
    <row r="12" spans="1:12">
      <c r="A12" s="6" t="s">
        <v>15</v>
      </c>
      <c r="B12" s="33">
        <f>MAX(I2:I50)+MAX(J2:J50)</f>
        <v>167350661.55017281</v>
      </c>
      <c r="D12" s="8"/>
      <c r="E12" s="14"/>
      <c r="G12" s="6">
        <f t="shared" si="0"/>
        <v>35</v>
      </c>
      <c r="H12" s="6">
        <f t="shared" si="1"/>
        <v>644705.17075542756</v>
      </c>
      <c r="I12" s="25">
        <f t="shared" si="2"/>
        <v>5671619.7977809813</v>
      </c>
      <c r="J12" s="25">
        <f t="shared" si="3"/>
        <v>3182574.6942036315</v>
      </c>
      <c r="K12" s="26">
        <f t="shared" si="5"/>
        <v>644705.17075542756</v>
      </c>
      <c r="L12" s="28">
        <f t="shared" si="4"/>
        <v>0.06</v>
      </c>
    </row>
    <row r="13" spans="1:12">
      <c r="A13" s="6" t="s">
        <v>16</v>
      </c>
      <c r="B13" s="30">
        <v>0.4</v>
      </c>
      <c r="G13" s="6">
        <f t="shared" si="0"/>
        <v>36</v>
      </c>
      <c r="H13" s="6">
        <f t="shared" si="1"/>
        <v>683387.48100075324</v>
      </c>
      <c r="I13" s="25">
        <f t="shared" si="2"/>
        <v>6689817.515019577</v>
      </c>
      <c r="J13" s="25">
        <f t="shared" si="3"/>
        <v>3697844.7646662081</v>
      </c>
      <c r="K13" s="26">
        <f t="shared" si="5"/>
        <v>683387.48100075324</v>
      </c>
      <c r="L13" s="28">
        <f t="shared" si="4"/>
        <v>6.0000000000000026E-2</v>
      </c>
    </row>
    <row r="14" spans="1:12">
      <c r="A14" s="6" t="s">
        <v>17</v>
      </c>
      <c r="B14" s="34">
        <f>B13*B12</f>
        <v>66940264.620069124</v>
      </c>
      <c r="D14" s="15"/>
      <c r="E14" s="16"/>
      <c r="G14" s="6">
        <f t="shared" si="0"/>
        <v>37</v>
      </c>
      <c r="H14" s="6">
        <f t="shared" si="1"/>
        <v>724390.72986079846</v>
      </c>
      <c r="I14" s="25">
        <f t="shared" si="2"/>
        <v>7836897.1482296623</v>
      </c>
      <c r="J14" s="25">
        <f t="shared" si="3"/>
        <v>4266733.1305732643</v>
      </c>
      <c r="K14" s="26">
        <f t="shared" si="5"/>
        <v>724390.72986079846</v>
      </c>
      <c r="L14" s="28">
        <f t="shared" si="4"/>
        <v>6.0000000000000039E-2</v>
      </c>
    </row>
    <row r="15" spans="1:12">
      <c r="A15" s="6" t="s">
        <v>18</v>
      </c>
      <c r="B15" s="30">
        <v>7.0000000000000007E-2</v>
      </c>
      <c r="D15" s="9"/>
      <c r="G15" s="6">
        <f t="shared" si="0"/>
        <v>38</v>
      </c>
      <c r="H15" s="6">
        <f t="shared" si="1"/>
        <v>767854.17365244636</v>
      </c>
      <c r="I15" s="25">
        <f t="shared" si="2"/>
        <v>9127370.6176632438</v>
      </c>
      <c r="J15" s="25">
        <f t="shared" si="3"/>
        <v>4894046.0360366404</v>
      </c>
      <c r="K15" s="26">
        <f t="shared" si="5"/>
        <v>767854.17365244636</v>
      </c>
      <c r="L15" s="28">
        <f t="shared" si="4"/>
        <v>0.06</v>
      </c>
    </row>
    <row r="16" spans="1:12">
      <c r="A16" s="6"/>
      <c r="B16" s="32"/>
      <c r="D16" s="9"/>
      <c r="E16" s="16"/>
      <c r="G16" s="6">
        <f t="shared" si="0"/>
        <v>39</v>
      </c>
      <c r="H16" s="6">
        <f t="shared" si="1"/>
        <v>813925.42407159321</v>
      </c>
      <c r="I16" s="25">
        <f t="shared" si="2"/>
        <v>10577298.459316822</v>
      </c>
      <c r="J16" s="25">
        <f t="shared" si="3"/>
        <v>5584989.3400618471</v>
      </c>
      <c r="K16" s="26">
        <f t="shared" si="5"/>
        <v>813925.42407159321</v>
      </c>
      <c r="L16" s="28">
        <f t="shared" si="4"/>
        <v>6.0000000000000088E-2</v>
      </c>
    </row>
    <row r="17" spans="1:12">
      <c r="A17" s="6" t="s">
        <v>4</v>
      </c>
      <c r="B17" s="34">
        <f>MAX(K2:K50)</f>
        <v>2766991.2452324452</v>
      </c>
      <c r="E17" s="14"/>
      <c r="G17" s="6">
        <f t="shared" si="0"/>
        <v>40</v>
      </c>
      <c r="H17" s="6">
        <f t="shared" si="1"/>
        <v>862760.94951588882</v>
      </c>
      <c r="I17" s="25">
        <f t="shared" si="2"/>
        <v>12204450.531928992</v>
      </c>
      <c r="J17" s="25">
        <f t="shared" si="3"/>
        <v>6345200.2802589769</v>
      </c>
      <c r="K17" s="26">
        <f t="shared" si="5"/>
        <v>862760.94951588882</v>
      </c>
      <c r="L17" s="28">
        <f t="shared" si="4"/>
        <v>6.0000000000000019E-2</v>
      </c>
    </row>
    <row r="18" spans="1:12">
      <c r="A18" s="35" t="s">
        <v>5</v>
      </c>
      <c r="B18" s="36">
        <f>NPER((1+return1)/(1+B4)-1,-payment1,corpus,,1)</f>
        <v>27.296755954307528</v>
      </c>
      <c r="D18" s="11"/>
      <c r="E18" s="14"/>
      <c r="G18" s="6">
        <f t="shared" si="0"/>
        <v>41</v>
      </c>
      <c r="H18" s="6">
        <f t="shared" si="1"/>
        <v>914526.60648684215</v>
      </c>
      <c r="I18" s="25">
        <f t="shared" si="2"/>
        <v>14028483.145403208</v>
      </c>
      <c r="J18" s="25">
        <f t="shared" si="3"/>
        <v>7180781.6874534739</v>
      </c>
      <c r="K18" s="26">
        <f t="shared" si="5"/>
        <v>914526.60648684215</v>
      </c>
      <c r="L18" s="28">
        <f t="shared" si="4"/>
        <v>6.0000000000000005E-2</v>
      </c>
    </row>
    <row r="19" spans="1:12">
      <c r="A19" s="35" t="s">
        <v>20</v>
      </c>
      <c r="B19" s="37">
        <f>B18+B5</f>
        <v>87.296755954307528</v>
      </c>
      <c r="D19" s="8"/>
      <c r="E19" s="17"/>
      <c r="G19" s="6">
        <f t="shared" si="0"/>
        <v>42</v>
      </c>
      <c r="H19" s="6">
        <f t="shared" si="1"/>
        <v>969398.2028760527</v>
      </c>
      <c r="I19" s="25">
        <f t="shared" si="2"/>
        <v>16071134.273841724</v>
      </c>
      <c r="J19" s="25">
        <f t="shared" si="3"/>
        <v>8098338.8364061685</v>
      </c>
      <c r="K19" s="26">
        <f t="shared" si="5"/>
        <v>969398.2028760527</v>
      </c>
      <c r="L19" s="28">
        <f t="shared" si="4"/>
        <v>6.0000000000000026E-2</v>
      </c>
    </row>
    <row r="20" spans="1:12">
      <c r="D20" s="8"/>
      <c r="E20" s="14"/>
      <c r="G20" s="6">
        <f t="shared" si="0"/>
        <v>43</v>
      </c>
      <c r="H20" s="6">
        <f t="shared" si="1"/>
        <v>1027562.0950486159</v>
      </c>
      <c r="I20" s="25">
        <f t="shared" si="2"/>
        <v>18356438.683957987</v>
      </c>
      <c r="J20" s="25">
        <f t="shared" si="3"/>
        <v>9105019.1316354088</v>
      </c>
      <c r="K20" s="26">
        <f t="shared" si="5"/>
        <v>1027562.0950486159</v>
      </c>
      <c r="L20" s="28">
        <f t="shared" si="4"/>
        <v>6.0000000000000081E-2</v>
      </c>
    </row>
    <row r="21" spans="1:12">
      <c r="D21" s="18"/>
      <c r="E21" s="19"/>
      <c r="G21" s="6">
        <f t="shared" si="0"/>
        <v>44</v>
      </c>
      <c r="H21" s="6">
        <f t="shared" si="1"/>
        <v>1089215.8207515329</v>
      </c>
      <c r="I21" s="25">
        <f t="shared" si="2"/>
        <v>20910964.994049799</v>
      </c>
      <c r="J21" s="25">
        <f t="shared" si="3"/>
        <v>10208554.842131546</v>
      </c>
      <c r="K21" s="26">
        <f t="shared" si="5"/>
        <v>1089215.8207515329</v>
      </c>
      <c r="L21" s="28">
        <f t="shared" si="4"/>
        <v>6.0000000000000012E-2</v>
      </c>
    </row>
    <row r="22" spans="1:12">
      <c r="G22" s="6">
        <f t="shared" si="0"/>
        <v>45</v>
      </c>
      <c r="H22" s="6">
        <f t="shared" si="1"/>
        <v>1154568.7699966249</v>
      </c>
      <c r="I22" s="25">
        <f t="shared" si="2"/>
        <v>23764076.881652553</v>
      </c>
      <c r="J22" s="25">
        <f t="shared" si="3"/>
        <v>11417309.11463931</v>
      </c>
      <c r="K22" s="26">
        <f t="shared" si="5"/>
        <v>1154568.7699966249</v>
      </c>
      <c r="L22" s="28">
        <f t="shared" si="4"/>
        <v>6.0000000000000019E-2</v>
      </c>
    </row>
    <row r="23" spans="1:12">
      <c r="G23" s="6">
        <f t="shared" si="0"/>
        <v>46</v>
      </c>
      <c r="H23" s="6">
        <f t="shared" si="1"/>
        <v>1223842.8961964224</v>
      </c>
      <c r="I23" s="25">
        <f t="shared" si="2"/>
        <v>26948220.881307445</v>
      </c>
      <c r="J23" s="25">
        <f t="shared" si="3"/>
        <v>12740325.512236131</v>
      </c>
      <c r="K23" s="26">
        <f t="shared" si="5"/>
        <v>1223842.8961964224</v>
      </c>
      <c r="L23" s="28">
        <f t="shared" si="4"/>
        <v>0.06</v>
      </c>
    </row>
    <row r="24" spans="1:12">
      <c r="D24" s="39"/>
      <c r="E24" s="39"/>
      <c r="G24" s="6">
        <f t="shared" si="0"/>
        <v>47</v>
      </c>
      <c r="H24" s="6">
        <f t="shared" si="1"/>
        <v>1297273.4699682079</v>
      </c>
      <c r="I24" s="25">
        <f t="shared" si="2"/>
        <v>30499243.459617209</v>
      </c>
      <c r="J24" s="25">
        <f t="shared" si="3"/>
        <v>14187381.343239056</v>
      </c>
      <c r="K24" s="26">
        <f t="shared" si="5"/>
        <v>1297273.4699682079</v>
      </c>
      <c r="L24" s="28">
        <f t="shared" si="4"/>
        <v>6.0000000000000109E-2</v>
      </c>
    </row>
    <row r="25" spans="1:12">
      <c r="E25" s="20"/>
      <c r="G25" s="6">
        <f t="shared" si="0"/>
        <v>48</v>
      </c>
      <c r="H25" s="6">
        <f t="shared" si="1"/>
        <v>1375109.8781663005</v>
      </c>
      <c r="I25" s="25">
        <f t="shared" si="2"/>
        <v>34456740.325168692</v>
      </c>
      <c r="J25" s="25">
        <f t="shared" si="3"/>
        <v>15769045.065120967</v>
      </c>
      <c r="K25" s="26">
        <f t="shared" si="5"/>
        <v>1375109.8781663005</v>
      </c>
      <c r="L25" s="28">
        <f t="shared" si="4"/>
        <v>6.0000000000000095E-2</v>
      </c>
    </row>
    <row r="26" spans="1:12">
      <c r="E26" s="21"/>
      <c r="G26" s="6">
        <f t="shared" si="0"/>
        <v>49</v>
      </c>
      <c r="H26" s="6">
        <f t="shared" si="1"/>
        <v>1457616.4708562787</v>
      </c>
      <c r="I26" s="25">
        <f t="shared" si="2"/>
        <v>38864441.228450708</v>
      </c>
      <c r="J26" s="25">
        <f t="shared" si="3"/>
        <v>17496738.069205925</v>
      </c>
      <c r="K26" s="26">
        <f t="shared" si="5"/>
        <v>1457616.4708562787</v>
      </c>
      <c r="L26" s="28">
        <f t="shared" si="4"/>
        <v>6.0000000000000116E-2</v>
      </c>
    </row>
    <row r="27" spans="1:12">
      <c r="E27" s="21"/>
      <c r="G27" s="6">
        <f t="shared" si="0"/>
        <v>50</v>
      </c>
      <c r="H27" s="6">
        <f t="shared" si="1"/>
        <v>1545073.4591076556</v>
      </c>
      <c r="I27" s="25">
        <f t="shared" si="2"/>
        <v>43770633.834306836</v>
      </c>
      <c r="J27" s="25">
        <f t="shared" si="3"/>
        <v>19382801.174548417</v>
      </c>
      <c r="K27" s="26">
        <f t="shared" si="5"/>
        <v>1545073.4591076556</v>
      </c>
      <c r="L27" s="28">
        <f t="shared" si="4"/>
        <v>6.0000000000000123E-2</v>
      </c>
    </row>
    <row r="28" spans="1:12">
      <c r="E28" s="22"/>
      <c r="G28" s="6">
        <f t="shared" si="0"/>
        <v>51</v>
      </c>
      <c r="H28" s="6">
        <f t="shared" si="1"/>
        <v>1637777.866654115</v>
      </c>
      <c r="I28" s="25">
        <f t="shared" si="2"/>
        <v>49228630.609729238</v>
      </c>
      <c r="J28" s="25">
        <f t="shared" si="3"/>
        <v>21440566.183694769</v>
      </c>
      <c r="K28" s="26">
        <f t="shared" si="5"/>
        <v>1637777.866654115</v>
      </c>
      <c r="L28" s="28">
        <f t="shared" si="4"/>
        <v>6.0000000000000081E-2</v>
      </c>
    </row>
    <row r="29" spans="1:12">
      <c r="D29" s="23"/>
      <c r="E29" s="24"/>
      <c r="G29" s="6">
        <f t="shared" si="0"/>
        <v>52</v>
      </c>
      <c r="H29" s="6">
        <f t="shared" si="1"/>
        <v>1736044.5386533621</v>
      </c>
      <c r="I29" s="25">
        <f t="shared" si="2"/>
        <v>55297283.066213384</v>
      </c>
      <c r="J29" s="25">
        <f t="shared" si="3"/>
        <v>23684432.879097044</v>
      </c>
      <c r="K29" s="26">
        <f t="shared" si="5"/>
        <v>1736044.5386533621</v>
      </c>
      <c r="L29" s="28">
        <f t="shared" si="4"/>
        <v>6.0000000000000088E-2</v>
      </c>
    </row>
    <row r="30" spans="1:12">
      <c r="G30" s="6">
        <f t="shared" si="0"/>
        <v>53</v>
      </c>
      <c r="H30" s="6">
        <f t="shared" si="1"/>
        <v>1840207.2109725638</v>
      </c>
      <c r="I30" s="25">
        <f t="shared" si="2"/>
        <v>62041548.132076614</v>
      </c>
      <c r="J30" s="25">
        <f t="shared" si="3"/>
        <v>26129951.866930094</v>
      </c>
      <c r="K30" s="26">
        <f t="shared" si="5"/>
        <v>1840207.2109725638</v>
      </c>
      <c r="L30" s="28">
        <f t="shared" si="4"/>
        <v>6.0000000000000019E-2</v>
      </c>
    </row>
    <row r="31" spans="1:12">
      <c r="G31" s="6">
        <f t="shared" si="0"/>
        <v>54</v>
      </c>
      <c r="H31" s="6">
        <f t="shared" si="1"/>
        <v>1950619.6436309176</v>
      </c>
      <c r="I31" s="25">
        <f t="shared" si="2"/>
        <v>69533111.910080686</v>
      </c>
      <c r="J31" s="25">
        <f t="shared" si="3"/>
        <v>28793913.705089234</v>
      </c>
      <c r="K31" s="26">
        <f t="shared" si="5"/>
        <v>1950619.6436309176</v>
      </c>
      <c r="L31" s="28">
        <f t="shared" si="4"/>
        <v>0.06</v>
      </c>
    </row>
    <row r="32" spans="1:12">
      <c r="G32" s="6">
        <f t="shared" si="0"/>
        <v>55</v>
      </c>
      <c r="H32" s="6">
        <f t="shared" si="1"/>
        <v>2067656.8222487727</v>
      </c>
      <c r="I32" s="25">
        <f t="shared" si="2"/>
        <v>77851076.603772953</v>
      </c>
      <c r="J32" s="25">
        <f t="shared" si="3"/>
        <v>31694444.784367956</v>
      </c>
      <c r="K32" s="26">
        <f t="shared" si="5"/>
        <v>2067656.8222487727</v>
      </c>
      <c r="L32" s="28">
        <f t="shared" si="4"/>
        <v>6.0000000000000005E-2</v>
      </c>
    </row>
    <row r="33" spans="1:12">
      <c r="A33" s="7"/>
      <c r="G33" s="6">
        <f t="shared" si="0"/>
        <v>56</v>
      </c>
      <c r="H33" s="6">
        <f t="shared" si="1"/>
        <v>2191716.2315836991</v>
      </c>
      <c r="I33" s="25">
        <f t="shared" si="2"/>
        <v>87082716.976995498</v>
      </c>
      <c r="J33" s="25">
        <f t="shared" si="3"/>
        <v>34851110.466391541</v>
      </c>
      <c r="K33" s="26">
        <f t="shared" si="5"/>
        <v>2191716.2315836991</v>
      </c>
      <c r="L33" s="28">
        <f t="shared" si="4"/>
        <v>6.0000000000000019E-2</v>
      </c>
    </row>
    <row r="34" spans="1:12">
      <c r="G34" s="6">
        <f t="shared" si="0"/>
        <v>57</v>
      </c>
      <c r="H34" s="6">
        <f t="shared" si="1"/>
        <v>2323219.2054787213</v>
      </c>
      <c r="I34" s="25">
        <f t="shared" si="2"/>
        <v>97324313.350311011</v>
      </c>
      <c r="J34" s="25">
        <f t="shared" si="3"/>
        <v>38285026.018983848</v>
      </c>
      <c r="K34" s="26">
        <f t="shared" si="5"/>
        <v>2323219.2054787213</v>
      </c>
      <c r="L34" s="28">
        <f t="shared" si="4"/>
        <v>6.0000000000000109E-2</v>
      </c>
    </row>
    <row r="35" spans="1:12">
      <c r="G35" s="6">
        <f t="shared" ref="G35:G51" si="6">IF(G34&lt;$B$5,G34+1,"")</f>
        <v>58</v>
      </c>
      <c r="H35" s="6">
        <f t="shared" si="1"/>
        <v>2462612.3578074449</v>
      </c>
      <c r="I35" s="25">
        <f t="shared" si="2"/>
        <v>108682068.84149502</v>
      </c>
      <c r="J35" s="25">
        <f t="shared" si="3"/>
        <v>42018975.929454304</v>
      </c>
      <c r="K35" s="26">
        <f t="shared" si="5"/>
        <v>2462612.3578074449</v>
      </c>
      <c r="L35" s="28">
        <f t="shared" si="4"/>
        <v>6.000000000000013E-2</v>
      </c>
    </row>
    <row r="36" spans="1:12">
      <c r="G36" s="6">
        <f t="shared" si="6"/>
        <v>59</v>
      </c>
      <c r="H36" s="6">
        <f t="shared" si="1"/>
        <v>2610369.0992758917</v>
      </c>
      <c r="I36" s="25">
        <f t="shared" si="2"/>
        <v>121273119.33116663</v>
      </c>
      <c r="J36" s="25">
        <f t="shared" si="3"/>
        <v>46077542.219006196</v>
      </c>
      <c r="K36" s="26">
        <f t="shared" si="5"/>
        <v>2610369.0992758917</v>
      </c>
      <c r="L36" s="28">
        <f t="shared" si="4"/>
        <v>6.0000000000000039E-2</v>
      </c>
    </row>
    <row r="37" spans="1:12">
      <c r="G37" s="6">
        <f t="shared" si="6"/>
        <v>60</v>
      </c>
      <c r="H37" s="6" t="str">
        <f t="shared" si="1"/>
        <v/>
      </c>
      <c r="I37" s="25" t="str">
        <f t="shared" si="2"/>
        <v/>
      </c>
      <c r="J37" s="25" t="str">
        <f t="shared" si="3"/>
        <v/>
      </c>
      <c r="K37" s="26">
        <f t="shared" si="5"/>
        <v>2766991.2452324452</v>
      </c>
      <c r="L37" s="28" t="str">
        <f t="shared" si="4"/>
        <v/>
      </c>
    </row>
    <row r="38" spans="1:12">
      <c r="G38" s="6" t="str">
        <f t="shared" si="6"/>
        <v/>
      </c>
      <c r="H38" s="6" t="str">
        <f t="shared" si="1"/>
        <v/>
      </c>
      <c r="I38" s="25" t="str">
        <f t="shared" si="2"/>
        <v/>
      </c>
      <c r="J38" s="25" t="str">
        <f t="shared" si="3"/>
        <v/>
      </c>
      <c r="K38" s="26" t="str">
        <f t="shared" si="5"/>
        <v/>
      </c>
      <c r="L38" s="28" t="str">
        <f t="shared" si="4"/>
        <v/>
      </c>
    </row>
    <row r="39" spans="1:12">
      <c r="G39" s="6" t="str">
        <f t="shared" si="6"/>
        <v/>
      </c>
      <c r="H39" s="6" t="str">
        <f t="shared" si="1"/>
        <v/>
      </c>
      <c r="I39" s="25" t="str">
        <f t="shared" si="2"/>
        <v/>
      </c>
      <c r="J39" s="25" t="str">
        <f t="shared" si="3"/>
        <v/>
      </c>
      <c r="K39" s="26" t="str">
        <f t="shared" si="5"/>
        <v/>
      </c>
      <c r="L39" s="28" t="str">
        <f t="shared" si="4"/>
        <v/>
      </c>
    </row>
    <row r="40" spans="1:12">
      <c r="G40" s="6" t="str">
        <f t="shared" si="6"/>
        <v/>
      </c>
      <c r="H40" s="6" t="str">
        <f t="shared" si="1"/>
        <v/>
      </c>
      <c r="I40" s="25" t="str">
        <f t="shared" si="2"/>
        <v/>
      </c>
      <c r="J40" s="25" t="str">
        <f t="shared" si="3"/>
        <v/>
      </c>
      <c r="K40" s="26" t="str">
        <f t="shared" si="5"/>
        <v/>
      </c>
      <c r="L40" s="28" t="str">
        <f t="shared" si="4"/>
        <v/>
      </c>
    </row>
    <row r="41" spans="1:12">
      <c r="G41" s="6" t="str">
        <f t="shared" si="6"/>
        <v/>
      </c>
      <c r="H41" s="6" t="str">
        <f t="shared" si="1"/>
        <v/>
      </c>
      <c r="I41" s="25" t="str">
        <f t="shared" si="2"/>
        <v/>
      </c>
      <c r="J41" s="25" t="str">
        <f t="shared" si="3"/>
        <v/>
      </c>
      <c r="K41" s="26" t="str">
        <f t="shared" si="5"/>
        <v/>
      </c>
      <c r="L41" s="28" t="str">
        <f t="shared" si="4"/>
        <v/>
      </c>
    </row>
    <row r="42" spans="1:12">
      <c r="G42" s="6" t="str">
        <f t="shared" si="6"/>
        <v/>
      </c>
      <c r="H42" s="6" t="str">
        <f t="shared" si="1"/>
        <v/>
      </c>
      <c r="I42" s="25" t="str">
        <f t="shared" si="2"/>
        <v/>
      </c>
      <c r="J42" s="25" t="str">
        <f t="shared" si="3"/>
        <v/>
      </c>
      <c r="K42" s="26" t="str">
        <f t="shared" si="5"/>
        <v/>
      </c>
      <c r="L42" s="28" t="str">
        <f t="shared" si="4"/>
        <v/>
      </c>
    </row>
    <row r="43" spans="1:12">
      <c r="G43" s="6" t="str">
        <f t="shared" si="6"/>
        <v/>
      </c>
      <c r="H43" s="6" t="str">
        <f t="shared" si="1"/>
        <v/>
      </c>
      <c r="I43" s="25" t="str">
        <f t="shared" si="2"/>
        <v/>
      </c>
      <c r="J43" s="25" t="str">
        <f t="shared" si="3"/>
        <v/>
      </c>
      <c r="K43" s="26" t="str">
        <f t="shared" si="5"/>
        <v/>
      </c>
      <c r="L43" s="28" t="str">
        <f t="shared" si="4"/>
        <v/>
      </c>
    </row>
    <row r="44" spans="1:12">
      <c r="G44" s="6" t="str">
        <f t="shared" si="6"/>
        <v/>
      </c>
      <c r="H44" s="6" t="str">
        <f t="shared" si="1"/>
        <v/>
      </c>
      <c r="I44" s="25" t="str">
        <f t="shared" si="2"/>
        <v/>
      </c>
      <c r="J44" s="25" t="str">
        <f t="shared" si="3"/>
        <v/>
      </c>
      <c r="K44" s="26" t="str">
        <f t="shared" si="5"/>
        <v/>
      </c>
      <c r="L44" s="28" t="str">
        <f t="shared" si="4"/>
        <v/>
      </c>
    </row>
    <row r="45" spans="1:12">
      <c r="G45" s="6" t="str">
        <f t="shared" si="6"/>
        <v/>
      </c>
      <c r="H45" s="6" t="str">
        <f t="shared" si="1"/>
        <v/>
      </c>
      <c r="I45" s="25" t="str">
        <f t="shared" si="2"/>
        <v/>
      </c>
      <c r="J45" s="25" t="str">
        <f t="shared" si="3"/>
        <v/>
      </c>
      <c r="K45" s="26" t="str">
        <f t="shared" si="5"/>
        <v/>
      </c>
      <c r="L45" s="28" t="str">
        <f t="shared" si="4"/>
        <v/>
      </c>
    </row>
    <row r="46" spans="1:12">
      <c r="G46" s="6" t="str">
        <f t="shared" si="6"/>
        <v/>
      </c>
      <c r="H46" s="6" t="str">
        <f t="shared" si="1"/>
        <v/>
      </c>
      <c r="I46" s="25" t="str">
        <f t="shared" si="2"/>
        <v/>
      </c>
      <c r="J46" s="25" t="str">
        <f t="shared" si="3"/>
        <v/>
      </c>
      <c r="K46" s="26" t="str">
        <f t="shared" si="5"/>
        <v/>
      </c>
      <c r="L46" s="28" t="str">
        <f t="shared" si="4"/>
        <v/>
      </c>
    </row>
    <row r="47" spans="1:12">
      <c r="G47" s="6" t="str">
        <f t="shared" si="6"/>
        <v/>
      </c>
      <c r="H47" s="6" t="str">
        <f t="shared" si="1"/>
        <v/>
      </c>
      <c r="I47" s="25" t="str">
        <f t="shared" si="2"/>
        <v/>
      </c>
      <c r="J47" s="25" t="str">
        <f t="shared" si="3"/>
        <v/>
      </c>
      <c r="K47" s="26" t="str">
        <f t="shared" si="5"/>
        <v/>
      </c>
      <c r="L47" s="28" t="str">
        <f t="shared" si="4"/>
        <v/>
      </c>
    </row>
    <row r="48" spans="1:12">
      <c r="G48" s="6" t="str">
        <f t="shared" si="6"/>
        <v/>
      </c>
      <c r="H48" s="6" t="str">
        <f t="shared" si="1"/>
        <v/>
      </c>
      <c r="I48" s="25" t="str">
        <f t="shared" si="2"/>
        <v/>
      </c>
      <c r="J48" s="25" t="str">
        <f t="shared" si="3"/>
        <v/>
      </c>
      <c r="K48" s="26" t="str">
        <f t="shared" si="5"/>
        <v/>
      </c>
      <c r="L48" s="28" t="str">
        <f t="shared" si="4"/>
        <v/>
      </c>
    </row>
    <row r="49" spans="7:12">
      <c r="G49" s="6" t="str">
        <f t="shared" si="6"/>
        <v/>
      </c>
      <c r="H49" s="6" t="str">
        <f t="shared" si="1"/>
        <v/>
      </c>
      <c r="I49" s="25" t="str">
        <f t="shared" si="2"/>
        <v/>
      </c>
      <c r="J49" s="25" t="str">
        <f t="shared" si="3"/>
        <v/>
      </c>
      <c r="K49" s="26" t="str">
        <f t="shared" si="5"/>
        <v/>
      </c>
      <c r="L49" s="28" t="str">
        <f t="shared" si="4"/>
        <v/>
      </c>
    </row>
    <row r="50" spans="7:12">
      <c r="G50" s="6" t="str">
        <f t="shared" si="6"/>
        <v/>
      </c>
      <c r="H50" s="6" t="str">
        <f t="shared" si="1"/>
        <v/>
      </c>
      <c r="I50" s="25" t="str">
        <f t="shared" si="2"/>
        <v/>
      </c>
      <c r="J50" s="25" t="str">
        <f t="shared" si="3"/>
        <v/>
      </c>
      <c r="K50" s="26" t="str">
        <f t="shared" si="5"/>
        <v/>
      </c>
      <c r="L50" s="28" t="str">
        <f t="shared" si="4"/>
        <v/>
      </c>
    </row>
    <row r="51" spans="7:12">
      <c r="G51" s="6" t="str">
        <f t="shared" si="6"/>
        <v/>
      </c>
      <c r="K51" s="2"/>
    </row>
  </sheetData>
  <mergeCells count="1">
    <mergeCell ref="D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corpus</vt:lpstr>
      <vt:lpstr>inflation</vt:lpstr>
      <vt:lpstr>payment</vt:lpstr>
      <vt:lpstr>payment1</vt:lpstr>
      <vt:lpstr>return</vt:lpstr>
      <vt:lpstr>return1</vt:lpstr>
      <vt:lpstr>years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pattabiraman</dc:creator>
  <cp:lastModifiedBy>pattabiraman</cp:lastModifiedBy>
  <dcterms:created xsi:type="dcterms:W3CDTF">2017-07-11T16:06:49Z</dcterms:created>
  <dcterms:modified xsi:type="dcterms:W3CDTF">2017-07-12T07:45:20Z</dcterms:modified>
</cp:coreProperties>
</file>