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92" activeTab="0"/>
  </bookViews>
  <sheets>
    <sheet name="Inputs" sheetId="1" r:id="rId1"/>
    <sheet name="Contribution schedule (basic)" sheetId="2" r:id="rId2"/>
    <sheet name="Contribution schedule (full)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<sst xmlns="http://schemas.openxmlformats.org/spreadsheetml/2006/main" count="69" uniqueCount="45">
  <si>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Simple EPF Corpus Calculator -freefincal.com</t>
  </si>
  <si>
    <t>Current rate of interest</t>
  </si>
  <si>
    <t>Employee contribution to EPF</t>
  </si>
  <si>
    <t>Employer contribution to EPF</t>
  </si>
  <si>
    <t>Years after which you want to calculate corpus</t>
  </si>
  <si>
    <t>Current EPF Balance</t>
  </si>
  <si>
    <t>Current basic pay</t>
  </si>
  <si>
    <t>Method 1</t>
  </si>
  <si>
    <t>Method 2</t>
  </si>
  <si>
    <t>Method 3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</si>
  <si>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Basic x 12% - (15000 x 8.33%)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</si>
  <si>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</si>
  <si>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15000 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</si>
  <si>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t>EPF expenses each month</t>
  </si>
  <si>
    <t>Year</t>
  </si>
  <si>
    <t>Basic Pay</t>
  </si>
  <si>
    <t>Current EPS Balance</t>
  </si>
  <si>
    <t>Expected EPF Corpus with same rate of interest</t>
  </si>
  <si>
    <t xml:space="preserve">Expected EPS Corpus </t>
  </si>
  <si>
    <t>There are 3 methods of computing contributions if salary is above threshold limit*</t>
  </si>
  <si>
    <t>*Source:  http://www.bemoneyaware.com/blog/epf/</t>
  </si>
  <si>
    <t>Monthly Contribution</t>
  </si>
  <si>
    <t>Employee</t>
  </si>
  <si>
    <t xml:space="preserve">Employer </t>
  </si>
  <si>
    <t>Total</t>
  </si>
  <si>
    <t>EPF balance</t>
  </si>
  <si>
    <t>opening</t>
  </si>
  <si>
    <t>closing</t>
  </si>
  <si>
    <t>EPS balance</t>
  </si>
  <si>
    <t xml:space="preserve">EPS  </t>
  </si>
  <si>
    <t>monthly contribution</t>
  </si>
  <si>
    <t xml:space="preserve">EPF </t>
  </si>
  <si>
    <t>annual expenses</t>
  </si>
  <si>
    <t>Total monthly contribution to EPF in first year</t>
  </si>
  <si>
    <t>Rate at which basic pay increases</t>
  </si>
  <si>
    <t>Choose method which matches with your pay slip</t>
  </si>
  <si>
    <t>Threshold for mandatory EPF contribution. Old limit: 6500; New limit 15,000</t>
  </si>
  <si>
    <t>With basic alone</t>
  </si>
  <si>
    <t>With basic + allowances*</t>
  </si>
  <si>
    <t>Fill Green cells only!</t>
  </si>
  <si>
    <t>If basic + allowances is used this threshold could change!</t>
  </si>
  <si>
    <t>\</t>
  </si>
  <si>
    <t xml:space="preserve"> This rule could also change</t>
  </si>
  <si>
    <t xml:space="preserve">Higher monthly </t>
  </si>
  <si>
    <t>contribution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</si>
</sst>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_ * #,##0_ ;_ * \-#,##0_ ;_ * &quot;-&quot;??_ ;_ @_ "/>
    <numFmt numFmtId="171" formatCode="0.0"/>
    <numFmt numFmtId="172" formatCode="0.0%"/>
    <numFmt numFmtId="173" formatCode="[$-4009]dd\ mmmm\ yyyy"/>
    <numFmt numFmtId="174" formatCode="0.0000%"/>
    <numFmt numFmtId="175" formatCode="0.000%"/>
    <numFmt numFmtId="176" formatCode="0.00000%"/>
    <numFmt numFmtId="177" formatCode="_ * #,##0.00000_ ;_ * \-#,##0.00000_ ;_ * &quot;-&quot;?????_ ;_ @_ "/>
    <numFmt numFmtId="178" formatCode="_ * #,##0.0_ ;_ * \-#,##0.0_ ;_ * &quot;-&quot;??_ ;_ @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00_ ;_ * \-#,##0.0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70" fontId="3" fillId="33" borderId="10" xfId="42" applyNumberFormat="1" applyFont="1" applyFill="1" applyBorder="1" applyAlignment="1">
      <alignment horizontal="center"/>
    </xf>
    <xf numFmtId="9" fontId="3" fillId="33" borderId="10" xfId="57" applyFont="1" applyFill="1" applyBorder="1" applyAlignment="1">
      <alignment horizontal="center"/>
    </xf>
    <xf numFmtId="10" fontId="3" fillId="33" borderId="10" xfId="57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0" fontId="3" fillId="0" borderId="10" xfId="42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5" borderId="10" xfId="0" applyFont="1" applyFill="1" applyBorder="1" applyAlignment="1">
      <alignment/>
    </xf>
    <xf numFmtId="170" fontId="3" fillId="34" borderId="10" xfId="42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37" fillId="34" borderId="10" xfId="0" applyNumberFormat="1" applyFont="1" applyFill="1" applyBorder="1" applyAlignment="1">
      <alignment/>
    </xf>
    <xf numFmtId="170" fontId="3" fillId="34" borderId="11" xfId="42" applyNumberFormat="1" applyFont="1" applyFill="1" applyBorder="1" applyAlignment="1">
      <alignment horizontal="center"/>
    </xf>
    <xf numFmtId="1" fontId="37" fillId="34" borderId="11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/>
    </xf>
    <xf numFmtId="43" fontId="3" fillId="0" borderId="10" xfId="42" applyFont="1" applyBorder="1" applyAlignment="1">
      <alignment horizontal="center"/>
    </xf>
    <xf numFmtId="170" fontId="3" fillId="36" borderId="10" xfId="42" applyNumberFormat="1" applyFont="1" applyFill="1" applyBorder="1" applyAlignment="1">
      <alignment horizontal="center"/>
    </xf>
    <xf numFmtId="170" fontId="3" fillId="34" borderId="10" xfId="42" applyNumberFormat="1" applyFont="1" applyFill="1" applyBorder="1" applyAlignment="1">
      <alignment/>
    </xf>
    <xf numFmtId="1" fontId="37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0" fontId="3" fillId="36" borderId="10" xfId="42" applyNumberFormat="1" applyFont="1" applyFill="1" applyBorder="1" applyAlignment="1">
      <alignment horizontal="center"/>
    </xf>
    <xf numFmtId="170" fontId="3" fillId="34" borderId="10" xfId="42" applyNumberFormat="1" applyFont="1" applyFill="1" applyBorder="1" applyAlignment="1">
      <alignment horizontal="center"/>
    </xf>
    <xf numFmtId="170" fontId="3" fillId="33" borderId="10" xfId="42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3" fillId="36" borderId="10" xfId="42" applyNumberFormat="1" applyFont="1" applyFill="1" applyBorder="1" applyAlignment="1">
      <alignment horizontal="center"/>
    </xf>
    <xf numFmtId="170" fontId="3" fillId="34" borderId="10" xfId="42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3" fillId="34" borderId="10" xfId="57" applyFont="1" applyFill="1" applyBorder="1" applyAlignment="1">
      <alignment horizontal="center"/>
    </xf>
    <xf numFmtId="1" fontId="3" fillId="34" borderId="10" xfId="57" applyNumberFormat="1" applyFont="1" applyFill="1" applyBorder="1" applyAlignment="1">
      <alignment horizontal="center"/>
    </xf>
    <xf numFmtId="10" fontId="3" fillId="34" borderId="10" xfId="57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/>
    </xf>
    <xf numFmtId="43" fontId="0" fillId="34" borderId="0" xfId="0" applyNumberFormat="1" applyFill="1" applyAlignment="1">
      <alignment/>
    </xf>
    <xf numFmtId="10" fontId="0" fillId="34" borderId="0" xfId="57" applyNumberFormat="1" applyFont="1" applyFill="1" applyAlignment="1">
      <alignment/>
    </xf>
    <xf numFmtId="170" fontId="3" fillId="34" borderId="16" xfId="42" applyNumberFormat="1" applyFont="1" applyFill="1" applyBorder="1" applyAlignment="1">
      <alignment horizontal="center"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30" zoomScaleNormal="130" zoomScalePageLayoutView="0" workbookViewId="0" topLeftCell="A1">
      <selection activeCell="A10" sqref="A10"/>
    </sheetView>
  </sheetViews>
  <sheetFormatPr defaultColWidth="9.140625" defaultRowHeight="15"/>
  <cols>
    <col min="1" max="1" width="68.140625" style="0" bestFit="1" customWidth="1"/>
    <col min="2" max="2" width="15.57421875" style="0" bestFit="1" customWidth="1"/>
    <col min="3" max="3" width="23.140625" style="0" bestFit="1" customWidth="1"/>
  </cols>
  <sheetData>
    <row r="1" spans="1:15" ht="14.25">
      <c r="A1" s="31" t="s">
        <v>0</v>
      </c>
      <c r="B1" s="32"/>
      <c r="C1" s="9"/>
      <c r="D1" s="9"/>
      <c r="E1" s="9"/>
      <c r="F1" s="9"/>
      <c r="G1" s="9"/>
      <c r="H1" s="9"/>
      <c r="I1" s="9"/>
      <c r="J1" s="9"/>
      <c r="O1" s="9"/>
    </row>
    <row r="2" spans="1:15" s="17" customFormat="1" ht="14.25">
      <c r="A2" s="35" t="s">
        <v>39</v>
      </c>
      <c r="B2" s="36" t="s">
        <v>37</v>
      </c>
      <c r="C2" s="36" t="s">
        <v>38</v>
      </c>
      <c r="D2" s="30"/>
      <c r="E2" s="30"/>
      <c r="F2" s="30"/>
      <c r="G2" s="30"/>
      <c r="H2" s="30"/>
      <c r="I2" s="30"/>
      <c r="J2" s="30"/>
      <c r="O2" s="30"/>
    </row>
    <row r="3" spans="1:15" ht="14.25">
      <c r="A3" s="1" t="s">
        <v>5</v>
      </c>
      <c r="B3" s="2"/>
      <c r="C3" s="28">
        <f>B3</f>
        <v>0</v>
      </c>
      <c r="D3" s="9"/>
      <c r="E3" s="9"/>
      <c r="F3" s="9"/>
      <c r="G3" s="9"/>
      <c r="H3" s="9"/>
      <c r="I3" s="9"/>
      <c r="J3" s="9"/>
      <c r="O3" s="9"/>
    </row>
    <row r="4" spans="1:15" ht="14.25">
      <c r="A4" s="1" t="s">
        <v>16</v>
      </c>
      <c r="B4" s="2">
        <v>25000</v>
      </c>
      <c r="C4" s="28">
        <f>B4</f>
        <v>25000</v>
      </c>
      <c r="D4" s="9"/>
      <c r="E4" s="9"/>
      <c r="F4" s="9"/>
      <c r="G4" s="9"/>
      <c r="H4" s="9"/>
      <c r="I4" s="9"/>
      <c r="J4" s="9"/>
      <c r="O4" s="9"/>
    </row>
    <row r="5" spans="1:15" ht="14.25">
      <c r="A5" s="1" t="s">
        <v>36</v>
      </c>
      <c r="B5" s="29">
        <v>15000</v>
      </c>
      <c r="C5" s="29">
        <v>15000</v>
      </c>
      <c r="D5" s="30" t="s">
        <v>40</v>
      </c>
      <c r="E5" s="30"/>
      <c r="F5" s="9"/>
      <c r="G5" s="9"/>
      <c r="H5" s="9"/>
      <c r="I5" s="9"/>
      <c r="J5" s="9"/>
      <c r="O5" s="9"/>
    </row>
    <row r="6" spans="1:15" ht="14.25">
      <c r="A6" s="1" t="s">
        <v>2</v>
      </c>
      <c r="B6" s="3">
        <v>0.12</v>
      </c>
      <c r="C6" s="37">
        <f>B6</f>
        <v>0.12</v>
      </c>
      <c r="D6" s="9"/>
      <c r="E6" s="9"/>
      <c r="F6" s="9"/>
      <c r="G6" s="9"/>
      <c r="H6" s="9"/>
      <c r="I6" s="9"/>
      <c r="J6" s="9"/>
      <c r="O6" s="9"/>
    </row>
    <row r="7" spans="1:15" ht="14.25">
      <c r="A7" s="1" t="s">
        <v>3</v>
      </c>
      <c r="B7" s="4">
        <v>0.0367</v>
      </c>
      <c r="C7" s="39">
        <f>B7</f>
        <v>0.0367</v>
      </c>
      <c r="D7" s="9"/>
      <c r="E7" s="9"/>
      <c r="F7" s="9"/>
      <c r="G7" s="9"/>
      <c r="H7" s="9"/>
      <c r="I7" s="9"/>
      <c r="J7" s="9"/>
      <c r="O7" s="9"/>
    </row>
    <row r="8" spans="1:15" ht="14.25">
      <c r="A8" s="1" t="s">
        <v>6</v>
      </c>
      <c r="B8" s="5">
        <v>25000</v>
      </c>
      <c r="C8" s="5">
        <v>37500</v>
      </c>
      <c r="D8" s="9"/>
      <c r="E8" s="9"/>
      <c r="F8" s="9"/>
      <c r="G8" s="9"/>
      <c r="H8" s="9"/>
      <c r="I8" s="9"/>
      <c r="J8" s="9"/>
      <c r="O8" s="9"/>
    </row>
    <row r="9" spans="1:15" ht="14.25">
      <c r="A9" s="1" t="s">
        <v>1</v>
      </c>
      <c r="B9" s="40">
        <v>0.08</v>
      </c>
      <c r="C9" s="39">
        <f>B9</f>
        <v>0.08</v>
      </c>
      <c r="D9" s="9"/>
      <c r="E9" s="9"/>
      <c r="F9" s="9"/>
      <c r="G9" s="9"/>
      <c r="H9" s="9"/>
      <c r="I9" s="9"/>
      <c r="J9" s="9"/>
      <c r="O9" s="9"/>
    </row>
    <row r="10" spans="1:15" ht="14.25">
      <c r="A10" s="11" t="s">
        <v>19</v>
      </c>
      <c r="B10" s="13"/>
      <c r="C10" s="13"/>
      <c r="D10" s="9"/>
      <c r="E10" s="9"/>
      <c r="F10" s="9"/>
      <c r="G10" s="9"/>
      <c r="H10" s="9"/>
      <c r="I10" s="9"/>
      <c r="J10" s="9"/>
      <c r="O10" s="9"/>
    </row>
    <row r="11" spans="1:15" ht="14.25">
      <c r="A11" s="15" t="s">
        <v>10</v>
      </c>
      <c r="B11" s="12" t="s">
        <v>7</v>
      </c>
      <c r="C11" s="12" t="s">
        <v>7</v>
      </c>
      <c r="D11" s="9"/>
      <c r="E11" s="9"/>
      <c r="F11" s="9"/>
      <c r="G11" s="9"/>
      <c r="H11" s="9"/>
      <c r="I11" s="9"/>
      <c r="J11" s="9"/>
      <c r="O11" s="9"/>
    </row>
    <row r="12" spans="1:15" ht="14.25">
      <c r="A12" s="15" t="s">
        <v>11</v>
      </c>
      <c r="B12" s="12" t="s">
        <v>8</v>
      </c>
      <c r="C12" s="12" t="s">
        <v>8</v>
      </c>
      <c r="D12" s="9"/>
      <c r="E12" s="9"/>
      <c r="F12" s="9"/>
      <c r="G12" s="9"/>
      <c r="H12" s="9"/>
      <c r="I12" s="9"/>
      <c r="J12" s="9"/>
      <c r="O12" s="9"/>
    </row>
    <row r="13" spans="1:15" ht="14.25">
      <c r="A13" s="15" t="s">
        <v>12</v>
      </c>
      <c r="B13" s="12" t="s">
        <v>9</v>
      </c>
      <c r="C13" s="12" t="s">
        <v>9</v>
      </c>
      <c r="D13" s="9"/>
      <c r="E13" s="9"/>
      <c r="F13" s="9"/>
      <c r="G13" s="9"/>
      <c r="H13" s="9"/>
      <c r="I13" s="9"/>
      <c r="J13" s="9"/>
      <c r="O13" s="9"/>
    </row>
    <row r="14" spans="1:15" ht="14.25">
      <c r="A14" s="1" t="s">
        <v>35</v>
      </c>
      <c r="B14" s="6" t="s">
        <v>7</v>
      </c>
      <c r="C14" s="6" t="s">
        <v>7</v>
      </c>
      <c r="D14" s="9"/>
      <c r="E14" s="9"/>
      <c r="F14" s="9"/>
      <c r="G14" s="9"/>
      <c r="H14" s="9"/>
      <c r="I14" s="9"/>
      <c r="J14" s="9"/>
      <c r="O14" s="9"/>
    </row>
    <row r="15" spans="1:15" ht="14.25">
      <c r="A15" s="1" t="s">
        <v>33</v>
      </c>
      <c r="B15" s="8">
        <f>IF(B8&lt;B5,(B8*B6)+(B8*B7),IF(B14=B11,(B8*B6)+(B8*B6)-(B5*(B6-B7)),IF(B14=B12,(B8*B6)+(B5*B7),IF(B14=B13,(B5*B6)+(B5*B7),0))))</f>
        <v>4750.5</v>
      </c>
      <c r="C15" s="8">
        <f>B15</f>
        <v>4750.5</v>
      </c>
      <c r="D15" s="9" t="s">
        <v>42</v>
      </c>
      <c r="E15" s="9"/>
      <c r="F15" s="9"/>
      <c r="G15" s="9"/>
      <c r="H15" s="9"/>
      <c r="I15" s="9"/>
      <c r="J15" s="9"/>
      <c r="O15" s="9"/>
    </row>
    <row r="16" spans="1:15" ht="14.25">
      <c r="A16" s="1" t="s">
        <v>34</v>
      </c>
      <c r="B16" s="21">
        <v>0.03</v>
      </c>
      <c r="C16" s="37">
        <f>B16</f>
        <v>0.03</v>
      </c>
      <c r="D16" s="9"/>
      <c r="E16" s="9"/>
      <c r="F16" s="9"/>
      <c r="G16" s="9"/>
      <c r="H16" s="9"/>
      <c r="I16" s="9"/>
      <c r="J16" s="9"/>
      <c r="O16" s="9"/>
    </row>
    <row r="17" spans="1:15" ht="14.25">
      <c r="A17" s="1" t="s">
        <v>4</v>
      </c>
      <c r="B17" s="7">
        <v>15</v>
      </c>
      <c r="C17" s="38">
        <f>B17</f>
        <v>15</v>
      </c>
      <c r="D17" s="9"/>
      <c r="E17" s="9"/>
      <c r="F17" s="9"/>
      <c r="G17" s="9"/>
      <c r="H17" s="9"/>
      <c r="I17" s="9"/>
      <c r="J17" s="9"/>
      <c r="O17" s="9"/>
    </row>
    <row r="18" spans="1:15" ht="14.25">
      <c r="A18" s="1" t="s">
        <v>17</v>
      </c>
      <c r="B18" s="22">
        <f>MAX('Contribution schedule (basic)'!G3:G41)</f>
        <v>2070718.1801767407</v>
      </c>
      <c r="C18" s="22">
        <f>MAX('Contribution schedule (full)'!G3:G41)</f>
        <v>3325921.420228561</v>
      </c>
      <c r="D18" s="9"/>
      <c r="E18" s="9"/>
      <c r="F18" s="30"/>
      <c r="G18" s="9"/>
      <c r="H18" s="9"/>
      <c r="I18" s="9"/>
      <c r="J18" s="9"/>
      <c r="O18" s="9"/>
    </row>
    <row r="19" spans="1:15" ht="14.25">
      <c r="A19" s="1" t="s">
        <v>18</v>
      </c>
      <c r="B19" s="8">
        <f>MAX('Contribution schedule (basic)'!J3:J53)</f>
        <v>249910</v>
      </c>
      <c r="C19" s="8">
        <f>MAX('Contribution schedule (full)'!J3:J53)</f>
        <v>587274.9999999999</v>
      </c>
      <c r="D19" s="9"/>
      <c r="E19" s="9"/>
      <c r="F19" s="30"/>
      <c r="G19" s="9"/>
      <c r="H19" s="9"/>
      <c r="I19" s="9"/>
      <c r="J19" s="9"/>
      <c r="O19" s="9"/>
    </row>
    <row r="20" spans="1:15" ht="14.25">
      <c r="A20" s="1" t="s">
        <v>13</v>
      </c>
      <c r="B20" s="8">
        <f>IF(B8&lt;B5,1.61%*B8,1.61%*B5)</f>
        <v>241.5</v>
      </c>
      <c r="C20" s="8">
        <f>IF(C8&lt;C5,1.61%*C8,1.61%*C5)</f>
        <v>241.5</v>
      </c>
      <c r="D20" s="9"/>
      <c r="E20" s="9"/>
      <c r="F20" s="9"/>
      <c r="G20" s="9"/>
      <c r="H20" s="9"/>
      <c r="I20" s="9"/>
      <c r="J20" s="9"/>
      <c r="O20" s="9"/>
    </row>
    <row r="21" spans="1:15" ht="14.25">
      <c r="A21" s="1" t="s">
        <v>20</v>
      </c>
      <c r="B21" s="10"/>
      <c r="C21" s="10"/>
      <c r="D21" s="9"/>
      <c r="E21" s="9"/>
      <c r="F21" s="9"/>
      <c r="G21" s="9"/>
      <c r="H21" s="9"/>
      <c r="I21" s="9"/>
      <c r="J21" s="9"/>
      <c r="O21" s="9"/>
    </row>
    <row r="22" spans="1:15" ht="14.25">
      <c r="A22" s="9"/>
      <c r="B22" s="9"/>
      <c r="C22" s="9"/>
      <c r="D22" s="9"/>
      <c r="E22" s="9"/>
      <c r="F22" s="9"/>
      <c r="G22" s="9"/>
      <c r="H22" s="9"/>
      <c r="I22" s="9"/>
      <c r="J22" s="9"/>
      <c r="O22" s="9"/>
    </row>
    <row r="23" spans="1:15" ht="14.25">
      <c r="A23" s="9"/>
      <c r="B23" s="41"/>
      <c r="C23" s="41"/>
      <c r="D23" s="9"/>
      <c r="E23" s="9"/>
      <c r="F23" s="9"/>
      <c r="G23" s="9"/>
      <c r="H23" s="9"/>
      <c r="I23" s="9"/>
      <c r="J23" s="9"/>
      <c r="O23" s="9"/>
    </row>
    <row r="24" spans="1:15" ht="14.25">
      <c r="A24" s="9"/>
      <c r="B24" s="9"/>
      <c r="C24" s="42"/>
      <c r="D24" s="9"/>
      <c r="E24" s="9"/>
      <c r="F24" s="9"/>
      <c r="G24" s="9"/>
      <c r="H24" s="9"/>
      <c r="I24" s="9"/>
      <c r="J24" s="9"/>
      <c r="O24" s="9"/>
    </row>
    <row r="25" spans="1:10" ht="14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4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4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4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4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4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4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4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4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4.2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4.2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4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4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4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4.2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4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4.2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4:10" ht="14.25">
      <c r="D43" s="9"/>
      <c r="E43" s="9"/>
      <c r="F43" s="9"/>
      <c r="G43" s="9"/>
      <c r="H43" s="9"/>
      <c r="I43" s="9"/>
      <c r="J43" s="9"/>
    </row>
  </sheetData>
  <sheetProtection/>
  <mergeCells count="1">
    <mergeCell ref="A1:B1"/>
  </mergeCells>
  <dataValidations count="1">
    <dataValidation type="list" allowBlank="1" showInputMessage="1" showErrorMessage="1" sqref="B14:C14">
      <formula1>$B$11:$B$13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6.00390625" style="17" bestFit="1" customWidth="1"/>
    <col min="2" max="2" width="10.7109375" style="14" bestFit="1" customWidth="1"/>
    <col min="3" max="3" width="10.421875" style="0" bestFit="1" customWidth="1"/>
    <col min="4" max="4" width="10.57421875" style="0" bestFit="1" customWidth="1"/>
    <col min="5" max="5" width="7.7109375" style="14" bestFit="1" customWidth="1"/>
    <col min="6" max="7" width="10.28125" style="0" bestFit="1" customWidth="1"/>
    <col min="8" max="8" width="19.00390625" style="0" bestFit="1" customWidth="1"/>
    <col min="9" max="10" width="9.28125" style="0" bestFit="1" customWidth="1"/>
    <col min="11" max="11" width="16.00390625" style="0" bestFit="1" customWidth="1"/>
  </cols>
  <sheetData>
    <row r="1" spans="1:11" ht="14.25">
      <c r="A1" s="26" t="s">
        <v>41</v>
      </c>
      <c r="B1" s="26"/>
      <c r="C1" s="33" t="s">
        <v>21</v>
      </c>
      <c r="D1" s="33"/>
      <c r="E1" s="33"/>
      <c r="F1" s="34" t="s">
        <v>25</v>
      </c>
      <c r="G1" s="34"/>
      <c r="H1" s="16" t="s">
        <v>30</v>
      </c>
      <c r="I1" s="33" t="s">
        <v>28</v>
      </c>
      <c r="J1" s="33"/>
      <c r="K1" s="16" t="s">
        <v>32</v>
      </c>
    </row>
    <row r="2" spans="1:11" ht="14.25">
      <c r="A2" s="16" t="s">
        <v>14</v>
      </c>
      <c r="B2" s="16" t="s">
        <v>15</v>
      </c>
      <c r="C2" s="23" t="s">
        <v>22</v>
      </c>
      <c r="D2" s="23" t="s">
        <v>23</v>
      </c>
      <c r="E2" s="23" t="s">
        <v>24</v>
      </c>
      <c r="F2" s="16" t="s">
        <v>26</v>
      </c>
      <c r="G2" s="16" t="s">
        <v>27</v>
      </c>
      <c r="H2" s="16" t="s">
        <v>29</v>
      </c>
      <c r="I2" s="23" t="s">
        <v>26</v>
      </c>
      <c r="J2" s="23" t="s">
        <v>27</v>
      </c>
      <c r="K2" s="16" t="s">
        <v>31</v>
      </c>
    </row>
    <row r="3" spans="1:11" ht="14.25">
      <c r="A3" s="24">
        <v>1</v>
      </c>
      <c r="B3" s="25">
        <f>Inputs!B8</f>
        <v>25000</v>
      </c>
      <c r="C3" s="25">
        <f>IF(B3&lt;Inputs!$B$5,(B3*Inputs!$B$6),IF(Inputs!$B$14=Inputs!$B$11,(B3*Inputs!$B$6),IF(Inputs!$B$14=Inputs!$B$12,(B3*Inputs!$B$6),IF(Inputs!$B$14=Inputs!$B$13,(Inputs!$B$5*Inputs!$B$6),0))))</f>
        <v>3000</v>
      </c>
      <c r="D3" s="25">
        <f>IF(B3&lt;Inputs!$B$5,(B3*Inputs!$B$7),IF(Inputs!$B$14=Inputs!$B$11,(B3*Inputs!$B$6)-(Inputs!$B$5*(Inputs!$B$6-Inputs!$B$7)),IF(Inputs!$B$14=Inputs!$B$12,(Inputs!$B$5*Inputs!$B$7),IF(Inputs!$B$14=Inputs!$B$13,(Inputs!$B$5*Inputs!$B$7),0))))</f>
        <v>1750.5000000000002</v>
      </c>
      <c r="E3" s="24">
        <f>IF(B3&lt;Inputs!$B$5,(B3*Inputs!$B$6)+(B3*Inputs!$B$7),IF(Inputs!$B$14=Inputs!$B$11,(B3*Inputs!$B$6)+(B3*Inputs!$B$6)-(Inputs!$B$5*(Inputs!$B$6-Inputs!$B$7)),IF(Inputs!$B$14=Inputs!$B$12,(B3*Inputs!$B$6)+(Inputs!$B$5*Inputs!$B$7),IF(Inputs!$B$14=Inputs!$B$13,(Inputs!$B$5*Inputs!$B$6)+(Inputs!$B$5*Inputs!$B$7),0))))</f>
        <v>4750.5</v>
      </c>
      <c r="F3" s="24">
        <f>Inputs!B3</f>
        <v>0</v>
      </c>
      <c r="G3" s="24">
        <f>(F3+12*E3)*(1+Inputs!$B$9)</f>
        <v>61566.48</v>
      </c>
      <c r="H3" s="24">
        <f>IF(B3&lt;Inputs!$B$5,Inputs!$B$8*(Inputs!$B$6-Inputs!$B$7),Inputs!$B$5*(Inputs!$B$6-Inputs!$B$7))</f>
        <v>1249.4999999999998</v>
      </c>
      <c r="I3" s="24">
        <f>Inputs!B4</f>
        <v>25000</v>
      </c>
      <c r="J3" s="24">
        <f>I3+12*H3</f>
        <v>39994</v>
      </c>
      <c r="K3" s="24">
        <f>12*IF(B3&lt;Inputs!$B$5,1.61%*B3,1.61%*Inputs!$B$5)</f>
        <v>2898</v>
      </c>
    </row>
    <row r="4" spans="1:11" ht="14.25">
      <c r="A4" s="24">
        <f>IF(A3&gt;=Inputs!$B$17,"",A3+1)</f>
        <v>2</v>
      </c>
      <c r="B4" s="25">
        <f>IF(A3&gt;=Inputs!$B$17,"",B3*(1+Inputs!$B$16))</f>
        <v>25750</v>
      </c>
      <c r="C4" s="25">
        <f>IF(A3&gt;=Inputs!$B$17,"",IF(B4&lt;Inputs!$B$5,(B4*Inputs!$B$6),IF(Inputs!$B$14=Inputs!$B$11,(B4*Inputs!$B$6),IF(Inputs!$B$14=Inputs!$B$12,(B4*Inputs!$B$6),IF(Inputs!$B$14=Inputs!$B$13,(Inputs!$B$5*Inputs!$B$6),0)))))</f>
        <v>3090</v>
      </c>
      <c r="D4" s="25">
        <f>IF(A3&gt;=Inputs!$B$17,"",IF(B4&lt;Inputs!$B$5,(B4*Inputs!$B$7),IF(Inputs!$B$14=Inputs!$B$11,(B4*Inputs!$B$6)-(Inputs!$B$5*(Inputs!$B$6-Inputs!$B$7)),IF(Inputs!$B$14=Inputs!$B$12,(Inputs!$B$5*Inputs!$B$7),IF(Inputs!$B$14=Inputs!$B$13,(Inputs!$B$5*Inputs!$B$7),0)))))</f>
        <v>1840.5000000000002</v>
      </c>
      <c r="E4" s="24">
        <f>IF(A3&gt;=Inputs!$B$17,"",IF(B4&lt;Inputs!$B$5,(B4*Inputs!$B$6)+(B4*Inputs!$B$7),IF(Inputs!$B$14=Inputs!$B$11,(B4*Inputs!$B$6)+(B4*Inputs!$B$6)-(Inputs!$B$5*(Inputs!$B$6-Inputs!$B$7)),IF(Inputs!$B$14=Inputs!$B$12,(B4*Inputs!$B$6)+(Inputs!$B$5*Inputs!$B$7),IF(Inputs!$B$14=Inputs!$B$13,(Inputs!$B$5*Inputs!$B$6)+(Inputs!$B$5*Inputs!$B$7),0)))))</f>
        <v>4930.5</v>
      </c>
      <c r="F4" s="24">
        <f>IF(A3&gt;=Inputs!$B$17,"",G3)</f>
        <v>61566.48</v>
      </c>
      <c r="G4" s="24">
        <f>IF(A3&gt;=Inputs!$B$17,"",(G3+12*E4)*(1+Inputs!$B$9))</f>
        <v>130391.07840000001</v>
      </c>
      <c r="H4" s="24">
        <f>IF(B4&lt;Inputs!$B$5,Inputs!$B$8*(Inputs!$B$6-Inputs!$B$7),Inputs!$B$5*(Inputs!$B$6-Inputs!$B$7))</f>
        <v>1249.4999999999998</v>
      </c>
      <c r="I4" s="24">
        <f>IF(A3&gt;=Inputs!$B$17,"",J3)</f>
        <v>39994</v>
      </c>
      <c r="J4" s="24">
        <f>IF(A3&gt;=Inputs!$B$17,"",J3+12*H4)</f>
        <v>54988</v>
      </c>
      <c r="K4" s="24">
        <f>IF(A3&gt;=Inputs!$B$17,"",12*IF(B4&lt;Inputs!$B$5,1.61%*B4,1.61%*Inputs!$B$5))</f>
        <v>2898</v>
      </c>
    </row>
    <row r="5" spans="1:11" ht="14.25">
      <c r="A5" s="24">
        <f>IF(A4&gt;=Inputs!$B$17,"",A4+1)</f>
        <v>3</v>
      </c>
      <c r="B5" s="25">
        <f>IF(A4&gt;=Inputs!$B$17,"",B4*(1+Inputs!$B$16))</f>
        <v>26522.5</v>
      </c>
      <c r="C5" s="25">
        <f>IF(A4&gt;=Inputs!$B$17,"",IF(B5&lt;Inputs!$B$5,(B5*Inputs!$B$6),IF(Inputs!$B$14=Inputs!$B$11,(B5*Inputs!$B$6),IF(Inputs!$B$14=Inputs!$B$12,(B5*Inputs!$B$6),IF(Inputs!$B$14=Inputs!$B$13,(Inputs!$B$5*Inputs!$B$6),0)))))</f>
        <v>3182.7</v>
      </c>
      <c r="D5" s="25">
        <f>IF(A4&gt;=Inputs!$B$17,"",IF(B5&lt;Inputs!$B$5,(B5*Inputs!$B$7),IF(Inputs!$B$14=Inputs!$B$11,(B5*Inputs!$B$6)-(Inputs!$B$5*(Inputs!$B$6-Inputs!$B$7)),IF(Inputs!$B$14=Inputs!$B$12,(Inputs!$B$5*Inputs!$B$7),IF(Inputs!$B$14=Inputs!$B$13,(Inputs!$B$5*Inputs!$B$7),0)))))</f>
        <v>1933.2</v>
      </c>
      <c r="E5" s="24">
        <f>IF(A4&gt;=Inputs!$B$17,"",IF(B5&lt;Inputs!$B$5,(B5*Inputs!$B$6)+(B5*Inputs!$B$7),IF(Inputs!$B$14=Inputs!$B$11,(B5*Inputs!$B$6)+(B5*Inputs!$B$6)-(Inputs!$B$5*(Inputs!$B$6-Inputs!$B$7)),IF(Inputs!$B$14=Inputs!$B$12,(B5*Inputs!$B$6)+(Inputs!$B$5*Inputs!$B$7),IF(Inputs!$B$14=Inputs!$B$13,(Inputs!$B$5*Inputs!$B$6)+(Inputs!$B$5*Inputs!$B$7),0)))))</f>
        <v>5115.9</v>
      </c>
      <c r="F5" s="24">
        <f>IF(A4&gt;=Inputs!$B$17,"",G4)</f>
        <v>130391.07840000001</v>
      </c>
      <c r="G5" s="24">
        <f>IF(A4&gt;=Inputs!$B$17,"",(G4+12*E5)*(1+Inputs!$B$9))</f>
        <v>207124.42867200004</v>
      </c>
      <c r="H5" s="24">
        <f>IF(B5&lt;Inputs!$B$5,Inputs!$B$8*(Inputs!$B$6-Inputs!$B$7),Inputs!$B$5*(Inputs!$B$6-Inputs!$B$7))</f>
        <v>1249.4999999999998</v>
      </c>
      <c r="I5" s="24">
        <f>IF(A4&gt;=Inputs!$B$17,"",J4)</f>
        <v>54988</v>
      </c>
      <c r="J5" s="24">
        <f>IF(A4&gt;=Inputs!$B$17,"",J4+12*H5)</f>
        <v>69982</v>
      </c>
      <c r="K5" s="24">
        <f>IF(A4&gt;=Inputs!$B$17,"",12*IF(B5&lt;Inputs!$B$5,1.61%*B5,1.61%*Inputs!$B$5))</f>
        <v>2898</v>
      </c>
    </row>
    <row r="6" spans="1:11" ht="14.25">
      <c r="A6" s="24">
        <f>IF(A5&gt;=Inputs!$B$17,"",A5+1)</f>
        <v>4</v>
      </c>
      <c r="B6" s="25">
        <f>IF(A5&gt;=Inputs!$B$17,"",B5*(1+Inputs!$B$16))</f>
        <v>27318.175</v>
      </c>
      <c r="C6" s="25">
        <f>IF(A5&gt;=Inputs!$B$17,"",IF(B6&lt;Inputs!$B$5,(B6*Inputs!$B$6),IF(Inputs!$B$14=Inputs!$B$11,(B6*Inputs!$B$6),IF(Inputs!$B$14=Inputs!$B$12,(B6*Inputs!$B$6),IF(Inputs!$B$14=Inputs!$B$13,(Inputs!$B$5*Inputs!$B$6),0)))))</f>
        <v>3278.1809999999996</v>
      </c>
      <c r="D6" s="25">
        <f>IF(A5&gt;=Inputs!$B$17,"",IF(B6&lt;Inputs!$B$5,(B6*Inputs!$B$7),IF(Inputs!$B$14=Inputs!$B$11,(B6*Inputs!$B$6)-(Inputs!$B$5*(Inputs!$B$6-Inputs!$B$7)),IF(Inputs!$B$14=Inputs!$B$12,(Inputs!$B$5*Inputs!$B$7),IF(Inputs!$B$14=Inputs!$B$13,(Inputs!$B$5*Inputs!$B$7),0)))))</f>
        <v>2028.6809999999998</v>
      </c>
      <c r="E6" s="24">
        <f>IF(A5&gt;=Inputs!$B$17,"",IF(B6&lt;Inputs!$B$5,(B6*Inputs!$B$6)+(B6*Inputs!$B$7),IF(Inputs!$B$14=Inputs!$B$11,(B6*Inputs!$B$6)+(B6*Inputs!$B$6)-(Inputs!$B$5*(Inputs!$B$6-Inputs!$B$7)),IF(Inputs!$B$14=Inputs!$B$12,(B6*Inputs!$B$6)+(Inputs!$B$5*Inputs!$B$7),IF(Inputs!$B$14=Inputs!$B$13,(Inputs!$B$5*Inputs!$B$6)+(Inputs!$B$5*Inputs!$B$7),0)))))</f>
        <v>5306.861999999999</v>
      </c>
      <c r="F6" s="24">
        <f>IF(A5&gt;=Inputs!$B$17,"",G5)</f>
        <v>207124.42867200004</v>
      </c>
      <c r="G6" s="24">
        <f>IF(A5&gt;=Inputs!$B$17,"",(G5+12*E6)*(1+Inputs!$B$9))</f>
        <v>292471.31448576006</v>
      </c>
      <c r="H6" s="24">
        <f>IF(B6&lt;Inputs!$B$5,Inputs!$B$8*(Inputs!$B$6-Inputs!$B$7),Inputs!$B$5*(Inputs!$B$6-Inputs!$B$7))</f>
        <v>1249.4999999999998</v>
      </c>
      <c r="I6" s="24">
        <f>IF(A5&gt;=Inputs!$B$17,"",J5)</f>
        <v>69982</v>
      </c>
      <c r="J6" s="24">
        <f>IF(A5&gt;=Inputs!$B$17,"",J5+12*H6)</f>
        <v>84976</v>
      </c>
      <c r="K6" s="24">
        <f>IF(A5&gt;=Inputs!$B$17,"",12*IF(B6&lt;Inputs!$B$5,1.61%*B6,1.61%*Inputs!$B$5))</f>
        <v>2898</v>
      </c>
    </row>
    <row r="7" spans="1:11" ht="14.25">
      <c r="A7" s="24">
        <f>IF(A6&gt;=Inputs!$B$17,"",A6+1)</f>
        <v>5</v>
      </c>
      <c r="B7" s="25">
        <f>IF(A6&gt;=Inputs!$B$17,"",B6*(1+Inputs!$B$16))</f>
        <v>28137.72025</v>
      </c>
      <c r="C7" s="25">
        <f>IF(A6&gt;=Inputs!$B$17,"",IF(B7&lt;Inputs!$B$5,(B7*Inputs!$B$6),IF(Inputs!$B$14=Inputs!$B$11,(B7*Inputs!$B$6),IF(Inputs!$B$14=Inputs!$B$12,(B7*Inputs!$B$6),IF(Inputs!$B$14=Inputs!$B$13,(Inputs!$B$5*Inputs!$B$6),0)))))</f>
        <v>3376.52643</v>
      </c>
      <c r="D7" s="25">
        <f>IF(A6&gt;=Inputs!$B$17,"",IF(B7&lt;Inputs!$B$5,(B7*Inputs!$B$7),IF(Inputs!$B$14=Inputs!$B$11,(B7*Inputs!$B$6)-(Inputs!$B$5*(Inputs!$B$6-Inputs!$B$7)),IF(Inputs!$B$14=Inputs!$B$12,(Inputs!$B$5*Inputs!$B$7),IF(Inputs!$B$14=Inputs!$B$13,(Inputs!$B$5*Inputs!$B$7),0)))))</f>
        <v>2127.02643</v>
      </c>
      <c r="E7" s="24">
        <f>IF(A6&gt;=Inputs!$B$17,"",IF(B7&lt;Inputs!$B$5,(B7*Inputs!$B$6)+(B7*Inputs!$B$7),IF(Inputs!$B$14=Inputs!$B$11,(B7*Inputs!$B$6)+(B7*Inputs!$B$6)-(Inputs!$B$5*(Inputs!$B$6-Inputs!$B$7)),IF(Inputs!$B$14=Inputs!$B$12,(B7*Inputs!$B$6)+(Inputs!$B$5*Inputs!$B$7),IF(Inputs!$B$14=Inputs!$B$13,(Inputs!$B$5*Inputs!$B$6)+(Inputs!$B$5*Inputs!$B$7),0)))))</f>
        <v>5503.55286</v>
      </c>
      <c r="F7" s="24">
        <f>IF(A6&gt;=Inputs!$B$17,"",G6)</f>
        <v>292471.31448576006</v>
      </c>
      <c r="G7" s="24">
        <f>IF(A6&gt;=Inputs!$B$17,"",(G6+12*E7)*(1+Inputs!$B$9))</f>
        <v>387195.0647102209</v>
      </c>
      <c r="H7" s="24">
        <f>IF(B7&lt;Inputs!$B$5,Inputs!$B$8*(Inputs!$B$6-Inputs!$B$7),Inputs!$B$5*(Inputs!$B$6-Inputs!$B$7))</f>
        <v>1249.4999999999998</v>
      </c>
      <c r="I7" s="24">
        <f>IF(A6&gt;=Inputs!$B$17,"",J6)</f>
        <v>84976</v>
      </c>
      <c r="J7" s="24">
        <f>IF(A6&gt;=Inputs!$B$17,"",J6+12*H7)</f>
        <v>99970</v>
      </c>
      <c r="K7" s="24">
        <f>IF(A6&gt;=Inputs!$B$17,"",12*IF(B7&lt;Inputs!$B$5,1.61%*B7,1.61%*Inputs!$B$5))</f>
        <v>2898</v>
      </c>
    </row>
    <row r="8" spans="1:11" ht="14.25">
      <c r="A8" s="24">
        <f>IF(A7&gt;=Inputs!$B$17,"",A7+1)</f>
        <v>6</v>
      </c>
      <c r="B8" s="25">
        <f>IF(A7&gt;=Inputs!$B$17,"",B7*(1+Inputs!$B$16))</f>
        <v>28981.851857499998</v>
      </c>
      <c r="C8" s="25">
        <f>IF(A7&gt;=Inputs!$B$17,"",IF(B8&lt;Inputs!$B$5,(B8*Inputs!$B$6),IF(Inputs!$B$14=Inputs!$B$11,(B8*Inputs!$B$6),IF(Inputs!$B$14=Inputs!$B$12,(B8*Inputs!$B$6),IF(Inputs!$B$14=Inputs!$B$13,(Inputs!$B$5*Inputs!$B$6),0)))))</f>
        <v>3477.8222229</v>
      </c>
      <c r="D8" s="25">
        <f>IF(A7&gt;=Inputs!$B$17,"",IF(B8&lt;Inputs!$B$5,(B8*Inputs!$B$7),IF(Inputs!$B$14=Inputs!$B$11,(B8*Inputs!$B$6)-(Inputs!$B$5*(Inputs!$B$6-Inputs!$B$7)),IF(Inputs!$B$14=Inputs!$B$12,(Inputs!$B$5*Inputs!$B$7),IF(Inputs!$B$14=Inputs!$B$13,(Inputs!$B$5*Inputs!$B$7),0)))))</f>
        <v>2228.3222229000003</v>
      </c>
      <c r="E8" s="24">
        <f>IF(A7&gt;=Inputs!$B$17,"",IF(B8&lt;Inputs!$B$5,(B8*Inputs!$B$6)+(B8*Inputs!$B$7),IF(Inputs!$B$14=Inputs!$B$11,(B8*Inputs!$B$6)+(B8*Inputs!$B$6)-(Inputs!$B$5*(Inputs!$B$6-Inputs!$B$7)),IF(Inputs!$B$14=Inputs!$B$12,(B8*Inputs!$B$6)+(Inputs!$B$5*Inputs!$B$7),IF(Inputs!$B$14=Inputs!$B$13,(Inputs!$B$5*Inputs!$B$6)+(Inputs!$B$5*Inputs!$B$7),0)))))</f>
        <v>5706.1444458</v>
      </c>
      <c r="F8" s="24">
        <f>IF(A7&gt;=Inputs!$B$17,"",G7)</f>
        <v>387195.0647102209</v>
      </c>
      <c r="G8" s="24">
        <f>IF(A7&gt;=Inputs!$B$17,"",(G7+12*E8)*(1+Inputs!$B$9))</f>
        <v>492122.3019046066</v>
      </c>
      <c r="H8" s="24">
        <f>IF(B8&lt;Inputs!$B$5,Inputs!$B$8*(Inputs!$B$6-Inputs!$B$7),Inputs!$B$5*(Inputs!$B$6-Inputs!$B$7))</f>
        <v>1249.4999999999998</v>
      </c>
      <c r="I8" s="24">
        <f>IF(A7&gt;=Inputs!$B$17,"",J7)</f>
        <v>99970</v>
      </c>
      <c r="J8" s="24">
        <f>IF(A7&gt;=Inputs!$B$17,"",J7+12*H8)</f>
        <v>114964</v>
      </c>
      <c r="K8" s="24">
        <f>IF(A7&gt;=Inputs!$B$17,"",12*IF(B8&lt;Inputs!$B$5,1.61%*B8,1.61%*Inputs!$B$5))</f>
        <v>2898</v>
      </c>
    </row>
    <row r="9" spans="1:11" ht="14.25">
      <c r="A9" s="24">
        <f>IF(A8&gt;=Inputs!$B$17,"",A8+1)</f>
        <v>7</v>
      </c>
      <c r="B9" s="25">
        <f>IF(A8&gt;=Inputs!$B$17,"",B8*(1+Inputs!$B$16))</f>
        <v>29851.307413225</v>
      </c>
      <c r="C9" s="25">
        <f>IF(A8&gt;=Inputs!$B$17,"",IF(B9&lt;Inputs!$B$5,(B9*Inputs!$B$6),IF(Inputs!$B$14=Inputs!$B$11,(B9*Inputs!$B$6),IF(Inputs!$B$14=Inputs!$B$12,(B9*Inputs!$B$6),IF(Inputs!$B$14=Inputs!$B$13,(Inputs!$B$5*Inputs!$B$6),0)))))</f>
        <v>3582.156889587</v>
      </c>
      <c r="D9" s="25">
        <f>IF(A8&gt;=Inputs!$B$17,"",IF(B9&lt;Inputs!$B$5,(B9*Inputs!$B$7),IF(Inputs!$B$14=Inputs!$B$11,(B9*Inputs!$B$6)-(Inputs!$B$5*(Inputs!$B$6-Inputs!$B$7)),IF(Inputs!$B$14=Inputs!$B$12,(Inputs!$B$5*Inputs!$B$7),IF(Inputs!$B$14=Inputs!$B$13,(Inputs!$B$5*Inputs!$B$7),0)))))</f>
        <v>2332.6568895870005</v>
      </c>
      <c r="E9" s="24">
        <f>IF(A8&gt;=Inputs!$B$17,"",IF(B9&lt;Inputs!$B$5,(B9*Inputs!$B$6)+(B9*Inputs!$B$7),IF(Inputs!$B$14=Inputs!$B$11,(B9*Inputs!$B$6)+(B9*Inputs!$B$6)-(Inputs!$B$5*(Inputs!$B$6-Inputs!$B$7)),IF(Inputs!$B$14=Inputs!$B$12,(B9*Inputs!$B$6)+(Inputs!$B$5*Inputs!$B$7),IF(Inputs!$B$14=Inputs!$B$13,(Inputs!$B$5*Inputs!$B$6)+(Inputs!$B$5*Inputs!$B$7),0)))))</f>
        <v>5914.813779174</v>
      </c>
      <c r="F9" s="24">
        <f>IF(A8&gt;=Inputs!$B$17,"",G8)</f>
        <v>492122.3019046066</v>
      </c>
      <c r="G9" s="24">
        <f>IF(A8&gt;=Inputs!$B$17,"",(G8+12*E9)*(1+Inputs!$B$9))</f>
        <v>608148.0726350702</v>
      </c>
      <c r="H9" s="24">
        <f>IF(B9&lt;Inputs!$B$5,Inputs!$B$8*(Inputs!$B$6-Inputs!$B$7),Inputs!$B$5*(Inputs!$B$6-Inputs!$B$7))</f>
        <v>1249.4999999999998</v>
      </c>
      <c r="I9" s="24">
        <f>IF(A8&gt;=Inputs!$B$17,"",J8)</f>
        <v>114964</v>
      </c>
      <c r="J9" s="24">
        <f>IF(A8&gt;=Inputs!$B$17,"",J8+12*H9)</f>
        <v>129958</v>
      </c>
      <c r="K9" s="24">
        <f>IF(A8&gt;=Inputs!$B$17,"",12*IF(B9&lt;Inputs!$B$5,1.61%*B9,1.61%*Inputs!$B$5))</f>
        <v>2898</v>
      </c>
    </row>
    <row r="10" spans="1:11" ht="14.25">
      <c r="A10" s="24">
        <f>IF(A9&gt;=Inputs!$B$17,"",A9+1)</f>
        <v>8</v>
      </c>
      <c r="B10" s="25">
        <f>IF(A9&gt;=Inputs!$B$17,"",B9*(1+Inputs!$B$16))</f>
        <v>30746.84663562175</v>
      </c>
      <c r="C10" s="25">
        <f>IF(A9&gt;=Inputs!$B$17,"",IF(B10&lt;Inputs!$B$5,(B10*Inputs!$B$6),IF(Inputs!$B$14=Inputs!$B$11,(B10*Inputs!$B$6),IF(Inputs!$B$14=Inputs!$B$12,(B10*Inputs!$B$6),IF(Inputs!$B$14=Inputs!$B$13,(Inputs!$B$5*Inputs!$B$6),0)))))</f>
        <v>3689.62159627461</v>
      </c>
      <c r="D10" s="25">
        <f>IF(A9&gt;=Inputs!$B$17,"",IF(B10&lt;Inputs!$B$5,(B10*Inputs!$B$7),IF(Inputs!$B$14=Inputs!$B$11,(B10*Inputs!$B$6)-(Inputs!$B$5*(Inputs!$B$6-Inputs!$B$7)),IF(Inputs!$B$14=Inputs!$B$12,(Inputs!$B$5*Inputs!$B$7),IF(Inputs!$B$14=Inputs!$B$13,(Inputs!$B$5*Inputs!$B$7),0)))))</f>
        <v>2440.12159627461</v>
      </c>
      <c r="E10" s="24">
        <f>IF(A9&gt;=Inputs!$B$17,"",IF(B10&lt;Inputs!$B$5,(B10*Inputs!$B$6)+(B10*Inputs!$B$7),IF(Inputs!$B$14=Inputs!$B$11,(B10*Inputs!$B$6)+(B10*Inputs!$B$6)-(Inputs!$B$5*(Inputs!$B$6-Inputs!$B$7)),IF(Inputs!$B$14=Inputs!$B$12,(B10*Inputs!$B$6)+(Inputs!$B$5*Inputs!$B$7),IF(Inputs!$B$14=Inputs!$B$13,(Inputs!$B$5*Inputs!$B$6)+(Inputs!$B$5*Inputs!$B$7),0)))))</f>
        <v>6129.74319254922</v>
      </c>
      <c r="F10" s="24">
        <f>IF(A9&gt;=Inputs!$B$17,"",G9)</f>
        <v>608148.0726350702</v>
      </c>
      <c r="G10" s="24">
        <f>IF(A9&gt;=Inputs!$B$17,"",(G9+12*E10)*(1+Inputs!$B$9))</f>
        <v>736241.3902213138</v>
      </c>
      <c r="H10" s="24">
        <f>IF(B10&lt;Inputs!$B$5,Inputs!$B$8*(Inputs!$B$6-Inputs!$B$7),Inputs!$B$5*(Inputs!$B$6-Inputs!$B$7))</f>
        <v>1249.4999999999998</v>
      </c>
      <c r="I10" s="24">
        <f>IF(A9&gt;=Inputs!$B$17,"",J9)</f>
        <v>129958</v>
      </c>
      <c r="J10" s="24">
        <f>IF(A9&gt;=Inputs!$B$17,"",J9+12*H10)</f>
        <v>144952</v>
      </c>
      <c r="K10" s="24">
        <f>IF(A9&gt;=Inputs!$B$17,"",12*IF(B10&lt;Inputs!$B$5,1.61%*B10,1.61%*Inputs!$B$5))</f>
        <v>2898</v>
      </c>
    </row>
    <row r="11" spans="1:11" ht="14.25">
      <c r="A11" s="24">
        <f>IF(A10&gt;=Inputs!$B$17,"",A10+1)</f>
        <v>9</v>
      </c>
      <c r="B11" s="25">
        <f>IF(A10&gt;=Inputs!$B$17,"",B10*(1+Inputs!$B$16))</f>
        <v>31669.252034690402</v>
      </c>
      <c r="C11" s="25">
        <f>IF(A10&gt;=Inputs!$B$17,"",IF(B11&lt;Inputs!$B$5,(B11*Inputs!$B$6),IF(Inputs!$B$14=Inputs!$B$11,(B11*Inputs!$B$6),IF(Inputs!$B$14=Inputs!$B$12,(B11*Inputs!$B$6),IF(Inputs!$B$14=Inputs!$B$13,(Inputs!$B$5*Inputs!$B$6),0)))))</f>
        <v>3800.310244162848</v>
      </c>
      <c r="D11" s="25">
        <f>IF(A10&gt;=Inputs!$B$17,"",IF(B11&lt;Inputs!$B$5,(B11*Inputs!$B$7),IF(Inputs!$B$14=Inputs!$B$11,(B11*Inputs!$B$6)-(Inputs!$B$5*(Inputs!$B$6-Inputs!$B$7)),IF(Inputs!$B$14=Inputs!$B$12,(Inputs!$B$5*Inputs!$B$7),IF(Inputs!$B$14=Inputs!$B$13,(Inputs!$B$5*Inputs!$B$7),0)))))</f>
        <v>2550.810244162848</v>
      </c>
      <c r="E11" s="24">
        <f>IF(A10&gt;=Inputs!$B$17,"",IF(B11&lt;Inputs!$B$5,(B11*Inputs!$B$6)+(B11*Inputs!$B$7),IF(Inputs!$B$14=Inputs!$B$11,(B11*Inputs!$B$6)+(B11*Inputs!$B$6)-(Inputs!$B$5*(Inputs!$B$6-Inputs!$B$7)),IF(Inputs!$B$14=Inputs!$B$12,(B11*Inputs!$B$6)+(Inputs!$B$5*Inputs!$B$7),IF(Inputs!$B$14=Inputs!$B$13,(Inputs!$B$5*Inputs!$B$6)+(Inputs!$B$5*Inputs!$B$7),0)))))</f>
        <v>6351.120488325696</v>
      </c>
      <c r="F11" s="24">
        <f>IF(A10&gt;=Inputs!$B$17,"",G10)</f>
        <v>736241.3902213138</v>
      </c>
      <c r="G11" s="24">
        <f>IF(A10&gt;=Inputs!$B$17,"",(G10+12*E11)*(1+Inputs!$B$9))</f>
        <v>877451.22296772</v>
      </c>
      <c r="H11" s="24">
        <f>IF(B11&lt;Inputs!$B$5,Inputs!$B$8*(Inputs!$B$6-Inputs!$B$7),Inputs!$B$5*(Inputs!$B$6-Inputs!$B$7))</f>
        <v>1249.4999999999998</v>
      </c>
      <c r="I11" s="24">
        <f>IF(A10&gt;=Inputs!$B$17,"",J10)</f>
        <v>144952</v>
      </c>
      <c r="J11" s="24">
        <f>IF(A10&gt;=Inputs!$B$17,"",J10+12*H11)</f>
        <v>159946</v>
      </c>
      <c r="K11" s="24">
        <f>IF(A10&gt;=Inputs!$B$17,"",12*IF(B11&lt;Inputs!$B$5,1.61%*B11,1.61%*Inputs!$B$5))</f>
        <v>2898</v>
      </c>
    </row>
    <row r="12" spans="1:11" ht="14.25">
      <c r="A12" s="24">
        <f>IF(A11&gt;=Inputs!$B$17,"",A11+1)</f>
        <v>10</v>
      </c>
      <c r="B12" s="25">
        <f>IF(A11&gt;=Inputs!$B$17,"",B11*(1+Inputs!$B$16))</f>
        <v>32619.329595731117</v>
      </c>
      <c r="C12" s="25">
        <f>IF(A11&gt;=Inputs!$B$17,"",IF(B12&lt;Inputs!$B$5,(B12*Inputs!$B$6),IF(Inputs!$B$14=Inputs!$B$11,(B12*Inputs!$B$6),IF(Inputs!$B$14=Inputs!$B$12,(B12*Inputs!$B$6),IF(Inputs!$B$14=Inputs!$B$13,(Inputs!$B$5*Inputs!$B$6),0)))))</f>
        <v>3914.319551487734</v>
      </c>
      <c r="D12" s="25">
        <f>IF(A11&gt;=Inputs!$B$17,"",IF(B12&lt;Inputs!$B$5,(B12*Inputs!$B$7),IF(Inputs!$B$14=Inputs!$B$11,(B12*Inputs!$B$6)-(Inputs!$B$5*(Inputs!$B$6-Inputs!$B$7)),IF(Inputs!$B$14=Inputs!$B$12,(Inputs!$B$5*Inputs!$B$7),IF(Inputs!$B$14=Inputs!$B$13,(Inputs!$B$5*Inputs!$B$7),0)))))</f>
        <v>2664.8195514877343</v>
      </c>
      <c r="E12" s="24">
        <f>IF(A11&gt;=Inputs!$B$17,"",IF(B12&lt;Inputs!$B$5,(B12*Inputs!$B$6)+(B12*Inputs!$B$7),IF(Inputs!$B$14=Inputs!$B$11,(B12*Inputs!$B$6)+(B12*Inputs!$B$6)-(Inputs!$B$5*(Inputs!$B$6-Inputs!$B$7)),IF(Inputs!$B$14=Inputs!$B$12,(B12*Inputs!$B$6)+(Inputs!$B$5*Inputs!$B$7),IF(Inputs!$B$14=Inputs!$B$13,(Inputs!$B$5*Inputs!$B$6)+(Inputs!$B$5*Inputs!$B$7),0)))))</f>
        <v>6579.139102975468</v>
      </c>
      <c r="F12" s="24">
        <f>IF(A11&gt;=Inputs!$B$17,"",G11)</f>
        <v>877451.22296772</v>
      </c>
      <c r="G12" s="24">
        <f>IF(A11&gt;=Inputs!$B$17,"",(G11+12*E12)*(1+Inputs!$B$9))</f>
        <v>1032912.9635796997</v>
      </c>
      <c r="H12" s="24">
        <f>IF(B12&lt;Inputs!$B$5,Inputs!$B$8*(Inputs!$B$6-Inputs!$B$7),Inputs!$B$5*(Inputs!$B$6-Inputs!$B$7))</f>
        <v>1249.4999999999998</v>
      </c>
      <c r="I12" s="24">
        <f>IF(A11&gt;=Inputs!$B$17,"",J11)</f>
        <v>159946</v>
      </c>
      <c r="J12" s="24">
        <f>IF(A11&gt;=Inputs!$B$17,"",J11+12*H12)</f>
        <v>174940</v>
      </c>
      <c r="K12" s="24">
        <f>IF(A11&gt;=Inputs!$B$17,"",12*IF(B12&lt;Inputs!$B$5,1.61%*B12,1.61%*Inputs!$B$5))</f>
        <v>2898</v>
      </c>
    </row>
    <row r="13" spans="1:11" ht="14.25">
      <c r="A13" s="24">
        <f>IF(A12&gt;=Inputs!$B$17,"",A12+1)</f>
        <v>11</v>
      </c>
      <c r="B13" s="25">
        <f>IF(A12&gt;=Inputs!$B$17,"",B12*(1+Inputs!$B$16))</f>
        <v>33597.90948360305</v>
      </c>
      <c r="C13" s="25">
        <f>IF(A12&gt;=Inputs!$B$17,"",IF(B13&lt;Inputs!$B$5,(B13*Inputs!$B$6),IF(Inputs!$B$14=Inputs!$B$11,(B13*Inputs!$B$6),IF(Inputs!$B$14=Inputs!$B$12,(B13*Inputs!$B$6),IF(Inputs!$B$14=Inputs!$B$13,(Inputs!$B$5*Inputs!$B$6),0)))))</f>
        <v>4031.749138032366</v>
      </c>
      <c r="D13" s="25">
        <f>IF(A12&gt;=Inputs!$B$17,"",IF(B13&lt;Inputs!$B$5,(B13*Inputs!$B$7),IF(Inputs!$B$14=Inputs!$B$11,(B13*Inputs!$B$6)-(Inputs!$B$5*(Inputs!$B$6-Inputs!$B$7)),IF(Inputs!$B$14=Inputs!$B$12,(Inputs!$B$5*Inputs!$B$7),IF(Inputs!$B$14=Inputs!$B$13,(Inputs!$B$5*Inputs!$B$7),0)))))</f>
        <v>2782.2491380323663</v>
      </c>
      <c r="E13" s="24">
        <f>IF(A12&gt;=Inputs!$B$17,"",IF(B13&lt;Inputs!$B$5,(B13*Inputs!$B$6)+(B13*Inputs!$B$7),IF(Inputs!$B$14=Inputs!$B$11,(B13*Inputs!$B$6)+(B13*Inputs!$B$6)-(Inputs!$B$5*(Inputs!$B$6-Inputs!$B$7)),IF(Inputs!$B$14=Inputs!$B$12,(B13*Inputs!$B$6)+(Inputs!$B$5*Inputs!$B$7),IF(Inputs!$B$14=Inputs!$B$13,(Inputs!$B$5*Inputs!$B$6)+(Inputs!$B$5*Inputs!$B$7),0)))))</f>
        <v>6813.998276064732</v>
      </c>
      <c r="F13" s="24">
        <f>IF(A12&gt;=Inputs!$B$17,"",G12)</f>
        <v>1032912.9635796997</v>
      </c>
      <c r="G13" s="24">
        <f>IF(A12&gt;=Inputs!$B$17,"",(G12+12*E13)*(1+Inputs!$B$9))</f>
        <v>1203855.4183238747</v>
      </c>
      <c r="H13" s="24">
        <f>IF(B13&lt;Inputs!$B$5,Inputs!$B$8*(Inputs!$B$6-Inputs!$B$7),Inputs!$B$5*(Inputs!$B$6-Inputs!$B$7))</f>
        <v>1249.4999999999998</v>
      </c>
      <c r="I13" s="24">
        <f>IF(A12&gt;=Inputs!$B$17,"",J12)</f>
        <v>174940</v>
      </c>
      <c r="J13" s="24">
        <f>IF(A12&gt;=Inputs!$B$17,"",J12+12*H13)</f>
        <v>189934</v>
      </c>
      <c r="K13" s="24">
        <f>IF(A12&gt;=Inputs!$B$17,"",12*IF(B13&lt;Inputs!$B$5,1.61%*B13,1.61%*Inputs!$B$5))</f>
        <v>2898</v>
      </c>
    </row>
    <row r="14" spans="1:11" ht="14.25">
      <c r="A14" s="24">
        <f>IF(A13&gt;=Inputs!$B$17,"",A13+1)</f>
        <v>12</v>
      </c>
      <c r="B14" s="25">
        <f>IF(A13&gt;=Inputs!$B$17,"",B13*(1+Inputs!$B$16))</f>
        <v>34605.84676811114</v>
      </c>
      <c r="C14" s="25">
        <f>IF(A13&gt;=Inputs!$B$17,"",IF(B14&lt;Inputs!$B$5,(B14*Inputs!$B$6),IF(Inputs!$B$14=Inputs!$B$11,(B14*Inputs!$B$6),IF(Inputs!$B$14=Inputs!$B$12,(B14*Inputs!$B$6),IF(Inputs!$B$14=Inputs!$B$13,(Inputs!$B$5*Inputs!$B$6),0)))))</f>
        <v>4152.701612173337</v>
      </c>
      <c r="D14" s="25">
        <f>IF(A13&gt;=Inputs!$B$17,"",IF(B14&lt;Inputs!$B$5,(B14*Inputs!$B$7),IF(Inputs!$B$14=Inputs!$B$11,(B14*Inputs!$B$6)-(Inputs!$B$5*(Inputs!$B$6-Inputs!$B$7)),IF(Inputs!$B$14=Inputs!$B$12,(Inputs!$B$5*Inputs!$B$7),IF(Inputs!$B$14=Inputs!$B$13,(Inputs!$B$5*Inputs!$B$7),0)))))</f>
        <v>2903.201612173337</v>
      </c>
      <c r="E14" s="24">
        <f>IF(A13&gt;=Inputs!$B$17,"",IF(B14&lt;Inputs!$B$5,(B14*Inputs!$B$6)+(B14*Inputs!$B$7),IF(Inputs!$B$14=Inputs!$B$11,(B14*Inputs!$B$6)+(B14*Inputs!$B$6)-(Inputs!$B$5*(Inputs!$B$6-Inputs!$B$7)),IF(Inputs!$B$14=Inputs!$B$12,(B14*Inputs!$B$6)+(Inputs!$B$5*Inputs!$B$7),IF(Inputs!$B$14=Inputs!$B$13,(Inputs!$B$5*Inputs!$B$6)+(Inputs!$B$5*Inputs!$B$7),0)))))</f>
        <v>7055.903224346674</v>
      </c>
      <c r="F14" s="24">
        <f>IF(A13&gt;=Inputs!$B$17,"",G13)</f>
        <v>1203855.4183238747</v>
      </c>
      <c r="G14" s="24">
        <f>IF(A13&gt;=Inputs!$B$17,"",(G13+12*E14)*(1+Inputs!$B$9))</f>
        <v>1391608.3575773176</v>
      </c>
      <c r="H14" s="24">
        <f>IF(B14&lt;Inputs!$B$5,Inputs!$B$8*(Inputs!$B$6-Inputs!$B$7),Inputs!$B$5*(Inputs!$B$6-Inputs!$B$7))</f>
        <v>1249.4999999999998</v>
      </c>
      <c r="I14" s="24">
        <f>IF(A13&gt;=Inputs!$B$17,"",J13)</f>
        <v>189934</v>
      </c>
      <c r="J14" s="24">
        <f>IF(A13&gt;=Inputs!$B$17,"",J13+12*H14)</f>
        <v>204928</v>
      </c>
      <c r="K14" s="24">
        <f>IF(A13&gt;=Inputs!$B$17,"",12*IF(B14&lt;Inputs!$B$5,1.61%*B14,1.61%*Inputs!$B$5))</f>
        <v>2898</v>
      </c>
    </row>
    <row r="15" spans="1:11" ht="14.25">
      <c r="A15" s="24">
        <f>IF(A14&gt;=Inputs!$B$17,"",A14+1)</f>
        <v>13</v>
      </c>
      <c r="B15" s="25">
        <f>IF(A14&gt;=Inputs!$B$17,"",B14*(1+Inputs!$B$16))</f>
        <v>35644.02217115448</v>
      </c>
      <c r="C15" s="25">
        <f>IF(A14&gt;=Inputs!$B$17,"",IF(B15&lt;Inputs!$B$5,(B15*Inputs!$B$6),IF(Inputs!$B$14=Inputs!$B$11,(B15*Inputs!$B$6),IF(Inputs!$B$14=Inputs!$B$12,(B15*Inputs!$B$6),IF(Inputs!$B$14=Inputs!$B$13,(Inputs!$B$5*Inputs!$B$6),0)))))</f>
        <v>4277.282660538537</v>
      </c>
      <c r="D15" s="25">
        <f>IF(A14&gt;=Inputs!$B$17,"",IF(B15&lt;Inputs!$B$5,(B15*Inputs!$B$7),IF(Inputs!$B$14=Inputs!$B$11,(B15*Inputs!$B$6)-(Inputs!$B$5*(Inputs!$B$6-Inputs!$B$7)),IF(Inputs!$B$14=Inputs!$B$12,(Inputs!$B$5*Inputs!$B$7),IF(Inputs!$B$14=Inputs!$B$13,(Inputs!$B$5*Inputs!$B$7),0)))))</f>
        <v>3027.782660538537</v>
      </c>
      <c r="E15" s="24">
        <f>IF(A14&gt;=Inputs!$B$17,"",IF(B15&lt;Inputs!$B$5,(B15*Inputs!$B$6)+(B15*Inputs!$B$7),IF(Inputs!$B$14=Inputs!$B$11,(B15*Inputs!$B$6)+(B15*Inputs!$B$6)-(Inputs!$B$5*(Inputs!$B$6-Inputs!$B$7)),IF(Inputs!$B$14=Inputs!$B$12,(B15*Inputs!$B$6)+(Inputs!$B$5*Inputs!$B$7),IF(Inputs!$B$14=Inputs!$B$13,(Inputs!$B$5*Inputs!$B$6)+(Inputs!$B$5*Inputs!$B$7),0)))))</f>
        <v>7305.065321077074</v>
      </c>
      <c r="F15" s="24">
        <f>IF(A14&gt;=Inputs!$B$17,"",G14)</f>
        <v>1391608.3575773176</v>
      </c>
      <c r="G15" s="24">
        <f>IF(A14&gt;=Inputs!$B$17,"",(G14+12*E15)*(1+Inputs!$B$9))</f>
        <v>1597610.672744662</v>
      </c>
      <c r="H15" s="24">
        <f>IF(B15&lt;Inputs!$B$5,Inputs!$B$8*(Inputs!$B$6-Inputs!$B$7),Inputs!$B$5*(Inputs!$B$6-Inputs!$B$7))</f>
        <v>1249.4999999999998</v>
      </c>
      <c r="I15" s="24">
        <f>IF(A14&gt;=Inputs!$B$17,"",J14)</f>
        <v>204928</v>
      </c>
      <c r="J15" s="24">
        <f>IF(A14&gt;=Inputs!$B$17,"",J14+12*H15)</f>
        <v>219922</v>
      </c>
      <c r="K15" s="24">
        <f>IF(A14&gt;=Inputs!$B$17,"",12*IF(B15&lt;Inputs!$B$5,1.61%*B15,1.61%*Inputs!$B$5))</f>
        <v>2898</v>
      </c>
    </row>
    <row r="16" spans="1:11" ht="14.25">
      <c r="A16" s="24">
        <f>IF(A15&gt;=Inputs!$B$17,"",A15+1)</f>
        <v>14</v>
      </c>
      <c r="B16" s="25">
        <f>IF(A15&gt;=Inputs!$B$17,"",B15*(1+Inputs!$B$16))</f>
        <v>36713.34283628911</v>
      </c>
      <c r="C16" s="25">
        <f>IF(A15&gt;=Inputs!$B$17,"",IF(B16&lt;Inputs!$B$5,(B16*Inputs!$B$6),IF(Inputs!$B$14=Inputs!$B$11,(B16*Inputs!$B$6),IF(Inputs!$B$14=Inputs!$B$12,(B16*Inputs!$B$6),IF(Inputs!$B$14=Inputs!$B$13,(Inputs!$B$5*Inputs!$B$6),0)))))</f>
        <v>4405.601140354694</v>
      </c>
      <c r="D16" s="25">
        <f>IF(A15&gt;=Inputs!$B$17,"",IF(B16&lt;Inputs!$B$5,(B16*Inputs!$B$7),IF(Inputs!$B$14=Inputs!$B$11,(B16*Inputs!$B$6)-(Inputs!$B$5*(Inputs!$B$6-Inputs!$B$7)),IF(Inputs!$B$14=Inputs!$B$12,(Inputs!$B$5*Inputs!$B$7),IF(Inputs!$B$14=Inputs!$B$13,(Inputs!$B$5*Inputs!$B$7),0)))))</f>
        <v>3156.1011403546936</v>
      </c>
      <c r="E16" s="24">
        <f>IF(A15&gt;=Inputs!$B$17,"",IF(B16&lt;Inputs!$B$5,(B16*Inputs!$B$6)+(B16*Inputs!$B$7),IF(Inputs!$B$14=Inputs!$B$11,(B16*Inputs!$B$6)+(B16*Inputs!$B$6)-(Inputs!$B$5*(Inputs!$B$6-Inputs!$B$7)),IF(Inputs!$B$14=Inputs!$B$12,(B16*Inputs!$B$6)+(Inputs!$B$5*Inputs!$B$7),IF(Inputs!$B$14=Inputs!$B$13,(Inputs!$B$5*Inputs!$B$6)+(Inputs!$B$5*Inputs!$B$7),0)))))</f>
        <v>7561.702280709387</v>
      </c>
      <c r="F16" s="24">
        <f>IF(A15&gt;=Inputs!$B$17,"",G15)</f>
        <v>1597610.672744662</v>
      </c>
      <c r="G16" s="24">
        <f>IF(A15&gt;=Inputs!$B$17,"",(G15+12*E16)*(1+Inputs!$B$9))</f>
        <v>1823419.1881222287</v>
      </c>
      <c r="H16" s="24">
        <f>IF(B16&lt;Inputs!$B$5,Inputs!$B$8*(Inputs!$B$6-Inputs!$B$7),Inputs!$B$5*(Inputs!$B$6-Inputs!$B$7))</f>
        <v>1249.4999999999998</v>
      </c>
      <c r="I16" s="24">
        <f>IF(A15&gt;=Inputs!$B$17,"",J15)</f>
        <v>219922</v>
      </c>
      <c r="J16" s="24">
        <f>IF(A15&gt;=Inputs!$B$17,"",J15+12*H16)</f>
        <v>234916</v>
      </c>
      <c r="K16" s="24">
        <f>IF(A15&gt;=Inputs!$B$17,"",12*IF(B16&lt;Inputs!$B$5,1.61%*B16,1.61%*Inputs!$B$5))</f>
        <v>2898</v>
      </c>
    </row>
    <row r="17" spans="1:11" ht="14.25">
      <c r="A17" s="24">
        <f>IF(A16&gt;=Inputs!$B$17,"",A16+1)</f>
        <v>15</v>
      </c>
      <c r="B17" s="25">
        <f>IF(A16&gt;=Inputs!$B$17,"",B16*(1+Inputs!$B$16))</f>
        <v>37814.74312137779</v>
      </c>
      <c r="C17" s="25">
        <f>IF(A16&gt;=Inputs!$B$17,"",IF(B17&lt;Inputs!$B$5,(B17*Inputs!$B$6),IF(Inputs!$B$14=Inputs!$B$11,(B17*Inputs!$B$6),IF(Inputs!$B$14=Inputs!$B$12,(B17*Inputs!$B$6),IF(Inputs!$B$14=Inputs!$B$13,(Inputs!$B$5*Inputs!$B$6),0)))))</f>
        <v>4537.769174565335</v>
      </c>
      <c r="D17" s="25">
        <f>IF(A16&gt;=Inputs!$B$17,"",IF(B17&lt;Inputs!$B$5,(B17*Inputs!$B$7),IF(Inputs!$B$14=Inputs!$B$11,(B17*Inputs!$B$6)-(Inputs!$B$5*(Inputs!$B$6-Inputs!$B$7)),IF(Inputs!$B$14=Inputs!$B$12,(Inputs!$B$5*Inputs!$B$7),IF(Inputs!$B$14=Inputs!$B$13,(Inputs!$B$5*Inputs!$B$7),0)))))</f>
        <v>3288.2691745653347</v>
      </c>
      <c r="E17" s="24">
        <f>IF(A16&gt;=Inputs!$B$17,"",IF(B17&lt;Inputs!$B$5,(B17*Inputs!$B$6)+(B17*Inputs!$B$7),IF(Inputs!$B$14=Inputs!$B$11,(B17*Inputs!$B$6)+(B17*Inputs!$B$6)-(Inputs!$B$5*(Inputs!$B$6-Inputs!$B$7)),IF(Inputs!$B$14=Inputs!$B$12,(B17*Inputs!$B$6)+(Inputs!$B$5*Inputs!$B$7),IF(Inputs!$B$14=Inputs!$B$13,(Inputs!$B$5*Inputs!$B$6)+(Inputs!$B$5*Inputs!$B$7),0)))))</f>
        <v>7826.038349130669</v>
      </c>
      <c r="F17" s="24">
        <f>IF(A16&gt;=Inputs!$B$17,"",G16)</f>
        <v>1823419.1881222287</v>
      </c>
      <c r="G17" s="24">
        <f>IF(A16&gt;=Inputs!$B$17,"",(G16+12*E17)*(1+Inputs!$B$9))</f>
        <v>2070718.1801767407</v>
      </c>
      <c r="H17" s="24">
        <f>IF(B17&lt;Inputs!$B$5,Inputs!$B$8*(Inputs!$B$6-Inputs!$B$7),Inputs!$B$5*(Inputs!$B$6-Inputs!$B$7))</f>
        <v>1249.4999999999998</v>
      </c>
      <c r="I17" s="24">
        <f>IF(A16&gt;=Inputs!$B$17,"",J16)</f>
        <v>234916</v>
      </c>
      <c r="J17" s="24">
        <f>IF(A16&gt;=Inputs!$B$17,"",J16+12*H17)</f>
        <v>249910</v>
      </c>
      <c r="K17" s="24">
        <f>IF(A16&gt;=Inputs!$B$17,"",12*IF(B17&lt;Inputs!$B$5,1.61%*B17,1.61%*Inputs!$B$5))</f>
        <v>2898</v>
      </c>
    </row>
    <row r="18" spans="1:11" ht="14.25">
      <c r="A18" s="19">
        <f>IF(A17&gt;=Inputs!$B$17,"",A17+1)</f>
      </c>
      <c r="B18" s="20">
        <f>IF(A17&gt;=Inputs!$B$17,"",B17*(1+Inputs!$B$16))</f>
      </c>
      <c r="C18" s="18">
        <f>IF(A17&gt;=Inputs!$B$17,"",IF(B18&lt;Inputs!$B$5,(B18*Inputs!$B$6),IF(Inputs!$B$14=Inputs!$B$11,(B18*Inputs!$B$6),IF(Inputs!$B$14=Inputs!$B$12,(B18*Inputs!$B$6),IF(Inputs!$B$14=Inputs!$B$13,(Inputs!$B$5*Inputs!$B$6),0)))))</f>
      </c>
      <c r="D18" s="18">
        <f>IF(A17&gt;=Inputs!$B$17,"",IF(B18&lt;Inputs!$B$5,(B18*Inputs!$B$7),IF(Inputs!$B$14=Inputs!$B$11,(B18*Inputs!$B$6)-(Inputs!$B$5*(Inputs!$B$6-Inputs!$B$7)),IF(Inputs!$B$14=Inputs!$B$12,(Inputs!$B$5*Inputs!$B$7),IF(Inputs!$B$14=Inputs!$B$13,(Inputs!$B$5*Inputs!$B$7),0)))))</f>
      </c>
      <c r="E18" s="16">
        <f>IF(A17&gt;=Inputs!$B$17,"",IF(B18&lt;Inputs!$B$5,(B18*Inputs!$B$6)+(B18*Inputs!$B$7),IF(Inputs!$B$14=Inputs!$B$11,(B18*Inputs!$B$6)+(B18*Inputs!$B$6)-(Inputs!$B$5*(Inputs!$B$6-Inputs!$B$7)),IF(Inputs!$B$14=Inputs!$B$12,(B18*Inputs!$B$6)+(Inputs!$B$5*Inputs!$B$7),IF(Inputs!$B$14=Inputs!$B$13,(Inputs!$B$5*Inputs!$B$6)+(Inputs!$B$5*Inputs!$B$7),0)))))</f>
      </c>
      <c r="F18" s="16">
        <f>IF(A17&gt;=Inputs!$B$17,"",G17)</f>
      </c>
      <c r="G18" s="16">
        <f>IF(A17&gt;=Inputs!$B$17,"",(G17+12*E18)*(1+Inputs!$B$9))</f>
      </c>
      <c r="H18" s="24">
        <f>IF(B18&lt;Inputs!$B$5,Inputs!$B$8*(Inputs!$B$6-Inputs!$B$7),Inputs!$B$5*(Inputs!$B$6-Inputs!$B$7))</f>
        <v>1249.4999999999998</v>
      </c>
      <c r="I18" s="16">
        <f>IF(A17&gt;=Inputs!$B$17,"",J17)</f>
      </c>
      <c r="J18" s="16">
        <f>IF(A17&gt;=Inputs!$B$17,"",J17+12*H18)</f>
      </c>
      <c r="K18" s="16">
        <f>IF(A17&gt;=Inputs!$B$17,"",12*IF(B18&lt;Inputs!$B$5,1.61%*B18,1.61%*Inputs!$B$5))</f>
      </c>
    </row>
    <row r="19" spans="1:11" ht="14.25">
      <c r="A19" s="16">
        <f>IF(A18&gt;=Inputs!$B$17,"",A18+1)</f>
      </c>
      <c r="B19" s="18">
        <f>IF(A18&gt;=Inputs!$B$17,"",B18*(1+Inputs!$B$16))</f>
      </c>
      <c r="C19" s="18">
        <f>IF(A18&gt;=Inputs!$B$17,"",IF(B19&lt;Inputs!$B$5,(B19*Inputs!$B$6),IF(Inputs!$B$14=Inputs!$B$11,(B19*Inputs!$B$6),IF(Inputs!$B$14=Inputs!$B$12,(B19*Inputs!$B$6),IF(Inputs!$B$14=Inputs!$B$13,(Inputs!$B$5*Inputs!$B$6),0)))))</f>
      </c>
      <c r="D19" s="18">
        <f>IF(A18&gt;=Inputs!$B$17,"",IF(B19&lt;Inputs!$B$5,(B19*Inputs!$B$7),IF(Inputs!$B$14=Inputs!$B$11,(B19*Inputs!$B$6)-(Inputs!$B$5*(Inputs!$B$6-Inputs!$B$7)),IF(Inputs!$B$14=Inputs!$B$12,(Inputs!$B$5*Inputs!$B$7),IF(Inputs!$B$14=Inputs!$B$13,(Inputs!$B$5*Inputs!$B$7),0)))))</f>
      </c>
      <c r="E19" s="16">
        <f>IF(A18&gt;=Inputs!$B$17,"",IF(B19&lt;Inputs!$B$5,(B19*Inputs!$B$6)+(B19*Inputs!$B$7),IF(Inputs!$B$14=Inputs!$B$11,(B19*Inputs!$B$6)+(B19*Inputs!$B$6)-(Inputs!$B$5*(Inputs!$B$6-Inputs!$B$7)),IF(Inputs!$B$14=Inputs!$B$12,(B19*Inputs!$B$6)+(Inputs!$B$5*Inputs!$B$7),IF(Inputs!$B$14=Inputs!$B$13,(Inputs!$B$5*Inputs!$B$6)+(Inputs!$B$5*Inputs!$B$7),0)))))</f>
      </c>
      <c r="F19" s="16">
        <f>IF(A18&gt;=Inputs!$B$17,"",G18)</f>
      </c>
      <c r="G19" s="16">
        <f>IF(A18&gt;=Inputs!$B$17,"",(G18+12*E19)*(1+Inputs!$B$9))</f>
      </c>
      <c r="H19" s="24">
        <f>IF(B19&lt;Inputs!$B$5,Inputs!$B$8*(Inputs!$B$6-Inputs!$B$7),Inputs!$B$5*(Inputs!$B$6-Inputs!$B$7))</f>
        <v>1249.4999999999998</v>
      </c>
      <c r="I19" s="16">
        <f>IF(A18&gt;=Inputs!$B$17,"",J18)</f>
      </c>
      <c r="J19" s="16">
        <f>IF(A18&gt;=Inputs!$B$17,"",J18+12*H19)</f>
      </c>
      <c r="K19" s="16">
        <f>IF(A18&gt;=Inputs!$B$17,"",12*IF(B19&lt;Inputs!$B$5,1.61%*B19,1.61%*Inputs!$B$5))</f>
      </c>
    </row>
    <row r="20" spans="1:11" ht="14.25">
      <c r="A20" s="16">
        <f>IF(A19&gt;=Inputs!$B$17,"",A19+1)</f>
      </c>
      <c r="B20" s="18">
        <f>IF(A19&gt;=Inputs!$B$17,"",B19*(1+Inputs!$B$16))</f>
      </c>
      <c r="C20" s="18">
        <f>IF(A19&gt;=Inputs!$B$17,"",IF(B20&lt;Inputs!$B$5,(B20*Inputs!$B$6),IF(Inputs!$B$14=Inputs!$B$11,(B20*Inputs!$B$6),IF(Inputs!$B$14=Inputs!$B$12,(B20*Inputs!$B$6),IF(Inputs!$B$14=Inputs!$B$13,(Inputs!$B$5*Inputs!$B$6),0)))))</f>
      </c>
      <c r="D20" s="18">
        <f>IF(A19&gt;=Inputs!$B$17,"",IF(B20&lt;Inputs!$B$5,(B20*Inputs!$B$7),IF(Inputs!$B$14=Inputs!$B$11,(B20*Inputs!$B$6)-(Inputs!$B$5*(Inputs!$B$6-Inputs!$B$7)),IF(Inputs!$B$14=Inputs!$B$12,(Inputs!$B$5*Inputs!$B$7),IF(Inputs!$B$14=Inputs!$B$13,(Inputs!$B$5*Inputs!$B$7),0)))))</f>
      </c>
      <c r="E20" s="16">
        <f>IF(A19&gt;=Inputs!$B$17,"",IF(B20&lt;Inputs!$B$5,(B20*Inputs!$B$6)+(B20*Inputs!$B$7),IF(Inputs!$B$14=Inputs!$B$11,(B20*Inputs!$B$6)+(B20*Inputs!$B$6)-(Inputs!$B$5*(Inputs!$B$6-Inputs!$B$7)),IF(Inputs!$B$14=Inputs!$B$12,(B20*Inputs!$B$6)+(Inputs!$B$5*Inputs!$B$7),IF(Inputs!$B$14=Inputs!$B$13,(Inputs!$B$5*Inputs!$B$6)+(Inputs!$B$5*Inputs!$B$7),0)))))</f>
      </c>
      <c r="F20" s="16">
        <f>IF(A19&gt;=Inputs!$B$17,"",G19)</f>
      </c>
      <c r="G20" s="16">
        <f>IF(A19&gt;=Inputs!$B$17,"",(G19+12*E20)*(1+Inputs!$B$9))</f>
      </c>
      <c r="H20" s="24">
        <f>IF(B20&lt;Inputs!$B$5,Inputs!$B$8*(Inputs!$B$6-Inputs!$B$7),Inputs!$B$5*(Inputs!$B$6-Inputs!$B$7))</f>
        <v>1249.4999999999998</v>
      </c>
      <c r="I20" s="16">
        <f>IF(A19&gt;=Inputs!$B$17,"",J19)</f>
      </c>
      <c r="J20" s="16">
        <f>IF(A19&gt;=Inputs!$B$17,"",J19+12*H20)</f>
      </c>
      <c r="K20" s="16">
        <f>IF(A19&gt;=Inputs!$B$17,"",12*IF(B20&lt;Inputs!$B$5,1.61%*B20,1.61%*Inputs!$B$5))</f>
      </c>
    </row>
    <row r="21" spans="1:11" ht="14.25">
      <c r="A21" s="16">
        <f>IF(A20&gt;=Inputs!$B$17,"",A20+1)</f>
      </c>
      <c r="B21" s="18">
        <f>IF(A20&gt;=Inputs!$B$17,"",B20*(1+Inputs!$B$16))</f>
      </c>
      <c r="C21" s="18">
        <f>IF(A20&gt;=Inputs!$B$17,"",IF(B21&lt;Inputs!$B$5,(B21*Inputs!$B$6),IF(Inputs!$B$14=Inputs!$B$11,(B21*Inputs!$B$6),IF(Inputs!$B$14=Inputs!$B$12,(B21*Inputs!$B$6),IF(Inputs!$B$14=Inputs!$B$13,(Inputs!$B$5*Inputs!$B$6),0)))))</f>
      </c>
      <c r="D21" s="18">
        <f>IF(A20&gt;=Inputs!$B$17,"",IF(B21&lt;Inputs!$B$5,(B21*Inputs!$B$7),IF(Inputs!$B$14=Inputs!$B$11,(B21*Inputs!$B$6)-(Inputs!$B$5*(Inputs!$B$6-Inputs!$B$7)),IF(Inputs!$B$14=Inputs!$B$12,(Inputs!$B$5*Inputs!$B$7),IF(Inputs!$B$14=Inputs!$B$13,(Inputs!$B$5*Inputs!$B$7),0)))))</f>
      </c>
      <c r="E21" s="16">
        <f>IF(A20&gt;=Inputs!$B$17,"",IF(B21&lt;Inputs!$B$5,(B21*Inputs!$B$6)+(B21*Inputs!$B$7),IF(Inputs!$B$14=Inputs!$B$11,(B21*Inputs!$B$6)+(B21*Inputs!$B$6)-(Inputs!$B$5*(Inputs!$B$6-Inputs!$B$7)),IF(Inputs!$B$14=Inputs!$B$12,(B21*Inputs!$B$6)+(Inputs!$B$5*Inputs!$B$7),IF(Inputs!$B$14=Inputs!$B$13,(Inputs!$B$5*Inputs!$B$6)+(Inputs!$B$5*Inputs!$B$7),0)))))</f>
      </c>
      <c r="F21" s="16">
        <f>IF(A20&gt;=Inputs!$B$17,"",G20)</f>
      </c>
      <c r="G21" s="16">
        <f>IF(A20&gt;=Inputs!$B$17,"",(G20+12*E21)*(1+Inputs!$B$9))</f>
      </c>
      <c r="H21" s="24">
        <f>IF(B21&lt;Inputs!$B$5,Inputs!$B$8*(Inputs!$B$6-Inputs!$B$7),Inputs!$B$5*(Inputs!$B$6-Inputs!$B$7))</f>
        <v>1249.4999999999998</v>
      </c>
      <c r="I21" s="16">
        <f>IF(A20&gt;=Inputs!$B$17,"",J20)</f>
      </c>
      <c r="J21" s="16">
        <f>IF(A20&gt;=Inputs!$B$17,"",J20+12*H21)</f>
      </c>
      <c r="K21" s="16">
        <f>IF(A20&gt;=Inputs!$B$17,"",12*IF(B21&lt;Inputs!$B$5,1.61%*B21,1.61%*Inputs!$B$5))</f>
      </c>
    </row>
    <row r="22" spans="1:11" ht="14.25">
      <c r="A22" s="16">
        <f>IF(A21&gt;=Inputs!$B$17,"",A21+1)</f>
      </c>
      <c r="B22" s="18">
        <f>IF(A21&gt;=Inputs!$B$17,"",B21*(1+Inputs!$B$16))</f>
      </c>
      <c r="C22" s="18">
        <f>IF(A21&gt;=Inputs!$B$17,"",IF(B22&lt;Inputs!$B$5,(B22*Inputs!$B$6),IF(Inputs!$B$14=Inputs!$B$11,(B22*Inputs!$B$6),IF(Inputs!$B$14=Inputs!$B$12,(B22*Inputs!$B$6),IF(Inputs!$B$14=Inputs!$B$13,(Inputs!$B$5*Inputs!$B$6),0)))))</f>
      </c>
      <c r="D22" s="18">
        <f>IF(A21&gt;=Inputs!$B$17,"",IF(B22&lt;Inputs!$B$5,(B22*Inputs!$B$7),IF(Inputs!$B$14=Inputs!$B$11,(B22*Inputs!$B$6)-(Inputs!$B$5*(Inputs!$B$6-Inputs!$B$7)),IF(Inputs!$B$14=Inputs!$B$12,(Inputs!$B$5*Inputs!$B$7),IF(Inputs!$B$14=Inputs!$B$13,(Inputs!$B$5*Inputs!$B$7),0)))))</f>
      </c>
      <c r="E22" s="16">
        <f>IF(A21&gt;=Inputs!$B$17,"",IF(B22&lt;Inputs!$B$5,(B22*Inputs!$B$6)+(B22*Inputs!$B$7),IF(Inputs!$B$14=Inputs!$B$11,(B22*Inputs!$B$6)+(B22*Inputs!$B$6)-(Inputs!$B$5*(Inputs!$B$6-Inputs!$B$7)),IF(Inputs!$B$14=Inputs!$B$12,(B22*Inputs!$B$6)+(Inputs!$B$5*Inputs!$B$7),IF(Inputs!$B$14=Inputs!$B$13,(Inputs!$B$5*Inputs!$B$6)+(Inputs!$B$5*Inputs!$B$7),0)))))</f>
      </c>
      <c r="F22" s="16">
        <f>IF(A21&gt;=Inputs!$B$17,"",G21)</f>
      </c>
      <c r="G22" s="16">
        <f>IF(A21&gt;=Inputs!$B$17,"",(G21+12*E22)*(1+Inputs!$B$9))</f>
      </c>
      <c r="H22" s="24">
        <f>IF(B22&lt;Inputs!$B$5,Inputs!$B$8*(Inputs!$B$6-Inputs!$B$7),Inputs!$B$5*(Inputs!$B$6-Inputs!$B$7))</f>
        <v>1249.4999999999998</v>
      </c>
      <c r="I22" s="16">
        <f>IF(A21&gt;=Inputs!$B$17,"",J21)</f>
      </c>
      <c r="J22" s="16">
        <f>IF(A21&gt;=Inputs!$B$17,"",J21+12*H22)</f>
      </c>
      <c r="K22" s="16">
        <f>IF(A21&gt;=Inputs!$B$17,"",12*IF(B22&lt;Inputs!$B$5,1.61%*B22,1.61%*Inputs!$B$5))</f>
      </c>
    </row>
    <row r="23" spans="1:11" ht="14.25">
      <c r="A23" s="16">
        <f>IF(A22&gt;=Inputs!$B$17,"",A22+1)</f>
      </c>
      <c r="B23" s="18">
        <f>IF(A22&gt;=Inputs!$B$17,"",B22*(1+Inputs!$B$16))</f>
      </c>
      <c r="C23" s="18">
        <f>IF(A22&gt;=Inputs!$B$17,"",IF(B23&lt;Inputs!$B$5,(B23*Inputs!$B$6),IF(Inputs!$B$14=Inputs!$B$11,(B23*Inputs!$B$6),IF(Inputs!$B$14=Inputs!$B$12,(B23*Inputs!$B$6),IF(Inputs!$B$14=Inputs!$B$13,(Inputs!$B$5*Inputs!$B$6),0)))))</f>
      </c>
      <c r="D23" s="18">
        <f>IF(A22&gt;=Inputs!$B$17,"",IF(B23&lt;Inputs!$B$5,(B23*Inputs!$B$7),IF(Inputs!$B$14=Inputs!$B$11,(B23*Inputs!$B$6)-(Inputs!$B$5*(Inputs!$B$6-Inputs!$B$7)),IF(Inputs!$B$14=Inputs!$B$12,(Inputs!$B$5*Inputs!$B$7),IF(Inputs!$B$14=Inputs!$B$13,(Inputs!$B$5*Inputs!$B$7),0)))))</f>
      </c>
      <c r="E23" s="16">
        <f>IF(A22&gt;=Inputs!$B$17,"",IF(B23&lt;Inputs!$B$5,(B23*Inputs!$B$6)+(B23*Inputs!$B$7),IF(Inputs!$B$14=Inputs!$B$11,(B23*Inputs!$B$6)+(B23*Inputs!$B$6)-(Inputs!$B$5*(Inputs!$B$6-Inputs!$B$7)),IF(Inputs!$B$14=Inputs!$B$12,(B23*Inputs!$B$6)+(Inputs!$B$5*Inputs!$B$7),IF(Inputs!$B$14=Inputs!$B$13,(Inputs!$B$5*Inputs!$B$6)+(Inputs!$B$5*Inputs!$B$7),0)))))</f>
      </c>
      <c r="F23" s="16">
        <f>IF(A22&gt;=Inputs!$B$17,"",G22)</f>
      </c>
      <c r="G23" s="16">
        <f>IF(A22&gt;=Inputs!$B$17,"",(G22+12*E23)*(1+Inputs!$B$9))</f>
      </c>
      <c r="H23" s="24">
        <f>IF(B23&lt;Inputs!$B$5,Inputs!$B$8*(Inputs!$B$6-Inputs!$B$7),Inputs!$B$5*(Inputs!$B$6-Inputs!$B$7))</f>
        <v>1249.4999999999998</v>
      </c>
      <c r="I23" s="16">
        <f>IF(A22&gt;=Inputs!$B$17,"",J22)</f>
      </c>
      <c r="J23" s="16">
        <f>IF(A22&gt;=Inputs!$B$17,"",J22+12*H23)</f>
      </c>
      <c r="K23" s="16">
        <f>IF(A22&gt;=Inputs!$B$17,"",12*IF(B23&lt;Inputs!$B$5,1.61%*B23,1.61%*Inputs!$B$5))</f>
      </c>
    </row>
    <row r="24" spans="1:11" ht="14.25">
      <c r="A24" s="16">
        <f>IF(A23&gt;=Inputs!$B$17,"",A23+1)</f>
      </c>
      <c r="B24" s="18">
        <f>IF(A23&gt;=Inputs!$B$17,"",B23*(1+Inputs!$B$16))</f>
      </c>
      <c r="C24" s="18">
        <f>IF(A23&gt;=Inputs!$B$17,"",IF(B24&lt;Inputs!$B$5,(B24*Inputs!$B$6),IF(Inputs!$B$14=Inputs!$B$11,(B24*Inputs!$B$6),IF(Inputs!$B$14=Inputs!$B$12,(B24*Inputs!$B$6),IF(Inputs!$B$14=Inputs!$B$13,(Inputs!$B$5*Inputs!$B$6),0)))))</f>
      </c>
      <c r="D24" s="18">
        <f>IF(A23&gt;=Inputs!$B$17,"",IF(B24&lt;Inputs!$B$5,(B24*Inputs!$B$7),IF(Inputs!$B$14=Inputs!$B$11,(B24*Inputs!$B$6)-(Inputs!$B$5*(Inputs!$B$6-Inputs!$B$7)),IF(Inputs!$B$14=Inputs!$B$12,(Inputs!$B$5*Inputs!$B$7),IF(Inputs!$B$14=Inputs!$B$13,(Inputs!$B$5*Inputs!$B$7),0)))))</f>
      </c>
      <c r="E24" s="16">
        <f>IF(A23&gt;=Inputs!$B$17,"",IF(B24&lt;Inputs!$B$5,(B24*Inputs!$B$6)+(B24*Inputs!$B$7),IF(Inputs!$B$14=Inputs!$B$11,(B24*Inputs!$B$6)+(B24*Inputs!$B$6)-(Inputs!$B$5*(Inputs!$B$6-Inputs!$B$7)),IF(Inputs!$B$14=Inputs!$B$12,(B24*Inputs!$B$6)+(Inputs!$B$5*Inputs!$B$7),IF(Inputs!$B$14=Inputs!$B$13,(Inputs!$B$5*Inputs!$B$6)+(Inputs!$B$5*Inputs!$B$7),0)))))</f>
      </c>
      <c r="F24" s="16">
        <f>IF(A23&gt;=Inputs!$B$17,"",G23)</f>
      </c>
      <c r="G24" s="16">
        <f>IF(A23&gt;=Inputs!$B$17,"",(G23+12*E24)*(1+Inputs!$B$9))</f>
      </c>
      <c r="H24" s="24">
        <f>IF(B24&lt;Inputs!$B$5,Inputs!$B$8*(Inputs!$B$6-Inputs!$B$7),Inputs!$B$5*(Inputs!$B$6-Inputs!$B$7))</f>
        <v>1249.4999999999998</v>
      </c>
      <c r="I24" s="16">
        <f>IF(A23&gt;=Inputs!$B$17,"",J23)</f>
      </c>
      <c r="J24" s="16">
        <f>IF(A23&gt;=Inputs!$B$17,"",J23+12*H24)</f>
      </c>
      <c r="K24" s="16">
        <f>IF(A23&gt;=Inputs!$B$17,"",12*IF(B24&lt;Inputs!$B$5,1.61%*B24,1.61%*Inputs!$B$5))</f>
      </c>
    </row>
    <row r="25" spans="1:11" ht="14.25">
      <c r="A25" s="16">
        <f>IF(A24&gt;=Inputs!$B$17,"",A24+1)</f>
      </c>
      <c r="B25" s="18">
        <f>IF(A24&gt;=Inputs!$B$17,"",B24*(1+Inputs!$B$16))</f>
      </c>
      <c r="C25" s="18">
        <f>IF(A24&gt;=Inputs!$B$17,"",IF(B25&lt;Inputs!$B$5,(B25*Inputs!$B$6),IF(Inputs!$B$14=Inputs!$B$11,(B25*Inputs!$B$6),IF(Inputs!$B$14=Inputs!$B$12,(B25*Inputs!$B$6),IF(Inputs!$B$14=Inputs!$B$13,(Inputs!$B$5*Inputs!$B$6),0)))))</f>
      </c>
      <c r="D25" s="18">
        <f>IF(A24&gt;=Inputs!$B$17,"",IF(B25&lt;Inputs!$B$5,(B25*Inputs!$B$7),IF(Inputs!$B$14=Inputs!$B$11,(B25*Inputs!$B$6)-(Inputs!$B$5*(Inputs!$B$6-Inputs!$B$7)),IF(Inputs!$B$14=Inputs!$B$12,(Inputs!$B$5*Inputs!$B$7),IF(Inputs!$B$14=Inputs!$B$13,(Inputs!$B$5*Inputs!$B$7),0)))))</f>
      </c>
      <c r="E25" s="16">
        <f>IF(A24&gt;=Inputs!$B$17,"",IF(B25&lt;Inputs!$B$5,(B25*Inputs!$B$6)+(B25*Inputs!$B$7),IF(Inputs!$B$14=Inputs!$B$11,(B25*Inputs!$B$6)+(B25*Inputs!$B$6)-(Inputs!$B$5*(Inputs!$B$6-Inputs!$B$7)),IF(Inputs!$B$14=Inputs!$B$12,(B25*Inputs!$B$6)+(Inputs!$B$5*Inputs!$B$7),IF(Inputs!$B$14=Inputs!$B$13,(Inputs!$B$5*Inputs!$B$6)+(Inputs!$B$5*Inputs!$B$7),0)))))</f>
      </c>
      <c r="F25" s="16">
        <f>IF(A24&gt;=Inputs!$B$17,"",G24)</f>
      </c>
      <c r="G25" s="16">
        <f>IF(A24&gt;=Inputs!$B$17,"",(G24+12*E25)*(1+Inputs!$B$9))</f>
      </c>
      <c r="H25" s="24">
        <f>IF(B25&lt;Inputs!$B$5,Inputs!$B$8*(Inputs!$B$6-Inputs!$B$7),Inputs!$B$5*(Inputs!$B$6-Inputs!$B$7))</f>
        <v>1249.4999999999998</v>
      </c>
      <c r="I25" s="16">
        <f>IF(A24&gt;=Inputs!$B$17,"",J24)</f>
      </c>
      <c r="J25" s="16">
        <f>IF(A24&gt;=Inputs!$B$17,"",J24+12*H25)</f>
      </c>
      <c r="K25" s="16">
        <f>IF(A24&gt;=Inputs!$B$17,"",12*IF(B25&lt;Inputs!$B$5,1.61%*B25,1.61%*Inputs!$B$5))</f>
      </c>
    </row>
    <row r="26" spans="1:11" ht="14.25">
      <c r="A26" s="16">
        <f>IF(A25&gt;=Inputs!$B$17,"",A25+1)</f>
      </c>
      <c r="B26" s="18">
        <f>IF(A25&gt;=Inputs!$B$17,"",B25*(1+Inputs!$B$16))</f>
      </c>
      <c r="C26" s="18">
        <f>IF(A25&gt;=Inputs!$B$17,"",IF(B26&lt;Inputs!$B$5,(B26*Inputs!$B$6),IF(Inputs!$B$14=Inputs!$B$11,(B26*Inputs!$B$6),IF(Inputs!$B$14=Inputs!$B$12,(B26*Inputs!$B$6),IF(Inputs!$B$14=Inputs!$B$13,(Inputs!$B$5*Inputs!$B$6),0)))))</f>
      </c>
      <c r="D26" s="18">
        <f>IF(A25&gt;=Inputs!$B$17,"",IF(B26&lt;Inputs!$B$5,(B26*Inputs!$B$7),IF(Inputs!$B$14=Inputs!$B$11,(B26*Inputs!$B$6)-(Inputs!$B$5*(Inputs!$B$6-Inputs!$B$7)),IF(Inputs!$B$14=Inputs!$B$12,(Inputs!$B$5*Inputs!$B$7),IF(Inputs!$B$14=Inputs!$B$13,(Inputs!$B$5*Inputs!$B$7),0)))))</f>
      </c>
      <c r="E26" s="16">
        <f>IF(A25&gt;=Inputs!$B$17,"",IF(B26&lt;Inputs!$B$5,(B26*Inputs!$B$6)+(B26*Inputs!$B$7),IF(Inputs!$B$14=Inputs!$B$11,(B26*Inputs!$B$6)+(B26*Inputs!$B$6)-(Inputs!$B$5*(Inputs!$B$6-Inputs!$B$7)),IF(Inputs!$B$14=Inputs!$B$12,(B26*Inputs!$B$6)+(Inputs!$B$5*Inputs!$B$7),IF(Inputs!$B$14=Inputs!$B$13,(Inputs!$B$5*Inputs!$B$6)+(Inputs!$B$5*Inputs!$B$7),0)))))</f>
      </c>
      <c r="F26" s="16">
        <f>IF(A25&gt;=Inputs!$B$17,"",G25)</f>
      </c>
      <c r="G26" s="16">
        <f>IF(A25&gt;=Inputs!$B$17,"",(G25+12*E26)*(1+Inputs!$B$9))</f>
      </c>
      <c r="H26" s="24">
        <f>IF(B26&lt;Inputs!$B$5,Inputs!$B$8*(Inputs!$B$6-Inputs!$B$7),Inputs!$B$5*(Inputs!$B$6-Inputs!$B$7))</f>
        <v>1249.4999999999998</v>
      </c>
      <c r="I26" s="16">
        <f>IF(A25&gt;=Inputs!$B$17,"",J25)</f>
      </c>
      <c r="J26" s="16">
        <f>IF(A25&gt;=Inputs!$B$17,"",J25+12*H26)</f>
      </c>
      <c r="K26" s="16">
        <f>IF(A25&gt;=Inputs!$B$17,"",12*IF(B26&lt;Inputs!$B$5,1.61%*B26,1.61%*Inputs!$B$5))</f>
      </c>
    </row>
    <row r="27" spans="1:11" ht="14.25">
      <c r="A27" s="16">
        <f>IF(A26&gt;=Inputs!$B$17,"",A26+1)</f>
      </c>
      <c r="B27" s="18">
        <f>IF(A26&gt;=Inputs!$B$17,"",B26*(1+Inputs!$B$16))</f>
      </c>
      <c r="C27" s="18">
        <f>IF(A26&gt;=Inputs!$B$17,"",IF(B27&lt;Inputs!$B$5,(B27*Inputs!$B$6),IF(Inputs!$B$14=Inputs!$B$11,(B27*Inputs!$B$6),IF(Inputs!$B$14=Inputs!$B$12,(B27*Inputs!$B$6),IF(Inputs!$B$14=Inputs!$B$13,(Inputs!$B$5*Inputs!$B$6),0)))))</f>
      </c>
      <c r="D27" s="18">
        <f>IF(A26&gt;=Inputs!$B$17,"",IF(B27&lt;Inputs!$B$5,(B27*Inputs!$B$7),IF(Inputs!$B$14=Inputs!$B$11,(B27*Inputs!$B$6)-(Inputs!$B$5*(Inputs!$B$6-Inputs!$B$7)),IF(Inputs!$B$14=Inputs!$B$12,(Inputs!$B$5*Inputs!$B$7),IF(Inputs!$B$14=Inputs!$B$13,(Inputs!$B$5*Inputs!$B$7),0)))))</f>
      </c>
      <c r="E27" s="16">
        <f>IF(A26&gt;=Inputs!$B$17,"",IF(B27&lt;Inputs!$B$5,(B27*Inputs!$B$6)+(B27*Inputs!$B$7),IF(Inputs!$B$14=Inputs!$B$11,(B27*Inputs!$B$6)+(B27*Inputs!$B$6)-(Inputs!$B$5*(Inputs!$B$6-Inputs!$B$7)),IF(Inputs!$B$14=Inputs!$B$12,(B27*Inputs!$B$6)+(Inputs!$B$5*Inputs!$B$7),IF(Inputs!$B$14=Inputs!$B$13,(Inputs!$B$5*Inputs!$B$6)+(Inputs!$B$5*Inputs!$B$7),0)))))</f>
      </c>
      <c r="F27" s="16">
        <f>IF(A26&gt;=Inputs!$B$17,"",G26)</f>
      </c>
      <c r="G27" s="16">
        <f>IF(A26&gt;=Inputs!$B$17,"",(G26+12*E27)*(1+Inputs!$B$9))</f>
      </c>
      <c r="H27" s="24">
        <f>IF(B27&lt;Inputs!$B$5,Inputs!$B$8*(Inputs!$B$6-Inputs!$B$7),Inputs!$B$5*(Inputs!$B$6-Inputs!$B$7))</f>
        <v>1249.4999999999998</v>
      </c>
      <c r="I27" s="16">
        <f>IF(A26&gt;=Inputs!$B$17,"",J26)</f>
      </c>
      <c r="J27" s="16">
        <f>IF(A26&gt;=Inputs!$B$17,"",J26+12*H27)</f>
      </c>
      <c r="K27" s="16">
        <f>IF(A26&gt;=Inputs!$B$17,"",12*IF(B27&lt;Inputs!$B$5,1.61%*B27,1.61%*Inputs!$B$5))</f>
      </c>
    </row>
    <row r="28" spans="1:11" ht="14.25">
      <c r="A28" s="16">
        <f>IF(A27&gt;=Inputs!$B$17,"",A27+1)</f>
      </c>
      <c r="B28" s="18">
        <f>IF(A27&gt;=Inputs!$B$17,"",B27*(1+Inputs!$B$16))</f>
      </c>
      <c r="C28" s="18">
        <f>IF(A27&gt;=Inputs!$B$17,"",IF(B28&lt;Inputs!$B$5,(B28*Inputs!$B$6),IF(Inputs!$B$14=Inputs!$B$11,(B28*Inputs!$B$6),IF(Inputs!$B$14=Inputs!$B$12,(B28*Inputs!$B$6),IF(Inputs!$B$14=Inputs!$B$13,(Inputs!$B$5*Inputs!$B$6),0)))))</f>
      </c>
      <c r="D28" s="18">
        <f>IF(A27&gt;=Inputs!$B$17,"",IF(B28&lt;Inputs!$B$5,(B28*Inputs!$B$7),IF(Inputs!$B$14=Inputs!$B$11,(B28*Inputs!$B$6)-(Inputs!$B$5*(Inputs!$B$6-Inputs!$B$7)),IF(Inputs!$B$14=Inputs!$B$12,(Inputs!$B$5*Inputs!$B$7),IF(Inputs!$B$14=Inputs!$B$13,(Inputs!$B$5*Inputs!$B$7),0)))))</f>
      </c>
      <c r="E28" s="16">
        <f>IF(A27&gt;=Inputs!$B$17,"",IF(B28&lt;Inputs!$B$5,(B28*Inputs!$B$6)+(B28*Inputs!$B$7),IF(Inputs!$B$14=Inputs!$B$11,(B28*Inputs!$B$6)+(B28*Inputs!$B$6)-(Inputs!$B$5*(Inputs!$B$6-Inputs!$B$7)),IF(Inputs!$B$14=Inputs!$B$12,(B28*Inputs!$B$6)+(Inputs!$B$5*Inputs!$B$7),IF(Inputs!$B$14=Inputs!$B$13,(Inputs!$B$5*Inputs!$B$6)+(Inputs!$B$5*Inputs!$B$7),0)))))</f>
      </c>
      <c r="F28" s="16">
        <f>IF(A27&gt;=Inputs!$B$17,"",G27)</f>
      </c>
      <c r="G28" s="16">
        <f>IF(A27&gt;=Inputs!$B$17,"",(G27+12*E28)*(1+Inputs!$B$9))</f>
      </c>
      <c r="H28" s="24">
        <f>IF(B28&lt;Inputs!$B$5,Inputs!$B$8*(Inputs!$B$6-Inputs!$B$7),Inputs!$B$5*(Inputs!$B$6-Inputs!$B$7))</f>
        <v>1249.4999999999998</v>
      </c>
      <c r="I28" s="16">
        <f>IF(A27&gt;=Inputs!$B$17,"",J27)</f>
      </c>
      <c r="J28" s="16">
        <f>IF(A27&gt;=Inputs!$B$17,"",J27+12*H28)</f>
      </c>
      <c r="K28" s="16">
        <f>IF(A27&gt;=Inputs!$B$17,"",12*IF(B28&lt;Inputs!$B$5,1.61%*B28,1.61%*Inputs!$B$5))</f>
      </c>
    </row>
    <row r="29" spans="1:11" ht="14.25">
      <c r="A29" s="16">
        <f>IF(A28&gt;=Inputs!$B$17,"",A28+1)</f>
      </c>
      <c r="B29" s="18">
        <f>IF(A28&gt;=Inputs!$B$17,"",B28*(1+Inputs!$B$16))</f>
      </c>
      <c r="C29" s="18">
        <f>IF(A28&gt;=Inputs!$B$17,"",IF(B29&lt;Inputs!$B$5,(B29*Inputs!$B$6),IF(Inputs!$B$14=Inputs!$B$11,(B29*Inputs!$B$6),IF(Inputs!$B$14=Inputs!$B$12,(B29*Inputs!$B$6),IF(Inputs!$B$14=Inputs!$B$13,(Inputs!$B$5*Inputs!$B$6),0)))))</f>
      </c>
      <c r="D29" s="18">
        <f>IF(A28&gt;=Inputs!$B$17,"",IF(B29&lt;Inputs!$B$5,(B29*Inputs!$B$7),IF(Inputs!$B$14=Inputs!$B$11,(B29*Inputs!$B$6)-(Inputs!$B$5*(Inputs!$B$6-Inputs!$B$7)),IF(Inputs!$B$14=Inputs!$B$12,(Inputs!$B$5*Inputs!$B$7),IF(Inputs!$B$14=Inputs!$B$13,(Inputs!$B$5*Inputs!$B$7),0)))))</f>
      </c>
      <c r="E29" s="16">
        <f>IF(A28&gt;=Inputs!$B$17,"",IF(B29&lt;Inputs!$B$5,(B29*Inputs!$B$6)+(B29*Inputs!$B$7),IF(Inputs!$B$14=Inputs!$B$11,(B29*Inputs!$B$6)+(B29*Inputs!$B$6)-(Inputs!$B$5*(Inputs!$B$6-Inputs!$B$7)),IF(Inputs!$B$14=Inputs!$B$12,(B29*Inputs!$B$6)+(Inputs!$B$5*Inputs!$B$7),IF(Inputs!$B$14=Inputs!$B$13,(Inputs!$B$5*Inputs!$B$6)+(Inputs!$B$5*Inputs!$B$7),0)))))</f>
      </c>
      <c r="F29" s="16">
        <f>IF(A28&gt;=Inputs!$B$17,"",G28)</f>
      </c>
      <c r="G29" s="16">
        <f>IF(A28&gt;=Inputs!$B$17,"",(G28+12*E29)*(1+Inputs!$B$9))</f>
      </c>
      <c r="H29" s="24">
        <f>IF(B29&lt;Inputs!$B$5,Inputs!$B$8*(Inputs!$B$6-Inputs!$B$7),Inputs!$B$5*(Inputs!$B$6-Inputs!$B$7))</f>
        <v>1249.4999999999998</v>
      </c>
      <c r="I29" s="16">
        <f>IF(A28&gt;=Inputs!$B$17,"",J28)</f>
      </c>
      <c r="J29" s="16">
        <f>IF(A28&gt;=Inputs!$B$17,"",J28+12*H29)</f>
      </c>
      <c r="K29" s="16">
        <f>IF(A28&gt;=Inputs!$B$17,"",12*IF(B29&lt;Inputs!$B$5,1.61%*B29,1.61%*Inputs!$B$5))</f>
      </c>
    </row>
    <row r="30" spans="1:11" ht="14.25">
      <c r="A30" s="16">
        <f>IF(A29&gt;=Inputs!$B$17,"",A29+1)</f>
      </c>
      <c r="B30" s="18">
        <f>IF(A29&gt;=Inputs!$B$17,"",B29*(1+Inputs!$B$16))</f>
      </c>
      <c r="C30" s="18">
        <f>IF(A29&gt;=Inputs!$B$17,"",IF(B30&lt;Inputs!$B$5,(B30*Inputs!$B$6),IF(Inputs!$B$14=Inputs!$B$11,(B30*Inputs!$B$6),IF(Inputs!$B$14=Inputs!$B$12,(B30*Inputs!$B$6),IF(Inputs!$B$14=Inputs!$B$13,(Inputs!$B$5*Inputs!$B$6),0)))))</f>
      </c>
      <c r="D30" s="18">
        <f>IF(A29&gt;=Inputs!$B$17,"",IF(B30&lt;Inputs!$B$5,(B30*Inputs!$B$7),IF(Inputs!$B$14=Inputs!$B$11,(B30*Inputs!$B$6)-(Inputs!$B$5*(Inputs!$B$6-Inputs!$B$7)),IF(Inputs!$B$14=Inputs!$B$12,(Inputs!$B$5*Inputs!$B$7),IF(Inputs!$B$14=Inputs!$B$13,(Inputs!$B$5*Inputs!$B$7),0)))))</f>
      </c>
      <c r="E30" s="16">
        <f>IF(A29&gt;=Inputs!$B$17,"",IF(B30&lt;Inputs!$B$5,(B30*Inputs!$B$6)+(B30*Inputs!$B$7),IF(Inputs!$B$14=Inputs!$B$11,(B30*Inputs!$B$6)+(B30*Inputs!$B$6)-(Inputs!$B$5*(Inputs!$B$6-Inputs!$B$7)),IF(Inputs!$B$14=Inputs!$B$12,(B30*Inputs!$B$6)+(Inputs!$B$5*Inputs!$B$7),IF(Inputs!$B$14=Inputs!$B$13,(Inputs!$B$5*Inputs!$B$6)+(Inputs!$B$5*Inputs!$B$7),0)))))</f>
      </c>
      <c r="F30" s="16">
        <f>IF(A29&gt;=Inputs!$B$17,"",G29)</f>
      </c>
      <c r="G30" s="16">
        <f>IF(A29&gt;=Inputs!$B$17,"",(G29+12*E30)*(1+Inputs!$B$9))</f>
      </c>
      <c r="H30" s="24">
        <f>IF(B30&lt;Inputs!$B$5,Inputs!$B$8*(Inputs!$B$6-Inputs!$B$7),Inputs!$B$5*(Inputs!$B$6-Inputs!$B$7))</f>
        <v>1249.4999999999998</v>
      </c>
      <c r="I30" s="16">
        <f>IF(A29&gt;=Inputs!$B$17,"",J29)</f>
      </c>
      <c r="J30" s="16">
        <f>IF(A29&gt;=Inputs!$B$17,"",J29+12*H30)</f>
      </c>
      <c r="K30" s="16">
        <f>IF(A29&gt;=Inputs!$B$17,"",12*IF(B30&lt;Inputs!$B$5,1.61%*B30,1.61%*Inputs!$B$5))</f>
      </c>
    </row>
    <row r="31" spans="1:11" ht="14.25">
      <c r="A31" s="16">
        <f>IF(A30&gt;=Inputs!$B$17,"",A30+1)</f>
      </c>
      <c r="B31" s="18">
        <f>IF(A30&gt;=Inputs!$B$17,"",B30*(1+Inputs!$B$16))</f>
      </c>
      <c r="C31" s="18">
        <f>IF(A30&gt;=Inputs!$B$17,"",IF(B31&lt;Inputs!$B$5,(B31*Inputs!$B$6),IF(Inputs!$B$14=Inputs!$B$11,(B31*Inputs!$B$6),IF(Inputs!$B$14=Inputs!$B$12,(B31*Inputs!$B$6),IF(Inputs!$B$14=Inputs!$B$13,(Inputs!$B$5*Inputs!$B$6),0)))))</f>
      </c>
      <c r="D31" s="18">
        <f>IF(A30&gt;=Inputs!$B$17,"",IF(B31&lt;Inputs!$B$5,(B31*Inputs!$B$7),IF(Inputs!$B$14=Inputs!$B$11,(B31*Inputs!$B$6)-(Inputs!$B$5*(Inputs!$B$6-Inputs!$B$7)),IF(Inputs!$B$14=Inputs!$B$12,(Inputs!$B$5*Inputs!$B$7),IF(Inputs!$B$14=Inputs!$B$13,(Inputs!$B$5*Inputs!$B$7),0)))))</f>
      </c>
      <c r="E31" s="16">
        <f>IF(A30&gt;=Inputs!$B$17,"",IF(B31&lt;Inputs!$B$5,(B31*Inputs!$B$6)+(B31*Inputs!$B$7),IF(Inputs!$B$14=Inputs!$B$11,(B31*Inputs!$B$6)+(B31*Inputs!$B$6)-(Inputs!$B$5*(Inputs!$B$6-Inputs!$B$7)),IF(Inputs!$B$14=Inputs!$B$12,(B31*Inputs!$B$6)+(Inputs!$B$5*Inputs!$B$7),IF(Inputs!$B$14=Inputs!$B$13,(Inputs!$B$5*Inputs!$B$6)+(Inputs!$B$5*Inputs!$B$7),0)))))</f>
      </c>
      <c r="F31" s="16">
        <f>IF(A30&gt;=Inputs!$B$17,"",G30)</f>
      </c>
      <c r="G31" s="16">
        <f>IF(A30&gt;=Inputs!$B$17,"",(G30+12*E31)*(1+Inputs!$B$9))</f>
      </c>
      <c r="H31" s="24">
        <f>IF(B31&lt;Inputs!$B$5,Inputs!$B$8*(Inputs!$B$6-Inputs!$B$7),Inputs!$B$5*(Inputs!$B$6-Inputs!$B$7))</f>
        <v>1249.4999999999998</v>
      </c>
      <c r="I31" s="16">
        <f>IF(A30&gt;=Inputs!$B$17,"",J30)</f>
      </c>
      <c r="J31" s="16">
        <f>IF(A30&gt;=Inputs!$B$17,"",J30+12*H31)</f>
      </c>
      <c r="K31" s="16">
        <f>IF(A30&gt;=Inputs!$B$17,"",12*IF(B31&lt;Inputs!$B$5,1.61%*B31,1.61%*Inputs!$B$5))</f>
      </c>
    </row>
    <row r="32" spans="1:11" ht="14.25">
      <c r="A32" s="16">
        <f>IF(A31&gt;=Inputs!$B$17,"",A31+1)</f>
      </c>
      <c r="B32" s="18">
        <f>IF(A31&gt;=Inputs!$B$17,"",B31*(1+Inputs!$B$16))</f>
      </c>
      <c r="C32" s="18">
        <f>IF(A31&gt;=Inputs!$B$17,"",IF(B32&lt;Inputs!$B$5,(B32*Inputs!$B$6),IF(Inputs!$B$14=Inputs!$B$11,(B32*Inputs!$B$6),IF(Inputs!$B$14=Inputs!$B$12,(B32*Inputs!$B$6),IF(Inputs!$B$14=Inputs!$B$13,(Inputs!$B$5*Inputs!$B$6),0)))))</f>
      </c>
      <c r="D32" s="18">
        <f>IF(A31&gt;=Inputs!$B$17,"",IF(B32&lt;Inputs!$B$5,(B32*Inputs!$B$7),IF(Inputs!$B$14=Inputs!$B$11,(B32*Inputs!$B$6)-(Inputs!$B$5*(Inputs!$B$6-Inputs!$B$7)),IF(Inputs!$B$14=Inputs!$B$12,(Inputs!$B$5*Inputs!$B$7),IF(Inputs!$B$14=Inputs!$B$13,(Inputs!$B$5*Inputs!$B$7),0)))))</f>
      </c>
      <c r="E32" s="16">
        <f>IF(A31&gt;=Inputs!$B$17,"",IF(B32&lt;Inputs!$B$5,(B32*Inputs!$B$6)+(B32*Inputs!$B$7),IF(Inputs!$B$14=Inputs!$B$11,(B32*Inputs!$B$6)+(B32*Inputs!$B$6)-(Inputs!$B$5*(Inputs!$B$6-Inputs!$B$7)),IF(Inputs!$B$14=Inputs!$B$12,(B32*Inputs!$B$6)+(Inputs!$B$5*Inputs!$B$7),IF(Inputs!$B$14=Inputs!$B$13,(Inputs!$B$5*Inputs!$B$6)+(Inputs!$B$5*Inputs!$B$7),0)))))</f>
      </c>
      <c r="F32" s="16">
        <f>IF(A31&gt;=Inputs!$B$17,"",G31)</f>
      </c>
      <c r="G32" s="16">
        <f>IF(A31&gt;=Inputs!$B$17,"",(G31+12*E32)*(1+Inputs!$B$9))</f>
      </c>
      <c r="H32" s="24">
        <f>IF(B32&lt;Inputs!$B$5,Inputs!$B$8*(Inputs!$B$6-Inputs!$B$7),Inputs!$B$5*(Inputs!$B$6-Inputs!$B$7))</f>
        <v>1249.4999999999998</v>
      </c>
      <c r="I32" s="16">
        <f>IF(A31&gt;=Inputs!$B$17,"",J31)</f>
      </c>
      <c r="J32" s="16">
        <f>IF(A31&gt;=Inputs!$B$17,"",J31+12*H32)</f>
      </c>
      <c r="K32" s="16">
        <f>IF(A31&gt;=Inputs!$B$17,"",12*IF(B32&lt;Inputs!$B$5,1.61%*B32,1.61%*Inputs!$B$5))</f>
      </c>
    </row>
    <row r="33" spans="1:11" ht="14.25">
      <c r="A33" s="16">
        <f>IF(A32&gt;=Inputs!$B$17,"",A32+1)</f>
      </c>
      <c r="B33" s="18">
        <f>IF(A32&gt;=Inputs!$B$17,"",B32*(1+Inputs!$B$16))</f>
      </c>
      <c r="C33" s="18">
        <f>IF(A32&gt;=Inputs!$B$17,"",IF(B33&lt;Inputs!$B$5,(B33*Inputs!$B$6),IF(Inputs!$B$14=Inputs!$B$11,(B33*Inputs!$B$6),IF(Inputs!$B$14=Inputs!$B$12,(B33*Inputs!$B$6),IF(Inputs!$B$14=Inputs!$B$13,(Inputs!$B$5*Inputs!$B$6),0)))))</f>
      </c>
      <c r="D33" s="18">
        <f>IF(A32&gt;=Inputs!$B$17,"",IF(B33&lt;Inputs!$B$5,(B33*Inputs!$B$7),IF(Inputs!$B$14=Inputs!$B$11,(B33*Inputs!$B$6)-(Inputs!$B$5*(Inputs!$B$6-Inputs!$B$7)),IF(Inputs!$B$14=Inputs!$B$12,(Inputs!$B$5*Inputs!$B$7),IF(Inputs!$B$14=Inputs!$B$13,(Inputs!$B$5*Inputs!$B$7),0)))))</f>
      </c>
      <c r="E33" s="16">
        <f>IF(A32&gt;=Inputs!$B$17,"",IF(B33&lt;Inputs!$B$5,(B33*Inputs!$B$6)+(B33*Inputs!$B$7),IF(Inputs!$B$14=Inputs!$B$11,(B33*Inputs!$B$6)+(B33*Inputs!$B$6)-(Inputs!$B$5*(Inputs!$B$6-Inputs!$B$7)),IF(Inputs!$B$14=Inputs!$B$12,(B33*Inputs!$B$6)+(Inputs!$B$5*Inputs!$B$7),IF(Inputs!$B$14=Inputs!$B$13,(Inputs!$B$5*Inputs!$B$6)+(Inputs!$B$5*Inputs!$B$7),0)))))</f>
      </c>
      <c r="F33" s="16">
        <f>IF(A32&gt;=Inputs!$B$17,"",G32)</f>
      </c>
      <c r="G33" s="16">
        <f>IF(A32&gt;=Inputs!$B$17,"",(G32+12*E33)*(1+Inputs!$B$9))</f>
      </c>
      <c r="H33" s="24">
        <f>IF(B33&lt;Inputs!$B$5,Inputs!$B$8*(Inputs!$B$6-Inputs!$B$7),Inputs!$B$5*(Inputs!$B$6-Inputs!$B$7))</f>
        <v>1249.4999999999998</v>
      </c>
      <c r="I33" s="16">
        <f>IF(A32&gt;=Inputs!$B$17,"",J32)</f>
      </c>
      <c r="J33" s="16">
        <f>IF(A32&gt;=Inputs!$B$17,"",J32+12*H33)</f>
      </c>
      <c r="K33" s="16">
        <f>IF(A32&gt;=Inputs!$B$17,"",12*IF(B33&lt;Inputs!$B$5,1.61%*B33,1.61%*Inputs!$B$5))</f>
      </c>
    </row>
    <row r="34" spans="1:11" ht="14.25">
      <c r="A34" s="16">
        <f>IF(A33&gt;=Inputs!$B$17,"",A33+1)</f>
      </c>
      <c r="B34" s="18">
        <f>IF(A33&gt;=Inputs!$B$17,"",B33*(1+Inputs!$B$16))</f>
      </c>
      <c r="C34" s="18">
        <f>IF(A33&gt;=Inputs!$B$17,"",IF(B34&lt;Inputs!$B$5,(B34*Inputs!$B$6),IF(Inputs!$B$14=Inputs!$B$11,(B34*Inputs!$B$6),IF(Inputs!$B$14=Inputs!$B$12,(B34*Inputs!$B$6),IF(Inputs!$B$14=Inputs!$B$13,(Inputs!$B$5*Inputs!$B$6),0)))))</f>
      </c>
      <c r="D34" s="18">
        <f>IF(A33&gt;=Inputs!$B$17,"",IF(B34&lt;Inputs!$B$5,(B34*Inputs!$B$7),IF(Inputs!$B$14=Inputs!$B$11,(B34*Inputs!$B$6)-(Inputs!$B$5*(Inputs!$B$6-Inputs!$B$7)),IF(Inputs!$B$14=Inputs!$B$12,(Inputs!$B$5*Inputs!$B$7),IF(Inputs!$B$14=Inputs!$B$13,(Inputs!$B$5*Inputs!$B$7),0)))))</f>
      </c>
      <c r="E34" s="16">
        <f>IF(A33&gt;=Inputs!$B$17,"",IF(B34&lt;Inputs!$B$5,(B34*Inputs!$B$6)+(B34*Inputs!$B$7),IF(Inputs!$B$14=Inputs!$B$11,(B34*Inputs!$B$6)+(B34*Inputs!$B$6)-(Inputs!$B$5*(Inputs!$B$6-Inputs!$B$7)),IF(Inputs!$B$14=Inputs!$B$12,(B34*Inputs!$B$6)+(Inputs!$B$5*Inputs!$B$7),IF(Inputs!$B$14=Inputs!$B$13,(Inputs!$B$5*Inputs!$B$6)+(Inputs!$B$5*Inputs!$B$7),0)))))</f>
      </c>
      <c r="F34" s="16">
        <f>IF(A33&gt;=Inputs!$B$17,"",G33)</f>
      </c>
      <c r="G34" s="16">
        <f>IF(A33&gt;=Inputs!$B$17,"",(G33+12*E34)*(1+Inputs!$B$9))</f>
      </c>
      <c r="H34" s="24">
        <f>IF(B34&lt;Inputs!$B$5,Inputs!$B$8*(Inputs!$B$6-Inputs!$B$7),Inputs!$B$5*(Inputs!$B$6-Inputs!$B$7))</f>
        <v>1249.4999999999998</v>
      </c>
      <c r="I34" s="16">
        <f>IF(A33&gt;=Inputs!$B$17,"",J33)</f>
      </c>
      <c r="J34" s="16">
        <f>IF(A33&gt;=Inputs!$B$17,"",J33+12*H34)</f>
      </c>
      <c r="K34" s="16">
        <f>IF(A33&gt;=Inputs!$B$17,"",12*IF(B34&lt;Inputs!$B$5,1.61%*B34,1.61%*Inputs!$B$5))</f>
      </c>
    </row>
    <row r="35" spans="1:11" ht="14.25">
      <c r="A35" s="16">
        <f>IF(A34&gt;=Inputs!$B$17,"",A34+1)</f>
      </c>
      <c r="B35" s="18">
        <f>IF(A34&gt;=Inputs!$B$17,"",B34*(1+Inputs!$B$16))</f>
      </c>
      <c r="C35" s="18">
        <f>IF(A34&gt;=Inputs!$B$17,"",IF(B35&lt;Inputs!$B$5,(B35*Inputs!$B$6),IF(Inputs!$B$14=Inputs!$B$11,(B35*Inputs!$B$6),IF(Inputs!$B$14=Inputs!$B$12,(B35*Inputs!$B$6),IF(Inputs!$B$14=Inputs!$B$13,(Inputs!$B$5*Inputs!$B$6),0)))))</f>
      </c>
      <c r="D35" s="18">
        <f>IF(A34&gt;=Inputs!$B$17,"",IF(B35&lt;Inputs!$B$5,(B35*Inputs!$B$7),IF(Inputs!$B$14=Inputs!$B$11,(B35*Inputs!$B$6)-(Inputs!$B$5*(Inputs!$B$6-Inputs!$B$7)),IF(Inputs!$B$14=Inputs!$B$12,(Inputs!$B$5*Inputs!$B$7),IF(Inputs!$B$14=Inputs!$B$13,(Inputs!$B$5*Inputs!$B$7),0)))))</f>
      </c>
      <c r="E35" s="16">
        <f>IF(A34&gt;=Inputs!$B$17,"",IF(B35&lt;Inputs!$B$5,(B35*Inputs!$B$6)+(B35*Inputs!$B$7),IF(Inputs!$B$14=Inputs!$B$11,(B35*Inputs!$B$6)+(B35*Inputs!$B$6)-(Inputs!$B$5*(Inputs!$B$6-Inputs!$B$7)),IF(Inputs!$B$14=Inputs!$B$12,(B35*Inputs!$B$6)+(Inputs!$B$5*Inputs!$B$7),IF(Inputs!$B$14=Inputs!$B$13,(Inputs!$B$5*Inputs!$B$6)+(Inputs!$B$5*Inputs!$B$7),0)))))</f>
      </c>
      <c r="F35" s="16">
        <f>IF(A34&gt;=Inputs!$B$17,"",G34)</f>
      </c>
      <c r="G35" s="16">
        <f>IF(A34&gt;=Inputs!$B$17,"",(G34+12*E35)*(1+Inputs!$B$9))</f>
      </c>
      <c r="H35" s="24">
        <f>IF(B35&lt;Inputs!$B$5,Inputs!$B$8*(Inputs!$B$6-Inputs!$B$7),Inputs!$B$5*(Inputs!$B$6-Inputs!$B$7))</f>
        <v>1249.4999999999998</v>
      </c>
      <c r="I35" s="16">
        <f>IF(A34&gt;=Inputs!$B$17,"",J34)</f>
      </c>
      <c r="J35" s="16">
        <f>IF(A34&gt;=Inputs!$B$17,"",J34+12*H35)</f>
      </c>
      <c r="K35" s="16">
        <f>IF(A34&gt;=Inputs!$B$17,"",12*IF(B35&lt;Inputs!$B$5,1.61%*B35,1.61%*Inputs!$B$5))</f>
      </c>
    </row>
    <row r="36" spans="1:11" ht="14.25">
      <c r="A36" s="16">
        <f>IF(A35&gt;=Inputs!$B$17,"",A35+1)</f>
      </c>
      <c r="B36" s="18">
        <f>IF(A35&gt;=Inputs!$B$17,"",B35*(1+Inputs!$B$16))</f>
      </c>
      <c r="C36" s="18">
        <f>IF(A35&gt;=Inputs!$B$17,"",IF(B36&lt;Inputs!$B$5,(B36*Inputs!$B$6),IF(Inputs!$B$14=Inputs!$B$11,(B36*Inputs!$B$6),IF(Inputs!$B$14=Inputs!$B$12,(B36*Inputs!$B$6),IF(Inputs!$B$14=Inputs!$B$13,(Inputs!$B$5*Inputs!$B$6),0)))))</f>
      </c>
      <c r="D36" s="18">
        <f>IF(A35&gt;=Inputs!$B$17,"",IF(B36&lt;Inputs!$B$5,(B36*Inputs!$B$7),IF(Inputs!$B$14=Inputs!$B$11,(B36*Inputs!$B$6)-(Inputs!$B$5*(Inputs!$B$6-Inputs!$B$7)),IF(Inputs!$B$14=Inputs!$B$12,(Inputs!$B$5*Inputs!$B$7),IF(Inputs!$B$14=Inputs!$B$13,(Inputs!$B$5*Inputs!$B$7),0)))))</f>
      </c>
      <c r="E36" s="16">
        <f>IF(A35&gt;=Inputs!$B$17,"",IF(B36&lt;Inputs!$B$5,(B36*Inputs!$B$6)+(B36*Inputs!$B$7),IF(Inputs!$B$14=Inputs!$B$11,(B36*Inputs!$B$6)+(B36*Inputs!$B$6)-(Inputs!$B$5*(Inputs!$B$6-Inputs!$B$7)),IF(Inputs!$B$14=Inputs!$B$12,(B36*Inputs!$B$6)+(Inputs!$B$5*Inputs!$B$7),IF(Inputs!$B$14=Inputs!$B$13,(Inputs!$B$5*Inputs!$B$6)+(Inputs!$B$5*Inputs!$B$7),0)))))</f>
      </c>
      <c r="F36" s="16">
        <f>IF(A35&gt;=Inputs!$B$17,"",G35)</f>
      </c>
      <c r="G36" s="16">
        <f>IF(A35&gt;=Inputs!$B$17,"",(G35+12*E36)*(1+Inputs!$B$9))</f>
      </c>
      <c r="H36" s="24">
        <f>IF(B36&lt;Inputs!$B$5,Inputs!$B$8*(Inputs!$B$6-Inputs!$B$7),Inputs!$B$5*(Inputs!$B$6-Inputs!$B$7))</f>
        <v>1249.4999999999998</v>
      </c>
      <c r="I36" s="16">
        <f>IF(A35&gt;=Inputs!$B$17,"",J35)</f>
      </c>
      <c r="J36" s="16">
        <f>IF(A35&gt;=Inputs!$B$17,"",J35+12*H36)</f>
      </c>
      <c r="K36" s="16">
        <f>IF(A35&gt;=Inputs!$B$17,"",12*IF(B36&lt;Inputs!$B$5,1.61%*B36,1.61%*Inputs!$B$5))</f>
      </c>
    </row>
    <row r="37" spans="1:11" ht="14.25">
      <c r="A37" s="16">
        <f>IF(A36&gt;=Inputs!$B$17,"",A36+1)</f>
      </c>
      <c r="B37" s="18">
        <f>IF(A36&gt;=Inputs!$B$17,"",B36*(1+Inputs!$B$16))</f>
      </c>
      <c r="C37" s="18">
        <f>IF(A36&gt;=Inputs!$B$17,"",IF(B37&lt;Inputs!$B$5,(B37*Inputs!$B$6),IF(Inputs!$B$14=Inputs!$B$11,(B37*Inputs!$B$6),IF(Inputs!$B$14=Inputs!$B$12,(B37*Inputs!$B$6),IF(Inputs!$B$14=Inputs!$B$13,(Inputs!$B$5*Inputs!$B$6),0)))))</f>
      </c>
      <c r="D37" s="18">
        <f>IF(A36&gt;=Inputs!$B$17,"",IF(B37&lt;Inputs!$B$5,(B37*Inputs!$B$7),IF(Inputs!$B$14=Inputs!$B$11,(B37*Inputs!$B$6)-(Inputs!$B$5*(Inputs!$B$6-Inputs!$B$7)),IF(Inputs!$B$14=Inputs!$B$12,(Inputs!$B$5*Inputs!$B$7),IF(Inputs!$B$14=Inputs!$B$13,(Inputs!$B$5*Inputs!$B$7),0)))))</f>
      </c>
      <c r="E37" s="16">
        <f>IF(A36&gt;=Inputs!$B$17,"",IF(B37&lt;Inputs!$B$5,(B37*Inputs!$B$6)+(B37*Inputs!$B$7),IF(Inputs!$B$14=Inputs!$B$11,(B37*Inputs!$B$6)+(B37*Inputs!$B$6)-(Inputs!$B$5*(Inputs!$B$6-Inputs!$B$7)),IF(Inputs!$B$14=Inputs!$B$12,(B37*Inputs!$B$6)+(Inputs!$B$5*Inputs!$B$7),IF(Inputs!$B$14=Inputs!$B$13,(Inputs!$B$5*Inputs!$B$6)+(Inputs!$B$5*Inputs!$B$7),0)))))</f>
      </c>
      <c r="F37" s="16">
        <f>IF(A36&gt;=Inputs!$B$17,"",G36)</f>
      </c>
      <c r="G37" s="16">
        <f>IF(A36&gt;=Inputs!$B$17,"",(G36+12*E37)*(1+Inputs!$B$9))</f>
      </c>
      <c r="H37" s="24">
        <f>IF(B37&lt;Inputs!$B$5,Inputs!$B$8*(Inputs!$B$6-Inputs!$B$7),Inputs!$B$5*(Inputs!$B$6-Inputs!$B$7))</f>
        <v>1249.4999999999998</v>
      </c>
      <c r="I37" s="16">
        <f>IF(A36&gt;=Inputs!$B$17,"",J36)</f>
      </c>
      <c r="J37" s="16">
        <f>IF(A36&gt;=Inputs!$B$17,"",J36+12*H37)</f>
      </c>
      <c r="K37" s="16">
        <f>IF(A36&gt;=Inputs!$B$17,"",12*IF(B37&lt;Inputs!$B$5,1.61%*B37,1.61%*Inputs!$B$5))</f>
      </c>
    </row>
    <row r="38" spans="1:11" ht="14.25">
      <c r="A38" s="16">
        <f>IF(A37&gt;=Inputs!$B$17,"",A37+1)</f>
      </c>
      <c r="B38" s="18">
        <f>IF(A37&gt;=Inputs!$B$17,"",B37*(1+Inputs!$B$16))</f>
      </c>
      <c r="C38" s="18">
        <f>IF(A37&gt;=Inputs!$B$17,"",IF(B38&lt;Inputs!$B$5,(B38*Inputs!$B$6),IF(Inputs!$B$14=Inputs!$B$11,(B38*Inputs!$B$6),IF(Inputs!$B$14=Inputs!$B$12,(B38*Inputs!$B$6),IF(Inputs!$B$14=Inputs!$B$13,(Inputs!$B$5*Inputs!$B$6),0)))))</f>
      </c>
      <c r="D38" s="18">
        <f>IF(A37&gt;=Inputs!$B$17,"",IF(B38&lt;Inputs!$B$5,(B38*Inputs!$B$7),IF(Inputs!$B$14=Inputs!$B$11,(B38*Inputs!$B$6)-(Inputs!$B$5*(Inputs!$B$6-Inputs!$B$7)),IF(Inputs!$B$14=Inputs!$B$12,(Inputs!$B$5*Inputs!$B$7),IF(Inputs!$B$14=Inputs!$B$13,(Inputs!$B$5*Inputs!$B$7),0)))))</f>
      </c>
      <c r="E38" s="16">
        <f>IF(A37&gt;=Inputs!$B$17,"",IF(B38&lt;Inputs!$B$5,(B38*Inputs!$B$6)+(B38*Inputs!$B$7),IF(Inputs!$B$14=Inputs!$B$11,(B38*Inputs!$B$6)+(B38*Inputs!$B$6)-(Inputs!$B$5*(Inputs!$B$6-Inputs!$B$7)),IF(Inputs!$B$14=Inputs!$B$12,(B38*Inputs!$B$6)+(Inputs!$B$5*Inputs!$B$7),IF(Inputs!$B$14=Inputs!$B$13,(Inputs!$B$5*Inputs!$B$6)+(Inputs!$B$5*Inputs!$B$7),0)))))</f>
      </c>
      <c r="F38" s="16">
        <f>IF(A37&gt;=Inputs!$B$17,"",G37)</f>
      </c>
      <c r="G38" s="16">
        <f>IF(A37&gt;=Inputs!$B$17,"",(G37+12*E38)*(1+Inputs!$B$9))</f>
      </c>
      <c r="H38" s="24">
        <f>IF(B38&lt;Inputs!$B$5,Inputs!$B$8*(Inputs!$B$6-Inputs!$B$7),Inputs!$B$5*(Inputs!$B$6-Inputs!$B$7))</f>
        <v>1249.4999999999998</v>
      </c>
      <c r="I38" s="16">
        <f>IF(A37&gt;=Inputs!$B$17,"",J37)</f>
      </c>
      <c r="J38" s="16">
        <f>IF(A37&gt;=Inputs!$B$17,"",J37+12*H38)</f>
      </c>
      <c r="K38" s="16">
        <f>IF(A37&gt;=Inputs!$B$17,"",12*IF(B38&lt;Inputs!$B$5,1.61%*B38,1.61%*Inputs!$B$5))</f>
      </c>
    </row>
    <row r="39" spans="1:11" ht="14.25">
      <c r="A39" s="16">
        <f>IF(A38&gt;=Inputs!$B$17,"",A38+1)</f>
      </c>
      <c r="B39" s="18">
        <f>IF(A38&gt;=Inputs!$B$17,"",B38*(1+Inputs!$B$16))</f>
      </c>
      <c r="C39" s="18">
        <f>IF(A38&gt;=Inputs!$B$17,"",IF(B39&lt;Inputs!$B$5,(B39*Inputs!$B$6),IF(Inputs!$B$14=Inputs!$B$11,(B39*Inputs!$B$6),IF(Inputs!$B$14=Inputs!$B$12,(B39*Inputs!$B$6),IF(Inputs!$B$14=Inputs!$B$13,(Inputs!$B$5*Inputs!$B$6),0)))))</f>
      </c>
      <c r="D39" s="18">
        <f>IF(A38&gt;=Inputs!$B$17,"",IF(B39&lt;Inputs!$B$5,(B39*Inputs!$B$7),IF(Inputs!$B$14=Inputs!$B$11,(B39*Inputs!$B$6)-(Inputs!$B$5*(Inputs!$B$6-Inputs!$B$7)),IF(Inputs!$B$14=Inputs!$B$12,(Inputs!$B$5*Inputs!$B$7),IF(Inputs!$B$14=Inputs!$B$13,(Inputs!$B$5*Inputs!$B$7),0)))))</f>
      </c>
      <c r="E39" s="16">
        <f>IF(A38&gt;=Inputs!$B$17,"",IF(B39&lt;Inputs!$B$5,(B39*Inputs!$B$6)+(B39*Inputs!$B$7),IF(Inputs!$B$14=Inputs!$B$11,(B39*Inputs!$B$6)+(B39*Inputs!$B$6)-(Inputs!$B$5*(Inputs!$B$6-Inputs!$B$7)),IF(Inputs!$B$14=Inputs!$B$12,(B39*Inputs!$B$6)+(Inputs!$B$5*Inputs!$B$7),IF(Inputs!$B$14=Inputs!$B$13,(Inputs!$B$5*Inputs!$B$6)+(Inputs!$B$5*Inputs!$B$7),0)))))</f>
      </c>
      <c r="F39" s="16">
        <f>IF(A38&gt;=Inputs!$B$17,"",G38)</f>
      </c>
      <c r="G39" s="16">
        <f>IF(A38&gt;=Inputs!$B$17,"",(G38+12*E39)*(1+Inputs!$B$9))</f>
      </c>
      <c r="H39" s="24">
        <f>IF(B39&lt;Inputs!$B$5,Inputs!$B$8*(Inputs!$B$6-Inputs!$B$7),Inputs!$B$5*(Inputs!$B$6-Inputs!$B$7))</f>
        <v>1249.4999999999998</v>
      </c>
      <c r="I39" s="16">
        <f>IF(A38&gt;=Inputs!$B$17,"",J38)</f>
      </c>
      <c r="J39" s="16">
        <f>IF(A38&gt;=Inputs!$B$17,"",J38+12*H39)</f>
      </c>
      <c r="K39" s="16">
        <f>IF(A38&gt;=Inputs!$B$17,"",12*IF(B39&lt;Inputs!$B$5,1.61%*B39,1.61%*Inputs!$B$5))</f>
      </c>
    </row>
    <row r="40" spans="1:11" ht="14.25">
      <c r="A40" s="16">
        <f>IF(A39&gt;=Inputs!$B$17,"",A39+1)</f>
      </c>
      <c r="B40" s="18">
        <f>IF(A39&gt;=Inputs!$B$17,"",B39*(1+Inputs!$B$16))</f>
      </c>
      <c r="C40" s="18">
        <f>IF(A39&gt;=Inputs!$B$17,"",IF(B40&lt;Inputs!$B$5,(B40*Inputs!$B$6),IF(Inputs!$B$14=Inputs!$B$11,(B40*Inputs!$B$6),IF(Inputs!$B$14=Inputs!$B$12,(B40*Inputs!$B$6),IF(Inputs!$B$14=Inputs!$B$13,(Inputs!$B$5*Inputs!$B$6),0)))))</f>
      </c>
      <c r="D40" s="18">
        <f>IF(A39&gt;=Inputs!$B$17,"",IF(B40&lt;Inputs!$B$5,(B40*Inputs!$B$7),IF(Inputs!$B$14=Inputs!$B$11,(B40*Inputs!$B$6)-(Inputs!$B$5*(Inputs!$B$6-Inputs!$B$7)),IF(Inputs!$B$14=Inputs!$B$12,(Inputs!$B$5*Inputs!$B$7),IF(Inputs!$B$14=Inputs!$B$13,(Inputs!$B$5*Inputs!$B$7),0)))))</f>
      </c>
      <c r="E40" s="16">
        <f>IF(A39&gt;=Inputs!$B$17,"",IF(B40&lt;Inputs!$B$5,(B40*Inputs!$B$6)+(B40*Inputs!$B$7),IF(Inputs!$B$14=Inputs!$B$11,(B40*Inputs!$B$6)+(B40*Inputs!$B$6)-(Inputs!$B$5*(Inputs!$B$6-Inputs!$B$7)),IF(Inputs!$B$14=Inputs!$B$12,(B40*Inputs!$B$6)+(Inputs!$B$5*Inputs!$B$7),IF(Inputs!$B$14=Inputs!$B$13,(Inputs!$B$5*Inputs!$B$6)+(Inputs!$B$5*Inputs!$B$7),0)))))</f>
      </c>
      <c r="F40" s="16">
        <f>IF(A39&gt;=Inputs!$B$17,"",G39)</f>
      </c>
      <c r="G40" s="16">
        <f>IF(A39&gt;=Inputs!$B$17,"",(G39+12*E40)*(1+Inputs!$B$9))</f>
      </c>
      <c r="H40" s="24">
        <f>IF(B40&lt;Inputs!$B$5,Inputs!$B$8*(Inputs!$B$6-Inputs!$B$7),Inputs!$B$5*(Inputs!$B$6-Inputs!$B$7))</f>
        <v>1249.4999999999998</v>
      </c>
      <c r="I40" s="16">
        <f>IF(A39&gt;=Inputs!$B$17,"",J39)</f>
      </c>
      <c r="J40" s="16">
        <f>IF(A39&gt;=Inputs!$B$17,"",J39+12*H40)</f>
      </c>
      <c r="K40" s="16">
        <f>IF(A39&gt;=Inputs!$B$17,"",12*IF(B40&lt;Inputs!$B$5,1.61%*B40,1.61%*Inputs!$B$5))</f>
      </c>
    </row>
    <row r="41" spans="1:11" ht="14.25">
      <c r="A41" s="16">
        <f>IF(A40&gt;=Inputs!$B$17,"",A40+1)</f>
      </c>
      <c r="B41" s="18">
        <f>IF(A40&gt;=Inputs!$B$17,"",B40*(1+Inputs!$B$16))</f>
      </c>
      <c r="C41" s="18">
        <f>IF(A40&gt;=Inputs!$B$17,"",IF(B41&lt;Inputs!$B$5,(B41*Inputs!$B$6),IF(Inputs!$B$14=Inputs!$B$11,(B41*Inputs!$B$6),IF(Inputs!$B$14=Inputs!$B$12,(B41*Inputs!$B$6),IF(Inputs!$B$14=Inputs!$B$13,(Inputs!$B$5*Inputs!$B$6),0)))))</f>
      </c>
      <c r="D41" s="18">
        <f>IF(A40&gt;=Inputs!$B$17,"",IF(B41&lt;Inputs!$B$5,(B41*Inputs!$B$7),IF(Inputs!$B$14=Inputs!$B$11,(B41*Inputs!$B$6)-(Inputs!$B$5*(Inputs!$B$6-Inputs!$B$7)),IF(Inputs!$B$14=Inputs!$B$12,(Inputs!$B$5*Inputs!$B$7),IF(Inputs!$B$14=Inputs!$B$13,(Inputs!$B$5*Inputs!$B$7),0)))))</f>
      </c>
      <c r="E41" s="16">
        <f>IF(A40&gt;=Inputs!$B$17,"",IF(B41&lt;Inputs!$B$5,(B41*Inputs!$B$6)+(B41*Inputs!$B$7),IF(Inputs!$B$14=Inputs!$B$11,(B41*Inputs!$B$6)+(B41*Inputs!$B$6)-(Inputs!$B$5*(Inputs!$B$6-Inputs!$B$7)),IF(Inputs!$B$14=Inputs!$B$12,(B41*Inputs!$B$6)+(Inputs!$B$5*Inputs!$B$7),IF(Inputs!$B$14=Inputs!$B$13,(Inputs!$B$5*Inputs!$B$6)+(Inputs!$B$5*Inputs!$B$7),0)))))</f>
      </c>
      <c r="F41" s="16">
        <f>IF(A40&gt;=Inputs!$B$17,"",G40)</f>
      </c>
      <c r="G41" s="16">
        <f>IF(A40&gt;=Inputs!$B$17,"",(G40+12*E41)*(1+Inputs!$B$9))</f>
      </c>
      <c r="H41" s="24">
        <f>IF(B41&lt;Inputs!$B$5,Inputs!$B$8*(Inputs!$B$6-Inputs!$B$7),Inputs!$B$5*(Inputs!$B$6-Inputs!$B$7))</f>
        <v>1249.4999999999998</v>
      </c>
      <c r="I41" s="16">
        <f>IF(A40&gt;=Inputs!$B$17,"",J40)</f>
      </c>
      <c r="J41" s="16">
        <f>IF(A40&gt;=Inputs!$B$17,"",J40+12*H41)</f>
      </c>
      <c r="K41" s="16">
        <f>IF(A40&gt;=Inputs!$B$17,"",12*IF(B41&lt;Inputs!$B$5,1.61%*B41,1.61%*Inputs!$B$5))</f>
      </c>
    </row>
    <row r="42" spans="1:11" ht="14.25">
      <c r="A42" s="16">
        <f>IF(A41&gt;=Inputs!$B$17,"",A41+1)</f>
      </c>
      <c r="B42" s="18">
        <f>IF(A41&gt;=Inputs!$B$17,"",B41*(1+Inputs!$B$16))</f>
      </c>
      <c r="C42" s="18">
        <f>IF(A41&gt;=Inputs!$B$17,"",IF(B42&lt;Inputs!$B$5,(B42*Inputs!$B$6),IF(Inputs!$B$14=Inputs!$B$11,(B42*Inputs!$B$6),IF(Inputs!$B$14=Inputs!$B$12,(B42*Inputs!$B$6),IF(Inputs!$B$14=Inputs!$B$13,(Inputs!$B$5*Inputs!$B$6),0)))))</f>
      </c>
      <c r="D42" s="18">
        <f>IF(A41&gt;=Inputs!$B$17,"",IF(B42&lt;Inputs!$B$5,(B42*Inputs!$B$7),IF(Inputs!$B$14=Inputs!$B$11,(B42*Inputs!$B$6)-(Inputs!$B$5*(Inputs!$B$6-Inputs!$B$7)),IF(Inputs!$B$14=Inputs!$B$12,(Inputs!$B$5*Inputs!$B$7),IF(Inputs!$B$14=Inputs!$B$13,(Inputs!$B$5*Inputs!$B$7),0)))))</f>
      </c>
      <c r="E42" s="16">
        <f>IF(A41&gt;=Inputs!$B$17,"",IF(B42&lt;Inputs!$B$5,(B42*Inputs!$B$6)+(B42*Inputs!$B$7),IF(Inputs!$B$14=Inputs!$B$11,(B42*Inputs!$B$6)+(B42*Inputs!$B$6)-(Inputs!$B$5*(Inputs!$B$6-Inputs!$B$7)),IF(Inputs!$B$14=Inputs!$B$12,(B42*Inputs!$B$6)+(Inputs!$B$5*Inputs!$B$7),IF(Inputs!$B$14=Inputs!$B$13,(Inputs!$B$5*Inputs!$B$6)+(Inputs!$B$5*Inputs!$B$7),0)))))</f>
      </c>
      <c r="F42" s="16">
        <f>IF(A41&gt;=Inputs!$B$17,"",G41)</f>
      </c>
      <c r="G42" s="16">
        <f>IF(A41&gt;=Inputs!$B$17,"",(G41+12*E42)*(1+Inputs!$B$9))</f>
      </c>
      <c r="H42" s="24">
        <f>IF(B42&lt;Inputs!$B$5,Inputs!$B$8*(Inputs!$B$6-Inputs!$B$7),Inputs!$B$5*(Inputs!$B$6-Inputs!$B$7))</f>
        <v>1249.4999999999998</v>
      </c>
      <c r="I42" s="16">
        <f>IF(A41&gt;=Inputs!$B$17,"",J41)</f>
      </c>
      <c r="J42" s="16">
        <f>IF(A41&gt;=Inputs!$B$17,"",J41+12*H42)</f>
      </c>
      <c r="K42" s="16">
        <f>IF(A41&gt;=Inputs!$B$17,"",12*IF(B42&lt;Inputs!$B$5,1.61%*B42,1.61%*Inputs!$B$5))</f>
      </c>
    </row>
    <row r="43" spans="1:11" ht="14.25">
      <c r="A43" s="16">
        <f>IF(A42&gt;=Inputs!$B$17,"",A42+1)</f>
      </c>
      <c r="B43" s="18">
        <f>IF(A42&gt;=Inputs!$B$17,"",B42*(1+Inputs!$B$16))</f>
      </c>
      <c r="C43" s="18">
        <f>IF(A42&gt;=Inputs!$B$17,"",IF(B43&lt;Inputs!$B$5,(B43*Inputs!$B$6),IF(Inputs!$B$14=Inputs!$B$11,(B43*Inputs!$B$6),IF(Inputs!$B$14=Inputs!$B$12,(B43*Inputs!$B$6),IF(Inputs!$B$14=Inputs!$B$13,(Inputs!$B$5*Inputs!$B$6),0)))))</f>
      </c>
      <c r="D43" s="18">
        <f>IF(A42&gt;=Inputs!$B$17,"",IF(B43&lt;Inputs!$B$5,(B43*Inputs!$B$7),IF(Inputs!$B$14=Inputs!$B$11,(B43*Inputs!$B$6)-(Inputs!$B$5*(Inputs!$B$6-Inputs!$B$7)),IF(Inputs!$B$14=Inputs!$B$12,(Inputs!$B$5*Inputs!$B$7),IF(Inputs!$B$14=Inputs!$B$13,(Inputs!$B$5*Inputs!$B$7),0)))))</f>
      </c>
      <c r="E43" s="16">
        <f>IF(A42&gt;=Inputs!$B$17,"",IF(B43&lt;Inputs!$B$5,(B43*Inputs!$B$6)+(B43*Inputs!$B$7),IF(Inputs!$B$14=Inputs!$B$11,(B43*Inputs!$B$6)+(B43*Inputs!$B$6)-(Inputs!$B$5*(Inputs!$B$6-Inputs!$B$7)),IF(Inputs!$B$14=Inputs!$B$12,(B43*Inputs!$B$6)+(Inputs!$B$5*Inputs!$B$7),IF(Inputs!$B$14=Inputs!$B$13,(Inputs!$B$5*Inputs!$B$6)+(Inputs!$B$5*Inputs!$B$7),0)))))</f>
      </c>
      <c r="F43" s="16">
        <f>IF(A42&gt;=Inputs!$B$17,"",G42)</f>
      </c>
      <c r="G43" s="16">
        <f>IF(A42&gt;=Inputs!$B$17,"",(G42+12*E43)*(1+Inputs!$B$9))</f>
      </c>
      <c r="H43" s="24">
        <f>IF(B43&lt;Inputs!$B$5,Inputs!$B$8*(Inputs!$B$6-Inputs!$B$7),Inputs!$B$5*(Inputs!$B$6-Inputs!$B$7))</f>
        <v>1249.4999999999998</v>
      </c>
      <c r="I43" s="16">
        <f>IF(A42&gt;=Inputs!$B$17,"",J42)</f>
      </c>
      <c r="J43" s="16">
        <f>IF(A42&gt;=Inputs!$B$17,"",J42+12*H43)</f>
      </c>
      <c r="K43" s="16">
        <f>IF(A42&gt;=Inputs!$B$17,"",12*IF(B43&lt;Inputs!$B$5,1.61%*B43,1.61%*Inputs!$B$5))</f>
      </c>
    </row>
    <row r="44" spans="1:11" ht="14.25">
      <c r="A44" s="16">
        <f>IF(A43&gt;=Inputs!$B$17,"",A43+1)</f>
      </c>
      <c r="B44" s="18">
        <f>IF(A43&gt;=Inputs!$B$17,"",B43*(1+Inputs!$B$16))</f>
      </c>
      <c r="C44" s="18">
        <f>IF(A43&gt;=Inputs!$B$17,"",IF(B44&lt;Inputs!$B$5,(B44*Inputs!$B$6),IF(Inputs!$B$14=Inputs!$B$11,(B44*Inputs!$B$6),IF(Inputs!$B$14=Inputs!$B$12,(B44*Inputs!$B$6),IF(Inputs!$B$14=Inputs!$B$13,(Inputs!$B$5*Inputs!$B$6),0)))))</f>
      </c>
      <c r="D44" s="18">
        <f>IF(A43&gt;=Inputs!$B$17,"",IF(B44&lt;Inputs!$B$5,(B44*Inputs!$B$7),IF(Inputs!$B$14=Inputs!$B$11,(B44*Inputs!$B$6)-(Inputs!$B$5*(Inputs!$B$6-Inputs!$B$7)),IF(Inputs!$B$14=Inputs!$B$12,(Inputs!$B$5*Inputs!$B$7),IF(Inputs!$B$14=Inputs!$B$13,(Inputs!$B$5*Inputs!$B$7),0)))))</f>
      </c>
      <c r="E44" s="16">
        <f>IF(A43&gt;=Inputs!$B$17,"",IF(B44&lt;Inputs!$B$5,(B44*Inputs!$B$6)+(B44*Inputs!$B$7),IF(Inputs!$B$14=Inputs!$B$11,(B44*Inputs!$B$6)+(B44*Inputs!$B$6)-(Inputs!$B$5*(Inputs!$B$6-Inputs!$B$7)),IF(Inputs!$B$14=Inputs!$B$12,(B44*Inputs!$B$6)+(Inputs!$B$5*Inputs!$B$7),IF(Inputs!$B$14=Inputs!$B$13,(Inputs!$B$5*Inputs!$B$6)+(Inputs!$B$5*Inputs!$B$7),0)))))</f>
      </c>
      <c r="F44" s="16">
        <f>IF(A43&gt;=Inputs!$B$17,"",G43)</f>
      </c>
      <c r="G44" s="16">
        <f>IF(A43&gt;=Inputs!$B$17,"",(G43+12*E44)*(1+Inputs!$B$9))</f>
      </c>
      <c r="H44" s="24">
        <f>IF(B44&lt;Inputs!$B$5,Inputs!$B$8*(Inputs!$B$6-Inputs!$B$7),Inputs!$B$5*(Inputs!$B$6-Inputs!$B$7))</f>
        <v>1249.4999999999998</v>
      </c>
      <c r="I44" s="16">
        <f>IF(A43&gt;=Inputs!$B$17,"",J43)</f>
      </c>
      <c r="J44" s="16">
        <f>IF(A43&gt;=Inputs!$B$17,"",J43+12*H44)</f>
      </c>
      <c r="K44" s="16">
        <f>IF(A43&gt;=Inputs!$B$17,"",12*IF(B44&lt;Inputs!$B$5,1.61%*B44,1.61%*Inputs!$B$5))</f>
      </c>
    </row>
    <row r="45" spans="1:11" ht="14.25">
      <c r="A45" s="16">
        <f>IF(A44&gt;=Inputs!$B$17,"",A44+1)</f>
      </c>
      <c r="B45" s="18">
        <f>IF(A44&gt;=Inputs!$B$17,"",B44*(1+Inputs!$B$16))</f>
      </c>
      <c r="C45" s="18">
        <f>IF(A44&gt;=Inputs!$B$17,"",IF(B45&lt;Inputs!$B$5,(B45*Inputs!$B$6),IF(Inputs!$B$14=Inputs!$B$11,(B45*Inputs!$B$6),IF(Inputs!$B$14=Inputs!$B$12,(B45*Inputs!$B$6),IF(Inputs!$B$14=Inputs!$B$13,(Inputs!$B$5*Inputs!$B$6),0)))))</f>
      </c>
      <c r="D45" s="18">
        <f>IF(A44&gt;=Inputs!$B$17,"",IF(B45&lt;Inputs!$B$5,(B45*Inputs!$B$7),IF(Inputs!$B$14=Inputs!$B$11,(B45*Inputs!$B$6)-(Inputs!$B$5*(Inputs!$B$6-Inputs!$B$7)),IF(Inputs!$B$14=Inputs!$B$12,(Inputs!$B$5*Inputs!$B$7),IF(Inputs!$B$14=Inputs!$B$13,(Inputs!$B$5*Inputs!$B$7),0)))))</f>
      </c>
      <c r="E45" s="16">
        <f>IF(A44&gt;=Inputs!$B$17,"",IF(B45&lt;Inputs!$B$5,(B45*Inputs!$B$6)+(B45*Inputs!$B$7),IF(Inputs!$B$14=Inputs!$B$11,(B45*Inputs!$B$6)+(B45*Inputs!$B$6)-(Inputs!$B$5*(Inputs!$B$6-Inputs!$B$7)),IF(Inputs!$B$14=Inputs!$B$12,(B45*Inputs!$B$6)+(Inputs!$B$5*Inputs!$B$7),IF(Inputs!$B$14=Inputs!$B$13,(Inputs!$B$5*Inputs!$B$6)+(Inputs!$B$5*Inputs!$B$7),0)))))</f>
      </c>
      <c r="F45" s="16">
        <f>IF(A44&gt;=Inputs!$B$17,"",G44)</f>
      </c>
      <c r="G45" s="16">
        <f>IF(A44&gt;=Inputs!$B$17,"",(G44+12*E45)*(1+Inputs!$B$9))</f>
      </c>
      <c r="H45" s="24">
        <f>IF(B45&lt;Inputs!$B$5,Inputs!$B$8*(Inputs!$B$6-Inputs!$B$7),Inputs!$B$5*(Inputs!$B$6-Inputs!$B$7))</f>
        <v>1249.4999999999998</v>
      </c>
      <c r="I45" s="16">
        <f>IF(A44&gt;=Inputs!$B$17,"",J44)</f>
      </c>
      <c r="J45" s="16">
        <f>IF(A44&gt;=Inputs!$B$17,"",J44+12*H45)</f>
      </c>
      <c r="K45" s="16">
        <f>IF(A44&gt;=Inputs!$B$17,"",12*IF(B45&lt;Inputs!$B$5,1.61%*B45,1.61%*Inputs!$B$5))</f>
      </c>
    </row>
    <row r="46" spans="1:11" ht="14.25">
      <c r="A46" s="16">
        <f>IF(A45&gt;=Inputs!$B$17,"",A45+1)</f>
      </c>
      <c r="B46" s="18">
        <f>IF(A45&gt;=Inputs!$B$17,"",B45*(1+Inputs!$B$16))</f>
      </c>
      <c r="C46" s="18">
        <f>IF(A45&gt;=Inputs!$B$17,"",IF(B46&lt;Inputs!$B$5,(B46*Inputs!$B$6),IF(Inputs!$B$14=Inputs!$B$11,(B46*Inputs!$B$6),IF(Inputs!$B$14=Inputs!$B$12,(B46*Inputs!$B$6),IF(Inputs!$B$14=Inputs!$B$13,(Inputs!$B$5*Inputs!$B$6),0)))))</f>
      </c>
      <c r="D46" s="18">
        <f>IF(A45&gt;=Inputs!$B$17,"",IF(B46&lt;Inputs!$B$5,(B46*Inputs!$B$7),IF(Inputs!$B$14=Inputs!$B$11,(B46*Inputs!$B$6)-(Inputs!$B$5*(Inputs!$B$6-Inputs!$B$7)),IF(Inputs!$B$14=Inputs!$B$12,(Inputs!$B$5*Inputs!$B$7),IF(Inputs!$B$14=Inputs!$B$13,(Inputs!$B$5*Inputs!$B$7),0)))))</f>
      </c>
      <c r="E46" s="16">
        <f>IF(A45&gt;=Inputs!$B$17,"",IF(B46&lt;Inputs!$B$5,(B46*Inputs!$B$6)+(B46*Inputs!$B$7),IF(Inputs!$B$14=Inputs!$B$11,(B46*Inputs!$B$6)+(B46*Inputs!$B$6)-(Inputs!$B$5*(Inputs!$B$6-Inputs!$B$7)),IF(Inputs!$B$14=Inputs!$B$12,(B46*Inputs!$B$6)+(Inputs!$B$5*Inputs!$B$7),IF(Inputs!$B$14=Inputs!$B$13,(Inputs!$B$5*Inputs!$B$6)+(Inputs!$B$5*Inputs!$B$7),0)))))</f>
      </c>
      <c r="F46" s="16">
        <f>IF(A45&gt;=Inputs!$B$17,"",G45)</f>
      </c>
      <c r="G46" s="16">
        <f>IF(A45&gt;=Inputs!$B$17,"",(G45+12*E46)*(1+Inputs!$B$9))</f>
      </c>
      <c r="H46" s="24">
        <f>IF(B46&lt;Inputs!$B$5,Inputs!$B$8*(Inputs!$B$6-Inputs!$B$7),Inputs!$B$5*(Inputs!$B$6-Inputs!$B$7))</f>
        <v>1249.4999999999998</v>
      </c>
      <c r="I46" s="16">
        <f>IF(A45&gt;=Inputs!$B$17,"",J45)</f>
      </c>
      <c r="J46" s="16">
        <f>IF(A45&gt;=Inputs!$B$17,"",J45+12*H46)</f>
      </c>
      <c r="K46" s="16">
        <f>IF(A45&gt;=Inputs!$B$17,"",12*IF(B46&lt;Inputs!$B$5,1.61%*B46,1.61%*Inputs!$B$5))</f>
      </c>
    </row>
    <row r="47" spans="1:11" ht="14.25">
      <c r="A47" s="16">
        <f>IF(A46&gt;=Inputs!$B$17,"",A46+1)</f>
      </c>
      <c r="B47" s="18">
        <f>IF(A46&gt;=Inputs!$B$17,"",B46*(1+Inputs!$B$16))</f>
      </c>
      <c r="C47" s="18">
        <f>IF(A46&gt;=Inputs!$B$17,"",IF(B47&lt;Inputs!$B$5,(B47*Inputs!$B$6),IF(Inputs!$B$14=Inputs!$B$11,(B47*Inputs!$B$6),IF(Inputs!$B$14=Inputs!$B$12,(B47*Inputs!$B$6),IF(Inputs!$B$14=Inputs!$B$13,(Inputs!$B$5*Inputs!$B$6),0)))))</f>
      </c>
      <c r="D47" s="18">
        <f>IF(A46&gt;=Inputs!$B$17,"",IF(B47&lt;Inputs!$B$5,(B47*Inputs!$B$7),IF(Inputs!$B$14=Inputs!$B$11,(B47*Inputs!$B$6)-(Inputs!$B$5*(Inputs!$B$6-Inputs!$B$7)),IF(Inputs!$B$14=Inputs!$B$12,(Inputs!$B$5*Inputs!$B$7),IF(Inputs!$B$14=Inputs!$B$13,(Inputs!$B$5*Inputs!$B$7),0)))))</f>
      </c>
      <c r="E47" s="16">
        <f>IF(A46&gt;=Inputs!$B$17,"",IF(B47&lt;Inputs!$B$5,(B47*Inputs!$B$6)+(B47*Inputs!$B$7),IF(Inputs!$B$14=Inputs!$B$11,(B47*Inputs!$B$6)+(B47*Inputs!$B$6)-(Inputs!$B$5*(Inputs!$B$6-Inputs!$B$7)),IF(Inputs!$B$14=Inputs!$B$12,(B47*Inputs!$B$6)+(Inputs!$B$5*Inputs!$B$7),IF(Inputs!$B$14=Inputs!$B$13,(Inputs!$B$5*Inputs!$B$6)+(Inputs!$B$5*Inputs!$B$7),0)))))</f>
      </c>
      <c r="F47" s="16">
        <f>IF(A46&gt;=Inputs!$B$17,"",G46)</f>
      </c>
      <c r="G47" s="16">
        <f>IF(A46&gt;=Inputs!$B$17,"",(G46+12*E47)*(1+Inputs!$B$9))</f>
      </c>
      <c r="H47" s="24">
        <f>IF(B47&lt;Inputs!$B$5,Inputs!$B$8*(Inputs!$B$6-Inputs!$B$7),Inputs!$B$5*(Inputs!$B$6-Inputs!$B$7))</f>
        <v>1249.4999999999998</v>
      </c>
      <c r="I47" s="16">
        <f>IF(A46&gt;=Inputs!$B$17,"",J46)</f>
      </c>
      <c r="J47" s="16">
        <f>IF(A46&gt;=Inputs!$B$17,"",J46+12*H47)</f>
      </c>
      <c r="K47" s="16">
        <f>IF(A46&gt;=Inputs!$B$17,"",12*IF(B47&lt;Inputs!$B$5,1.61%*B47,1.61%*Inputs!$B$5))</f>
      </c>
    </row>
    <row r="48" spans="1:11" ht="14.25">
      <c r="A48" s="16">
        <f>IF(A47&gt;=Inputs!$B$17,"",A47+1)</f>
      </c>
      <c r="B48" s="18">
        <f>IF(A47&gt;=Inputs!$B$17,"",B47*(1+Inputs!$B$16))</f>
      </c>
      <c r="C48" s="18">
        <f>IF(A47&gt;=Inputs!$B$17,"",IF(B48&lt;Inputs!$B$5,(B48*Inputs!$B$6),IF(Inputs!$B$14=Inputs!$B$11,(B48*Inputs!$B$6),IF(Inputs!$B$14=Inputs!$B$12,(B48*Inputs!$B$6),IF(Inputs!$B$14=Inputs!$B$13,(Inputs!$B$5*Inputs!$B$6),0)))))</f>
      </c>
      <c r="D48" s="18">
        <f>IF(A47&gt;=Inputs!$B$17,"",IF(B48&lt;Inputs!$B$5,(B48*Inputs!$B$7),IF(Inputs!$B$14=Inputs!$B$11,(B48*Inputs!$B$6)-(Inputs!$B$5*(Inputs!$B$6-Inputs!$B$7)),IF(Inputs!$B$14=Inputs!$B$12,(Inputs!$B$5*Inputs!$B$7),IF(Inputs!$B$14=Inputs!$B$13,(Inputs!$B$5*Inputs!$B$7),0)))))</f>
      </c>
      <c r="E48" s="16">
        <f>IF(A47&gt;=Inputs!$B$17,"",IF(B48&lt;Inputs!$B$5,(B48*Inputs!$B$6)+(B48*Inputs!$B$7),IF(Inputs!$B$14=Inputs!$B$11,(B48*Inputs!$B$6)+(B48*Inputs!$B$6)-(Inputs!$B$5*(Inputs!$B$6-Inputs!$B$7)),IF(Inputs!$B$14=Inputs!$B$12,(B48*Inputs!$B$6)+(Inputs!$B$5*Inputs!$B$7),IF(Inputs!$B$14=Inputs!$B$13,(Inputs!$B$5*Inputs!$B$6)+(Inputs!$B$5*Inputs!$B$7),0)))))</f>
      </c>
      <c r="F48" s="16">
        <f>IF(A47&gt;=Inputs!$B$17,"",G47)</f>
      </c>
      <c r="G48" s="16">
        <f>IF(A47&gt;=Inputs!$B$17,"",(G47+12*E48)*(1+Inputs!$B$9))</f>
      </c>
      <c r="H48" s="24">
        <f>IF(B48&lt;Inputs!$B$5,Inputs!$B$8*(Inputs!$B$6-Inputs!$B$7),Inputs!$B$5*(Inputs!$B$6-Inputs!$B$7))</f>
        <v>1249.4999999999998</v>
      </c>
      <c r="I48" s="16">
        <f>IF(A47&gt;=Inputs!$B$17,"",J47)</f>
      </c>
      <c r="J48" s="16">
        <f>IF(A47&gt;=Inputs!$B$17,"",J47+12*H48)</f>
      </c>
      <c r="K48" s="16">
        <f>IF(A47&gt;=Inputs!$B$17,"",12*IF(B48&lt;Inputs!$B$5,1.61%*B48,1.61%*Inputs!$B$5))</f>
      </c>
    </row>
    <row r="49" spans="1:11" ht="14.25">
      <c r="A49" s="16">
        <f>IF(A48&gt;=Inputs!$B$17,"",A48+1)</f>
      </c>
      <c r="B49" s="18">
        <f>IF(A48&gt;=Inputs!$B$17,"",B48*(1+Inputs!$B$16))</f>
      </c>
      <c r="C49" s="18">
        <f>IF(A48&gt;=Inputs!$B$17,"",IF(B49&lt;Inputs!$B$5,(B49*Inputs!$B$6),IF(Inputs!$B$14=Inputs!$B$11,(B49*Inputs!$B$6),IF(Inputs!$B$14=Inputs!$B$12,(B49*Inputs!$B$6),IF(Inputs!$B$14=Inputs!$B$13,(Inputs!$B$5*Inputs!$B$6),0)))))</f>
      </c>
      <c r="D49" s="18">
        <f>IF(A48&gt;=Inputs!$B$17,"",IF(B49&lt;Inputs!$B$5,(B49*Inputs!$B$7),IF(Inputs!$B$14=Inputs!$B$11,(B49*Inputs!$B$6)-(Inputs!$B$5*(Inputs!$B$6-Inputs!$B$7)),IF(Inputs!$B$14=Inputs!$B$12,(Inputs!$B$5*Inputs!$B$7),IF(Inputs!$B$14=Inputs!$B$13,(Inputs!$B$5*Inputs!$B$7),0)))))</f>
      </c>
      <c r="E49" s="16">
        <f>IF(A48&gt;=Inputs!$B$17,"",IF(B49&lt;Inputs!$B$5,(B49*Inputs!$B$6)+(B49*Inputs!$B$7),IF(Inputs!$B$14=Inputs!$B$11,(B49*Inputs!$B$6)+(B49*Inputs!$B$6)-(Inputs!$B$5*(Inputs!$B$6-Inputs!$B$7)),IF(Inputs!$B$14=Inputs!$B$12,(B49*Inputs!$B$6)+(Inputs!$B$5*Inputs!$B$7),IF(Inputs!$B$14=Inputs!$B$13,(Inputs!$B$5*Inputs!$B$6)+(Inputs!$B$5*Inputs!$B$7),0)))))</f>
      </c>
      <c r="F49" s="16">
        <f>IF(A48&gt;=Inputs!$B$17,"",G48)</f>
      </c>
      <c r="G49" s="16">
        <f>IF(A48&gt;=Inputs!$B$17,"",(G48+12*E49)*(1+Inputs!$B$9))</f>
      </c>
      <c r="H49" s="24">
        <f>IF(B49&lt;Inputs!$B$5,Inputs!$B$8*(Inputs!$B$6-Inputs!$B$7),Inputs!$B$5*(Inputs!$B$6-Inputs!$B$7))</f>
        <v>1249.4999999999998</v>
      </c>
      <c r="I49" s="16">
        <f>IF(A48&gt;=Inputs!$B$17,"",J48)</f>
      </c>
      <c r="J49" s="16">
        <f>IF(A48&gt;=Inputs!$B$17,"",J48+12*H49)</f>
      </c>
      <c r="K49" s="16">
        <f>IF(A48&gt;=Inputs!$B$17,"",12*IF(B49&lt;Inputs!$B$5,1.61%*B49,1.61%*Inputs!$B$5))</f>
      </c>
    </row>
    <row r="50" spans="1:11" ht="14.25">
      <c r="A50" s="16">
        <f>IF(A49&gt;=Inputs!$B$17,"",A49+1)</f>
      </c>
      <c r="B50" s="18">
        <f>IF(A49&gt;=Inputs!$B$17,"",B49*(1+Inputs!$B$16))</f>
      </c>
      <c r="C50" s="18">
        <f>IF(A49&gt;=Inputs!$B$17,"",IF(B50&lt;Inputs!$B$5,(B50*Inputs!$B$6),IF(Inputs!$B$14=Inputs!$B$11,(B50*Inputs!$B$6),IF(Inputs!$B$14=Inputs!$B$12,(B50*Inputs!$B$6),IF(Inputs!$B$14=Inputs!$B$13,(Inputs!$B$5*Inputs!$B$6),0)))))</f>
      </c>
      <c r="D50" s="18">
        <f>IF(A49&gt;=Inputs!$B$17,"",IF(B50&lt;Inputs!$B$5,(B50*Inputs!$B$7),IF(Inputs!$B$14=Inputs!$B$11,(B50*Inputs!$B$6)-(Inputs!$B$5*(Inputs!$B$6-Inputs!$B$7)),IF(Inputs!$B$14=Inputs!$B$12,(Inputs!$B$5*Inputs!$B$7),IF(Inputs!$B$14=Inputs!$B$13,(Inputs!$B$5*Inputs!$B$7),0)))))</f>
      </c>
      <c r="E50" s="16">
        <f>IF(A49&gt;=Inputs!$B$17,"",IF(B50&lt;Inputs!$B$5,(B50*Inputs!$B$6)+(B50*Inputs!$B$7),IF(Inputs!$B$14=Inputs!$B$11,(B50*Inputs!$B$6)+(B50*Inputs!$B$6)-(Inputs!$B$5*(Inputs!$B$6-Inputs!$B$7)),IF(Inputs!$B$14=Inputs!$B$12,(B50*Inputs!$B$6)+(Inputs!$B$5*Inputs!$B$7),IF(Inputs!$B$14=Inputs!$B$13,(Inputs!$B$5*Inputs!$B$6)+(Inputs!$B$5*Inputs!$B$7),0)))))</f>
      </c>
      <c r="F50" s="16">
        <f>IF(A49&gt;=Inputs!$B$17,"",G49)</f>
      </c>
      <c r="G50" s="16">
        <f>IF(A49&gt;=Inputs!$B$17,"",(G49+12*E50)*(1+Inputs!$B$9))</f>
      </c>
      <c r="H50" s="24">
        <f>IF(B50&lt;Inputs!$B$5,Inputs!$B$8*(Inputs!$B$6-Inputs!$B$7),Inputs!$B$5*(Inputs!$B$6-Inputs!$B$7))</f>
        <v>1249.4999999999998</v>
      </c>
      <c r="I50" s="16">
        <f>IF(A49&gt;=Inputs!$B$17,"",J49)</f>
      </c>
      <c r="J50" s="16">
        <f>IF(A49&gt;=Inputs!$B$17,"",J49+12*H50)</f>
      </c>
      <c r="K50" s="16">
        <f>IF(A49&gt;=Inputs!$B$17,"",12*IF(B50&lt;Inputs!$B$5,1.61%*B50,1.61%*Inputs!$B$5))</f>
      </c>
    </row>
    <row r="51" spans="1:11" ht="14.25">
      <c r="A51" s="16">
        <f>IF(A50&gt;=Inputs!$B$17,"",A50+1)</f>
      </c>
      <c r="B51" s="18">
        <f>IF(A50&gt;=Inputs!$B$17,"",B50*(1+Inputs!$B$16))</f>
      </c>
      <c r="C51" s="18">
        <f>IF(A50&gt;=Inputs!$B$17,"",IF(B51&lt;Inputs!$B$5,(B51*Inputs!$B$6),IF(Inputs!$B$14=Inputs!$B$11,(B51*Inputs!$B$6),IF(Inputs!$B$14=Inputs!$B$12,(B51*Inputs!$B$6),IF(Inputs!$B$14=Inputs!$B$13,(Inputs!$B$5*Inputs!$B$6),0)))))</f>
      </c>
      <c r="D51" s="18">
        <f>IF(A50&gt;=Inputs!$B$17,"",IF(B51&lt;Inputs!$B$5,(B51*Inputs!$B$7),IF(Inputs!$B$14=Inputs!$B$11,(B51*Inputs!$B$6)-(Inputs!$B$5*(Inputs!$B$6-Inputs!$B$7)),IF(Inputs!$B$14=Inputs!$B$12,(Inputs!$B$5*Inputs!$B$7),IF(Inputs!$B$14=Inputs!$B$13,(Inputs!$B$5*Inputs!$B$7),0)))))</f>
      </c>
      <c r="E51" s="16">
        <f>IF(A50&gt;=Inputs!$B$17,"",IF(B51&lt;Inputs!$B$5,(B51*Inputs!$B$6)+(B51*Inputs!$B$7),IF(Inputs!$B$14=Inputs!$B$11,(B51*Inputs!$B$6)+(B51*Inputs!$B$6)-(Inputs!$B$5*(Inputs!$B$6-Inputs!$B$7)),IF(Inputs!$B$14=Inputs!$B$12,(B51*Inputs!$B$6)+(Inputs!$B$5*Inputs!$B$7),IF(Inputs!$B$14=Inputs!$B$13,(Inputs!$B$5*Inputs!$B$6)+(Inputs!$B$5*Inputs!$B$7),0)))))</f>
      </c>
      <c r="F51" s="16">
        <f>IF(A50&gt;=Inputs!$B$17,"",G50)</f>
      </c>
      <c r="G51" s="16">
        <f>IF(A50&gt;=Inputs!$B$17,"",(G50+12*E51)*(1+Inputs!$B$9))</f>
      </c>
      <c r="H51" s="24">
        <f>IF(B51&lt;Inputs!$B$5,Inputs!$B$8*(Inputs!$B$6-Inputs!$B$7),Inputs!$B$5*(Inputs!$B$6-Inputs!$B$7))</f>
        <v>1249.4999999999998</v>
      </c>
      <c r="I51" s="16">
        <f>IF(A50&gt;=Inputs!$B$17,"",J50)</f>
      </c>
      <c r="J51" s="16">
        <f>IF(A50&gt;=Inputs!$B$17,"",J50+12*H51)</f>
      </c>
      <c r="K51" s="16">
        <f>IF(A50&gt;=Inputs!$B$17,"",12*IF(B51&lt;Inputs!$B$5,1.61%*B51,1.61%*Inputs!$B$5))</f>
      </c>
    </row>
    <row r="52" spans="1:11" ht="14.25">
      <c r="A52" s="16">
        <f>IF(A51&gt;=Inputs!$B$17,"",A51+1)</f>
      </c>
      <c r="B52" s="18">
        <f>IF(A51&gt;=Inputs!$B$17,"",B51*(1+Inputs!$B$16))</f>
      </c>
      <c r="C52" s="18">
        <f>IF(A51&gt;=Inputs!$B$17,"",IF(B52&lt;Inputs!$B$5,(B52*Inputs!$B$6),IF(Inputs!$B$14=Inputs!$B$11,(B52*Inputs!$B$6),IF(Inputs!$B$14=Inputs!$B$12,(B52*Inputs!$B$6),IF(Inputs!$B$14=Inputs!$B$13,(Inputs!$B$5*Inputs!$B$6),0)))))</f>
      </c>
      <c r="D52" s="18">
        <f>IF(A51&gt;=Inputs!$B$17,"",IF(B52&lt;Inputs!$B$5,(B52*Inputs!$B$7),IF(Inputs!$B$14=Inputs!$B$11,(B52*Inputs!$B$6)-(Inputs!$B$5*(Inputs!$B$6-Inputs!$B$7)),IF(Inputs!$B$14=Inputs!$B$12,(Inputs!$B$5*Inputs!$B$7),IF(Inputs!$B$14=Inputs!$B$13,(Inputs!$B$5*Inputs!$B$7),0)))))</f>
      </c>
      <c r="E52" s="16">
        <f>IF(A51&gt;=Inputs!$B$17,"",IF(B52&lt;Inputs!$B$5,(B52*Inputs!$B$6)+(B52*Inputs!$B$7),IF(Inputs!$B$14=Inputs!$B$11,(B52*Inputs!$B$6)+(B52*Inputs!$B$6)-(Inputs!$B$5*(Inputs!$B$6-Inputs!$B$7)),IF(Inputs!$B$14=Inputs!$B$12,(B52*Inputs!$B$6)+(Inputs!$B$5*Inputs!$B$7),IF(Inputs!$B$14=Inputs!$B$13,(Inputs!$B$5*Inputs!$B$6)+(Inputs!$B$5*Inputs!$B$7),0)))))</f>
      </c>
      <c r="F52" s="16">
        <f>IF(A51&gt;=Inputs!$B$17,"",G51)</f>
      </c>
      <c r="G52" s="16">
        <f>IF(A51&gt;=Inputs!$B$17,"",(G51+12*E52)*(1+Inputs!$B$9))</f>
      </c>
      <c r="H52" s="24">
        <f>IF(B52&lt;Inputs!$B$5,Inputs!$B$8*(Inputs!$B$6-Inputs!$B$7),Inputs!$B$5*(Inputs!$B$6-Inputs!$B$7))</f>
        <v>1249.4999999999998</v>
      </c>
      <c r="I52" s="16">
        <f>IF(A51&gt;=Inputs!$B$17,"",J51)</f>
      </c>
      <c r="J52" s="16">
        <f>IF(A51&gt;=Inputs!$B$17,"",J51+12*H52)</f>
      </c>
      <c r="K52" s="16">
        <f>IF(A51&gt;=Inputs!$B$17,"",12*IF(B52&lt;Inputs!$B$5,1.61%*B52,1.61%*Inputs!$B$5))</f>
      </c>
    </row>
    <row r="53" spans="1:11" ht="14.25">
      <c r="A53" s="16">
        <f>IF(A52&gt;=Inputs!$B$17,"",A52+1)</f>
      </c>
      <c r="B53" s="18">
        <f>IF(A52&gt;=Inputs!$B$17,"",B52*(1+Inputs!$B$16))</f>
      </c>
      <c r="C53" s="18">
        <f>IF(A52&gt;=Inputs!$B$17,"",IF(B53&lt;Inputs!$B$5,(B53*Inputs!$B$6),IF(Inputs!$B$14=Inputs!$B$11,(B53*Inputs!$B$6),IF(Inputs!$B$14=Inputs!$B$12,(B53*Inputs!$B$6),IF(Inputs!$B$14=Inputs!$B$13,(Inputs!$B$5*Inputs!$B$6),0)))))</f>
      </c>
      <c r="D53" s="18">
        <f>IF(A52&gt;=Inputs!$B$17,"",IF(B53&lt;Inputs!$B$5,(B53*Inputs!$B$7),IF(Inputs!$B$14=Inputs!$B$11,(B53*Inputs!$B$6)-(Inputs!$B$5*(Inputs!$B$6-Inputs!$B$7)),IF(Inputs!$B$14=Inputs!$B$12,(Inputs!$B$5*Inputs!$B$7),IF(Inputs!$B$14=Inputs!$B$13,(Inputs!$B$5*Inputs!$B$7),0)))))</f>
      </c>
      <c r="E53" s="16">
        <f>IF(A52&gt;=Inputs!$B$17,"",IF(B53&lt;Inputs!$B$5,(B53*Inputs!$B$6)+(B53*Inputs!$B$7),IF(Inputs!$B$14=Inputs!$B$11,(B53*Inputs!$B$6)+(B53*Inputs!$B$6)-(Inputs!$B$5*(Inputs!$B$6-Inputs!$B$7)),IF(Inputs!$B$14=Inputs!$B$12,(B53*Inputs!$B$6)+(Inputs!$B$5*Inputs!$B$7),IF(Inputs!$B$14=Inputs!$B$13,(Inputs!$B$5*Inputs!$B$6)+(Inputs!$B$5*Inputs!$B$7),0)))))</f>
      </c>
      <c r="F53" s="16">
        <f>IF(A52&gt;=Inputs!$B$17,"",G52)</f>
      </c>
      <c r="G53" s="16">
        <f>IF(A52&gt;=Inputs!$B$17,"",(G52+12*E53)*(1+Inputs!$B$9))</f>
      </c>
      <c r="H53" s="24">
        <f>IF(B53&lt;Inputs!$B$5,Inputs!$B$8*(Inputs!$B$6-Inputs!$B$7),Inputs!$B$5*(Inputs!$B$6-Inputs!$B$7))</f>
        <v>1249.4999999999998</v>
      </c>
      <c r="I53" s="16">
        <f>IF(A52&gt;=Inputs!$B$17,"",J52)</f>
      </c>
      <c r="J53" s="16">
        <f>IF(A52&gt;=Inputs!$B$17,"",J52+12*H53)</f>
      </c>
      <c r="K53" s="16">
        <f>IF(A52&gt;=Inputs!$B$17,"",12*IF(B53&lt;Inputs!$B$5,1.61%*B53,1.61%*Inputs!$B$5))</f>
      </c>
    </row>
  </sheetData>
  <sheetProtection/>
  <mergeCells count="3">
    <mergeCell ref="C1:E1"/>
    <mergeCell ref="F1:G1"/>
    <mergeCell ref="I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160" zoomScaleNormal="160" zoomScalePageLayoutView="0" workbookViewId="0" topLeftCell="B1">
      <pane ySplit="2" topLeftCell="A3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6.00390625" style="17" bestFit="1" customWidth="1"/>
    <col min="2" max="2" width="10.7109375" style="17" bestFit="1" customWidth="1"/>
    <col min="3" max="3" width="10.421875" style="17" bestFit="1" customWidth="1"/>
    <col min="4" max="4" width="10.57421875" style="17" bestFit="1" customWidth="1"/>
    <col min="5" max="5" width="7.7109375" style="17" bestFit="1" customWidth="1"/>
    <col min="6" max="7" width="10.28125" style="17" bestFit="1" customWidth="1"/>
    <col min="8" max="8" width="19.00390625" style="17" bestFit="1" customWidth="1"/>
    <col min="9" max="10" width="9.28125" style="17" bestFit="1" customWidth="1"/>
    <col min="11" max="11" width="16.00390625" style="17" bestFit="1" customWidth="1"/>
    <col min="12" max="12" width="14.140625" style="17" bestFit="1" customWidth="1"/>
    <col min="13" max="16384" width="8.8515625" style="17" customWidth="1"/>
  </cols>
  <sheetData>
    <row r="1" spans="1:12" ht="14.25">
      <c r="A1" s="26" t="s">
        <v>41</v>
      </c>
      <c r="B1" s="26"/>
      <c r="C1" s="33" t="s">
        <v>21</v>
      </c>
      <c r="D1" s="33"/>
      <c r="E1" s="33"/>
      <c r="F1" s="34" t="s">
        <v>25</v>
      </c>
      <c r="G1" s="34"/>
      <c r="H1" s="28" t="s">
        <v>30</v>
      </c>
      <c r="I1" s="33" t="s">
        <v>28</v>
      </c>
      <c r="J1" s="33"/>
      <c r="K1" s="28" t="s">
        <v>32</v>
      </c>
      <c r="L1" s="17" t="s">
        <v>43</v>
      </c>
    </row>
    <row r="2" spans="1:12" ht="14.25">
      <c r="A2" s="28" t="s">
        <v>14</v>
      </c>
      <c r="B2" s="28" t="s">
        <v>15</v>
      </c>
      <c r="C2" s="27" t="s">
        <v>22</v>
      </c>
      <c r="D2" s="27" t="s">
        <v>23</v>
      </c>
      <c r="E2" s="27" t="s">
        <v>24</v>
      </c>
      <c r="F2" s="28" t="s">
        <v>26</v>
      </c>
      <c r="G2" s="28" t="s">
        <v>27</v>
      </c>
      <c r="H2" s="28" t="s">
        <v>29</v>
      </c>
      <c r="I2" s="27" t="s">
        <v>26</v>
      </c>
      <c r="J2" s="27" t="s">
        <v>27</v>
      </c>
      <c r="K2" s="28" t="s">
        <v>31</v>
      </c>
      <c r="L2" s="43" t="s">
        <v>44</v>
      </c>
    </row>
    <row r="3" spans="1:12" ht="14.25">
      <c r="A3" s="24">
        <v>1</v>
      </c>
      <c r="B3" s="25">
        <f>Inputs!C8</f>
        <v>37500</v>
      </c>
      <c r="C3" s="25">
        <f>IF(B3&lt;Inputs!$B$5,(B3*Inputs!$B$6),IF(Inputs!$B$14=Inputs!$B$11,(B3*Inputs!$B$6),IF(Inputs!$B$14=Inputs!$B$12,(B3*Inputs!$B$6),IF(Inputs!$B$14=Inputs!$B$13,(Inputs!$B$5*Inputs!$B$6),0))))</f>
        <v>4500</v>
      </c>
      <c r="D3" s="25">
        <f>IF(B3&lt;Inputs!$B$5,(B3*Inputs!$B$7),IF(Inputs!$B$14=Inputs!$B$11,(B3*Inputs!$B$6)-(Inputs!$B$5*(Inputs!$B$6-Inputs!$B$7)),IF(Inputs!$B$14=Inputs!$B$12,(Inputs!$B$5*Inputs!$B$7),IF(Inputs!$B$14=Inputs!$B$13,(Inputs!$B$5*Inputs!$B$7),0))))</f>
        <v>3250.5</v>
      </c>
      <c r="E3" s="24">
        <f>IF(B3&lt;Inputs!$B$5,(B3*Inputs!$B$6)+(B3*Inputs!$B$7),IF(Inputs!$B$14=Inputs!$B$11,(B3*Inputs!$B$6)+(B3*Inputs!$B$6)-(Inputs!$B$5*(Inputs!$B$6-Inputs!$B$7)),IF(Inputs!$B$14=Inputs!$B$12,(B3*Inputs!$B$6)+(Inputs!$B$5*Inputs!$B$7),IF(Inputs!$B$14=Inputs!$B$13,(Inputs!$B$5*Inputs!$B$6)+(Inputs!$B$5*Inputs!$B$7),0))))</f>
        <v>7750.5</v>
      </c>
      <c r="F3" s="24">
        <f>Inputs!B3</f>
        <v>0</v>
      </c>
      <c r="G3" s="24">
        <f>(F3+12*E3)*(1+Inputs!$B$9)</f>
        <v>100446.48000000001</v>
      </c>
      <c r="H3" s="24">
        <f>IF(C3&lt;Inputs!$C$5,Inputs!$C$8*(Inputs!$C$6-Inputs!$C$7),Inputs!$C$5*(Inputs!$C$6-Inputs!$C$7))</f>
        <v>3123.7499999999995</v>
      </c>
      <c r="I3" s="24">
        <f>Inputs!B4</f>
        <v>25000</v>
      </c>
      <c r="J3" s="24">
        <f>I3+12*H3</f>
        <v>62484.99999999999</v>
      </c>
      <c r="K3" s="24">
        <f>12*IF(B3&lt;Inputs!$B$5,1.61%*B3,1.61%*Inputs!$B$5)</f>
        <v>2898</v>
      </c>
      <c r="L3" s="44">
        <f>('Contribution schedule (full)'!E3-'Contribution schedule (basic)'!E3)/'Contribution schedule (basic)'!E3</f>
        <v>0.6315124723713293</v>
      </c>
    </row>
    <row r="4" spans="1:12" ht="14.25">
      <c r="A4" s="24">
        <f>IF(A3&gt;=Inputs!$B$17,"",A3+1)</f>
        <v>2</v>
      </c>
      <c r="B4" s="25">
        <f>IF(A3&gt;=Inputs!$B$17,"",B3*(1+Inputs!$B$16))</f>
        <v>38625</v>
      </c>
      <c r="C4" s="25">
        <f>IF(A3&gt;=Inputs!$B$17,"",IF(B4&lt;Inputs!$B$5,(B4*Inputs!$B$6),IF(Inputs!$B$14=Inputs!$B$11,(B4*Inputs!$B$6),IF(Inputs!$B$14=Inputs!$B$12,(B4*Inputs!$B$6),IF(Inputs!$B$14=Inputs!$B$13,(Inputs!$B$5*Inputs!$B$6),0)))))</f>
        <v>4635</v>
      </c>
      <c r="D4" s="25">
        <f>IF(A3&gt;=Inputs!$B$17,"",IF(B4&lt;Inputs!$B$5,(B4*Inputs!$B$7),IF(Inputs!$B$14=Inputs!$B$11,(B4*Inputs!$B$6)-(Inputs!$B$5*(Inputs!$B$6-Inputs!$B$7)),IF(Inputs!$B$14=Inputs!$B$12,(Inputs!$B$5*Inputs!$B$7),IF(Inputs!$B$14=Inputs!$B$13,(Inputs!$B$5*Inputs!$B$7),0)))))</f>
        <v>3385.5</v>
      </c>
      <c r="E4" s="24">
        <f>IF(A3&gt;=Inputs!$B$17,"",IF(B4&lt;Inputs!$B$5,(B4*Inputs!$B$6)+(B4*Inputs!$B$7),IF(Inputs!$B$14=Inputs!$B$11,(B4*Inputs!$B$6)+(B4*Inputs!$B$6)-(Inputs!$B$5*(Inputs!$B$6-Inputs!$B$7)),IF(Inputs!$B$14=Inputs!$B$12,(B4*Inputs!$B$6)+(Inputs!$B$5*Inputs!$B$7),IF(Inputs!$B$14=Inputs!$B$13,(Inputs!$B$5*Inputs!$B$6)+(Inputs!$B$5*Inputs!$B$7),0)))))</f>
        <v>8020.5</v>
      </c>
      <c r="F4" s="24">
        <f>IF(A3&gt;=Inputs!$B$17,"",G3)</f>
        <v>100446.48000000001</v>
      </c>
      <c r="G4" s="24">
        <f>IF(A3&gt;=Inputs!$B$17,"",(G3+12*E4)*(1+Inputs!$B$9))</f>
        <v>212427.87840000002</v>
      </c>
      <c r="H4" s="24">
        <f>IF(C4&lt;Inputs!$C$5,Inputs!$C$8*(Inputs!$C$6-Inputs!$C$7),Inputs!$C$5*(Inputs!$C$6-Inputs!$C$7))</f>
        <v>3123.7499999999995</v>
      </c>
      <c r="I4" s="24">
        <f>IF(A3&gt;=Inputs!$B$17,"",J3)</f>
        <v>62484.99999999999</v>
      </c>
      <c r="J4" s="24">
        <f>IF(A3&gt;=Inputs!$B$17,"",J3+12*H4)</f>
        <v>99969.99999999999</v>
      </c>
      <c r="K4" s="24">
        <f>IF(A3&gt;=Inputs!$B$17,"",12*IF(B4&lt;Inputs!$B$5,1.61%*B4,1.61%*Inputs!$B$5))</f>
        <v>2898</v>
      </c>
      <c r="L4" s="44">
        <f>('Contribution schedule (full)'!E4-'Contribution schedule (basic)'!E4)/'Contribution schedule (basic)'!E4</f>
        <v>0.6267112868877396</v>
      </c>
    </row>
    <row r="5" spans="1:12" ht="14.25">
      <c r="A5" s="24">
        <f>IF(A4&gt;=Inputs!$B$17,"",A4+1)</f>
        <v>3</v>
      </c>
      <c r="B5" s="25">
        <f>IF(A4&gt;=Inputs!$B$17,"",B4*(1+Inputs!$B$16))</f>
        <v>39783.75</v>
      </c>
      <c r="C5" s="25">
        <f>IF(A4&gt;=Inputs!$B$17,"",IF(B5&lt;Inputs!$B$5,(B5*Inputs!$B$6),IF(Inputs!$B$14=Inputs!$B$11,(B5*Inputs!$B$6),IF(Inputs!$B$14=Inputs!$B$12,(B5*Inputs!$B$6),IF(Inputs!$B$14=Inputs!$B$13,(Inputs!$B$5*Inputs!$B$6),0)))))</f>
        <v>4774.05</v>
      </c>
      <c r="D5" s="25">
        <f>IF(A4&gt;=Inputs!$B$17,"",IF(B5&lt;Inputs!$B$5,(B5*Inputs!$B$7),IF(Inputs!$B$14=Inputs!$B$11,(B5*Inputs!$B$6)-(Inputs!$B$5*(Inputs!$B$6-Inputs!$B$7)),IF(Inputs!$B$14=Inputs!$B$12,(Inputs!$B$5*Inputs!$B$7),IF(Inputs!$B$14=Inputs!$B$13,(Inputs!$B$5*Inputs!$B$7),0)))))</f>
        <v>3524.55</v>
      </c>
      <c r="E5" s="24">
        <f>IF(A4&gt;=Inputs!$B$17,"",IF(B5&lt;Inputs!$B$5,(B5*Inputs!$B$6)+(B5*Inputs!$B$7),IF(Inputs!$B$14=Inputs!$B$11,(B5*Inputs!$B$6)+(B5*Inputs!$B$6)-(Inputs!$B$5*(Inputs!$B$6-Inputs!$B$7)),IF(Inputs!$B$14=Inputs!$B$12,(B5*Inputs!$B$6)+(Inputs!$B$5*Inputs!$B$7),IF(Inputs!$B$14=Inputs!$B$13,(Inputs!$B$5*Inputs!$B$6)+(Inputs!$B$5*Inputs!$B$7),0)))))</f>
        <v>8298.6</v>
      </c>
      <c r="F5" s="24">
        <f>IF(A4&gt;=Inputs!$B$17,"",G4)</f>
        <v>212427.87840000002</v>
      </c>
      <c r="G5" s="24">
        <f>IF(A4&gt;=Inputs!$B$17,"",(G4+12*E5)*(1+Inputs!$B$9))</f>
        <v>336971.96467200003</v>
      </c>
      <c r="H5" s="24">
        <f>IF(C5&lt;Inputs!$C$5,Inputs!$C$8*(Inputs!$C$6-Inputs!$C$7),Inputs!$C$5*(Inputs!$C$6-Inputs!$C$7))</f>
        <v>3123.7499999999995</v>
      </c>
      <c r="I5" s="24">
        <f>IF(A4&gt;=Inputs!$B$17,"",J4)</f>
        <v>99969.99999999999</v>
      </c>
      <c r="J5" s="24">
        <f>IF(A4&gt;=Inputs!$B$17,"",J4+12*H5)</f>
        <v>137454.99999999997</v>
      </c>
      <c r="K5" s="24">
        <f>IF(A4&gt;=Inputs!$B$17,"",12*IF(B5&lt;Inputs!$B$5,1.61%*B5,1.61%*Inputs!$B$5))</f>
        <v>2898</v>
      </c>
      <c r="L5" s="44">
        <f>('Contribution schedule (full)'!E5-'Contribution schedule (basic)'!E5)/'Contribution schedule (basic)'!E5</f>
        <v>0.6221192752008446</v>
      </c>
    </row>
    <row r="6" spans="1:12" ht="14.25">
      <c r="A6" s="24">
        <f>IF(A5&gt;=Inputs!$B$17,"",A5+1)</f>
        <v>4</v>
      </c>
      <c r="B6" s="25">
        <f>IF(A5&gt;=Inputs!$B$17,"",B5*(1+Inputs!$B$16))</f>
        <v>40977.262500000004</v>
      </c>
      <c r="C6" s="25">
        <f>IF(A5&gt;=Inputs!$B$17,"",IF(B6&lt;Inputs!$B$5,(B6*Inputs!$B$6),IF(Inputs!$B$14=Inputs!$B$11,(B6*Inputs!$B$6),IF(Inputs!$B$14=Inputs!$B$12,(B6*Inputs!$B$6),IF(Inputs!$B$14=Inputs!$B$13,(Inputs!$B$5*Inputs!$B$6),0)))))</f>
        <v>4917.271500000001</v>
      </c>
      <c r="D6" s="25">
        <f>IF(A5&gt;=Inputs!$B$17,"",IF(B6&lt;Inputs!$B$5,(B6*Inputs!$B$7),IF(Inputs!$B$14=Inputs!$B$11,(B6*Inputs!$B$6)-(Inputs!$B$5*(Inputs!$B$6-Inputs!$B$7)),IF(Inputs!$B$14=Inputs!$B$12,(Inputs!$B$5*Inputs!$B$7),IF(Inputs!$B$14=Inputs!$B$13,(Inputs!$B$5*Inputs!$B$7),0)))))</f>
        <v>3667.7715000000007</v>
      </c>
      <c r="E6" s="24">
        <f>IF(A5&gt;=Inputs!$B$17,"",IF(B6&lt;Inputs!$B$5,(B6*Inputs!$B$6)+(B6*Inputs!$B$7),IF(Inputs!$B$14=Inputs!$B$11,(B6*Inputs!$B$6)+(B6*Inputs!$B$6)-(Inputs!$B$5*(Inputs!$B$6-Inputs!$B$7)),IF(Inputs!$B$14=Inputs!$B$12,(B6*Inputs!$B$6)+(Inputs!$B$5*Inputs!$B$7),IF(Inputs!$B$14=Inputs!$B$13,(Inputs!$B$5*Inputs!$B$6)+(Inputs!$B$5*Inputs!$B$7),0)))))</f>
        <v>8585.043000000001</v>
      </c>
      <c r="F6" s="24">
        <f>IF(A5&gt;=Inputs!$B$17,"",G5)</f>
        <v>336971.96467200003</v>
      </c>
      <c r="G6" s="24">
        <f>IF(A5&gt;=Inputs!$B$17,"",(G5+12*E6)*(1+Inputs!$B$9))</f>
        <v>475191.87912576005</v>
      </c>
      <c r="H6" s="24">
        <f>IF(C6&lt;Inputs!$C$5,Inputs!$C$8*(Inputs!$C$6-Inputs!$C$7),Inputs!$C$5*(Inputs!$C$6-Inputs!$C$7))</f>
        <v>3123.7499999999995</v>
      </c>
      <c r="I6" s="24">
        <f>IF(A5&gt;=Inputs!$B$17,"",J5)</f>
        <v>137454.99999999997</v>
      </c>
      <c r="J6" s="24">
        <f>IF(A5&gt;=Inputs!$B$17,"",J5+12*H6)</f>
        <v>174939.99999999997</v>
      </c>
      <c r="K6" s="24">
        <f>IF(A5&gt;=Inputs!$B$17,"",12*IF(B6&lt;Inputs!$B$5,1.61%*B6,1.61%*Inputs!$B$5))</f>
        <v>2898</v>
      </c>
      <c r="L6" s="44">
        <f>('Contribution schedule (full)'!E6-'Contribution schedule (basic)'!E6)/'Contribution schedule (basic)'!E6</f>
        <v>0.6177249380142168</v>
      </c>
    </row>
    <row r="7" spans="1:12" ht="14.25">
      <c r="A7" s="24">
        <f>IF(A6&gt;=Inputs!$B$17,"",A6+1)</f>
        <v>5</v>
      </c>
      <c r="B7" s="25">
        <f>IF(A6&gt;=Inputs!$B$17,"",B6*(1+Inputs!$B$16))</f>
        <v>42206.580375000005</v>
      </c>
      <c r="C7" s="25">
        <f>IF(A6&gt;=Inputs!$B$17,"",IF(B7&lt;Inputs!$B$5,(B7*Inputs!$B$6),IF(Inputs!$B$14=Inputs!$B$11,(B7*Inputs!$B$6),IF(Inputs!$B$14=Inputs!$B$12,(B7*Inputs!$B$6),IF(Inputs!$B$14=Inputs!$B$13,(Inputs!$B$5*Inputs!$B$6),0)))))</f>
        <v>5064.789645000001</v>
      </c>
      <c r="D7" s="25">
        <f>IF(A6&gt;=Inputs!$B$17,"",IF(B7&lt;Inputs!$B$5,(B7*Inputs!$B$7),IF(Inputs!$B$14=Inputs!$B$11,(B7*Inputs!$B$6)-(Inputs!$B$5*(Inputs!$B$6-Inputs!$B$7)),IF(Inputs!$B$14=Inputs!$B$12,(Inputs!$B$5*Inputs!$B$7),IF(Inputs!$B$14=Inputs!$B$13,(Inputs!$B$5*Inputs!$B$7),0)))))</f>
        <v>3815.2896450000007</v>
      </c>
      <c r="E7" s="24">
        <f>IF(A6&gt;=Inputs!$B$17,"",IF(B7&lt;Inputs!$B$5,(B7*Inputs!$B$6)+(B7*Inputs!$B$7),IF(Inputs!$B$14=Inputs!$B$11,(B7*Inputs!$B$6)+(B7*Inputs!$B$6)-(Inputs!$B$5*(Inputs!$B$6-Inputs!$B$7)),IF(Inputs!$B$14=Inputs!$B$12,(B7*Inputs!$B$6)+(Inputs!$B$5*Inputs!$B$7),IF(Inputs!$B$14=Inputs!$B$13,(Inputs!$B$5*Inputs!$B$6)+(Inputs!$B$5*Inputs!$B$7),0)))))</f>
        <v>8880.079290000001</v>
      </c>
      <c r="F7" s="24">
        <f>IF(A6&gt;=Inputs!$B$17,"",G6)</f>
        <v>475191.87912576005</v>
      </c>
      <c r="G7" s="24">
        <f>IF(A6&gt;=Inputs!$B$17,"",(G6+12*E7)*(1+Inputs!$B$9))</f>
        <v>628293.0570542209</v>
      </c>
      <c r="H7" s="24">
        <f>IF(C7&lt;Inputs!$C$5,Inputs!$C$8*(Inputs!$C$6-Inputs!$C$7),Inputs!$C$5*(Inputs!$C$6-Inputs!$C$7))</f>
        <v>3123.7499999999995</v>
      </c>
      <c r="I7" s="24">
        <f>IF(A6&gt;=Inputs!$B$17,"",J6)</f>
        <v>174939.99999999997</v>
      </c>
      <c r="J7" s="24">
        <f>IF(A6&gt;=Inputs!$B$17,"",J6+12*H7)</f>
        <v>212424.99999999997</v>
      </c>
      <c r="K7" s="24">
        <f>IF(A6&gt;=Inputs!$B$17,"",12*IF(B7&lt;Inputs!$B$5,1.61%*B7,1.61%*Inputs!$B$5))</f>
        <v>2898</v>
      </c>
      <c r="L7" s="44">
        <f>('Contribution schedule (full)'!E7-'Contribution schedule (basic)'!E7)/'Contribution schedule (basic)'!E7</f>
        <v>0.6135175796240107</v>
      </c>
    </row>
    <row r="8" spans="1:12" ht="14.25">
      <c r="A8" s="24">
        <f>IF(A7&gt;=Inputs!$B$17,"",A7+1)</f>
        <v>6</v>
      </c>
      <c r="B8" s="25">
        <f>IF(A7&gt;=Inputs!$B$17,"",B7*(1+Inputs!$B$16))</f>
        <v>43472.77778625001</v>
      </c>
      <c r="C8" s="25">
        <f>IF(A7&gt;=Inputs!$B$17,"",IF(B8&lt;Inputs!$B$5,(B8*Inputs!$B$6),IF(Inputs!$B$14=Inputs!$B$11,(B8*Inputs!$B$6),IF(Inputs!$B$14=Inputs!$B$12,(B8*Inputs!$B$6),IF(Inputs!$B$14=Inputs!$B$13,(Inputs!$B$5*Inputs!$B$6),0)))))</f>
        <v>5216.73333435</v>
      </c>
      <c r="D8" s="25">
        <f>IF(A7&gt;=Inputs!$B$17,"",IF(B8&lt;Inputs!$B$5,(B8*Inputs!$B$7),IF(Inputs!$B$14=Inputs!$B$11,(B8*Inputs!$B$6)-(Inputs!$B$5*(Inputs!$B$6-Inputs!$B$7)),IF(Inputs!$B$14=Inputs!$B$12,(Inputs!$B$5*Inputs!$B$7),IF(Inputs!$B$14=Inputs!$B$13,(Inputs!$B$5*Inputs!$B$7),0)))))</f>
        <v>3967.2333343500004</v>
      </c>
      <c r="E8" s="24">
        <f>IF(A7&gt;=Inputs!$B$17,"",IF(B8&lt;Inputs!$B$5,(B8*Inputs!$B$6)+(B8*Inputs!$B$7),IF(Inputs!$B$14=Inputs!$B$11,(B8*Inputs!$B$6)+(B8*Inputs!$B$6)-(Inputs!$B$5*(Inputs!$B$6-Inputs!$B$7)),IF(Inputs!$B$14=Inputs!$B$12,(B8*Inputs!$B$6)+(Inputs!$B$5*Inputs!$B$7),IF(Inputs!$B$14=Inputs!$B$13,(Inputs!$B$5*Inputs!$B$6)+(Inputs!$B$5*Inputs!$B$7),0)))))</f>
        <v>9183.9666687</v>
      </c>
      <c r="F8" s="24">
        <f>IF(A7&gt;=Inputs!$B$17,"",G7)</f>
        <v>628293.0570542209</v>
      </c>
      <c r="G8" s="24">
        <f>IF(A7&gt;=Inputs!$B$17,"",(G7+12*E8)*(1+Inputs!$B$9))</f>
        <v>797580.7096449108</v>
      </c>
      <c r="H8" s="24">
        <f>IF(C8&lt;Inputs!$C$5,Inputs!$C$8*(Inputs!$C$6-Inputs!$C$7),Inputs!$C$5*(Inputs!$C$6-Inputs!$C$7))</f>
        <v>3123.7499999999995</v>
      </c>
      <c r="I8" s="24">
        <f>IF(A7&gt;=Inputs!$B$17,"",J7)</f>
        <v>212424.99999999997</v>
      </c>
      <c r="J8" s="24">
        <f>IF(A7&gt;=Inputs!$B$17,"",J7+12*H8)</f>
        <v>249909.99999999997</v>
      </c>
      <c r="K8" s="24">
        <f>IF(A7&gt;=Inputs!$B$17,"",12*IF(B8&lt;Inputs!$B$5,1.61%*B8,1.61%*Inputs!$B$5))</f>
        <v>2898</v>
      </c>
      <c r="L8" s="44">
        <f>('Contribution schedule (full)'!E8-'Contribution schedule (basic)'!E8)/'Contribution schedule (basic)'!E8</f>
        <v>0.6094872388763043</v>
      </c>
    </row>
    <row r="9" spans="1:12" ht="14.25">
      <c r="A9" s="24">
        <f>IF(A8&gt;=Inputs!$B$17,"",A8+1)</f>
        <v>7</v>
      </c>
      <c r="B9" s="25">
        <f>IF(A8&gt;=Inputs!$B$17,"",B8*(1+Inputs!$B$16))</f>
        <v>44776.961119837506</v>
      </c>
      <c r="C9" s="25">
        <f>IF(A8&gt;=Inputs!$B$17,"",IF(B9&lt;Inputs!$B$5,(B9*Inputs!$B$6),IF(Inputs!$B$14=Inputs!$B$11,(B9*Inputs!$B$6),IF(Inputs!$B$14=Inputs!$B$12,(B9*Inputs!$B$6),IF(Inputs!$B$14=Inputs!$B$13,(Inputs!$B$5*Inputs!$B$6),0)))))</f>
        <v>5373.235334380501</v>
      </c>
      <c r="D9" s="25">
        <f>IF(A8&gt;=Inputs!$B$17,"",IF(B9&lt;Inputs!$B$5,(B9*Inputs!$B$7),IF(Inputs!$B$14=Inputs!$B$11,(B9*Inputs!$B$6)-(Inputs!$B$5*(Inputs!$B$6-Inputs!$B$7)),IF(Inputs!$B$14=Inputs!$B$12,(Inputs!$B$5*Inputs!$B$7),IF(Inputs!$B$14=Inputs!$B$13,(Inputs!$B$5*Inputs!$B$7),0)))))</f>
        <v>4123.735334380501</v>
      </c>
      <c r="E9" s="24">
        <f>IF(A8&gt;=Inputs!$B$17,"",IF(B9&lt;Inputs!$B$5,(B9*Inputs!$B$6)+(B9*Inputs!$B$7),IF(Inputs!$B$14=Inputs!$B$11,(B9*Inputs!$B$6)+(B9*Inputs!$B$6)-(Inputs!$B$5*(Inputs!$B$6-Inputs!$B$7)),IF(Inputs!$B$14=Inputs!$B$12,(B9*Inputs!$B$6)+(Inputs!$B$5*Inputs!$B$7),IF(Inputs!$B$14=Inputs!$B$13,(Inputs!$B$5*Inputs!$B$6)+(Inputs!$B$5*Inputs!$B$7),0)))))</f>
        <v>9496.970668761001</v>
      </c>
      <c r="F9" s="24">
        <f>IF(A8&gt;=Inputs!$B$17,"",G8)</f>
        <v>797580.7096449108</v>
      </c>
      <c r="G9" s="24">
        <f>IF(A8&gt;=Inputs!$B$17,"",(G8+12*E9)*(1+Inputs!$B$9))</f>
        <v>984467.9062836462</v>
      </c>
      <c r="H9" s="24">
        <f>IF(C9&lt;Inputs!$C$5,Inputs!$C$8*(Inputs!$C$6-Inputs!$C$7),Inputs!$C$5*(Inputs!$C$6-Inputs!$C$7))</f>
        <v>3123.7499999999995</v>
      </c>
      <c r="I9" s="24">
        <f>IF(A8&gt;=Inputs!$B$17,"",J8)</f>
        <v>249909.99999999997</v>
      </c>
      <c r="J9" s="24">
        <f>IF(A8&gt;=Inputs!$B$17,"",J8+12*H9)</f>
        <v>287394.99999999994</v>
      </c>
      <c r="K9" s="24">
        <f>IF(A8&gt;=Inputs!$B$17,"",12*IF(B9&lt;Inputs!$B$5,1.61%*B9,1.61%*Inputs!$B$5))</f>
        <v>2898</v>
      </c>
      <c r="L9" s="44">
        <f>('Contribution schedule (full)'!E9-'Contribution schedule (basic)'!E9)/'Contribution schedule (basic)'!E9</f>
        <v>0.6056246271353022</v>
      </c>
    </row>
    <row r="10" spans="1:12" ht="14.25">
      <c r="A10" s="24">
        <f>IF(A9&gt;=Inputs!$B$17,"",A9+1)</f>
        <v>8</v>
      </c>
      <c r="B10" s="25">
        <f>IF(A9&gt;=Inputs!$B$17,"",B9*(1+Inputs!$B$16))</f>
        <v>46120.26995343263</v>
      </c>
      <c r="C10" s="25">
        <f>IF(A9&gt;=Inputs!$B$17,"",IF(B10&lt;Inputs!$B$5,(B10*Inputs!$B$6),IF(Inputs!$B$14=Inputs!$B$11,(B10*Inputs!$B$6),IF(Inputs!$B$14=Inputs!$B$12,(B10*Inputs!$B$6),IF(Inputs!$B$14=Inputs!$B$13,(Inputs!$B$5*Inputs!$B$6),0)))))</f>
        <v>5534.432394411915</v>
      </c>
      <c r="D10" s="25">
        <f>IF(A9&gt;=Inputs!$B$17,"",IF(B10&lt;Inputs!$B$5,(B10*Inputs!$B$7),IF(Inputs!$B$14=Inputs!$B$11,(B10*Inputs!$B$6)-(Inputs!$B$5*(Inputs!$B$6-Inputs!$B$7)),IF(Inputs!$B$14=Inputs!$B$12,(Inputs!$B$5*Inputs!$B$7),IF(Inputs!$B$14=Inputs!$B$13,(Inputs!$B$5*Inputs!$B$7),0)))))</f>
        <v>4284.932394411915</v>
      </c>
      <c r="E10" s="24">
        <f>IF(A9&gt;=Inputs!$B$17,"",IF(B10&lt;Inputs!$B$5,(B10*Inputs!$B$6)+(B10*Inputs!$B$7),IF(Inputs!$B$14=Inputs!$B$11,(B10*Inputs!$B$6)+(B10*Inputs!$B$6)-(Inputs!$B$5*(Inputs!$B$6-Inputs!$B$7)),IF(Inputs!$B$14=Inputs!$B$12,(B10*Inputs!$B$6)+(Inputs!$B$5*Inputs!$B$7),IF(Inputs!$B$14=Inputs!$B$13,(Inputs!$B$5*Inputs!$B$6)+(Inputs!$B$5*Inputs!$B$7),0)))))</f>
        <v>9819.36478882383</v>
      </c>
      <c r="F10" s="24">
        <f>IF(A9&gt;=Inputs!$B$17,"",G9)</f>
        <v>984467.9062836462</v>
      </c>
      <c r="G10" s="24">
        <f>IF(A9&gt;=Inputs!$B$17,"",(G9+12*E10)*(1+Inputs!$B$9))</f>
        <v>1190484.3064494948</v>
      </c>
      <c r="H10" s="24">
        <f>IF(C10&lt;Inputs!$C$5,Inputs!$C$8*(Inputs!$C$6-Inputs!$C$7),Inputs!$C$5*(Inputs!$C$6-Inputs!$C$7))</f>
        <v>3123.7499999999995</v>
      </c>
      <c r="I10" s="24">
        <f>IF(A9&gt;=Inputs!$B$17,"",J9)</f>
        <v>287394.99999999994</v>
      </c>
      <c r="J10" s="24">
        <f>IF(A9&gt;=Inputs!$B$17,"",J9+12*H10)</f>
        <v>324879.99999999994</v>
      </c>
      <c r="K10" s="24">
        <f>IF(A9&gt;=Inputs!$B$17,"",12*IF(B10&lt;Inputs!$B$5,1.61%*B10,1.61%*Inputs!$B$5))</f>
        <v>2898</v>
      </c>
      <c r="L10" s="44">
        <f>('Contribution schedule (full)'!E10-'Contribution schedule (basic)'!E10)/'Contribution schedule (basic)'!E10</f>
        <v>0.6019210724454805</v>
      </c>
    </row>
    <row r="11" spans="1:12" ht="14.25">
      <c r="A11" s="24">
        <f>IF(A10&gt;=Inputs!$B$17,"",A10+1)</f>
        <v>9</v>
      </c>
      <c r="B11" s="25">
        <f>IF(A10&gt;=Inputs!$B$17,"",B10*(1+Inputs!$B$16))</f>
        <v>47503.87805203561</v>
      </c>
      <c r="C11" s="25">
        <f>IF(A10&gt;=Inputs!$B$17,"",IF(B11&lt;Inputs!$B$5,(B11*Inputs!$B$6),IF(Inputs!$B$14=Inputs!$B$11,(B11*Inputs!$B$6),IF(Inputs!$B$14=Inputs!$B$12,(B11*Inputs!$B$6),IF(Inputs!$B$14=Inputs!$B$13,(Inputs!$B$5*Inputs!$B$6),0)))))</f>
        <v>5700.465366244272</v>
      </c>
      <c r="D11" s="25">
        <f>IF(A10&gt;=Inputs!$B$17,"",IF(B11&lt;Inputs!$B$5,(B11*Inputs!$B$7),IF(Inputs!$B$14=Inputs!$B$11,(B11*Inputs!$B$6)-(Inputs!$B$5*(Inputs!$B$6-Inputs!$B$7)),IF(Inputs!$B$14=Inputs!$B$12,(Inputs!$B$5*Inputs!$B$7),IF(Inputs!$B$14=Inputs!$B$13,(Inputs!$B$5*Inputs!$B$7),0)))))</f>
        <v>4450.965366244272</v>
      </c>
      <c r="E11" s="24">
        <f>IF(A10&gt;=Inputs!$B$17,"",IF(B11&lt;Inputs!$B$5,(B11*Inputs!$B$6)+(B11*Inputs!$B$7),IF(Inputs!$B$14=Inputs!$B$11,(B11*Inputs!$B$6)+(B11*Inputs!$B$6)-(Inputs!$B$5*(Inputs!$B$6-Inputs!$B$7)),IF(Inputs!$B$14=Inputs!$B$12,(B11*Inputs!$B$6)+(Inputs!$B$5*Inputs!$B$7),IF(Inputs!$B$14=Inputs!$B$13,(Inputs!$B$5*Inputs!$B$6)+(Inputs!$B$5*Inputs!$B$7),0)))))</f>
        <v>10151.430732488545</v>
      </c>
      <c r="F11" s="24">
        <f>IF(A10&gt;=Inputs!$B$17,"",G10)</f>
        <v>1190484.3064494948</v>
      </c>
      <c r="G11" s="24">
        <f>IF(A10&gt;=Inputs!$B$17,"",(G10+12*E11)*(1+Inputs!$B$9))</f>
        <v>1417285.5932585062</v>
      </c>
      <c r="H11" s="24">
        <f>IF(C11&lt;Inputs!$C$5,Inputs!$C$8*(Inputs!$C$6-Inputs!$C$7),Inputs!$C$5*(Inputs!$C$6-Inputs!$C$7))</f>
        <v>3123.7499999999995</v>
      </c>
      <c r="I11" s="24">
        <f>IF(A10&gt;=Inputs!$B$17,"",J10)</f>
        <v>324879.99999999994</v>
      </c>
      <c r="J11" s="24">
        <f>IF(A10&gt;=Inputs!$B$17,"",J10+12*H11)</f>
        <v>362364.99999999994</v>
      </c>
      <c r="K11" s="24">
        <f>IF(A10&gt;=Inputs!$B$17,"",12*IF(B11&lt;Inputs!$B$5,1.61%*B11,1.61%*Inputs!$B$5))</f>
        <v>2898</v>
      </c>
      <c r="L11" s="44">
        <f>('Contribution schedule (full)'!E11-'Contribution schedule (basic)'!E11)/'Contribution schedule (basic)'!E11</f>
        <v>0.5983684691777434</v>
      </c>
    </row>
    <row r="12" spans="1:12" ht="14.25">
      <c r="A12" s="24">
        <f>IF(A11&gt;=Inputs!$B$17,"",A11+1)</f>
        <v>10</v>
      </c>
      <c r="B12" s="25">
        <f>IF(A11&gt;=Inputs!$B$17,"",B11*(1+Inputs!$B$16))</f>
        <v>48928.99439359668</v>
      </c>
      <c r="C12" s="25">
        <f>IF(A11&gt;=Inputs!$B$17,"",IF(B12&lt;Inputs!$B$5,(B12*Inputs!$B$6),IF(Inputs!$B$14=Inputs!$B$11,(B12*Inputs!$B$6),IF(Inputs!$B$14=Inputs!$B$12,(B12*Inputs!$B$6),IF(Inputs!$B$14=Inputs!$B$13,(Inputs!$B$5*Inputs!$B$6),0)))))</f>
        <v>5871.479327231601</v>
      </c>
      <c r="D12" s="25">
        <f>IF(A11&gt;=Inputs!$B$17,"",IF(B12&lt;Inputs!$B$5,(B12*Inputs!$B$7),IF(Inputs!$B$14=Inputs!$B$11,(B12*Inputs!$B$6)-(Inputs!$B$5*(Inputs!$B$6-Inputs!$B$7)),IF(Inputs!$B$14=Inputs!$B$12,(Inputs!$B$5*Inputs!$B$7),IF(Inputs!$B$14=Inputs!$B$13,(Inputs!$B$5*Inputs!$B$7),0)))))</f>
        <v>4621.979327231601</v>
      </c>
      <c r="E12" s="24">
        <f>IF(A11&gt;=Inputs!$B$17,"",IF(B12&lt;Inputs!$B$5,(B12*Inputs!$B$6)+(B12*Inputs!$B$7),IF(Inputs!$B$14=Inputs!$B$11,(B12*Inputs!$B$6)+(B12*Inputs!$B$6)-(Inputs!$B$5*(Inputs!$B$6-Inputs!$B$7)),IF(Inputs!$B$14=Inputs!$B$12,(B12*Inputs!$B$6)+(Inputs!$B$5*Inputs!$B$7),IF(Inputs!$B$14=Inputs!$B$13,(Inputs!$B$5*Inputs!$B$6)+(Inputs!$B$5*Inputs!$B$7),0)))))</f>
        <v>10493.458654463202</v>
      </c>
      <c r="F12" s="24">
        <f>IF(A11&gt;=Inputs!$B$17,"",G11)</f>
        <v>1417285.5932585062</v>
      </c>
      <c r="G12" s="24">
        <f>IF(A11&gt;=Inputs!$B$17,"",(G11+12*E12)*(1+Inputs!$B$9))</f>
        <v>1666663.6648810299</v>
      </c>
      <c r="H12" s="24">
        <f>IF(C12&lt;Inputs!$C$5,Inputs!$C$8*(Inputs!$C$6-Inputs!$C$7),Inputs!$C$5*(Inputs!$C$6-Inputs!$C$7))</f>
        <v>3123.7499999999995</v>
      </c>
      <c r="I12" s="24">
        <f>IF(A11&gt;=Inputs!$B$17,"",J11)</f>
        <v>362364.99999999994</v>
      </c>
      <c r="J12" s="24">
        <f>IF(A11&gt;=Inputs!$B$17,"",J11+12*H12)</f>
        <v>399849.99999999994</v>
      </c>
      <c r="K12" s="24">
        <f>IF(A11&gt;=Inputs!$B$17,"",12*IF(B12&lt;Inputs!$B$5,1.61%*B12,1.61%*Inputs!$B$5))</f>
        <v>2898</v>
      </c>
      <c r="L12" s="44">
        <f>('Contribution schedule (full)'!E12-'Contribution schedule (basic)'!E12)/'Contribution schedule (basic)'!E12</f>
        <v>0.5949592325411469</v>
      </c>
    </row>
    <row r="13" spans="1:12" ht="14.25">
      <c r="A13" s="24">
        <f>IF(A12&gt;=Inputs!$B$17,"",A12+1)</f>
        <v>11</v>
      </c>
      <c r="B13" s="25">
        <f>IF(A12&gt;=Inputs!$B$17,"",B12*(1+Inputs!$B$16))</f>
        <v>50396.864225404584</v>
      </c>
      <c r="C13" s="25">
        <f>IF(A12&gt;=Inputs!$B$17,"",IF(B13&lt;Inputs!$B$5,(B13*Inputs!$B$6),IF(Inputs!$B$14=Inputs!$B$11,(B13*Inputs!$B$6),IF(Inputs!$B$14=Inputs!$B$12,(B13*Inputs!$B$6),IF(Inputs!$B$14=Inputs!$B$13,(Inputs!$B$5*Inputs!$B$6),0)))))</f>
        <v>6047.6237070485495</v>
      </c>
      <c r="D13" s="25">
        <f>IF(A12&gt;=Inputs!$B$17,"",IF(B13&lt;Inputs!$B$5,(B13*Inputs!$B$7),IF(Inputs!$B$14=Inputs!$B$11,(B13*Inputs!$B$6)-(Inputs!$B$5*(Inputs!$B$6-Inputs!$B$7)),IF(Inputs!$B$14=Inputs!$B$12,(Inputs!$B$5*Inputs!$B$7),IF(Inputs!$B$14=Inputs!$B$13,(Inputs!$B$5*Inputs!$B$7),0)))))</f>
        <v>4798.1237070485495</v>
      </c>
      <c r="E13" s="24">
        <f>IF(A12&gt;=Inputs!$B$17,"",IF(B13&lt;Inputs!$B$5,(B13*Inputs!$B$6)+(B13*Inputs!$B$7),IF(Inputs!$B$14=Inputs!$B$11,(B13*Inputs!$B$6)+(B13*Inputs!$B$6)-(Inputs!$B$5*(Inputs!$B$6-Inputs!$B$7)),IF(Inputs!$B$14=Inputs!$B$12,(B13*Inputs!$B$6)+(Inputs!$B$5*Inputs!$B$7),IF(Inputs!$B$14=Inputs!$B$13,(Inputs!$B$5*Inputs!$B$6)+(Inputs!$B$5*Inputs!$B$7),0)))))</f>
        <v>10845.747414097099</v>
      </c>
      <c r="F13" s="24">
        <f>IF(A12&gt;=Inputs!$B$17,"",G12)</f>
        <v>1666663.6648810299</v>
      </c>
      <c r="G13" s="24">
        <f>IF(A12&gt;=Inputs!$B$17,"",(G12+12*E13)*(1+Inputs!$B$9))</f>
        <v>1940557.6445582106</v>
      </c>
      <c r="H13" s="24">
        <f>IF(C13&lt;Inputs!$C$5,Inputs!$C$8*(Inputs!$C$6-Inputs!$C$7),Inputs!$C$5*(Inputs!$C$6-Inputs!$C$7))</f>
        <v>3123.7499999999995</v>
      </c>
      <c r="I13" s="24">
        <f>IF(A12&gt;=Inputs!$B$17,"",J12)</f>
        <v>399849.99999999994</v>
      </c>
      <c r="J13" s="24">
        <f>IF(A12&gt;=Inputs!$B$17,"",J12+12*H13)</f>
        <v>437334.99999999994</v>
      </c>
      <c r="K13" s="24">
        <f>IF(A12&gt;=Inputs!$B$17,"",12*IF(B13&lt;Inputs!$B$5,1.61%*B13,1.61%*Inputs!$B$5))</f>
        <v>2898</v>
      </c>
      <c r="L13" s="44">
        <f>('Contribution schedule (full)'!E13-'Contribution schedule (basic)'!E13)/'Contribution schedule (basic)'!E13</f>
        <v>0.5916862574201899</v>
      </c>
    </row>
    <row r="14" spans="1:12" ht="14.25">
      <c r="A14" s="24">
        <f>IF(A13&gt;=Inputs!$B$17,"",A13+1)</f>
        <v>12</v>
      </c>
      <c r="B14" s="25">
        <f>IF(A13&gt;=Inputs!$B$17,"",B13*(1+Inputs!$B$16))</f>
        <v>51908.770152166726</v>
      </c>
      <c r="C14" s="25">
        <f>IF(A13&gt;=Inputs!$B$17,"",IF(B14&lt;Inputs!$B$5,(B14*Inputs!$B$6),IF(Inputs!$B$14=Inputs!$B$11,(B14*Inputs!$B$6),IF(Inputs!$B$14=Inputs!$B$12,(B14*Inputs!$B$6),IF(Inputs!$B$14=Inputs!$B$13,(Inputs!$B$5*Inputs!$B$6),0)))))</f>
        <v>6229.052418260007</v>
      </c>
      <c r="D14" s="25">
        <f>IF(A13&gt;=Inputs!$B$17,"",IF(B14&lt;Inputs!$B$5,(B14*Inputs!$B$7),IF(Inputs!$B$14=Inputs!$B$11,(B14*Inputs!$B$6)-(Inputs!$B$5*(Inputs!$B$6-Inputs!$B$7)),IF(Inputs!$B$14=Inputs!$B$12,(Inputs!$B$5*Inputs!$B$7),IF(Inputs!$B$14=Inputs!$B$13,(Inputs!$B$5*Inputs!$B$7),0)))))</f>
        <v>4979.552418260007</v>
      </c>
      <c r="E14" s="24">
        <f>IF(A13&gt;=Inputs!$B$17,"",IF(B14&lt;Inputs!$B$5,(B14*Inputs!$B$6)+(B14*Inputs!$B$7),IF(Inputs!$B$14=Inputs!$B$11,(B14*Inputs!$B$6)+(B14*Inputs!$B$6)-(Inputs!$B$5*(Inputs!$B$6-Inputs!$B$7)),IF(Inputs!$B$14=Inputs!$B$12,(B14*Inputs!$B$6)+(Inputs!$B$5*Inputs!$B$7),IF(Inputs!$B$14=Inputs!$B$13,(Inputs!$B$5*Inputs!$B$6)+(Inputs!$B$5*Inputs!$B$7),0)))))</f>
        <v>11208.604836520013</v>
      </c>
      <c r="F14" s="24">
        <f>IF(A13&gt;=Inputs!$B$17,"",G13)</f>
        <v>1940557.6445582106</v>
      </c>
      <c r="G14" s="24">
        <f>IF(A13&gt;=Inputs!$B$17,"",(G13+12*E14)*(1+Inputs!$B$9))</f>
        <v>2241065.774804167</v>
      </c>
      <c r="H14" s="24">
        <f>IF(C14&lt;Inputs!$C$5,Inputs!$C$8*(Inputs!$C$6-Inputs!$C$7),Inputs!$C$5*(Inputs!$C$6-Inputs!$C$7))</f>
        <v>3123.7499999999995</v>
      </c>
      <c r="I14" s="24">
        <f>IF(A13&gt;=Inputs!$B$17,"",J13)</f>
        <v>437334.99999999994</v>
      </c>
      <c r="J14" s="24">
        <f>IF(A13&gt;=Inputs!$B$17,"",J13+12*H14)</f>
        <v>474819.99999999994</v>
      </c>
      <c r="K14" s="24">
        <f>IF(A13&gt;=Inputs!$B$17,"",12*IF(B14&lt;Inputs!$B$5,1.61%*B14,1.61%*Inputs!$B$5))</f>
        <v>2898</v>
      </c>
      <c r="L14" s="44">
        <f>('Contribution schedule (full)'!E14-'Contribution schedule (basic)'!E14)/'Contribution schedule (basic)'!E14</f>
        <v>0.5885428810650745</v>
      </c>
    </row>
    <row r="15" spans="1:12" ht="14.25">
      <c r="A15" s="24">
        <f>IF(A14&gt;=Inputs!$B$17,"",A14+1)</f>
        <v>13</v>
      </c>
      <c r="B15" s="25">
        <f>IF(A14&gt;=Inputs!$B$17,"",B14*(1+Inputs!$B$16))</f>
        <v>53466.03325673173</v>
      </c>
      <c r="C15" s="25">
        <f>IF(A14&gt;=Inputs!$B$17,"",IF(B15&lt;Inputs!$B$5,(B15*Inputs!$B$6),IF(Inputs!$B$14=Inputs!$B$11,(B15*Inputs!$B$6),IF(Inputs!$B$14=Inputs!$B$12,(B15*Inputs!$B$6),IF(Inputs!$B$14=Inputs!$B$13,(Inputs!$B$5*Inputs!$B$6),0)))))</f>
        <v>6415.923990807807</v>
      </c>
      <c r="D15" s="25">
        <f>IF(A14&gt;=Inputs!$B$17,"",IF(B15&lt;Inputs!$B$5,(B15*Inputs!$B$7),IF(Inputs!$B$14=Inputs!$B$11,(B15*Inputs!$B$6)-(Inputs!$B$5*(Inputs!$B$6-Inputs!$B$7)),IF(Inputs!$B$14=Inputs!$B$12,(Inputs!$B$5*Inputs!$B$7),IF(Inputs!$B$14=Inputs!$B$13,(Inputs!$B$5*Inputs!$B$7),0)))))</f>
        <v>5166.423990807807</v>
      </c>
      <c r="E15" s="24">
        <f>IF(A14&gt;=Inputs!$B$17,"",IF(B15&lt;Inputs!$B$5,(B15*Inputs!$B$6)+(B15*Inputs!$B$7),IF(Inputs!$B$14=Inputs!$B$11,(B15*Inputs!$B$6)+(B15*Inputs!$B$6)-(Inputs!$B$5*(Inputs!$B$6-Inputs!$B$7)),IF(Inputs!$B$14=Inputs!$B$12,(B15*Inputs!$B$6)+(Inputs!$B$5*Inputs!$B$7),IF(Inputs!$B$14=Inputs!$B$13,(Inputs!$B$5*Inputs!$B$6)+(Inputs!$B$5*Inputs!$B$7),0)))))</f>
        <v>11582.347981615614</v>
      </c>
      <c r="F15" s="24">
        <f>IF(A14&gt;=Inputs!$B$17,"",G14)</f>
        <v>2241065.774804167</v>
      </c>
      <c r="G15" s="24">
        <f>IF(A14&gt;=Inputs!$B$17,"",(G14+12*E15)*(1+Inputs!$B$9))</f>
        <v>2570458.266630239</v>
      </c>
      <c r="H15" s="24">
        <f>IF(C15&lt;Inputs!$C$5,Inputs!$C$8*(Inputs!$C$6-Inputs!$C$7),Inputs!$C$5*(Inputs!$C$6-Inputs!$C$7))</f>
        <v>3123.7499999999995</v>
      </c>
      <c r="I15" s="24">
        <f>IF(A14&gt;=Inputs!$B$17,"",J14)</f>
        <v>474819.99999999994</v>
      </c>
      <c r="J15" s="24">
        <f>IF(A14&gt;=Inputs!$B$17,"",J14+12*H15)</f>
        <v>512304.99999999994</v>
      </c>
      <c r="K15" s="24">
        <f>IF(A14&gt;=Inputs!$B$17,"",12*IF(B15&lt;Inputs!$B$5,1.61%*B15,1.61%*Inputs!$B$5))</f>
        <v>2898</v>
      </c>
      <c r="L15" s="44">
        <f>('Contribution schedule (full)'!E15-'Contribution schedule (basic)'!E15)/'Contribution schedule (basic)'!E15</f>
        <v>0.5855228492204486</v>
      </c>
    </row>
    <row r="16" spans="1:12" ht="14.25">
      <c r="A16" s="24">
        <f>IF(A15&gt;=Inputs!$B$17,"",A15+1)</f>
        <v>14</v>
      </c>
      <c r="B16" s="25">
        <f>IF(A15&gt;=Inputs!$B$17,"",B15*(1+Inputs!$B$16))</f>
        <v>55070.014254433685</v>
      </c>
      <c r="C16" s="25">
        <f>IF(A15&gt;=Inputs!$B$17,"",IF(B16&lt;Inputs!$B$5,(B16*Inputs!$B$6),IF(Inputs!$B$14=Inputs!$B$11,(B16*Inputs!$B$6),IF(Inputs!$B$14=Inputs!$B$12,(B16*Inputs!$B$6),IF(Inputs!$B$14=Inputs!$B$13,(Inputs!$B$5*Inputs!$B$6),0)))))</f>
        <v>6608.401710532042</v>
      </c>
      <c r="D16" s="25">
        <f>IF(A15&gt;=Inputs!$B$17,"",IF(B16&lt;Inputs!$B$5,(B16*Inputs!$B$7),IF(Inputs!$B$14=Inputs!$B$11,(B16*Inputs!$B$6)-(Inputs!$B$5*(Inputs!$B$6-Inputs!$B$7)),IF(Inputs!$B$14=Inputs!$B$12,(Inputs!$B$5*Inputs!$B$7),IF(Inputs!$B$14=Inputs!$B$13,(Inputs!$B$5*Inputs!$B$7),0)))))</f>
        <v>5358.901710532042</v>
      </c>
      <c r="E16" s="24">
        <f>IF(A15&gt;=Inputs!$B$17,"",IF(B16&lt;Inputs!$B$5,(B16*Inputs!$B$6)+(B16*Inputs!$B$7),IF(Inputs!$B$14=Inputs!$B$11,(B16*Inputs!$B$6)+(B16*Inputs!$B$6)-(Inputs!$B$5*(Inputs!$B$6-Inputs!$B$7)),IF(Inputs!$B$14=Inputs!$B$12,(B16*Inputs!$B$6)+(Inputs!$B$5*Inputs!$B$7),IF(Inputs!$B$14=Inputs!$B$13,(Inputs!$B$5*Inputs!$B$6)+(Inputs!$B$5*Inputs!$B$7),0)))))</f>
        <v>11967.303421064084</v>
      </c>
      <c r="F16" s="24">
        <f>IF(A15&gt;=Inputs!$B$17,"",G15)</f>
        <v>2570458.266630239</v>
      </c>
      <c r="G16" s="24">
        <f>IF(A15&gt;=Inputs!$B$17,"",(G15+12*E16)*(1+Inputs!$B$9))</f>
        <v>2931191.1802976485</v>
      </c>
      <c r="H16" s="24">
        <f>IF(C16&lt;Inputs!$C$5,Inputs!$C$8*(Inputs!$C$6-Inputs!$C$7),Inputs!$C$5*(Inputs!$C$6-Inputs!$C$7))</f>
        <v>3123.7499999999995</v>
      </c>
      <c r="I16" s="24">
        <f>IF(A15&gt;=Inputs!$B$17,"",J15)</f>
        <v>512304.99999999994</v>
      </c>
      <c r="J16" s="24">
        <f>IF(A15&gt;=Inputs!$B$17,"",J15+12*H16)</f>
        <v>549789.9999999999</v>
      </c>
      <c r="K16" s="24">
        <f>IF(A15&gt;=Inputs!$B$17,"",12*IF(B16&lt;Inputs!$B$5,1.61%*B16,1.61%*Inputs!$B$5))</f>
        <v>2898</v>
      </c>
      <c r="L16" s="44">
        <f>('Contribution schedule (full)'!E16-'Contribution schedule (basic)'!E16)/'Contribution schedule (basic)'!E16</f>
        <v>0.582620285328318</v>
      </c>
    </row>
    <row r="17" spans="1:12" ht="14.25">
      <c r="A17" s="24">
        <f>IF(A16&gt;=Inputs!$B$17,"",A16+1)</f>
        <v>15</v>
      </c>
      <c r="B17" s="25">
        <f>IF(A16&gt;=Inputs!$B$17,"",B16*(1+Inputs!$B$16))</f>
        <v>56722.1146820667</v>
      </c>
      <c r="C17" s="25">
        <f>IF(A16&gt;=Inputs!$B$17,"",IF(B17&lt;Inputs!$B$5,(B17*Inputs!$B$6),IF(Inputs!$B$14=Inputs!$B$11,(B17*Inputs!$B$6),IF(Inputs!$B$14=Inputs!$B$12,(B17*Inputs!$B$6),IF(Inputs!$B$14=Inputs!$B$13,(Inputs!$B$5*Inputs!$B$6),0)))))</f>
        <v>6806.653761848003</v>
      </c>
      <c r="D17" s="25">
        <f>IF(A16&gt;=Inputs!$B$17,"",IF(B17&lt;Inputs!$B$5,(B17*Inputs!$B$7),IF(Inputs!$B$14=Inputs!$B$11,(B17*Inputs!$B$6)-(Inputs!$B$5*(Inputs!$B$6-Inputs!$B$7)),IF(Inputs!$B$14=Inputs!$B$12,(Inputs!$B$5*Inputs!$B$7),IF(Inputs!$B$14=Inputs!$B$13,(Inputs!$B$5*Inputs!$B$7),0)))))</f>
        <v>5557.153761848003</v>
      </c>
      <c r="E17" s="24">
        <f>IF(A16&gt;=Inputs!$B$17,"",IF(B17&lt;Inputs!$B$5,(B17*Inputs!$B$6)+(B17*Inputs!$B$7),IF(Inputs!$B$14=Inputs!$B$11,(B17*Inputs!$B$6)+(B17*Inputs!$B$6)-(Inputs!$B$5*(Inputs!$B$6-Inputs!$B$7)),IF(Inputs!$B$14=Inputs!$B$12,(B17*Inputs!$B$6)+(Inputs!$B$5*Inputs!$B$7),IF(Inputs!$B$14=Inputs!$B$13,(Inputs!$B$5*Inputs!$B$6)+(Inputs!$B$5*Inputs!$B$7),0)))))</f>
        <v>12363.807523696007</v>
      </c>
      <c r="F17" s="24">
        <f>IF(A16&gt;=Inputs!$B$17,"",G16)</f>
        <v>2931191.1802976485</v>
      </c>
      <c r="G17" s="24">
        <f>IF(A16&gt;=Inputs!$B$17,"",(G16+12*E17)*(1+Inputs!$B$9))</f>
        <v>3325921.420228561</v>
      </c>
      <c r="H17" s="24">
        <f>IF(C17&lt;Inputs!$C$5,Inputs!$C$8*(Inputs!$C$6-Inputs!$C$7),Inputs!$C$5*(Inputs!$C$6-Inputs!$C$7))</f>
        <v>3123.7499999999995</v>
      </c>
      <c r="I17" s="24">
        <f>IF(A16&gt;=Inputs!$B$17,"",J16)</f>
        <v>549789.9999999999</v>
      </c>
      <c r="J17" s="24">
        <f>IF(A16&gt;=Inputs!$B$17,"",J16+12*H17)</f>
        <v>587274.9999999999</v>
      </c>
      <c r="K17" s="24">
        <f>IF(A16&gt;=Inputs!$B$17,"",12*IF(B17&lt;Inputs!$B$5,1.61%*B17,1.61%*Inputs!$B$5))</f>
        <v>2898</v>
      </c>
      <c r="L17" s="44">
        <f>('Contribution schedule (full)'!E17-'Contribution schedule (basic)'!E17)/'Contribution schedule (basic)'!E17</f>
        <v>0.5798296624842634</v>
      </c>
    </row>
    <row r="18" spans="1:12" ht="14.25">
      <c r="A18" s="19">
        <f>IF(A17&gt;=Inputs!$B$17,"",A17+1)</f>
      </c>
      <c r="B18" s="20">
        <f>IF(A17&gt;=Inputs!$B$17,"",B17*(1+Inputs!$B$16))</f>
      </c>
      <c r="C18" s="25">
        <f>IF(A17&gt;=Inputs!$B$17,"",IF(B18&lt;Inputs!$B$5,(B18*Inputs!$B$6),IF(Inputs!$B$14=Inputs!$B$11,(B18*Inputs!$B$6),IF(Inputs!$B$14=Inputs!$B$12,(B18*Inputs!$B$6),IF(Inputs!$B$14=Inputs!$B$13,(Inputs!$B$5*Inputs!$B$6),0)))))</f>
      </c>
      <c r="D18" s="25">
        <f>IF(A17&gt;=Inputs!$B$17,"",IF(B18&lt;Inputs!$B$5,(B18*Inputs!$B$7),IF(Inputs!$B$14=Inputs!$B$11,(B18*Inputs!$B$6)-(Inputs!$B$5*(Inputs!$B$6-Inputs!$B$7)),IF(Inputs!$B$14=Inputs!$B$12,(Inputs!$B$5*Inputs!$B$7),IF(Inputs!$B$14=Inputs!$B$13,(Inputs!$B$5*Inputs!$B$7),0)))))</f>
      </c>
      <c r="E18" s="28">
        <f>IF(A17&gt;=Inputs!$B$17,"",IF(B18&lt;Inputs!$B$5,(B18*Inputs!$B$6)+(B18*Inputs!$B$7),IF(Inputs!$B$14=Inputs!$B$11,(B18*Inputs!$B$6)+(B18*Inputs!$B$6)-(Inputs!$B$5*(Inputs!$B$6-Inputs!$B$7)),IF(Inputs!$B$14=Inputs!$B$12,(B18*Inputs!$B$6)+(Inputs!$B$5*Inputs!$B$7),IF(Inputs!$B$14=Inputs!$B$13,(Inputs!$B$5*Inputs!$B$6)+(Inputs!$B$5*Inputs!$B$7),0)))))</f>
      </c>
      <c r="F18" s="28">
        <f>IF(A17&gt;=Inputs!$B$17,"",G17)</f>
      </c>
      <c r="G18" s="28">
        <f>IF(A17&gt;=Inputs!$B$17,"",(G17+12*E18)*(1+Inputs!$B$9))</f>
      </c>
      <c r="H18" s="24">
        <f>IF(C18&lt;Inputs!$C$5,Inputs!$C$8*(Inputs!$C$6-Inputs!$C$7),Inputs!$C$5*(Inputs!$C$6-Inputs!$C$7))</f>
        <v>1249.4999999999998</v>
      </c>
      <c r="I18" s="28">
        <f>IF(A17&gt;=Inputs!$B$17,"",J17)</f>
      </c>
      <c r="J18" s="28">
        <f>IF(A17&gt;=Inputs!$B$17,"",J17+12*H18)</f>
      </c>
      <c r="K18" s="28">
        <f>IF(A17&gt;=Inputs!$B$17,"",12*IF(B18&lt;Inputs!$B$5,1.61%*B18,1.61%*Inputs!$B$5))</f>
      </c>
      <c r="L18" s="44" t="e">
        <f>('Contribution schedule (full)'!E18-'Contribution schedule (basic)'!E18)/'Contribution schedule (basic)'!E18</f>
        <v>#VALUE!</v>
      </c>
    </row>
    <row r="19" spans="1:12" ht="14.25">
      <c r="A19" s="28">
        <f>IF(A18&gt;=Inputs!$B$17,"",A18+1)</f>
      </c>
      <c r="B19" s="25">
        <f>IF(A18&gt;=Inputs!$B$17,"",B18*(1+Inputs!$B$16))</f>
      </c>
      <c r="C19" s="25">
        <f>IF(A18&gt;=Inputs!$B$17,"",IF(B19&lt;Inputs!$B$5,(B19*Inputs!$B$6),IF(Inputs!$B$14=Inputs!$B$11,(B19*Inputs!$B$6),IF(Inputs!$B$14=Inputs!$B$12,(B19*Inputs!$B$6),IF(Inputs!$B$14=Inputs!$B$13,(Inputs!$B$5*Inputs!$B$6),0)))))</f>
      </c>
      <c r="D19" s="25">
        <f>IF(A18&gt;=Inputs!$B$17,"",IF(B19&lt;Inputs!$B$5,(B19*Inputs!$B$7),IF(Inputs!$B$14=Inputs!$B$11,(B19*Inputs!$B$6)-(Inputs!$B$5*(Inputs!$B$6-Inputs!$B$7)),IF(Inputs!$B$14=Inputs!$B$12,(Inputs!$B$5*Inputs!$B$7),IF(Inputs!$B$14=Inputs!$B$13,(Inputs!$B$5*Inputs!$B$7),0)))))</f>
      </c>
      <c r="E19" s="28">
        <f>IF(A18&gt;=Inputs!$B$17,"",IF(B19&lt;Inputs!$B$5,(B19*Inputs!$B$6)+(B19*Inputs!$B$7),IF(Inputs!$B$14=Inputs!$B$11,(B19*Inputs!$B$6)+(B19*Inputs!$B$6)-(Inputs!$B$5*(Inputs!$B$6-Inputs!$B$7)),IF(Inputs!$B$14=Inputs!$B$12,(B19*Inputs!$B$6)+(Inputs!$B$5*Inputs!$B$7),IF(Inputs!$B$14=Inputs!$B$13,(Inputs!$B$5*Inputs!$B$6)+(Inputs!$B$5*Inputs!$B$7),0)))))</f>
      </c>
      <c r="F19" s="28">
        <f>IF(A18&gt;=Inputs!$B$17,"",G18)</f>
      </c>
      <c r="G19" s="28">
        <f>IF(A18&gt;=Inputs!$B$17,"",(G18+12*E19)*(1+Inputs!$B$9))</f>
      </c>
      <c r="H19" s="24">
        <f>IF(C19&lt;Inputs!$C$5,Inputs!$C$8*(Inputs!$C$6-Inputs!$C$7),Inputs!$C$5*(Inputs!$C$6-Inputs!$C$7))</f>
        <v>1249.4999999999998</v>
      </c>
      <c r="I19" s="28">
        <f>IF(A18&gt;=Inputs!$B$17,"",J18)</f>
      </c>
      <c r="J19" s="28">
        <f>IF(A18&gt;=Inputs!$B$17,"",J18+12*H19)</f>
      </c>
      <c r="K19" s="28">
        <f>IF(A18&gt;=Inputs!$B$17,"",12*IF(B19&lt;Inputs!$B$5,1.61%*B19,1.61%*Inputs!$B$5))</f>
      </c>
      <c r="L19" s="44" t="e">
        <f>('Contribution schedule (full)'!E19-'Contribution schedule (basic)'!E19)/'Contribution schedule (basic)'!E19</f>
        <v>#VALUE!</v>
      </c>
    </row>
    <row r="20" spans="1:12" ht="14.25">
      <c r="A20" s="28">
        <f>IF(A19&gt;=Inputs!$B$17,"",A19+1)</f>
      </c>
      <c r="B20" s="25">
        <f>IF(A19&gt;=Inputs!$B$17,"",B19*(1+Inputs!$B$16))</f>
      </c>
      <c r="C20" s="25">
        <f>IF(A19&gt;=Inputs!$B$17,"",IF(B20&lt;Inputs!$B$5,(B20*Inputs!$B$6),IF(Inputs!$B$14=Inputs!$B$11,(B20*Inputs!$B$6),IF(Inputs!$B$14=Inputs!$B$12,(B20*Inputs!$B$6),IF(Inputs!$B$14=Inputs!$B$13,(Inputs!$B$5*Inputs!$B$6),0)))))</f>
      </c>
      <c r="D20" s="25">
        <f>IF(A19&gt;=Inputs!$B$17,"",IF(B20&lt;Inputs!$B$5,(B20*Inputs!$B$7),IF(Inputs!$B$14=Inputs!$B$11,(B20*Inputs!$B$6)-(Inputs!$B$5*(Inputs!$B$6-Inputs!$B$7)),IF(Inputs!$B$14=Inputs!$B$12,(Inputs!$B$5*Inputs!$B$7),IF(Inputs!$B$14=Inputs!$B$13,(Inputs!$B$5*Inputs!$B$7),0)))))</f>
      </c>
      <c r="E20" s="28">
        <f>IF(A19&gt;=Inputs!$B$17,"",IF(B20&lt;Inputs!$B$5,(B20*Inputs!$B$6)+(B20*Inputs!$B$7),IF(Inputs!$B$14=Inputs!$B$11,(B20*Inputs!$B$6)+(B20*Inputs!$B$6)-(Inputs!$B$5*(Inputs!$B$6-Inputs!$B$7)),IF(Inputs!$B$14=Inputs!$B$12,(B20*Inputs!$B$6)+(Inputs!$B$5*Inputs!$B$7),IF(Inputs!$B$14=Inputs!$B$13,(Inputs!$B$5*Inputs!$B$6)+(Inputs!$B$5*Inputs!$B$7),0)))))</f>
      </c>
      <c r="F20" s="28">
        <f>IF(A19&gt;=Inputs!$B$17,"",G19)</f>
      </c>
      <c r="G20" s="28">
        <f>IF(A19&gt;=Inputs!$B$17,"",(G19+12*E20)*(1+Inputs!$B$9))</f>
      </c>
      <c r="H20" s="24">
        <f>IF(C20&lt;Inputs!$C$5,Inputs!$C$8*(Inputs!$C$6-Inputs!$C$7),Inputs!$C$5*(Inputs!$C$6-Inputs!$C$7))</f>
        <v>1249.4999999999998</v>
      </c>
      <c r="I20" s="28">
        <f>IF(A19&gt;=Inputs!$B$17,"",J19)</f>
      </c>
      <c r="J20" s="28">
        <f>IF(A19&gt;=Inputs!$B$17,"",J19+12*H20)</f>
      </c>
      <c r="K20" s="28">
        <f>IF(A19&gt;=Inputs!$B$17,"",12*IF(B20&lt;Inputs!$B$5,1.61%*B20,1.61%*Inputs!$B$5))</f>
      </c>
      <c r="L20" s="44" t="e">
        <f>('Contribution schedule (full)'!E20-'Contribution schedule (basic)'!E20)/'Contribution schedule (basic)'!E20</f>
        <v>#VALUE!</v>
      </c>
    </row>
    <row r="21" spans="1:12" ht="14.25">
      <c r="A21" s="28">
        <f>IF(A20&gt;=Inputs!$B$17,"",A20+1)</f>
      </c>
      <c r="B21" s="25">
        <f>IF(A20&gt;=Inputs!$B$17,"",B20*(1+Inputs!$B$16))</f>
      </c>
      <c r="C21" s="25">
        <f>IF(A20&gt;=Inputs!$B$17,"",IF(B21&lt;Inputs!$B$5,(B21*Inputs!$B$6),IF(Inputs!$B$14=Inputs!$B$11,(B21*Inputs!$B$6),IF(Inputs!$B$14=Inputs!$B$12,(B21*Inputs!$B$6),IF(Inputs!$B$14=Inputs!$B$13,(Inputs!$B$5*Inputs!$B$6),0)))))</f>
      </c>
      <c r="D21" s="25">
        <f>IF(A20&gt;=Inputs!$B$17,"",IF(B21&lt;Inputs!$B$5,(B21*Inputs!$B$7),IF(Inputs!$B$14=Inputs!$B$11,(B21*Inputs!$B$6)-(Inputs!$B$5*(Inputs!$B$6-Inputs!$B$7)),IF(Inputs!$B$14=Inputs!$B$12,(Inputs!$B$5*Inputs!$B$7),IF(Inputs!$B$14=Inputs!$B$13,(Inputs!$B$5*Inputs!$B$7),0)))))</f>
      </c>
      <c r="E21" s="28">
        <f>IF(A20&gt;=Inputs!$B$17,"",IF(B21&lt;Inputs!$B$5,(B21*Inputs!$B$6)+(B21*Inputs!$B$7),IF(Inputs!$B$14=Inputs!$B$11,(B21*Inputs!$B$6)+(B21*Inputs!$B$6)-(Inputs!$B$5*(Inputs!$B$6-Inputs!$B$7)),IF(Inputs!$B$14=Inputs!$B$12,(B21*Inputs!$B$6)+(Inputs!$B$5*Inputs!$B$7),IF(Inputs!$B$14=Inputs!$B$13,(Inputs!$B$5*Inputs!$B$6)+(Inputs!$B$5*Inputs!$B$7),0)))))</f>
      </c>
      <c r="F21" s="28">
        <f>IF(A20&gt;=Inputs!$B$17,"",G20)</f>
      </c>
      <c r="G21" s="28">
        <f>IF(A20&gt;=Inputs!$B$17,"",(G20+12*E21)*(1+Inputs!$B$9))</f>
      </c>
      <c r="H21" s="24">
        <f>IF(C21&lt;Inputs!$C$5,Inputs!$C$8*(Inputs!$C$6-Inputs!$C$7),Inputs!$C$5*(Inputs!$C$6-Inputs!$C$7))</f>
        <v>1249.4999999999998</v>
      </c>
      <c r="I21" s="28">
        <f>IF(A20&gt;=Inputs!$B$17,"",J20)</f>
      </c>
      <c r="J21" s="28">
        <f>IF(A20&gt;=Inputs!$B$17,"",J20+12*H21)</f>
      </c>
      <c r="K21" s="28">
        <f>IF(A20&gt;=Inputs!$B$17,"",12*IF(B21&lt;Inputs!$B$5,1.61%*B21,1.61%*Inputs!$B$5))</f>
      </c>
      <c r="L21" s="44" t="e">
        <f>('Contribution schedule (full)'!E21-'Contribution schedule (basic)'!E21)/'Contribution schedule (basic)'!E21</f>
        <v>#VALUE!</v>
      </c>
    </row>
    <row r="22" spans="1:12" ht="14.25">
      <c r="A22" s="28">
        <f>IF(A21&gt;=Inputs!$B$17,"",A21+1)</f>
      </c>
      <c r="B22" s="25">
        <f>IF(A21&gt;=Inputs!$B$17,"",B21*(1+Inputs!$B$16))</f>
      </c>
      <c r="C22" s="25">
        <f>IF(A21&gt;=Inputs!$B$17,"",IF(B22&lt;Inputs!$B$5,(B22*Inputs!$B$6),IF(Inputs!$B$14=Inputs!$B$11,(B22*Inputs!$B$6),IF(Inputs!$B$14=Inputs!$B$12,(B22*Inputs!$B$6),IF(Inputs!$B$14=Inputs!$B$13,(Inputs!$B$5*Inputs!$B$6),0)))))</f>
      </c>
      <c r="D22" s="25">
        <f>IF(A21&gt;=Inputs!$B$17,"",IF(B22&lt;Inputs!$B$5,(B22*Inputs!$B$7),IF(Inputs!$B$14=Inputs!$B$11,(B22*Inputs!$B$6)-(Inputs!$B$5*(Inputs!$B$6-Inputs!$B$7)),IF(Inputs!$B$14=Inputs!$B$12,(Inputs!$B$5*Inputs!$B$7),IF(Inputs!$B$14=Inputs!$B$13,(Inputs!$B$5*Inputs!$B$7),0)))))</f>
      </c>
      <c r="E22" s="28">
        <f>IF(A21&gt;=Inputs!$B$17,"",IF(B22&lt;Inputs!$B$5,(B22*Inputs!$B$6)+(B22*Inputs!$B$7),IF(Inputs!$B$14=Inputs!$B$11,(B22*Inputs!$B$6)+(B22*Inputs!$B$6)-(Inputs!$B$5*(Inputs!$B$6-Inputs!$B$7)),IF(Inputs!$B$14=Inputs!$B$12,(B22*Inputs!$B$6)+(Inputs!$B$5*Inputs!$B$7),IF(Inputs!$B$14=Inputs!$B$13,(Inputs!$B$5*Inputs!$B$6)+(Inputs!$B$5*Inputs!$B$7),0)))))</f>
      </c>
      <c r="F22" s="28">
        <f>IF(A21&gt;=Inputs!$B$17,"",G21)</f>
      </c>
      <c r="G22" s="28">
        <f>IF(A21&gt;=Inputs!$B$17,"",(G21+12*E22)*(1+Inputs!$B$9))</f>
      </c>
      <c r="H22" s="24">
        <f>IF(C22&lt;Inputs!$C$5,Inputs!$C$8*(Inputs!$C$6-Inputs!$C$7),Inputs!$C$5*(Inputs!$C$6-Inputs!$C$7))</f>
        <v>1249.4999999999998</v>
      </c>
      <c r="I22" s="28">
        <f>IF(A21&gt;=Inputs!$B$17,"",J21)</f>
      </c>
      <c r="J22" s="28">
        <f>IF(A21&gt;=Inputs!$B$17,"",J21+12*H22)</f>
      </c>
      <c r="K22" s="28">
        <f>IF(A21&gt;=Inputs!$B$17,"",12*IF(B22&lt;Inputs!$B$5,1.61%*B22,1.61%*Inputs!$B$5))</f>
      </c>
      <c r="L22" s="44" t="e">
        <f>('Contribution schedule (full)'!E22-'Contribution schedule (basic)'!E22)/'Contribution schedule (basic)'!E22</f>
        <v>#VALUE!</v>
      </c>
    </row>
    <row r="23" spans="1:12" ht="14.25">
      <c r="A23" s="28">
        <f>IF(A22&gt;=Inputs!$B$17,"",A22+1)</f>
      </c>
      <c r="B23" s="25">
        <f>IF(A22&gt;=Inputs!$B$17,"",B22*(1+Inputs!$B$16))</f>
      </c>
      <c r="C23" s="25">
        <f>IF(A22&gt;=Inputs!$B$17,"",IF(B23&lt;Inputs!$B$5,(B23*Inputs!$B$6),IF(Inputs!$B$14=Inputs!$B$11,(B23*Inputs!$B$6),IF(Inputs!$B$14=Inputs!$B$12,(B23*Inputs!$B$6),IF(Inputs!$B$14=Inputs!$B$13,(Inputs!$B$5*Inputs!$B$6),0)))))</f>
      </c>
      <c r="D23" s="25">
        <f>IF(A22&gt;=Inputs!$B$17,"",IF(B23&lt;Inputs!$B$5,(B23*Inputs!$B$7),IF(Inputs!$B$14=Inputs!$B$11,(B23*Inputs!$B$6)-(Inputs!$B$5*(Inputs!$B$6-Inputs!$B$7)),IF(Inputs!$B$14=Inputs!$B$12,(Inputs!$B$5*Inputs!$B$7),IF(Inputs!$B$14=Inputs!$B$13,(Inputs!$B$5*Inputs!$B$7),0)))))</f>
      </c>
      <c r="E23" s="28">
        <f>IF(A22&gt;=Inputs!$B$17,"",IF(B23&lt;Inputs!$B$5,(B23*Inputs!$B$6)+(B23*Inputs!$B$7),IF(Inputs!$B$14=Inputs!$B$11,(B23*Inputs!$B$6)+(B23*Inputs!$B$6)-(Inputs!$B$5*(Inputs!$B$6-Inputs!$B$7)),IF(Inputs!$B$14=Inputs!$B$12,(B23*Inputs!$B$6)+(Inputs!$B$5*Inputs!$B$7),IF(Inputs!$B$14=Inputs!$B$13,(Inputs!$B$5*Inputs!$B$6)+(Inputs!$B$5*Inputs!$B$7),0)))))</f>
      </c>
      <c r="F23" s="28">
        <f>IF(A22&gt;=Inputs!$B$17,"",G22)</f>
      </c>
      <c r="G23" s="28">
        <f>IF(A22&gt;=Inputs!$B$17,"",(G22+12*E23)*(1+Inputs!$B$9))</f>
      </c>
      <c r="H23" s="24">
        <f>IF(C23&lt;Inputs!$C$5,Inputs!$C$8*(Inputs!$C$6-Inputs!$C$7),Inputs!$C$5*(Inputs!$C$6-Inputs!$C$7))</f>
        <v>1249.4999999999998</v>
      </c>
      <c r="I23" s="28">
        <f>IF(A22&gt;=Inputs!$B$17,"",J22)</f>
      </c>
      <c r="J23" s="28">
        <f>IF(A22&gt;=Inputs!$B$17,"",J22+12*H23)</f>
      </c>
      <c r="K23" s="28">
        <f>IF(A22&gt;=Inputs!$B$17,"",12*IF(B23&lt;Inputs!$B$5,1.61%*B23,1.61%*Inputs!$B$5))</f>
      </c>
      <c r="L23" s="44" t="e">
        <f>('Contribution schedule (full)'!E23-'Contribution schedule (basic)'!E23)/'Contribution schedule (basic)'!E23</f>
        <v>#VALUE!</v>
      </c>
    </row>
    <row r="24" spans="1:12" ht="14.25">
      <c r="A24" s="28">
        <f>IF(A23&gt;=Inputs!$B$17,"",A23+1)</f>
      </c>
      <c r="B24" s="25">
        <f>IF(A23&gt;=Inputs!$B$17,"",B23*(1+Inputs!$B$16))</f>
      </c>
      <c r="C24" s="25">
        <f>IF(A23&gt;=Inputs!$B$17,"",IF(B24&lt;Inputs!$B$5,(B24*Inputs!$B$6),IF(Inputs!$B$14=Inputs!$B$11,(B24*Inputs!$B$6),IF(Inputs!$B$14=Inputs!$B$12,(B24*Inputs!$B$6),IF(Inputs!$B$14=Inputs!$B$13,(Inputs!$B$5*Inputs!$B$6),0)))))</f>
      </c>
      <c r="D24" s="25">
        <f>IF(A23&gt;=Inputs!$B$17,"",IF(B24&lt;Inputs!$B$5,(B24*Inputs!$B$7),IF(Inputs!$B$14=Inputs!$B$11,(B24*Inputs!$B$6)-(Inputs!$B$5*(Inputs!$B$6-Inputs!$B$7)),IF(Inputs!$B$14=Inputs!$B$12,(Inputs!$B$5*Inputs!$B$7),IF(Inputs!$B$14=Inputs!$B$13,(Inputs!$B$5*Inputs!$B$7),0)))))</f>
      </c>
      <c r="E24" s="28">
        <f>IF(A23&gt;=Inputs!$B$17,"",IF(B24&lt;Inputs!$B$5,(B24*Inputs!$B$6)+(B24*Inputs!$B$7),IF(Inputs!$B$14=Inputs!$B$11,(B24*Inputs!$B$6)+(B24*Inputs!$B$6)-(Inputs!$B$5*(Inputs!$B$6-Inputs!$B$7)),IF(Inputs!$B$14=Inputs!$B$12,(B24*Inputs!$B$6)+(Inputs!$B$5*Inputs!$B$7),IF(Inputs!$B$14=Inputs!$B$13,(Inputs!$B$5*Inputs!$B$6)+(Inputs!$B$5*Inputs!$B$7),0)))))</f>
      </c>
      <c r="F24" s="28">
        <f>IF(A23&gt;=Inputs!$B$17,"",G23)</f>
      </c>
      <c r="G24" s="28">
        <f>IF(A23&gt;=Inputs!$B$17,"",(G23+12*E24)*(1+Inputs!$B$9))</f>
      </c>
      <c r="H24" s="24">
        <f>IF(C24&lt;Inputs!$C$5,Inputs!$C$8*(Inputs!$C$6-Inputs!$C$7),Inputs!$C$5*(Inputs!$C$6-Inputs!$C$7))</f>
        <v>1249.4999999999998</v>
      </c>
      <c r="I24" s="28">
        <f>IF(A23&gt;=Inputs!$B$17,"",J23)</f>
      </c>
      <c r="J24" s="28">
        <f>IF(A23&gt;=Inputs!$B$17,"",J23+12*H24)</f>
      </c>
      <c r="K24" s="28">
        <f>IF(A23&gt;=Inputs!$B$17,"",12*IF(B24&lt;Inputs!$B$5,1.61%*B24,1.61%*Inputs!$B$5))</f>
      </c>
      <c r="L24" s="44" t="e">
        <f>('Contribution schedule (full)'!E24-'Contribution schedule (basic)'!E24)/'Contribution schedule (basic)'!E24</f>
        <v>#VALUE!</v>
      </c>
    </row>
    <row r="25" spans="1:12" ht="14.25">
      <c r="A25" s="28">
        <f>IF(A24&gt;=Inputs!$B$17,"",A24+1)</f>
      </c>
      <c r="B25" s="25">
        <f>IF(A24&gt;=Inputs!$B$17,"",B24*(1+Inputs!$B$16))</f>
      </c>
      <c r="C25" s="25">
        <f>IF(A24&gt;=Inputs!$B$17,"",IF(B25&lt;Inputs!$B$5,(B25*Inputs!$B$6),IF(Inputs!$B$14=Inputs!$B$11,(B25*Inputs!$B$6),IF(Inputs!$B$14=Inputs!$B$12,(B25*Inputs!$B$6),IF(Inputs!$B$14=Inputs!$B$13,(Inputs!$B$5*Inputs!$B$6),0)))))</f>
      </c>
      <c r="D25" s="25">
        <f>IF(A24&gt;=Inputs!$B$17,"",IF(B25&lt;Inputs!$B$5,(B25*Inputs!$B$7),IF(Inputs!$B$14=Inputs!$B$11,(B25*Inputs!$B$6)-(Inputs!$B$5*(Inputs!$B$6-Inputs!$B$7)),IF(Inputs!$B$14=Inputs!$B$12,(Inputs!$B$5*Inputs!$B$7),IF(Inputs!$B$14=Inputs!$B$13,(Inputs!$B$5*Inputs!$B$7),0)))))</f>
      </c>
      <c r="E25" s="28">
        <f>IF(A24&gt;=Inputs!$B$17,"",IF(B25&lt;Inputs!$B$5,(B25*Inputs!$B$6)+(B25*Inputs!$B$7),IF(Inputs!$B$14=Inputs!$B$11,(B25*Inputs!$B$6)+(B25*Inputs!$B$6)-(Inputs!$B$5*(Inputs!$B$6-Inputs!$B$7)),IF(Inputs!$B$14=Inputs!$B$12,(B25*Inputs!$B$6)+(Inputs!$B$5*Inputs!$B$7),IF(Inputs!$B$14=Inputs!$B$13,(Inputs!$B$5*Inputs!$B$6)+(Inputs!$B$5*Inputs!$B$7),0)))))</f>
      </c>
      <c r="F25" s="28">
        <f>IF(A24&gt;=Inputs!$B$17,"",G24)</f>
      </c>
      <c r="G25" s="28">
        <f>IF(A24&gt;=Inputs!$B$17,"",(G24+12*E25)*(1+Inputs!$B$9))</f>
      </c>
      <c r="H25" s="24">
        <f>IF(C25&lt;Inputs!$C$5,Inputs!$C$8*(Inputs!$C$6-Inputs!$C$7),Inputs!$C$5*(Inputs!$C$6-Inputs!$C$7))</f>
        <v>1249.4999999999998</v>
      </c>
      <c r="I25" s="28">
        <f>IF(A24&gt;=Inputs!$B$17,"",J24)</f>
      </c>
      <c r="J25" s="28">
        <f>IF(A24&gt;=Inputs!$B$17,"",J24+12*H25)</f>
      </c>
      <c r="K25" s="28">
        <f>IF(A24&gt;=Inputs!$B$17,"",12*IF(B25&lt;Inputs!$B$5,1.61%*B25,1.61%*Inputs!$B$5))</f>
      </c>
      <c r="L25" s="44" t="e">
        <f>('Contribution schedule (full)'!E25-'Contribution schedule (basic)'!E25)/'Contribution schedule (basic)'!E25</f>
        <v>#VALUE!</v>
      </c>
    </row>
    <row r="26" spans="1:12" ht="14.25">
      <c r="A26" s="28">
        <f>IF(A25&gt;=Inputs!$B$17,"",A25+1)</f>
      </c>
      <c r="B26" s="25">
        <f>IF(A25&gt;=Inputs!$B$17,"",B25*(1+Inputs!$B$16))</f>
      </c>
      <c r="C26" s="25">
        <f>IF(A25&gt;=Inputs!$B$17,"",IF(B26&lt;Inputs!$B$5,(B26*Inputs!$B$6),IF(Inputs!$B$14=Inputs!$B$11,(B26*Inputs!$B$6),IF(Inputs!$B$14=Inputs!$B$12,(B26*Inputs!$B$6),IF(Inputs!$B$14=Inputs!$B$13,(Inputs!$B$5*Inputs!$B$6),0)))))</f>
      </c>
      <c r="D26" s="25">
        <f>IF(A25&gt;=Inputs!$B$17,"",IF(B26&lt;Inputs!$B$5,(B26*Inputs!$B$7),IF(Inputs!$B$14=Inputs!$B$11,(B26*Inputs!$B$6)-(Inputs!$B$5*(Inputs!$B$6-Inputs!$B$7)),IF(Inputs!$B$14=Inputs!$B$12,(Inputs!$B$5*Inputs!$B$7),IF(Inputs!$B$14=Inputs!$B$13,(Inputs!$B$5*Inputs!$B$7),0)))))</f>
      </c>
      <c r="E26" s="28">
        <f>IF(A25&gt;=Inputs!$B$17,"",IF(B26&lt;Inputs!$B$5,(B26*Inputs!$B$6)+(B26*Inputs!$B$7),IF(Inputs!$B$14=Inputs!$B$11,(B26*Inputs!$B$6)+(B26*Inputs!$B$6)-(Inputs!$B$5*(Inputs!$B$6-Inputs!$B$7)),IF(Inputs!$B$14=Inputs!$B$12,(B26*Inputs!$B$6)+(Inputs!$B$5*Inputs!$B$7),IF(Inputs!$B$14=Inputs!$B$13,(Inputs!$B$5*Inputs!$B$6)+(Inputs!$B$5*Inputs!$B$7),0)))))</f>
      </c>
      <c r="F26" s="28">
        <f>IF(A25&gt;=Inputs!$B$17,"",G25)</f>
      </c>
      <c r="G26" s="28">
        <f>IF(A25&gt;=Inputs!$B$17,"",(G25+12*E26)*(1+Inputs!$B$9))</f>
      </c>
      <c r="H26" s="24">
        <f>IF(C26&lt;Inputs!$C$5,Inputs!$C$8*(Inputs!$C$6-Inputs!$C$7),Inputs!$C$5*(Inputs!$C$6-Inputs!$C$7))</f>
        <v>1249.4999999999998</v>
      </c>
      <c r="I26" s="28">
        <f>IF(A25&gt;=Inputs!$B$17,"",J25)</f>
      </c>
      <c r="J26" s="28">
        <f>IF(A25&gt;=Inputs!$B$17,"",J25+12*H26)</f>
      </c>
      <c r="K26" s="28">
        <f>IF(A25&gt;=Inputs!$B$17,"",12*IF(B26&lt;Inputs!$B$5,1.61%*B26,1.61%*Inputs!$B$5))</f>
      </c>
      <c r="L26" s="44" t="e">
        <f>('Contribution schedule (full)'!E26-'Contribution schedule (basic)'!E26)/'Contribution schedule (basic)'!E26</f>
        <v>#VALUE!</v>
      </c>
    </row>
    <row r="27" spans="1:12" ht="14.25">
      <c r="A27" s="28">
        <f>IF(A26&gt;=Inputs!$B$17,"",A26+1)</f>
      </c>
      <c r="B27" s="25">
        <f>IF(A26&gt;=Inputs!$B$17,"",B26*(1+Inputs!$B$16))</f>
      </c>
      <c r="C27" s="25">
        <f>IF(A26&gt;=Inputs!$B$17,"",IF(B27&lt;Inputs!$B$5,(B27*Inputs!$B$6),IF(Inputs!$B$14=Inputs!$B$11,(B27*Inputs!$B$6),IF(Inputs!$B$14=Inputs!$B$12,(B27*Inputs!$B$6),IF(Inputs!$B$14=Inputs!$B$13,(Inputs!$B$5*Inputs!$B$6),0)))))</f>
      </c>
      <c r="D27" s="25">
        <f>IF(A26&gt;=Inputs!$B$17,"",IF(B27&lt;Inputs!$B$5,(B27*Inputs!$B$7),IF(Inputs!$B$14=Inputs!$B$11,(B27*Inputs!$B$6)-(Inputs!$B$5*(Inputs!$B$6-Inputs!$B$7)),IF(Inputs!$B$14=Inputs!$B$12,(Inputs!$B$5*Inputs!$B$7),IF(Inputs!$B$14=Inputs!$B$13,(Inputs!$B$5*Inputs!$B$7),0)))))</f>
      </c>
      <c r="E27" s="28">
        <f>IF(A26&gt;=Inputs!$B$17,"",IF(B27&lt;Inputs!$B$5,(B27*Inputs!$B$6)+(B27*Inputs!$B$7),IF(Inputs!$B$14=Inputs!$B$11,(B27*Inputs!$B$6)+(B27*Inputs!$B$6)-(Inputs!$B$5*(Inputs!$B$6-Inputs!$B$7)),IF(Inputs!$B$14=Inputs!$B$12,(B27*Inputs!$B$6)+(Inputs!$B$5*Inputs!$B$7),IF(Inputs!$B$14=Inputs!$B$13,(Inputs!$B$5*Inputs!$B$6)+(Inputs!$B$5*Inputs!$B$7),0)))))</f>
      </c>
      <c r="F27" s="28">
        <f>IF(A26&gt;=Inputs!$B$17,"",G26)</f>
      </c>
      <c r="G27" s="28">
        <f>IF(A26&gt;=Inputs!$B$17,"",(G26+12*E27)*(1+Inputs!$B$9))</f>
      </c>
      <c r="H27" s="24">
        <f>IF(C27&lt;Inputs!$C$5,Inputs!$C$8*(Inputs!$C$6-Inputs!$C$7),Inputs!$C$5*(Inputs!$C$6-Inputs!$C$7))</f>
        <v>1249.4999999999998</v>
      </c>
      <c r="I27" s="28">
        <f>IF(A26&gt;=Inputs!$B$17,"",J26)</f>
      </c>
      <c r="J27" s="28">
        <f>IF(A26&gt;=Inputs!$B$17,"",J26+12*H27)</f>
      </c>
      <c r="K27" s="28">
        <f>IF(A26&gt;=Inputs!$B$17,"",12*IF(B27&lt;Inputs!$B$5,1.61%*B27,1.61%*Inputs!$B$5))</f>
      </c>
      <c r="L27" s="44" t="e">
        <f>('Contribution schedule (full)'!E27-'Contribution schedule (basic)'!E27)/'Contribution schedule (basic)'!E27</f>
        <v>#VALUE!</v>
      </c>
    </row>
    <row r="28" spans="1:12" ht="14.25">
      <c r="A28" s="28">
        <f>IF(A27&gt;=Inputs!$B$17,"",A27+1)</f>
      </c>
      <c r="B28" s="25">
        <f>IF(A27&gt;=Inputs!$B$17,"",B27*(1+Inputs!$B$16))</f>
      </c>
      <c r="C28" s="25">
        <f>IF(A27&gt;=Inputs!$B$17,"",IF(B28&lt;Inputs!$B$5,(B28*Inputs!$B$6),IF(Inputs!$B$14=Inputs!$B$11,(B28*Inputs!$B$6),IF(Inputs!$B$14=Inputs!$B$12,(B28*Inputs!$B$6),IF(Inputs!$B$14=Inputs!$B$13,(Inputs!$B$5*Inputs!$B$6),0)))))</f>
      </c>
      <c r="D28" s="25">
        <f>IF(A27&gt;=Inputs!$B$17,"",IF(B28&lt;Inputs!$B$5,(B28*Inputs!$B$7),IF(Inputs!$B$14=Inputs!$B$11,(B28*Inputs!$B$6)-(Inputs!$B$5*(Inputs!$B$6-Inputs!$B$7)),IF(Inputs!$B$14=Inputs!$B$12,(Inputs!$B$5*Inputs!$B$7),IF(Inputs!$B$14=Inputs!$B$13,(Inputs!$B$5*Inputs!$B$7),0)))))</f>
      </c>
      <c r="E28" s="28">
        <f>IF(A27&gt;=Inputs!$B$17,"",IF(B28&lt;Inputs!$B$5,(B28*Inputs!$B$6)+(B28*Inputs!$B$7),IF(Inputs!$B$14=Inputs!$B$11,(B28*Inputs!$B$6)+(B28*Inputs!$B$6)-(Inputs!$B$5*(Inputs!$B$6-Inputs!$B$7)),IF(Inputs!$B$14=Inputs!$B$12,(B28*Inputs!$B$6)+(Inputs!$B$5*Inputs!$B$7),IF(Inputs!$B$14=Inputs!$B$13,(Inputs!$B$5*Inputs!$B$6)+(Inputs!$B$5*Inputs!$B$7),0)))))</f>
      </c>
      <c r="F28" s="28">
        <f>IF(A27&gt;=Inputs!$B$17,"",G27)</f>
      </c>
      <c r="G28" s="28">
        <f>IF(A27&gt;=Inputs!$B$17,"",(G27+12*E28)*(1+Inputs!$B$9))</f>
      </c>
      <c r="H28" s="24">
        <f>IF(C28&lt;Inputs!$C$5,Inputs!$C$8*(Inputs!$C$6-Inputs!$C$7),Inputs!$C$5*(Inputs!$C$6-Inputs!$C$7))</f>
        <v>1249.4999999999998</v>
      </c>
      <c r="I28" s="28">
        <f>IF(A27&gt;=Inputs!$B$17,"",J27)</f>
      </c>
      <c r="J28" s="28">
        <f>IF(A27&gt;=Inputs!$B$17,"",J27+12*H28)</f>
      </c>
      <c r="K28" s="28">
        <f>IF(A27&gt;=Inputs!$B$17,"",12*IF(B28&lt;Inputs!$B$5,1.61%*B28,1.61%*Inputs!$B$5))</f>
      </c>
      <c r="L28" s="44" t="e">
        <f>('Contribution schedule (full)'!E28-'Contribution schedule (basic)'!E28)/'Contribution schedule (basic)'!E28</f>
        <v>#VALUE!</v>
      </c>
    </row>
    <row r="29" spans="1:12" ht="14.25">
      <c r="A29" s="28">
        <f>IF(A28&gt;=Inputs!$B$17,"",A28+1)</f>
      </c>
      <c r="B29" s="25">
        <f>IF(A28&gt;=Inputs!$B$17,"",B28*(1+Inputs!$B$16))</f>
      </c>
      <c r="C29" s="25">
        <f>IF(A28&gt;=Inputs!$B$17,"",IF(B29&lt;Inputs!$B$5,(B29*Inputs!$B$6),IF(Inputs!$B$14=Inputs!$B$11,(B29*Inputs!$B$6),IF(Inputs!$B$14=Inputs!$B$12,(B29*Inputs!$B$6),IF(Inputs!$B$14=Inputs!$B$13,(Inputs!$B$5*Inputs!$B$6),0)))))</f>
      </c>
      <c r="D29" s="25">
        <f>IF(A28&gt;=Inputs!$B$17,"",IF(B29&lt;Inputs!$B$5,(B29*Inputs!$B$7),IF(Inputs!$B$14=Inputs!$B$11,(B29*Inputs!$B$6)-(Inputs!$B$5*(Inputs!$B$6-Inputs!$B$7)),IF(Inputs!$B$14=Inputs!$B$12,(Inputs!$B$5*Inputs!$B$7),IF(Inputs!$B$14=Inputs!$B$13,(Inputs!$B$5*Inputs!$B$7),0)))))</f>
      </c>
      <c r="E29" s="28">
        <f>IF(A28&gt;=Inputs!$B$17,"",IF(B29&lt;Inputs!$B$5,(B29*Inputs!$B$6)+(B29*Inputs!$B$7),IF(Inputs!$B$14=Inputs!$B$11,(B29*Inputs!$B$6)+(B29*Inputs!$B$6)-(Inputs!$B$5*(Inputs!$B$6-Inputs!$B$7)),IF(Inputs!$B$14=Inputs!$B$12,(B29*Inputs!$B$6)+(Inputs!$B$5*Inputs!$B$7),IF(Inputs!$B$14=Inputs!$B$13,(Inputs!$B$5*Inputs!$B$6)+(Inputs!$B$5*Inputs!$B$7),0)))))</f>
      </c>
      <c r="F29" s="28">
        <f>IF(A28&gt;=Inputs!$B$17,"",G28)</f>
      </c>
      <c r="G29" s="28">
        <f>IF(A28&gt;=Inputs!$B$17,"",(G28+12*E29)*(1+Inputs!$B$9))</f>
      </c>
      <c r="H29" s="24">
        <f>IF(C29&lt;Inputs!$C$5,Inputs!$C$8*(Inputs!$C$6-Inputs!$C$7),Inputs!$C$5*(Inputs!$C$6-Inputs!$C$7))</f>
        <v>1249.4999999999998</v>
      </c>
      <c r="I29" s="28">
        <f>IF(A28&gt;=Inputs!$B$17,"",J28)</f>
      </c>
      <c r="J29" s="28">
        <f>IF(A28&gt;=Inputs!$B$17,"",J28+12*H29)</f>
      </c>
      <c r="K29" s="28">
        <f>IF(A28&gt;=Inputs!$B$17,"",12*IF(B29&lt;Inputs!$B$5,1.61%*B29,1.61%*Inputs!$B$5))</f>
      </c>
      <c r="L29" s="44" t="e">
        <f>('Contribution schedule (full)'!E29-'Contribution schedule (basic)'!E29)/'Contribution schedule (basic)'!E29</f>
        <v>#VALUE!</v>
      </c>
    </row>
    <row r="30" spans="1:12" ht="14.25">
      <c r="A30" s="28">
        <f>IF(A29&gt;=Inputs!$B$17,"",A29+1)</f>
      </c>
      <c r="B30" s="25">
        <f>IF(A29&gt;=Inputs!$B$17,"",B29*(1+Inputs!$B$16))</f>
      </c>
      <c r="C30" s="25">
        <f>IF(A29&gt;=Inputs!$B$17,"",IF(B30&lt;Inputs!$B$5,(B30*Inputs!$B$6),IF(Inputs!$B$14=Inputs!$B$11,(B30*Inputs!$B$6),IF(Inputs!$B$14=Inputs!$B$12,(B30*Inputs!$B$6),IF(Inputs!$B$14=Inputs!$B$13,(Inputs!$B$5*Inputs!$B$6),0)))))</f>
      </c>
      <c r="D30" s="25">
        <f>IF(A29&gt;=Inputs!$B$17,"",IF(B30&lt;Inputs!$B$5,(B30*Inputs!$B$7),IF(Inputs!$B$14=Inputs!$B$11,(B30*Inputs!$B$6)-(Inputs!$B$5*(Inputs!$B$6-Inputs!$B$7)),IF(Inputs!$B$14=Inputs!$B$12,(Inputs!$B$5*Inputs!$B$7),IF(Inputs!$B$14=Inputs!$B$13,(Inputs!$B$5*Inputs!$B$7),0)))))</f>
      </c>
      <c r="E30" s="28">
        <f>IF(A29&gt;=Inputs!$B$17,"",IF(B30&lt;Inputs!$B$5,(B30*Inputs!$B$6)+(B30*Inputs!$B$7),IF(Inputs!$B$14=Inputs!$B$11,(B30*Inputs!$B$6)+(B30*Inputs!$B$6)-(Inputs!$B$5*(Inputs!$B$6-Inputs!$B$7)),IF(Inputs!$B$14=Inputs!$B$12,(B30*Inputs!$B$6)+(Inputs!$B$5*Inputs!$B$7),IF(Inputs!$B$14=Inputs!$B$13,(Inputs!$B$5*Inputs!$B$6)+(Inputs!$B$5*Inputs!$B$7),0)))))</f>
      </c>
      <c r="F30" s="28">
        <f>IF(A29&gt;=Inputs!$B$17,"",G29)</f>
      </c>
      <c r="G30" s="28">
        <f>IF(A29&gt;=Inputs!$B$17,"",(G29+12*E30)*(1+Inputs!$B$9))</f>
      </c>
      <c r="H30" s="24">
        <f>IF(C30&lt;Inputs!$C$5,Inputs!$C$8*(Inputs!$C$6-Inputs!$C$7),Inputs!$C$5*(Inputs!$C$6-Inputs!$C$7))</f>
        <v>1249.4999999999998</v>
      </c>
      <c r="I30" s="28">
        <f>IF(A29&gt;=Inputs!$B$17,"",J29)</f>
      </c>
      <c r="J30" s="28">
        <f>IF(A29&gt;=Inputs!$B$17,"",J29+12*H30)</f>
      </c>
      <c r="K30" s="28">
        <f>IF(A29&gt;=Inputs!$B$17,"",12*IF(B30&lt;Inputs!$B$5,1.61%*B30,1.61%*Inputs!$B$5))</f>
      </c>
      <c r="L30" s="44" t="e">
        <f>('Contribution schedule (full)'!E30-'Contribution schedule (basic)'!E30)/'Contribution schedule (basic)'!E30</f>
        <v>#VALUE!</v>
      </c>
    </row>
    <row r="31" spans="1:12" ht="14.25">
      <c r="A31" s="28">
        <f>IF(A30&gt;=Inputs!$B$17,"",A30+1)</f>
      </c>
      <c r="B31" s="25">
        <f>IF(A30&gt;=Inputs!$B$17,"",B30*(1+Inputs!$B$16))</f>
      </c>
      <c r="C31" s="25">
        <f>IF(A30&gt;=Inputs!$B$17,"",IF(B31&lt;Inputs!$B$5,(B31*Inputs!$B$6),IF(Inputs!$B$14=Inputs!$B$11,(B31*Inputs!$B$6),IF(Inputs!$B$14=Inputs!$B$12,(B31*Inputs!$B$6),IF(Inputs!$B$14=Inputs!$B$13,(Inputs!$B$5*Inputs!$B$6),0)))))</f>
      </c>
      <c r="D31" s="25">
        <f>IF(A30&gt;=Inputs!$B$17,"",IF(B31&lt;Inputs!$B$5,(B31*Inputs!$B$7),IF(Inputs!$B$14=Inputs!$B$11,(B31*Inputs!$B$6)-(Inputs!$B$5*(Inputs!$B$6-Inputs!$B$7)),IF(Inputs!$B$14=Inputs!$B$12,(Inputs!$B$5*Inputs!$B$7),IF(Inputs!$B$14=Inputs!$B$13,(Inputs!$B$5*Inputs!$B$7),0)))))</f>
      </c>
      <c r="E31" s="28">
        <f>IF(A30&gt;=Inputs!$B$17,"",IF(B31&lt;Inputs!$B$5,(B31*Inputs!$B$6)+(B31*Inputs!$B$7),IF(Inputs!$B$14=Inputs!$B$11,(B31*Inputs!$B$6)+(B31*Inputs!$B$6)-(Inputs!$B$5*(Inputs!$B$6-Inputs!$B$7)),IF(Inputs!$B$14=Inputs!$B$12,(B31*Inputs!$B$6)+(Inputs!$B$5*Inputs!$B$7),IF(Inputs!$B$14=Inputs!$B$13,(Inputs!$B$5*Inputs!$B$6)+(Inputs!$B$5*Inputs!$B$7),0)))))</f>
      </c>
      <c r="F31" s="28">
        <f>IF(A30&gt;=Inputs!$B$17,"",G30)</f>
      </c>
      <c r="G31" s="28">
        <f>IF(A30&gt;=Inputs!$B$17,"",(G30+12*E31)*(1+Inputs!$B$9))</f>
      </c>
      <c r="H31" s="24">
        <f>IF(C31&lt;Inputs!$C$5,Inputs!$C$8*(Inputs!$C$6-Inputs!$C$7),Inputs!$C$5*(Inputs!$C$6-Inputs!$C$7))</f>
        <v>1249.4999999999998</v>
      </c>
      <c r="I31" s="28">
        <f>IF(A30&gt;=Inputs!$B$17,"",J30)</f>
      </c>
      <c r="J31" s="28">
        <f>IF(A30&gt;=Inputs!$B$17,"",J30+12*H31)</f>
      </c>
      <c r="K31" s="28">
        <f>IF(A30&gt;=Inputs!$B$17,"",12*IF(B31&lt;Inputs!$B$5,1.61%*B31,1.61%*Inputs!$B$5))</f>
      </c>
      <c r="L31" s="44" t="e">
        <f>('Contribution schedule (full)'!E31-'Contribution schedule (basic)'!E31)/'Contribution schedule (basic)'!E31</f>
        <v>#VALUE!</v>
      </c>
    </row>
    <row r="32" spans="1:12" ht="14.25">
      <c r="A32" s="28">
        <f>IF(A31&gt;=Inputs!$B$17,"",A31+1)</f>
      </c>
      <c r="B32" s="25">
        <f>IF(A31&gt;=Inputs!$B$17,"",B31*(1+Inputs!$B$16))</f>
      </c>
      <c r="C32" s="25">
        <f>IF(A31&gt;=Inputs!$B$17,"",IF(B32&lt;Inputs!$B$5,(B32*Inputs!$B$6),IF(Inputs!$B$14=Inputs!$B$11,(B32*Inputs!$B$6),IF(Inputs!$B$14=Inputs!$B$12,(B32*Inputs!$B$6),IF(Inputs!$B$14=Inputs!$B$13,(Inputs!$B$5*Inputs!$B$6),0)))))</f>
      </c>
      <c r="D32" s="25">
        <f>IF(A31&gt;=Inputs!$B$17,"",IF(B32&lt;Inputs!$B$5,(B32*Inputs!$B$7),IF(Inputs!$B$14=Inputs!$B$11,(B32*Inputs!$B$6)-(Inputs!$B$5*(Inputs!$B$6-Inputs!$B$7)),IF(Inputs!$B$14=Inputs!$B$12,(Inputs!$B$5*Inputs!$B$7),IF(Inputs!$B$14=Inputs!$B$13,(Inputs!$B$5*Inputs!$B$7),0)))))</f>
      </c>
      <c r="E32" s="28">
        <f>IF(A31&gt;=Inputs!$B$17,"",IF(B32&lt;Inputs!$B$5,(B32*Inputs!$B$6)+(B32*Inputs!$B$7),IF(Inputs!$B$14=Inputs!$B$11,(B32*Inputs!$B$6)+(B32*Inputs!$B$6)-(Inputs!$B$5*(Inputs!$B$6-Inputs!$B$7)),IF(Inputs!$B$14=Inputs!$B$12,(B32*Inputs!$B$6)+(Inputs!$B$5*Inputs!$B$7),IF(Inputs!$B$14=Inputs!$B$13,(Inputs!$B$5*Inputs!$B$6)+(Inputs!$B$5*Inputs!$B$7),0)))))</f>
      </c>
      <c r="F32" s="28">
        <f>IF(A31&gt;=Inputs!$B$17,"",G31)</f>
      </c>
      <c r="G32" s="28">
        <f>IF(A31&gt;=Inputs!$B$17,"",(G31+12*E32)*(1+Inputs!$B$9))</f>
      </c>
      <c r="H32" s="24">
        <f>IF(C32&lt;Inputs!$C$5,Inputs!$C$8*(Inputs!$C$6-Inputs!$C$7),Inputs!$C$5*(Inputs!$C$6-Inputs!$C$7))</f>
        <v>1249.4999999999998</v>
      </c>
      <c r="I32" s="28">
        <f>IF(A31&gt;=Inputs!$B$17,"",J31)</f>
      </c>
      <c r="J32" s="28">
        <f>IF(A31&gt;=Inputs!$B$17,"",J31+12*H32)</f>
      </c>
      <c r="K32" s="28">
        <f>IF(A31&gt;=Inputs!$B$17,"",12*IF(B32&lt;Inputs!$B$5,1.61%*B32,1.61%*Inputs!$B$5))</f>
      </c>
      <c r="L32" s="44" t="e">
        <f>('Contribution schedule (full)'!E32-'Contribution schedule (basic)'!E32)/'Contribution schedule (basic)'!E32</f>
        <v>#VALUE!</v>
      </c>
    </row>
    <row r="33" spans="1:12" ht="14.25">
      <c r="A33" s="28">
        <f>IF(A32&gt;=Inputs!$B$17,"",A32+1)</f>
      </c>
      <c r="B33" s="25">
        <f>IF(A32&gt;=Inputs!$B$17,"",B32*(1+Inputs!$B$16))</f>
      </c>
      <c r="C33" s="25">
        <f>IF(A32&gt;=Inputs!$B$17,"",IF(B33&lt;Inputs!$B$5,(B33*Inputs!$B$6),IF(Inputs!$B$14=Inputs!$B$11,(B33*Inputs!$B$6),IF(Inputs!$B$14=Inputs!$B$12,(B33*Inputs!$B$6),IF(Inputs!$B$14=Inputs!$B$13,(Inputs!$B$5*Inputs!$B$6),0)))))</f>
      </c>
      <c r="D33" s="25">
        <f>IF(A32&gt;=Inputs!$B$17,"",IF(B33&lt;Inputs!$B$5,(B33*Inputs!$B$7),IF(Inputs!$B$14=Inputs!$B$11,(B33*Inputs!$B$6)-(Inputs!$B$5*(Inputs!$B$6-Inputs!$B$7)),IF(Inputs!$B$14=Inputs!$B$12,(Inputs!$B$5*Inputs!$B$7),IF(Inputs!$B$14=Inputs!$B$13,(Inputs!$B$5*Inputs!$B$7),0)))))</f>
      </c>
      <c r="E33" s="28">
        <f>IF(A32&gt;=Inputs!$B$17,"",IF(B33&lt;Inputs!$B$5,(B33*Inputs!$B$6)+(B33*Inputs!$B$7),IF(Inputs!$B$14=Inputs!$B$11,(B33*Inputs!$B$6)+(B33*Inputs!$B$6)-(Inputs!$B$5*(Inputs!$B$6-Inputs!$B$7)),IF(Inputs!$B$14=Inputs!$B$12,(B33*Inputs!$B$6)+(Inputs!$B$5*Inputs!$B$7),IF(Inputs!$B$14=Inputs!$B$13,(Inputs!$B$5*Inputs!$B$6)+(Inputs!$B$5*Inputs!$B$7),0)))))</f>
      </c>
      <c r="F33" s="28">
        <f>IF(A32&gt;=Inputs!$B$17,"",G32)</f>
      </c>
      <c r="G33" s="28">
        <f>IF(A32&gt;=Inputs!$B$17,"",(G32+12*E33)*(1+Inputs!$B$9))</f>
      </c>
      <c r="H33" s="24">
        <f>IF(C33&lt;Inputs!$C$5,Inputs!$C$8*(Inputs!$C$6-Inputs!$C$7),Inputs!$C$5*(Inputs!$C$6-Inputs!$C$7))</f>
        <v>1249.4999999999998</v>
      </c>
      <c r="I33" s="28">
        <f>IF(A32&gt;=Inputs!$B$17,"",J32)</f>
      </c>
      <c r="J33" s="28">
        <f>IF(A32&gt;=Inputs!$B$17,"",J32+12*H33)</f>
      </c>
      <c r="K33" s="28">
        <f>IF(A32&gt;=Inputs!$B$17,"",12*IF(B33&lt;Inputs!$B$5,1.61%*B33,1.61%*Inputs!$B$5))</f>
      </c>
      <c r="L33" s="44" t="e">
        <f>('Contribution schedule (full)'!E33-'Contribution schedule (basic)'!E33)/'Contribution schedule (basic)'!E33</f>
        <v>#VALUE!</v>
      </c>
    </row>
    <row r="34" spans="1:12" ht="14.25">
      <c r="A34" s="28">
        <f>IF(A33&gt;=Inputs!$B$17,"",A33+1)</f>
      </c>
      <c r="B34" s="25">
        <f>IF(A33&gt;=Inputs!$B$17,"",B33*(1+Inputs!$B$16))</f>
      </c>
      <c r="C34" s="25">
        <f>IF(A33&gt;=Inputs!$B$17,"",IF(B34&lt;Inputs!$B$5,(B34*Inputs!$B$6),IF(Inputs!$B$14=Inputs!$B$11,(B34*Inputs!$B$6),IF(Inputs!$B$14=Inputs!$B$12,(B34*Inputs!$B$6),IF(Inputs!$B$14=Inputs!$B$13,(Inputs!$B$5*Inputs!$B$6),0)))))</f>
      </c>
      <c r="D34" s="25">
        <f>IF(A33&gt;=Inputs!$B$17,"",IF(B34&lt;Inputs!$B$5,(B34*Inputs!$B$7),IF(Inputs!$B$14=Inputs!$B$11,(B34*Inputs!$B$6)-(Inputs!$B$5*(Inputs!$B$6-Inputs!$B$7)),IF(Inputs!$B$14=Inputs!$B$12,(Inputs!$B$5*Inputs!$B$7),IF(Inputs!$B$14=Inputs!$B$13,(Inputs!$B$5*Inputs!$B$7),0)))))</f>
      </c>
      <c r="E34" s="28">
        <f>IF(A33&gt;=Inputs!$B$17,"",IF(B34&lt;Inputs!$B$5,(B34*Inputs!$B$6)+(B34*Inputs!$B$7),IF(Inputs!$B$14=Inputs!$B$11,(B34*Inputs!$B$6)+(B34*Inputs!$B$6)-(Inputs!$B$5*(Inputs!$B$6-Inputs!$B$7)),IF(Inputs!$B$14=Inputs!$B$12,(B34*Inputs!$B$6)+(Inputs!$B$5*Inputs!$B$7),IF(Inputs!$B$14=Inputs!$B$13,(Inputs!$B$5*Inputs!$B$6)+(Inputs!$B$5*Inputs!$B$7),0)))))</f>
      </c>
      <c r="F34" s="28">
        <f>IF(A33&gt;=Inputs!$B$17,"",G33)</f>
      </c>
      <c r="G34" s="28">
        <f>IF(A33&gt;=Inputs!$B$17,"",(G33+12*E34)*(1+Inputs!$B$9))</f>
      </c>
      <c r="H34" s="24">
        <f>IF(C34&lt;Inputs!$C$5,Inputs!$C$8*(Inputs!$C$6-Inputs!$C$7),Inputs!$C$5*(Inputs!$C$6-Inputs!$C$7))</f>
        <v>1249.4999999999998</v>
      </c>
      <c r="I34" s="28">
        <f>IF(A33&gt;=Inputs!$B$17,"",J33)</f>
      </c>
      <c r="J34" s="28">
        <f>IF(A33&gt;=Inputs!$B$17,"",J33+12*H34)</f>
      </c>
      <c r="K34" s="28">
        <f>IF(A33&gt;=Inputs!$B$17,"",12*IF(B34&lt;Inputs!$B$5,1.61%*B34,1.61%*Inputs!$B$5))</f>
      </c>
      <c r="L34" s="44" t="e">
        <f>('Contribution schedule (full)'!E34-'Contribution schedule (basic)'!E34)/'Contribution schedule (basic)'!E34</f>
        <v>#VALUE!</v>
      </c>
    </row>
    <row r="35" spans="1:12" ht="14.25">
      <c r="A35" s="28">
        <f>IF(A34&gt;=Inputs!$B$17,"",A34+1)</f>
      </c>
      <c r="B35" s="25">
        <f>IF(A34&gt;=Inputs!$B$17,"",B34*(1+Inputs!$B$16))</f>
      </c>
      <c r="C35" s="25">
        <f>IF(A34&gt;=Inputs!$B$17,"",IF(B35&lt;Inputs!$B$5,(B35*Inputs!$B$6),IF(Inputs!$B$14=Inputs!$B$11,(B35*Inputs!$B$6),IF(Inputs!$B$14=Inputs!$B$12,(B35*Inputs!$B$6),IF(Inputs!$B$14=Inputs!$B$13,(Inputs!$B$5*Inputs!$B$6),0)))))</f>
      </c>
      <c r="D35" s="25">
        <f>IF(A34&gt;=Inputs!$B$17,"",IF(B35&lt;Inputs!$B$5,(B35*Inputs!$B$7),IF(Inputs!$B$14=Inputs!$B$11,(B35*Inputs!$B$6)-(Inputs!$B$5*(Inputs!$B$6-Inputs!$B$7)),IF(Inputs!$B$14=Inputs!$B$12,(Inputs!$B$5*Inputs!$B$7),IF(Inputs!$B$14=Inputs!$B$13,(Inputs!$B$5*Inputs!$B$7),0)))))</f>
      </c>
      <c r="E35" s="28">
        <f>IF(A34&gt;=Inputs!$B$17,"",IF(B35&lt;Inputs!$B$5,(B35*Inputs!$B$6)+(B35*Inputs!$B$7),IF(Inputs!$B$14=Inputs!$B$11,(B35*Inputs!$B$6)+(B35*Inputs!$B$6)-(Inputs!$B$5*(Inputs!$B$6-Inputs!$B$7)),IF(Inputs!$B$14=Inputs!$B$12,(B35*Inputs!$B$6)+(Inputs!$B$5*Inputs!$B$7),IF(Inputs!$B$14=Inputs!$B$13,(Inputs!$B$5*Inputs!$B$6)+(Inputs!$B$5*Inputs!$B$7),0)))))</f>
      </c>
      <c r="F35" s="28">
        <f>IF(A34&gt;=Inputs!$B$17,"",G34)</f>
      </c>
      <c r="G35" s="28">
        <f>IF(A34&gt;=Inputs!$B$17,"",(G34+12*E35)*(1+Inputs!$B$9))</f>
      </c>
      <c r="H35" s="24">
        <f>IF(C35&lt;Inputs!$C$5,Inputs!$C$8*(Inputs!$C$6-Inputs!$C$7),Inputs!$C$5*(Inputs!$C$6-Inputs!$C$7))</f>
        <v>1249.4999999999998</v>
      </c>
      <c r="I35" s="28">
        <f>IF(A34&gt;=Inputs!$B$17,"",J34)</f>
      </c>
      <c r="J35" s="28">
        <f>IF(A34&gt;=Inputs!$B$17,"",J34+12*H35)</f>
      </c>
      <c r="K35" s="28">
        <f>IF(A34&gt;=Inputs!$B$17,"",12*IF(B35&lt;Inputs!$B$5,1.61%*B35,1.61%*Inputs!$B$5))</f>
      </c>
      <c r="L35" s="44" t="e">
        <f>('Contribution schedule (full)'!E35-'Contribution schedule (basic)'!E35)/'Contribution schedule (basic)'!E35</f>
        <v>#VALUE!</v>
      </c>
    </row>
    <row r="36" spans="1:12" ht="14.25">
      <c r="A36" s="28">
        <f>IF(A35&gt;=Inputs!$B$17,"",A35+1)</f>
      </c>
      <c r="B36" s="25">
        <f>IF(A35&gt;=Inputs!$B$17,"",B35*(1+Inputs!$B$16))</f>
      </c>
      <c r="C36" s="25">
        <f>IF(A35&gt;=Inputs!$B$17,"",IF(B36&lt;Inputs!$B$5,(B36*Inputs!$B$6),IF(Inputs!$B$14=Inputs!$B$11,(B36*Inputs!$B$6),IF(Inputs!$B$14=Inputs!$B$12,(B36*Inputs!$B$6),IF(Inputs!$B$14=Inputs!$B$13,(Inputs!$B$5*Inputs!$B$6),0)))))</f>
      </c>
      <c r="D36" s="25">
        <f>IF(A35&gt;=Inputs!$B$17,"",IF(B36&lt;Inputs!$B$5,(B36*Inputs!$B$7),IF(Inputs!$B$14=Inputs!$B$11,(B36*Inputs!$B$6)-(Inputs!$B$5*(Inputs!$B$6-Inputs!$B$7)),IF(Inputs!$B$14=Inputs!$B$12,(Inputs!$B$5*Inputs!$B$7),IF(Inputs!$B$14=Inputs!$B$13,(Inputs!$B$5*Inputs!$B$7),0)))))</f>
      </c>
      <c r="E36" s="28">
        <f>IF(A35&gt;=Inputs!$B$17,"",IF(B36&lt;Inputs!$B$5,(B36*Inputs!$B$6)+(B36*Inputs!$B$7),IF(Inputs!$B$14=Inputs!$B$11,(B36*Inputs!$B$6)+(B36*Inputs!$B$6)-(Inputs!$B$5*(Inputs!$B$6-Inputs!$B$7)),IF(Inputs!$B$14=Inputs!$B$12,(B36*Inputs!$B$6)+(Inputs!$B$5*Inputs!$B$7),IF(Inputs!$B$14=Inputs!$B$13,(Inputs!$B$5*Inputs!$B$6)+(Inputs!$B$5*Inputs!$B$7),0)))))</f>
      </c>
      <c r="F36" s="28">
        <f>IF(A35&gt;=Inputs!$B$17,"",G35)</f>
      </c>
      <c r="G36" s="28">
        <f>IF(A35&gt;=Inputs!$B$17,"",(G35+12*E36)*(1+Inputs!$B$9))</f>
      </c>
      <c r="H36" s="24">
        <f>IF(C36&lt;Inputs!$C$5,Inputs!$C$8*(Inputs!$C$6-Inputs!$C$7),Inputs!$C$5*(Inputs!$C$6-Inputs!$C$7))</f>
        <v>1249.4999999999998</v>
      </c>
      <c r="I36" s="28">
        <f>IF(A35&gt;=Inputs!$B$17,"",J35)</f>
      </c>
      <c r="J36" s="28">
        <f>IF(A35&gt;=Inputs!$B$17,"",J35+12*H36)</f>
      </c>
      <c r="K36" s="28">
        <f>IF(A35&gt;=Inputs!$B$17,"",12*IF(B36&lt;Inputs!$B$5,1.61%*B36,1.61%*Inputs!$B$5))</f>
      </c>
      <c r="L36" s="44" t="e">
        <f>('Contribution schedule (full)'!E36-'Contribution schedule (basic)'!E36)/'Contribution schedule (basic)'!E36</f>
        <v>#VALUE!</v>
      </c>
    </row>
    <row r="37" spans="1:12" ht="14.25">
      <c r="A37" s="28">
        <f>IF(A36&gt;=Inputs!$B$17,"",A36+1)</f>
      </c>
      <c r="B37" s="25">
        <f>IF(A36&gt;=Inputs!$B$17,"",B36*(1+Inputs!$B$16))</f>
      </c>
      <c r="C37" s="25">
        <f>IF(A36&gt;=Inputs!$B$17,"",IF(B37&lt;Inputs!$B$5,(B37*Inputs!$B$6),IF(Inputs!$B$14=Inputs!$B$11,(B37*Inputs!$B$6),IF(Inputs!$B$14=Inputs!$B$12,(B37*Inputs!$B$6),IF(Inputs!$B$14=Inputs!$B$13,(Inputs!$B$5*Inputs!$B$6),0)))))</f>
      </c>
      <c r="D37" s="25">
        <f>IF(A36&gt;=Inputs!$B$17,"",IF(B37&lt;Inputs!$B$5,(B37*Inputs!$B$7),IF(Inputs!$B$14=Inputs!$B$11,(B37*Inputs!$B$6)-(Inputs!$B$5*(Inputs!$B$6-Inputs!$B$7)),IF(Inputs!$B$14=Inputs!$B$12,(Inputs!$B$5*Inputs!$B$7),IF(Inputs!$B$14=Inputs!$B$13,(Inputs!$B$5*Inputs!$B$7),0)))))</f>
      </c>
      <c r="E37" s="28">
        <f>IF(A36&gt;=Inputs!$B$17,"",IF(B37&lt;Inputs!$B$5,(B37*Inputs!$B$6)+(B37*Inputs!$B$7),IF(Inputs!$B$14=Inputs!$B$11,(B37*Inputs!$B$6)+(B37*Inputs!$B$6)-(Inputs!$B$5*(Inputs!$B$6-Inputs!$B$7)),IF(Inputs!$B$14=Inputs!$B$12,(B37*Inputs!$B$6)+(Inputs!$B$5*Inputs!$B$7),IF(Inputs!$B$14=Inputs!$B$13,(Inputs!$B$5*Inputs!$B$6)+(Inputs!$B$5*Inputs!$B$7),0)))))</f>
      </c>
      <c r="F37" s="28">
        <f>IF(A36&gt;=Inputs!$B$17,"",G36)</f>
      </c>
      <c r="G37" s="28">
        <f>IF(A36&gt;=Inputs!$B$17,"",(G36+12*E37)*(1+Inputs!$B$9))</f>
      </c>
      <c r="H37" s="24">
        <f>IF(C37&lt;Inputs!$C$5,Inputs!$C$8*(Inputs!$C$6-Inputs!$C$7),Inputs!$C$5*(Inputs!$C$6-Inputs!$C$7))</f>
        <v>1249.4999999999998</v>
      </c>
      <c r="I37" s="28">
        <f>IF(A36&gt;=Inputs!$B$17,"",J36)</f>
      </c>
      <c r="J37" s="28">
        <f>IF(A36&gt;=Inputs!$B$17,"",J36+12*H37)</f>
      </c>
      <c r="K37" s="28">
        <f>IF(A36&gt;=Inputs!$B$17,"",12*IF(B37&lt;Inputs!$B$5,1.61%*B37,1.61%*Inputs!$B$5))</f>
      </c>
      <c r="L37" s="44" t="e">
        <f>('Contribution schedule (full)'!E37-'Contribution schedule (basic)'!E37)/'Contribution schedule (basic)'!E37</f>
        <v>#VALUE!</v>
      </c>
    </row>
    <row r="38" spans="1:12" ht="14.25">
      <c r="A38" s="28">
        <f>IF(A37&gt;=Inputs!$B$17,"",A37+1)</f>
      </c>
      <c r="B38" s="25">
        <f>IF(A37&gt;=Inputs!$B$17,"",B37*(1+Inputs!$B$16))</f>
      </c>
      <c r="C38" s="25">
        <f>IF(A37&gt;=Inputs!$B$17,"",IF(B38&lt;Inputs!$B$5,(B38*Inputs!$B$6),IF(Inputs!$B$14=Inputs!$B$11,(B38*Inputs!$B$6),IF(Inputs!$B$14=Inputs!$B$12,(B38*Inputs!$B$6),IF(Inputs!$B$14=Inputs!$B$13,(Inputs!$B$5*Inputs!$B$6),0)))))</f>
      </c>
      <c r="D38" s="25">
        <f>IF(A37&gt;=Inputs!$B$17,"",IF(B38&lt;Inputs!$B$5,(B38*Inputs!$B$7),IF(Inputs!$B$14=Inputs!$B$11,(B38*Inputs!$B$6)-(Inputs!$B$5*(Inputs!$B$6-Inputs!$B$7)),IF(Inputs!$B$14=Inputs!$B$12,(Inputs!$B$5*Inputs!$B$7),IF(Inputs!$B$14=Inputs!$B$13,(Inputs!$B$5*Inputs!$B$7),0)))))</f>
      </c>
      <c r="E38" s="28">
        <f>IF(A37&gt;=Inputs!$B$17,"",IF(B38&lt;Inputs!$B$5,(B38*Inputs!$B$6)+(B38*Inputs!$B$7),IF(Inputs!$B$14=Inputs!$B$11,(B38*Inputs!$B$6)+(B38*Inputs!$B$6)-(Inputs!$B$5*(Inputs!$B$6-Inputs!$B$7)),IF(Inputs!$B$14=Inputs!$B$12,(B38*Inputs!$B$6)+(Inputs!$B$5*Inputs!$B$7),IF(Inputs!$B$14=Inputs!$B$13,(Inputs!$B$5*Inputs!$B$6)+(Inputs!$B$5*Inputs!$B$7),0)))))</f>
      </c>
      <c r="F38" s="28">
        <f>IF(A37&gt;=Inputs!$B$17,"",G37)</f>
      </c>
      <c r="G38" s="28">
        <f>IF(A37&gt;=Inputs!$B$17,"",(G37+12*E38)*(1+Inputs!$B$9))</f>
      </c>
      <c r="H38" s="24">
        <f>IF(C38&lt;Inputs!$C$5,Inputs!$C$8*(Inputs!$C$6-Inputs!$C$7),Inputs!$C$5*(Inputs!$C$6-Inputs!$C$7))</f>
        <v>1249.4999999999998</v>
      </c>
      <c r="I38" s="28">
        <f>IF(A37&gt;=Inputs!$B$17,"",J37)</f>
      </c>
      <c r="J38" s="28">
        <f>IF(A37&gt;=Inputs!$B$17,"",J37+12*H38)</f>
      </c>
      <c r="K38" s="28">
        <f>IF(A37&gt;=Inputs!$B$17,"",12*IF(B38&lt;Inputs!$B$5,1.61%*B38,1.61%*Inputs!$B$5))</f>
      </c>
      <c r="L38" s="44" t="e">
        <f>('Contribution schedule (full)'!E38-'Contribution schedule (basic)'!E38)/'Contribution schedule (basic)'!E38</f>
        <v>#VALUE!</v>
      </c>
    </row>
    <row r="39" spans="1:12" ht="14.25">
      <c r="A39" s="28">
        <f>IF(A38&gt;=Inputs!$B$17,"",A38+1)</f>
      </c>
      <c r="B39" s="25">
        <f>IF(A38&gt;=Inputs!$B$17,"",B38*(1+Inputs!$B$16))</f>
      </c>
      <c r="C39" s="25">
        <f>IF(A38&gt;=Inputs!$B$17,"",IF(B39&lt;Inputs!$B$5,(B39*Inputs!$B$6),IF(Inputs!$B$14=Inputs!$B$11,(B39*Inputs!$B$6),IF(Inputs!$B$14=Inputs!$B$12,(B39*Inputs!$B$6),IF(Inputs!$B$14=Inputs!$B$13,(Inputs!$B$5*Inputs!$B$6),0)))))</f>
      </c>
      <c r="D39" s="25">
        <f>IF(A38&gt;=Inputs!$B$17,"",IF(B39&lt;Inputs!$B$5,(B39*Inputs!$B$7),IF(Inputs!$B$14=Inputs!$B$11,(B39*Inputs!$B$6)-(Inputs!$B$5*(Inputs!$B$6-Inputs!$B$7)),IF(Inputs!$B$14=Inputs!$B$12,(Inputs!$B$5*Inputs!$B$7),IF(Inputs!$B$14=Inputs!$B$13,(Inputs!$B$5*Inputs!$B$7),0)))))</f>
      </c>
      <c r="E39" s="28">
        <f>IF(A38&gt;=Inputs!$B$17,"",IF(B39&lt;Inputs!$B$5,(B39*Inputs!$B$6)+(B39*Inputs!$B$7),IF(Inputs!$B$14=Inputs!$B$11,(B39*Inputs!$B$6)+(B39*Inputs!$B$6)-(Inputs!$B$5*(Inputs!$B$6-Inputs!$B$7)),IF(Inputs!$B$14=Inputs!$B$12,(B39*Inputs!$B$6)+(Inputs!$B$5*Inputs!$B$7),IF(Inputs!$B$14=Inputs!$B$13,(Inputs!$B$5*Inputs!$B$6)+(Inputs!$B$5*Inputs!$B$7),0)))))</f>
      </c>
      <c r="F39" s="28">
        <f>IF(A38&gt;=Inputs!$B$17,"",G38)</f>
      </c>
      <c r="G39" s="28">
        <f>IF(A38&gt;=Inputs!$B$17,"",(G38+12*E39)*(1+Inputs!$B$9))</f>
      </c>
      <c r="H39" s="24">
        <f>IF(C39&lt;Inputs!$C$5,Inputs!$C$8*(Inputs!$C$6-Inputs!$C$7),Inputs!$C$5*(Inputs!$C$6-Inputs!$C$7))</f>
        <v>1249.4999999999998</v>
      </c>
      <c r="I39" s="28">
        <f>IF(A38&gt;=Inputs!$B$17,"",J38)</f>
      </c>
      <c r="J39" s="28">
        <f>IF(A38&gt;=Inputs!$B$17,"",J38+12*H39)</f>
      </c>
      <c r="K39" s="28">
        <f>IF(A38&gt;=Inputs!$B$17,"",12*IF(B39&lt;Inputs!$B$5,1.61%*B39,1.61%*Inputs!$B$5))</f>
      </c>
      <c r="L39" s="44" t="e">
        <f>('Contribution schedule (full)'!E39-'Contribution schedule (basic)'!E39)/'Contribution schedule (basic)'!E39</f>
        <v>#VALUE!</v>
      </c>
    </row>
    <row r="40" spans="1:12" ht="14.25">
      <c r="A40" s="28">
        <f>IF(A39&gt;=Inputs!$B$17,"",A39+1)</f>
      </c>
      <c r="B40" s="25">
        <f>IF(A39&gt;=Inputs!$B$17,"",B39*(1+Inputs!$B$16))</f>
      </c>
      <c r="C40" s="25">
        <f>IF(A39&gt;=Inputs!$B$17,"",IF(B40&lt;Inputs!$B$5,(B40*Inputs!$B$6),IF(Inputs!$B$14=Inputs!$B$11,(B40*Inputs!$B$6),IF(Inputs!$B$14=Inputs!$B$12,(B40*Inputs!$B$6),IF(Inputs!$B$14=Inputs!$B$13,(Inputs!$B$5*Inputs!$B$6),0)))))</f>
      </c>
      <c r="D40" s="25">
        <f>IF(A39&gt;=Inputs!$B$17,"",IF(B40&lt;Inputs!$B$5,(B40*Inputs!$B$7),IF(Inputs!$B$14=Inputs!$B$11,(B40*Inputs!$B$6)-(Inputs!$B$5*(Inputs!$B$6-Inputs!$B$7)),IF(Inputs!$B$14=Inputs!$B$12,(Inputs!$B$5*Inputs!$B$7),IF(Inputs!$B$14=Inputs!$B$13,(Inputs!$B$5*Inputs!$B$7),0)))))</f>
      </c>
      <c r="E40" s="28">
        <f>IF(A39&gt;=Inputs!$B$17,"",IF(B40&lt;Inputs!$B$5,(B40*Inputs!$B$6)+(B40*Inputs!$B$7),IF(Inputs!$B$14=Inputs!$B$11,(B40*Inputs!$B$6)+(B40*Inputs!$B$6)-(Inputs!$B$5*(Inputs!$B$6-Inputs!$B$7)),IF(Inputs!$B$14=Inputs!$B$12,(B40*Inputs!$B$6)+(Inputs!$B$5*Inputs!$B$7),IF(Inputs!$B$14=Inputs!$B$13,(Inputs!$B$5*Inputs!$B$6)+(Inputs!$B$5*Inputs!$B$7),0)))))</f>
      </c>
      <c r="F40" s="28">
        <f>IF(A39&gt;=Inputs!$B$17,"",G39)</f>
      </c>
      <c r="G40" s="28">
        <f>IF(A39&gt;=Inputs!$B$17,"",(G39+12*E40)*(1+Inputs!$B$9))</f>
      </c>
      <c r="H40" s="24">
        <f>IF(C40&lt;Inputs!$C$5,Inputs!$C$8*(Inputs!$C$6-Inputs!$C$7),Inputs!$C$5*(Inputs!$C$6-Inputs!$C$7))</f>
        <v>1249.4999999999998</v>
      </c>
      <c r="I40" s="28">
        <f>IF(A39&gt;=Inputs!$B$17,"",J39)</f>
      </c>
      <c r="J40" s="28">
        <f>IF(A39&gt;=Inputs!$B$17,"",J39+12*H40)</f>
      </c>
      <c r="K40" s="28">
        <f>IF(A39&gt;=Inputs!$B$17,"",12*IF(B40&lt;Inputs!$B$5,1.61%*B40,1.61%*Inputs!$B$5))</f>
      </c>
      <c r="L40" s="44" t="e">
        <f>('Contribution schedule (full)'!E40-'Contribution schedule (basic)'!E40)/'Contribution schedule (basic)'!E40</f>
        <v>#VALUE!</v>
      </c>
    </row>
    <row r="41" spans="1:12" ht="14.25">
      <c r="A41" s="28">
        <f>IF(A40&gt;=Inputs!$B$17,"",A40+1)</f>
      </c>
      <c r="B41" s="25">
        <f>IF(A40&gt;=Inputs!$B$17,"",B40*(1+Inputs!$B$16))</f>
      </c>
      <c r="C41" s="25">
        <f>IF(A40&gt;=Inputs!$B$17,"",IF(B41&lt;Inputs!$B$5,(B41*Inputs!$B$6),IF(Inputs!$B$14=Inputs!$B$11,(B41*Inputs!$B$6),IF(Inputs!$B$14=Inputs!$B$12,(B41*Inputs!$B$6),IF(Inputs!$B$14=Inputs!$B$13,(Inputs!$B$5*Inputs!$B$6),0)))))</f>
      </c>
      <c r="D41" s="25">
        <f>IF(A40&gt;=Inputs!$B$17,"",IF(B41&lt;Inputs!$B$5,(B41*Inputs!$B$7),IF(Inputs!$B$14=Inputs!$B$11,(B41*Inputs!$B$6)-(Inputs!$B$5*(Inputs!$B$6-Inputs!$B$7)),IF(Inputs!$B$14=Inputs!$B$12,(Inputs!$B$5*Inputs!$B$7),IF(Inputs!$B$14=Inputs!$B$13,(Inputs!$B$5*Inputs!$B$7),0)))))</f>
      </c>
      <c r="E41" s="28">
        <f>IF(A40&gt;=Inputs!$B$17,"",IF(B41&lt;Inputs!$B$5,(B41*Inputs!$B$6)+(B41*Inputs!$B$7),IF(Inputs!$B$14=Inputs!$B$11,(B41*Inputs!$B$6)+(B41*Inputs!$B$6)-(Inputs!$B$5*(Inputs!$B$6-Inputs!$B$7)),IF(Inputs!$B$14=Inputs!$B$12,(B41*Inputs!$B$6)+(Inputs!$B$5*Inputs!$B$7),IF(Inputs!$B$14=Inputs!$B$13,(Inputs!$B$5*Inputs!$B$6)+(Inputs!$B$5*Inputs!$B$7),0)))))</f>
      </c>
      <c r="F41" s="28">
        <f>IF(A40&gt;=Inputs!$B$17,"",G40)</f>
      </c>
      <c r="G41" s="28">
        <f>IF(A40&gt;=Inputs!$B$17,"",(G40+12*E41)*(1+Inputs!$B$9))</f>
      </c>
      <c r="H41" s="24">
        <f>IF(C41&lt;Inputs!$C$5,Inputs!$C$8*(Inputs!$C$6-Inputs!$C$7),Inputs!$C$5*(Inputs!$C$6-Inputs!$C$7))</f>
        <v>1249.4999999999998</v>
      </c>
      <c r="I41" s="28">
        <f>IF(A40&gt;=Inputs!$B$17,"",J40)</f>
      </c>
      <c r="J41" s="28">
        <f>IF(A40&gt;=Inputs!$B$17,"",J40+12*H41)</f>
      </c>
      <c r="K41" s="28">
        <f>IF(A40&gt;=Inputs!$B$17,"",12*IF(B41&lt;Inputs!$B$5,1.61%*B41,1.61%*Inputs!$B$5))</f>
      </c>
      <c r="L41" s="44" t="e">
        <f>('Contribution schedule (full)'!E41-'Contribution schedule (basic)'!E41)/'Contribution schedule (basic)'!E41</f>
        <v>#VALUE!</v>
      </c>
    </row>
    <row r="42" spans="1:12" ht="14.25">
      <c r="A42" s="28">
        <f>IF(A41&gt;=Inputs!$B$17,"",A41+1)</f>
      </c>
      <c r="B42" s="25">
        <f>IF(A41&gt;=Inputs!$B$17,"",B41*(1+Inputs!$B$16))</f>
      </c>
      <c r="C42" s="25">
        <f>IF(A41&gt;=Inputs!$B$17,"",IF(B42&lt;Inputs!$B$5,(B42*Inputs!$B$6),IF(Inputs!$B$14=Inputs!$B$11,(B42*Inputs!$B$6),IF(Inputs!$B$14=Inputs!$B$12,(B42*Inputs!$B$6),IF(Inputs!$B$14=Inputs!$B$13,(Inputs!$B$5*Inputs!$B$6),0)))))</f>
      </c>
      <c r="D42" s="25">
        <f>IF(A41&gt;=Inputs!$B$17,"",IF(B42&lt;Inputs!$B$5,(B42*Inputs!$B$7),IF(Inputs!$B$14=Inputs!$B$11,(B42*Inputs!$B$6)-(Inputs!$B$5*(Inputs!$B$6-Inputs!$B$7)),IF(Inputs!$B$14=Inputs!$B$12,(Inputs!$B$5*Inputs!$B$7),IF(Inputs!$B$14=Inputs!$B$13,(Inputs!$B$5*Inputs!$B$7),0)))))</f>
      </c>
      <c r="E42" s="28">
        <f>IF(A41&gt;=Inputs!$B$17,"",IF(B42&lt;Inputs!$B$5,(B42*Inputs!$B$6)+(B42*Inputs!$B$7),IF(Inputs!$B$14=Inputs!$B$11,(B42*Inputs!$B$6)+(B42*Inputs!$B$6)-(Inputs!$B$5*(Inputs!$B$6-Inputs!$B$7)),IF(Inputs!$B$14=Inputs!$B$12,(B42*Inputs!$B$6)+(Inputs!$B$5*Inputs!$B$7),IF(Inputs!$B$14=Inputs!$B$13,(Inputs!$B$5*Inputs!$B$6)+(Inputs!$B$5*Inputs!$B$7),0)))))</f>
      </c>
      <c r="F42" s="28">
        <f>IF(A41&gt;=Inputs!$B$17,"",G41)</f>
      </c>
      <c r="G42" s="28">
        <f>IF(A41&gt;=Inputs!$B$17,"",(G41+12*E42)*(1+Inputs!$B$9))</f>
      </c>
      <c r="H42" s="24">
        <f>IF(C42&lt;Inputs!$C$5,Inputs!$C$8*(Inputs!$C$6-Inputs!$C$7),Inputs!$C$5*(Inputs!$C$6-Inputs!$C$7))</f>
        <v>1249.4999999999998</v>
      </c>
      <c r="I42" s="28">
        <f>IF(A41&gt;=Inputs!$B$17,"",J41)</f>
      </c>
      <c r="J42" s="28">
        <f>IF(A41&gt;=Inputs!$B$17,"",J41+12*H42)</f>
      </c>
      <c r="K42" s="28">
        <f>IF(A41&gt;=Inputs!$B$17,"",12*IF(B42&lt;Inputs!$B$5,1.61%*B42,1.61%*Inputs!$B$5))</f>
      </c>
      <c r="L42" s="44" t="e">
        <f>('Contribution schedule (full)'!E42-'Contribution schedule (basic)'!E42)/'Contribution schedule (basic)'!E42</f>
        <v>#VALUE!</v>
      </c>
    </row>
    <row r="43" spans="1:12" ht="14.25">
      <c r="A43" s="28">
        <f>IF(A42&gt;=Inputs!$B$17,"",A42+1)</f>
      </c>
      <c r="B43" s="25">
        <f>IF(A42&gt;=Inputs!$B$17,"",B42*(1+Inputs!$B$16))</f>
      </c>
      <c r="C43" s="25">
        <f>IF(A42&gt;=Inputs!$B$17,"",IF(B43&lt;Inputs!$B$5,(B43*Inputs!$B$6),IF(Inputs!$B$14=Inputs!$B$11,(B43*Inputs!$B$6),IF(Inputs!$B$14=Inputs!$B$12,(B43*Inputs!$B$6),IF(Inputs!$B$14=Inputs!$B$13,(Inputs!$B$5*Inputs!$B$6),0)))))</f>
      </c>
      <c r="D43" s="25">
        <f>IF(A42&gt;=Inputs!$B$17,"",IF(B43&lt;Inputs!$B$5,(B43*Inputs!$B$7),IF(Inputs!$B$14=Inputs!$B$11,(B43*Inputs!$B$6)-(Inputs!$B$5*(Inputs!$B$6-Inputs!$B$7)),IF(Inputs!$B$14=Inputs!$B$12,(Inputs!$B$5*Inputs!$B$7),IF(Inputs!$B$14=Inputs!$B$13,(Inputs!$B$5*Inputs!$B$7),0)))))</f>
      </c>
      <c r="E43" s="28">
        <f>IF(A42&gt;=Inputs!$B$17,"",IF(B43&lt;Inputs!$B$5,(B43*Inputs!$B$6)+(B43*Inputs!$B$7),IF(Inputs!$B$14=Inputs!$B$11,(B43*Inputs!$B$6)+(B43*Inputs!$B$6)-(Inputs!$B$5*(Inputs!$B$6-Inputs!$B$7)),IF(Inputs!$B$14=Inputs!$B$12,(B43*Inputs!$B$6)+(Inputs!$B$5*Inputs!$B$7),IF(Inputs!$B$14=Inputs!$B$13,(Inputs!$B$5*Inputs!$B$6)+(Inputs!$B$5*Inputs!$B$7),0)))))</f>
      </c>
      <c r="F43" s="28">
        <f>IF(A42&gt;=Inputs!$B$17,"",G42)</f>
      </c>
      <c r="G43" s="28">
        <f>IF(A42&gt;=Inputs!$B$17,"",(G42+12*E43)*(1+Inputs!$B$9))</f>
      </c>
      <c r="H43" s="24">
        <f>IF(C43&lt;Inputs!$C$5,Inputs!$C$8*(Inputs!$C$6-Inputs!$C$7),Inputs!$C$5*(Inputs!$C$6-Inputs!$C$7))</f>
        <v>1249.4999999999998</v>
      </c>
      <c r="I43" s="28">
        <f>IF(A42&gt;=Inputs!$B$17,"",J42)</f>
      </c>
      <c r="J43" s="28">
        <f>IF(A42&gt;=Inputs!$B$17,"",J42+12*H43)</f>
      </c>
      <c r="K43" s="28">
        <f>IF(A42&gt;=Inputs!$B$17,"",12*IF(B43&lt;Inputs!$B$5,1.61%*B43,1.61%*Inputs!$B$5))</f>
      </c>
      <c r="L43" s="44" t="e">
        <f>('Contribution schedule (full)'!E43-'Contribution schedule (basic)'!E43)/'Contribution schedule (basic)'!E43</f>
        <v>#VALUE!</v>
      </c>
    </row>
    <row r="44" spans="1:12" ht="14.25">
      <c r="A44" s="28">
        <f>IF(A43&gt;=Inputs!$B$17,"",A43+1)</f>
      </c>
      <c r="B44" s="25">
        <f>IF(A43&gt;=Inputs!$B$17,"",B43*(1+Inputs!$B$16))</f>
      </c>
      <c r="C44" s="25">
        <f>IF(A43&gt;=Inputs!$B$17,"",IF(B44&lt;Inputs!$B$5,(B44*Inputs!$B$6),IF(Inputs!$B$14=Inputs!$B$11,(B44*Inputs!$B$6),IF(Inputs!$B$14=Inputs!$B$12,(B44*Inputs!$B$6),IF(Inputs!$B$14=Inputs!$B$13,(Inputs!$B$5*Inputs!$B$6),0)))))</f>
      </c>
      <c r="D44" s="25">
        <f>IF(A43&gt;=Inputs!$B$17,"",IF(B44&lt;Inputs!$B$5,(B44*Inputs!$B$7),IF(Inputs!$B$14=Inputs!$B$11,(B44*Inputs!$B$6)-(Inputs!$B$5*(Inputs!$B$6-Inputs!$B$7)),IF(Inputs!$B$14=Inputs!$B$12,(Inputs!$B$5*Inputs!$B$7),IF(Inputs!$B$14=Inputs!$B$13,(Inputs!$B$5*Inputs!$B$7),0)))))</f>
      </c>
      <c r="E44" s="28">
        <f>IF(A43&gt;=Inputs!$B$17,"",IF(B44&lt;Inputs!$B$5,(B44*Inputs!$B$6)+(B44*Inputs!$B$7),IF(Inputs!$B$14=Inputs!$B$11,(B44*Inputs!$B$6)+(B44*Inputs!$B$6)-(Inputs!$B$5*(Inputs!$B$6-Inputs!$B$7)),IF(Inputs!$B$14=Inputs!$B$12,(B44*Inputs!$B$6)+(Inputs!$B$5*Inputs!$B$7),IF(Inputs!$B$14=Inputs!$B$13,(Inputs!$B$5*Inputs!$B$6)+(Inputs!$B$5*Inputs!$B$7),0)))))</f>
      </c>
      <c r="F44" s="28">
        <f>IF(A43&gt;=Inputs!$B$17,"",G43)</f>
      </c>
      <c r="G44" s="28">
        <f>IF(A43&gt;=Inputs!$B$17,"",(G43+12*E44)*(1+Inputs!$B$9))</f>
      </c>
      <c r="H44" s="24">
        <f>IF(C44&lt;Inputs!$C$5,Inputs!$C$8*(Inputs!$C$6-Inputs!$C$7),Inputs!$C$5*(Inputs!$C$6-Inputs!$C$7))</f>
        <v>1249.4999999999998</v>
      </c>
      <c r="I44" s="28">
        <f>IF(A43&gt;=Inputs!$B$17,"",J43)</f>
      </c>
      <c r="J44" s="28">
        <f>IF(A43&gt;=Inputs!$B$17,"",J43+12*H44)</f>
      </c>
      <c r="K44" s="28">
        <f>IF(A43&gt;=Inputs!$B$17,"",12*IF(B44&lt;Inputs!$B$5,1.61%*B44,1.61%*Inputs!$B$5))</f>
      </c>
      <c r="L44" s="44" t="e">
        <f>('Contribution schedule (full)'!E44-'Contribution schedule (basic)'!E44)/'Contribution schedule (basic)'!E44</f>
        <v>#VALUE!</v>
      </c>
    </row>
    <row r="45" spans="1:12" ht="14.25">
      <c r="A45" s="28">
        <f>IF(A44&gt;=Inputs!$B$17,"",A44+1)</f>
      </c>
      <c r="B45" s="25">
        <f>IF(A44&gt;=Inputs!$B$17,"",B44*(1+Inputs!$B$16))</f>
      </c>
      <c r="C45" s="25">
        <f>IF(A44&gt;=Inputs!$B$17,"",IF(B45&lt;Inputs!$B$5,(B45*Inputs!$B$6),IF(Inputs!$B$14=Inputs!$B$11,(B45*Inputs!$B$6),IF(Inputs!$B$14=Inputs!$B$12,(B45*Inputs!$B$6),IF(Inputs!$B$14=Inputs!$B$13,(Inputs!$B$5*Inputs!$B$6),0)))))</f>
      </c>
      <c r="D45" s="25">
        <f>IF(A44&gt;=Inputs!$B$17,"",IF(B45&lt;Inputs!$B$5,(B45*Inputs!$B$7),IF(Inputs!$B$14=Inputs!$B$11,(B45*Inputs!$B$6)-(Inputs!$B$5*(Inputs!$B$6-Inputs!$B$7)),IF(Inputs!$B$14=Inputs!$B$12,(Inputs!$B$5*Inputs!$B$7),IF(Inputs!$B$14=Inputs!$B$13,(Inputs!$B$5*Inputs!$B$7),0)))))</f>
      </c>
      <c r="E45" s="28">
        <f>IF(A44&gt;=Inputs!$B$17,"",IF(B45&lt;Inputs!$B$5,(B45*Inputs!$B$6)+(B45*Inputs!$B$7),IF(Inputs!$B$14=Inputs!$B$11,(B45*Inputs!$B$6)+(B45*Inputs!$B$6)-(Inputs!$B$5*(Inputs!$B$6-Inputs!$B$7)),IF(Inputs!$B$14=Inputs!$B$12,(B45*Inputs!$B$6)+(Inputs!$B$5*Inputs!$B$7),IF(Inputs!$B$14=Inputs!$B$13,(Inputs!$B$5*Inputs!$B$6)+(Inputs!$B$5*Inputs!$B$7),0)))))</f>
      </c>
      <c r="F45" s="28">
        <f>IF(A44&gt;=Inputs!$B$17,"",G44)</f>
      </c>
      <c r="G45" s="28">
        <f>IF(A44&gt;=Inputs!$B$17,"",(G44+12*E45)*(1+Inputs!$B$9))</f>
      </c>
      <c r="H45" s="24">
        <f>IF(C45&lt;Inputs!$C$5,Inputs!$C$8*(Inputs!$C$6-Inputs!$C$7),Inputs!$C$5*(Inputs!$C$6-Inputs!$C$7))</f>
        <v>1249.4999999999998</v>
      </c>
      <c r="I45" s="28">
        <f>IF(A44&gt;=Inputs!$B$17,"",J44)</f>
      </c>
      <c r="J45" s="28">
        <f>IF(A44&gt;=Inputs!$B$17,"",J44+12*H45)</f>
      </c>
      <c r="K45" s="28">
        <f>IF(A44&gt;=Inputs!$B$17,"",12*IF(B45&lt;Inputs!$B$5,1.61%*B45,1.61%*Inputs!$B$5))</f>
      </c>
      <c r="L45" s="44" t="e">
        <f>('Contribution schedule (full)'!E45-'Contribution schedule (basic)'!E45)/'Contribution schedule (basic)'!E45</f>
        <v>#VALUE!</v>
      </c>
    </row>
    <row r="46" spans="1:12" ht="14.25">
      <c r="A46" s="28">
        <f>IF(A45&gt;=Inputs!$B$17,"",A45+1)</f>
      </c>
      <c r="B46" s="25">
        <f>IF(A45&gt;=Inputs!$B$17,"",B45*(1+Inputs!$B$16))</f>
      </c>
      <c r="C46" s="25">
        <f>IF(A45&gt;=Inputs!$B$17,"",IF(B46&lt;Inputs!$B$5,(B46*Inputs!$B$6),IF(Inputs!$B$14=Inputs!$B$11,(B46*Inputs!$B$6),IF(Inputs!$B$14=Inputs!$B$12,(B46*Inputs!$B$6),IF(Inputs!$B$14=Inputs!$B$13,(Inputs!$B$5*Inputs!$B$6),0)))))</f>
      </c>
      <c r="D46" s="25">
        <f>IF(A45&gt;=Inputs!$B$17,"",IF(B46&lt;Inputs!$B$5,(B46*Inputs!$B$7),IF(Inputs!$B$14=Inputs!$B$11,(B46*Inputs!$B$6)-(Inputs!$B$5*(Inputs!$B$6-Inputs!$B$7)),IF(Inputs!$B$14=Inputs!$B$12,(Inputs!$B$5*Inputs!$B$7),IF(Inputs!$B$14=Inputs!$B$13,(Inputs!$B$5*Inputs!$B$7),0)))))</f>
      </c>
      <c r="E46" s="28">
        <f>IF(A45&gt;=Inputs!$B$17,"",IF(B46&lt;Inputs!$B$5,(B46*Inputs!$B$6)+(B46*Inputs!$B$7),IF(Inputs!$B$14=Inputs!$B$11,(B46*Inputs!$B$6)+(B46*Inputs!$B$6)-(Inputs!$B$5*(Inputs!$B$6-Inputs!$B$7)),IF(Inputs!$B$14=Inputs!$B$12,(B46*Inputs!$B$6)+(Inputs!$B$5*Inputs!$B$7),IF(Inputs!$B$14=Inputs!$B$13,(Inputs!$B$5*Inputs!$B$6)+(Inputs!$B$5*Inputs!$B$7),0)))))</f>
      </c>
      <c r="F46" s="28">
        <f>IF(A45&gt;=Inputs!$B$17,"",G45)</f>
      </c>
      <c r="G46" s="28">
        <f>IF(A45&gt;=Inputs!$B$17,"",(G45+12*E46)*(1+Inputs!$B$9))</f>
      </c>
      <c r="H46" s="24">
        <f>IF(C46&lt;Inputs!$C$5,Inputs!$C$8*(Inputs!$C$6-Inputs!$C$7),Inputs!$C$5*(Inputs!$C$6-Inputs!$C$7))</f>
        <v>1249.4999999999998</v>
      </c>
      <c r="I46" s="28">
        <f>IF(A45&gt;=Inputs!$B$17,"",J45)</f>
      </c>
      <c r="J46" s="28">
        <f>IF(A45&gt;=Inputs!$B$17,"",J45+12*H46)</f>
      </c>
      <c r="K46" s="28">
        <f>IF(A45&gt;=Inputs!$B$17,"",12*IF(B46&lt;Inputs!$B$5,1.61%*B46,1.61%*Inputs!$B$5))</f>
      </c>
      <c r="L46" s="44" t="e">
        <f>('Contribution schedule (full)'!E46-'Contribution schedule (basic)'!E46)/'Contribution schedule (basic)'!E46</f>
        <v>#VALUE!</v>
      </c>
    </row>
    <row r="47" spans="1:12" ht="14.25">
      <c r="A47" s="28">
        <f>IF(A46&gt;=Inputs!$B$17,"",A46+1)</f>
      </c>
      <c r="B47" s="25">
        <f>IF(A46&gt;=Inputs!$B$17,"",B46*(1+Inputs!$B$16))</f>
      </c>
      <c r="C47" s="25">
        <f>IF(A46&gt;=Inputs!$B$17,"",IF(B47&lt;Inputs!$B$5,(B47*Inputs!$B$6),IF(Inputs!$B$14=Inputs!$B$11,(B47*Inputs!$B$6),IF(Inputs!$B$14=Inputs!$B$12,(B47*Inputs!$B$6),IF(Inputs!$B$14=Inputs!$B$13,(Inputs!$B$5*Inputs!$B$6),0)))))</f>
      </c>
      <c r="D47" s="25">
        <f>IF(A46&gt;=Inputs!$B$17,"",IF(B47&lt;Inputs!$B$5,(B47*Inputs!$B$7),IF(Inputs!$B$14=Inputs!$B$11,(B47*Inputs!$B$6)-(Inputs!$B$5*(Inputs!$B$6-Inputs!$B$7)),IF(Inputs!$B$14=Inputs!$B$12,(Inputs!$B$5*Inputs!$B$7),IF(Inputs!$B$14=Inputs!$B$13,(Inputs!$B$5*Inputs!$B$7),0)))))</f>
      </c>
      <c r="E47" s="28">
        <f>IF(A46&gt;=Inputs!$B$17,"",IF(B47&lt;Inputs!$B$5,(B47*Inputs!$B$6)+(B47*Inputs!$B$7),IF(Inputs!$B$14=Inputs!$B$11,(B47*Inputs!$B$6)+(B47*Inputs!$B$6)-(Inputs!$B$5*(Inputs!$B$6-Inputs!$B$7)),IF(Inputs!$B$14=Inputs!$B$12,(B47*Inputs!$B$6)+(Inputs!$B$5*Inputs!$B$7),IF(Inputs!$B$14=Inputs!$B$13,(Inputs!$B$5*Inputs!$B$6)+(Inputs!$B$5*Inputs!$B$7),0)))))</f>
      </c>
      <c r="F47" s="28">
        <f>IF(A46&gt;=Inputs!$B$17,"",G46)</f>
      </c>
      <c r="G47" s="28">
        <f>IF(A46&gt;=Inputs!$B$17,"",(G46+12*E47)*(1+Inputs!$B$9))</f>
      </c>
      <c r="H47" s="24">
        <f>IF(C47&lt;Inputs!$C$5,Inputs!$C$8*(Inputs!$C$6-Inputs!$C$7),Inputs!$C$5*(Inputs!$C$6-Inputs!$C$7))</f>
        <v>1249.4999999999998</v>
      </c>
      <c r="I47" s="28">
        <f>IF(A46&gt;=Inputs!$B$17,"",J46)</f>
      </c>
      <c r="J47" s="28">
        <f>IF(A46&gt;=Inputs!$B$17,"",J46+12*H47)</f>
      </c>
      <c r="K47" s="28">
        <f>IF(A46&gt;=Inputs!$B$17,"",12*IF(B47&lt;Inputs!$B$5,1.61%*B47,1.61%*Inputs!$B$5))</f>
      </c>
      <c r="L47" s="44" t="e">
        <f>('Contribution schedule (full)'!E47-'Contribution schedule (basic)'!E47)/'Contribution schedule (basic)'!E47</f>
        <v>#VALUE!</v>
      </c>
    </row>
    <row r="48" spans="1:12" ht="14.25">
      <c r="A48" s="28">
        <f>IF(A47&gt;=Inputs!$B$17,"",A47+1)</f>
      </c>
      <c r="B48" s="25">
        <f>IF(A47&gt;=Inputs!$B$17,"",B47*(1+Inputs!$B$16))</f>
      </c>
      <c r="C48" s="25">
        <f>IF(A47&gt;=Inputs!$B$17,"",IF(B48&lt;Inputs!$B$5,(B48*Inputs!$B$6),IF(Inputs!$B$14=Inputs!$B$11,(B48*Inputs!$B$6),IF(Inputs!$B$14=Inputs!$B$12,(B48*Inputs!$B$6),IF(Inputs!$B$14=Inputs!$B$13,(Inputs!$B$5*Inputs!$B$6),0)))))</f>
      </c>
      <c r="D48" s="25">
        <f>IF(A47&gt;=Inputs!$B$17,"",IF(B48&lt;Inputs!$B$5,(B48*Inputs!$B$7),IF(Inputs!$B$14=Inputs!$B$11,(B48*Inputs!$B$6)-(Inputs!$B$5*(Inputs!$B$6-Inputs!$B$7)),IF(Inputs!$B$14=Inputs!$B$12,(Inputs!$B$5*Inputs!$B$7),IF(Inputs!$B$14=Inputs!$B$13,(Inputs!$B$5*Inputs!$B$7),0)))))</f>
      </c>
      <c r="E48" s="28">
        <f>IF(A47&gt;=Inputs!$B$17,"",IF(B48&lt;Inputs!$B$5,(B48*Inputs!$B$6)+(B48*Inputs!$B$7),IF(Inputs!$B$14=Inputs!$B$11,(B48*Inputs!$B$6)+(B48*Inputs!$B$6)-(Inputs!$B$5*(Inputs!$B$6-Inputs!$B$7)),IF(Inputs!$B$14=Inputs!$B$12,(B48*Inputs!$B$6)+(Inputs!$B$5*Inputs!$B$7),IF(Inputs!$B$14=Inputs!$B$13,(Inputs!$B$5*Inputs!$B$6)+(Inputs!$B$5*Inputs!$B$7),0)))))</f>
      </c>
      <c r="F48" s="28">
        <f>IF(A47&gt;=Inputs!$B$17,"",G47)</f>
      </c>
      <c r="G48" s="28">
        <f>IF(A47&gt;=Inputs!$B$17,"",(G47+12*E48)*(1+Inputs!$B$9))</f>
      </c>
      <c r="H48" s="24">
        <f>IF(C48&lt;Inputs!$C$5,Inputs!$C$8*(Inputs!$C$6-Inputs!$C$7),Inputs!$C$5*(Inputs!$C$6-Inputs!$C$7))</f>
        <v>1249.4999999999998</v>
      </c>
      <c r="I48" s="28">
        <f>IF(A47&gt;=Inputs!$B$17,"",J47)</f>
      </c>
      <c r="J48" s="28">
        <f>IF(A47&gt;=Inputs!$B$17,"",J47+12*H48)</f>
      </c>
      <c r="K48" s="28">
        <f>IF(A47&gt;=Inputs!$B$17,"",12*IF(B48&lt;Inputs!$B$5,1.61%*B48,1.61%*Inputs!$B$5))</f>
      </c>
      <c r="L48" s="44" t="e">
        <f>('Contribution schedule (full)'!E48-'Contribution schedule (basic)'!E48)/'Contribution schedule (basic)'!E48</f>
        <v>#VALUE!</v>
      </c>
    </row>
    <row r="49" spans="1:12" ht="14.25">
      <c r="A49" s="28">
        <f>IF(A48&gt;=Inputs!$B$17,"",A48+1)</f>
      </c>
      <c r="B49" s="25">
        <f>IF(A48&gt;=Inputs!$B$17,"",B48*(1+Inputs!$B$16))</f>
      </c>
      <c r="C49" s="25">
        <f>IF(A48&gt;=Inputs!$B$17,"",IF(B49&lt;Inputs!$B$5,(B49*Inputs!$B$6),IF(Inputs!$B$14=Inputs!$B$11,(B49*Inputs!$B$6),IF(Inputs!$B$14=Inputs!$B$12,(B49*Inputs!$B$6),IF(Inputs!$B$14=Inputs!$B$13,(Inputs!$B$5*Inputs!$B$6),0)))))</f>
      </c>
      <c r="D49" s="25">
        <f>IF(A48&gt;=Inputs!$B$17,"",IF(B49&lt;Inputs!$B$5,(B49*Inputs!$B$7),IF(Inputs!$B$14=Inputs!$B$11,(B49*Inputs!$B$6)-(Inputs!$B$5*(Inputs!$B$6-Inputs!$B$7)),IF(Inputs!$B$14=Inputs!$B$12,(Inputs!$B$5*Inputs!$B$7),IF(Inputs!$B$14=Inputs!$B$13,(Inputs!$B$5*Inputs!$B$7),0)))))</f>
      </c>
      <c r="E49" s="28">
        <f>IF(A48&gt;=Inputs!$B$17,"",IF(B49&lt;Inputs!$B$5,(B49*Inputs!$B$6)+(B49*Inputs!$B$7),IF(Inputs!$B$14=Inputs!$B$11,(B49*Inputs!$B$6)+(B49*Inputs!$B$6)-(Inputs!$B$5*(Inputs!$B$6-Inputs!$B$7)),IF(Inputs!$B$14=Inputs!$B$12,(B49*Inputs!$B$6)+(Inputs!$B$5*Inputs!$B$7),IF(Inputs!$B$14=Inputs!$B$13,(Inputs!$B$5*Inputs!$B$6)+(Inputs!$B$5*Inputs!$B$7),0)))))</f>
      </c>
      <c r="F49" s="28">
        <f>IF(A48&gt;=Inputs!$B$17,"",G48)</f>
      </c>
      <c r="G49" s="28">
        <f>IF(A48&gt;=Inputs!$B$17,"",(G48+12*E49)*(1+Inputs!$B$9))</f>
      </c>
      <c r="H49" s="24">
        <f>IF(C49&lt;Inputs!$C$5,Inputs!$C$8*(Inputs!$C$6-Inputs!$C$7),Inputs!$C$5*(Inputs!$C$6-Inputs!$C$7))</f>
        <v>1249.4999999999998</v>
      </c>
      <c r="I49" s="28">
        <f>IF(A48&gt;=Inputs!$B$17,"",J48)</f>
      </c>
      <c r="J49" s="28">
        <f>IF(A48&gt;=Inputs!$B$17,"",J48+12*H49)</f>
      </c>
      <c r="K49" s="28">
        <f>IF(A48&gt;=Inputs!$B$17,"",12*IF(B49&lt;Inputs!$B$5,1.61%*B49,1.61%*Inputs!$B$5))</f>
      </c>
      <c r="L49" s="44" t="e">
        <f>('Contribution schedule (full)'!E49-'Contribution schedule (basic)'!E49)/'Contribution schedule (basic)'!E49</f>
        <v>#VALUE!</v>
      </c>
    </row>
    <row r="50" spans="1:12" ht="14.25">
      <c r="A50" s="28">
        <f>IF(A49&gt;=Inputs!$B$17,"",A49+1)</f>
      </c>
      <c r="B50" s="25">
        <f>IF(A49&gt;=Inputs!$B$17,"",B49*(1+Inputs!$B$16))</f>
      </c>
      <c r="C50" s="25">
        <f>IF(A49&gt;=Inputs!$B$17,"",IF(B50&lt;Inputs!$B$5,(B50*Inputs!$B$6),IF(Inputs!$B$14=Inputs!$B$11,(B50*Inputs!$B$6),IF(Inputs!$B$14=Inputs!$B$12,(B50*Inputs!$B$6),IF(Inputs!$B$14=Inputs!$B$13,(Inputs!$B$5*Inputs!$B$6),0)))))</f>
      </c>
      <c r="D50" s="25">
        <f>IF(A49&gt;=Inputs!$B$17,"",IF(B50&lt;Inputs!$B$5,(B50*Inputs!$B$7),IF(Inputs!$B$14=Inputs!$B$11,(B50*Inputs!$B$6)-(Inputs!$B$5*(Inputs!$B$6-Inputs!$B$7)),IF(Inputs!$B$14=Inputs!$B$12,(Inputs!$B$5*Inputs!$B$7),IF(Inputs!$B$14=Inputs!$B$13,(Inputs!$B$5*Inputs!$B$7),0)))))</f>
      </c>
      <c r="E50" s="28">
        <f>IF(A49&gt;=Inputs!$B$17,"",IF(B50&lt;Inputs!$B$5,(B50*Inputs!$B$6)+(B50*Inputs!$B$7),IF(Inputs!$B$14=Inputs!$B$11,(B50*Inputs!$B$6)+(B50*Inputs!$B$6)-(Inputs!$B$5*(Inputs!$B$6-Inputs!$B$7)),IF(Inputs!$B$14=Inputs!$B$12,(B50*Inputs!$B$6)+(Inputs!$B$5*Inputs!$B$7),IF(Inputs!$B$14=Inputs!$B$13,(Inputs!$B$5*Inputs!$B$6)+(Inputs!$B$5*Inputs!$B$7),0)))))</f>
      </c>
      <c r="F50" s="28">
        <f>IF(A49&gt;=Inputs!$B$17,"",G49)</f>
      </c>
      <c r="G50" s="28">
        <f>IF(A49&gt;=Inputs!$B$17,"",(G49+12*E50)*(1+Inputs!$B$9))</f>
      </c>
      <c r="H50" s="24">
        <f>IF(C50&lt;Inputs!$C$5,Inputs!$C$8*(Inputs!$C$6-Inputs!$C$7),Inputs!$C$5*(Inputs!$C$6-Inputs!$C$7))</f>
        <v>1249.4999999999998</v>
      </c>
      <c r="I50" s="28">
        <f>IF(A49&gt;=Inputs!$B$17,"",J49)</f>
      </c>
      <c r="J50" s="28">
        <f>IF(A49&gt;=Inputs!$B$17,"",J49+12*H50)</f>
      </c>
      <c r="K50" s="28">
        <f>IF(A49&gt;=Inputs!$B$17,"",12*IF(B50&lt;Inputs!$B$5,1.61%*B50,1.61%*Inputs!$B$5))</f>
      </c>
      <c r="L50" s="44" t="e">
        <f>('Contribution schedule (full)'!E50-'Contribution schedule (basic)'!E50)/'Contribution schedule (basic)'!E50</f>
        <v>#VALUE!</v>
      </c>
    </row>
    <row r="51" spans="1:12" ht="14.25">
      <c r="A51" s="28">
        <f>IF(A50&gt;=Inputs!$B$17,"",A50+1)</f>
      </c>
      <c r="B51" s="25">
        <f>IF(A50&gt;=Inputs!$B$17,"",B50*(1+Inputs!$B$16))</f>
      </c>
      <c r="C51" s="25">
        <f>IF(A50&gt;=Inputs!$B$17,"",IF(B51&lt;Inputs!$B$5,(B51*Inputs!$B$6),IF(Inputs!$B$14=Inputs!$B$11,(B51*Inputs!$B$6),IF(Inputs!$B$14=Inputs!$B$12,(B51*Inputs!$B$6),IF(Inputs!$B$14=Inputs!$B$13,(Inputs!$B$5*Inputs!$B$6),0)))))</f>
      </c>
      <c r="D51" s="25">
        <f>IF(A50&gt;=Inputs!$B$17,"",IF(B51&lt;Inputs!$B$5,(B51*Inputs!$B$7),IF(Inputs!$B$14=Inputs!$B$11,(B51*Inputs!$B$6)-(Inputs!$B$5*(Inputs!$B$6-Inputs!$B$7)),IF(Inputs!$B$14=Inputs!$B$12,(Inputs!$B$5*Inputs!$B$7),IF(Inputs!$B$14=Inputs!$B$13,(Inputs!$B$5*Inputs!$B$7),0)))))</f>
      </c>
      <c r="E51" s="28">
        <f>IF(A50&gt;=Inputs!$B$17,"",IF(B51&lt;Inputs!$B$5,(B51*Inputs!$B$6)+(B51*Inputs!$B$7),IF(Inputs!$B$14=Inputs!$B$11,(B51*Inputs!$B$6)+(B51*Inputs!$B$6)-(Inputs!$B$5*(Inputs!$B$6-Inputs!$B$7)),IF(Inputs!$B$14=Inputs!$B$12,(B51*Inputs!$B$6)+(Inputs!$B$5*Inputs!$B$7),IF(Inputs!$B$14=Inputs!$B$13,(Inputs!$B$5*Inputs!$B$6)+(Inputs!$B$5*Inputs!$B$7),0)))))</f>
      </c>
      <c r="F51" s="28">
        <f>IF(A50&gt;=Inputs!$B$17,"",G50)</f>
      </c>
      <c r="G51" s="28">
        <f>IF(A50&gt;=Inputs!$B$17,"",(G50+12*E51)*(1+Inputs!$B$9))</f>
      </c>
      <c r="H51" s="24">
        <f>IF(C51&lt;Inputs!$C$5,Inputs!$C$8*(Inputs!$C$6-Inputs!$C$7),Inputs!$C$5*(Inputs!$C$6-Inputs!$C$7))</f>
        <v>1249.4999999999998</v>
      </c>
      <c r="I51" s="28">
        <f>IF(A50&gt;=Inputs!$B$17,"",J50)</f>
      </c>
      <c r="J51" s="28">
        <f>IF(A50&gt;=Inputs!$B$17,"",J50+12*H51)</f>
      </c>
      <c r="K51" s="28">
        <f>IF(A50&gt;=Inputs!$B$17,"",12*IF(B51&lt;Inputs!$B$5,1.61%*B51,1.61%*Inputs!$B$5))</f>
      </c>
      <c r="L51" s="44" t="e">
        <f>('Contribution schedule (full)'!E51-'Contribution schedule (basic)'!E51)/'Contribution schedule (basic)'!E51</f>
        <v>#VALUE!</v>
      </c>
    </row>
    <row r="52" spans="1:12" ht="14.25">
      <c r="A52" s="28">
        <f>IF(A51&gt;=Inputs!$B$17,"",A51+1)</f>
      </c>
      <c r="B52" s="25">
        <f>IF(A51&gt;=Inputs!$B$17,"",B51*(1+Inputs!$B$16))</f>
      </c>
      <c r="C52" s="25">
        <f>IF(A51&gt;=Inputs!$B$17,"",IF(B52&lt;Inputs!$B$5,(B52*Inputs!$B$6),IF(Inputs!$B$14=Inputs!$B$11,(B52*Inputs!$B$6),IF(Inputs!$B$14=Inputs!$B$12,(B52*Inputs!$B$6),IF(Inputs!$B$14=Inputs!$B$13,(Inputs!$B$5*Inputs!$B$6),0)))))</f>
      </c>
      <c r="D52" s="25">
        <f>IF(A51&gt;=Inputs!$B$17,"",IF(B52&lt;Inputs!$B$5,(B52*Inputs!$B$7),IF(Inputs!$B$14=Inputs!$B$11,(B52*Inputs!$B$6)-(Inputs!$B$5*(Inputs!$B$6-Inputs!$B$7)),IF(Inputs!$B$14=Inputs!$B$12,(Inputs!$B$5*Inputs!$B$7),IF(Inputs!$B$14=Inputs!$B$13,(Inputs!$B$5*Inputs!$B$7),0)))))</f>
      </c>
      <c r="E52" s="28">
        <f>IF(A51&gt;=Inputs!$B$17,"",IF(B52&lt;Inputs!$B$5,(B52*Inputs!$B$6)+(B52*Inputs!$B$7),IF(Inputs!$B$14=Inputs!$B$11,(B52*Inputs!$B$6)+(B52*Inputs!$B$6)-(Inputs!$B$5*(Inputs!$B$6-Inputs!$B$7)),IF(Inputs!$B$14=Inputs!$B$12,(B52*Inputs!$B$6)+(Inputs!$B$5*Inputs!$B$7),IF(Inputs!$B$14=Inputs!$B$13,(Inputs!$B$5*Inputs!$B$6)+(Inputs!$B$5*Inputs!$B$7),0)))))</f>
      </c>
      <c r="F52" s="28">
        <f>IF(A51&gt;=Inputs!$B$17,"",G51)</f>
      </c>
      <c r="G52" s="28">
        <f>IF(A51&gt;=Inputs!$B$17,"",(G51+12*E52)*(1+Inputs!$B$9))</f>
      </c>
      <c r="H52" s="24">
        <f>IF(C52&lt;Inputs!$C$5,Inputs!$C$8*(Inputs!$C$6-Inputs!$C$7),Inputs!$C$5*(Inputs!$C$6-Inputs!$C$7))</f>
        <v>1249.4999999999998</v>
      </c>
      <c r="I52" s="28">
        <f>IF(A51&gt;=Inputs!$B$17,"",J51)</f>
      </c>
      <c r="J52" s="28">
        <f>IF(A51&gt;=Inputs!$B$17,"",J51+12*H52)</f>
      </c>
      <c r="K52" s="28">
        <f>IF(A51&gt;=Inputs!$B$17,"",12*IF(B52&lt;Inputs!$B$5,1.61%*B52,1.61%*Inputs!$B$5))</f>
      </c>
      <c r="L52" s="44" t="e">
        <f>('Contribution schedule (full)'!E52-'Contribution schedule (basic)'!E52)/'Contribution schedule (basic)'!E52</f>
        <v>#VALUE!</v>
      </c>
    </row>
    <row r="53" spans="1:12" ht="14.25">
      <c r="A53" s="28">
        <f>IF(A52&gt;=Inputs!$B$17,"",A52+1)</f>
      </c>
      <c r="B53" s="25">
        <f>IF(A52&gt;=Inputs!$B$17,"",B52*(1+Inputs!$B$16))</f>
      </c>
      <c r="C53" s="25">
        <f>IF(A52&gt;=Inputs!$B$17,"",IF(B53&lt;Inputs!$B$5,(B53*Inputs!$B$6),IF(Inputs!$B$14=Inputs!$B$11,(B53*Inputs!$B$6),IF(Inputs!$B$14=Inputs!$B$12,(B53*Inputs!$B$6),IF(Inputs!$B$14=Inputs!$B$13,(Inputs!$B$5*Inputs!$B$6),0)))))</f>
      </c>
      <c r="D53" s="25">
        <f>IF(A52&gt;=Inputs!$B$17,"",IF(B53&lt;Inputs!$B$5,(B53*Inputs!$B$7),IF(Inputs!$B$14=Inputs!$B$11,(B53*Inputs!$B$6)-(Inputs!$B$5*(Inputs!$B$6-Inputs!$B$7)),IF(Inputs!$B$14=Inputs!$B$12,(Inputs!$B$5*Inputs!$B$7),IF(Inputs!$B$14=Inputs!$B$13,(Inputs!$B$5*Inputs!$B$7),0)))))</f>
      </c>
      <c r="E53" s="28">
        <f>IF(A52&gt;=Inputs!$B$17,"",IF(B53&lt;Inputs!$B$5,(B53*Inputs!$B$6)+(B53*Inputs!$B$7),IF(Inputs!$B$14=Inputs!$B$11,(B53*Inputs!$B$6)+(B53*Inputs!$B$6)-(Inputs!$B$5*(Inputs!$B$6-Inputs!$B$7)),IF(Inputs!$B$14=Inputs!$B$12,(B53*Inputs!$B$6)+(Inputs!$B$5*Inputs!$B$7),IF(Inputs!$B$14=Inputs!$B$13,(Inputs!$B$5*Inputs!$B$6)+(Inputs!$B$5*Inputs!$B$7),0)))))</f>
      </c>
      <c r="F53" s="28">
        <f>IF(A52&gt;=Inputs!$B$17,"",G52)</f>
      </c>
      <c r="G53" s="28">
        <f>IF(A52&gt;=Inputs!$B$17,"",(G52+12*E53)*(1+Inputs!$B$9))</f>
      </c>
      <c r="H53" s="24">
        <f>IF(C53&lt;Inputs!$C$5,Inputs!$C$8*(Inputs!$C$6-Inputs!$C$7),Inputs!$C$5*(Inputs!$C$6-Inputs!$C$7))</f>
        <v>1249.4999999999998</v>
      </c>
      <c r="I53" s="28">
        <f>IF(A52&gt;=Inputs!$B$17,"",J52)</f>
      </c>
      <c r="J53" s="28">
        <f>IF(A52&gt;=Inputs!$B$17,"",J52+12*H53)</f>
      </c>
      <c r="K53" s="28">
        <f>IF(A52&gt;=Inputs!$B$17,"",12*IF(B53&lt;Inputs!$B$5,1.61%*B53,1.61%*Inputs!$B$5))</f>
      </c>
      <c r="L53" s="44" t="e">
        <f>('Contribution schedule (full)'!E53-'Contribution schedule (basic)'!E53)/'Contribution schedule (basic)'!E53</f>
        <v>#VALUE!</v>
      </c>
    </row>
  </sheetData>
  <sheetProtection/>
  <mergeCells count="3">
    <mergeCell ref="C1:E1"/>
    <mergeCell ref="F1:G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pattu</cp:lastModifiedBy>
  <dcterms:created xsi:type="dcterms:W3CDTF">2015-06-10T08:27:43Z</dcterms:created>
  <dcterms:modified xsi:type="dcterms:W3CDTF">2019-03-01T09:03:36Z</dcterms:modified>
  <cp:category/>
  <cp:version/>
  <cp:contentType/>
  <cp:contentStatus/>
</cp:coreProperties>
</file>