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 filterPrivacy="1"/>
  <xr:revisionPtr revIDLastSave="0" documentId="8_{67B882CF-65B8-4006-99CD-C869492A9E25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Vis a vis comparison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77" i="1" l="1"/>
  <c r="A76" i="1" s="1"/>
  <c r="A74" i="1"/>
  <c r="A73" i="1"/>
  <c r="A72" i="1"/>
  <c r="A71" i="1"/>
  <c r="A70" i="1"/>
  <c r="A69" i="1"/>
  <c r="A68" i="1"/>
  <c r="A62" i="1"/>
  <c r="A61" i="1"/>
  <c r="A60" i="1"/>
  <c r="A54" i="1"/>
  <c r="A53" i="1"/>
  <c r="A52" i="1"/>
  <c r="F48" i="1"/>
  <c r="A64" i="1" s="1"/>
  <c r="A48" i="1"/>
  <c r="F47" i="1"/>
  <c r="A67" i="1" s="1"/>
  <c r="A47" i="1"/>
  <c r="A46" i="1"/>
  <c r="A45" i="1"/>
  <c r="A43" i="1"/>
  <c r="A42" i="1"/>
  <c r="A41" i="1"/>
  <c r="A40" i="1"/>
  <c r="A39" i="1"/>
  <c r="A35" i="1"/>
  <c r="A34" i="1"/>
  <c r="A33" i="1"/>
  <c r="A32" i="1"/>
  <c r="A31" i="1"/>
  <c r="A27" i="1"/>
  <c r="A26" i="1"/>
  <c r="A25" i="1"/>
  <c r="A24" i="1"/>
  <c r="A23" i="1"/>
  <c r="F21" i="1"/>
  <c r="A37" i="1" s="1"/>
  <c r="A21" i="1"/>
  <c r="F20" i="1"/>
  <c r="A38" i="1" s="1"/>
  <c r="A20" i="1"/>
  <c r="A19" i="1"/>
  <c r="F18" i="1"/>
  <c r="A18" i="1" s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  <c r="A95" i="1" s="1"/>
  <c r="A96" i="1" l="1"/>
  <c r="B98" i="1" s="1"/>
  <c r="A29" i="1"/>
  <c r="F44" i="1"/>
  <c r="A44" i="1" s="1"/>
  <c r="A50" i="1"/>
  <c r="A58" i="1"/>
  <c r="A66" i="1"/>
  <c r="A55" i="1"/>
  <c r="A63" i="1"/>
  <c r="A56" i="1"/>
  <c r="A28" i="1"/>
  <c r="A36" i="1"/>
  <c r="A49" i="1"/>
  <c r="A57" i="1"/>
  <c r="A65" i="1"/>
  <c r="A22" i="1"/>
  <c r="B79" i="1" s="1"/>
  <c r="A30" i="1"/>
  <c r="A51" i="1"/>
  <c r="A59" i="1"/>
  <c r="A7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A1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Figures in red indicate CASH OUTFLOW.
Figures in black indicate CASH INFLOW.</t>
        </r>
      </text>
    </comment>
    <comment ref="F1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 xml:space="preserve">This is the total amount the seller wants. I assume that we do the agreement of this same amount. All white money. Cells A3 to A12 are governed by this amount. You can tweak this as need be. </t>
        </r>
      </text>
    </comment>
    <comment ref="C5" authorId="0" shapeId="0" xr:uid="{BAF90C50-BE39-47D0-804F-9E6436BE1783}">
      <text>
        <r>
          <rPr>
            <b/>
            <sz val="9"/>
            <color indexed="81"/>
            <rFont val="Tahoma"/>
            <family val="2"/>
          </rPr>
          <t>Investor has to travel to the location for signing agreement if staying at geographically diverse location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2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This is maximum 2%. I have considered it as 1%. You can tweak it as need be.</t>
        </r>
      </text>
    </comment>
    <comment ref="A13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 xml:space="preserve">Challan --- 1000
Stamp Paper --- 100
Cash Fees --- 300
Clerk chirimiri --- 100
</t>
        </r>
      </text>
    </comment>
    <comment ref="C16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Paint job
Tubes, Bulbs, Fans
Basic furniture</t>
        </r>
      </text>
    </comment>
    <comment ref="F18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Borne half by both</t>
        </r>
      </text>
    </comment>
    <comment ref="F20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>Basic Charges</t>
        </r>
      </text>
    </comment>
    <comment ref="G20" authorId="0" shapeId="0" xr:uid="{00000000-0006-0000-0000-000008000000}">
      <text>
        <r>
          <rPr>
            <b/>
            <sz val="9"/>
            <color indexed="81"/>
            <rFont val="Tahoma"/>
            <family val="2"/>
          </rPr>
          <t>Factor of multiplication because you are renting it out.</t>
        </r>
      </text>
    </comment>
    <comment ref="F21" authorId="0" shapeId="0" xr:uid="{00000000-0006-0000-0000-000009000000}">
      <text>
        <r>
          <rPr>
            <b/>
            <sz val="9"/>
            <color indexed="81"/>
            <rFont val="Tahoma"/>
            <family val="2"/>
          </rPr>
          <t>You can tweak</t>
        </r>
      </text>
    </comment>
    <comment ref="F44" authorId="0" shapeId="0" xr:uid="{00000000-0006-0000-0000-00000A000000}">
      <text>
        <r>
          <rPr>
            <b/>
            <sz val="9"/>
            <color indexed="81"/>
            <rFont val="Tahoma"/>
            <family val="2"/>
          </rPr>
          <t>Borne half by both</t>
        </r>
      </text>
    </comment>
    <comment ref="A45" authorId="0" shapeId="0" xr:uid="{00000000-0006-0000-0000-00000B000000}">
      <text>
        <r>
          <rPr>
            <b/>
            <sz val="9"/>
            <color indexed="81"/>
            <rFont val="Tahoma"/>
            <family val="2"/>
          </rPr>
          <t>Interest received on security deposit of 1,00,000 @ 7 % 01 Sep 17 to 31 Aug 18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47" authorId="0" shapeId="0" xr:uid="{00000000-0006-0000-0000-00000C000000}">
      <text>
        <r>
          <rPr>
            <b/>
            <sz val="9"/>
            <color indexed="81"/>
            <rFont val="Tahoma"/>
            <family val="2"/>
          </rPr>
          <t>Basic Charges</t>
        </r>
      </text>
    </comment>
    <comment ref="G47" authorId="0" shapeId="0" xr:uid="{00000000-0006-0000-0000-00000D000000}">
      <text>
        <r>
          <rPr>
            <b/>
            <sz val="9"/>
            <color indexed="81"/>
            <rFont val="Tahoma"/>
            <family val="2"/>
          </rPr>
          <t>Factor of multiplication because you are renting it out.</t>
        </r>
      </text>
    </comment>
    <comment ref="F48" authorId="0" shapeId="0" xr:uid="{00000000-0006-0000-0000-00000E000000}">
      <text>
        <r>
          <rPr>
            <b/>
            <sz val="9"/>
            <color indexed="81"/>
            <rFont val="Tahoma"/>
            <family val="2"/>
          </rPr>
          <t>You can tweak</t>
        </r>
      </text>
    </comment>
    <comment ref="A71" authorId="0" shapeId="0" xr:uid="{00000000-0006-0000-0000-00000F000000}">
      <text>
        <r>
          <rPr>
            <b/>
            <sz val="9"/>
            <color indexed="81"/>
            <rFont val="Tahoma"/>
            <family val="2"/>
          </rPr>
          <t>Interest received on security deposit of 1,00,000 @ 7 % 01 Sep 18 to 31 Aug 19</t>
        </r>
      </text>
    </comment>
    <comment ref="C74" authorId="0" shapeId="0" xr:uid="{FDAC6BA5-4135-4C2E-B700-2112F7C4821F}">
      <text>
        <r>
          <rPr>
            <b/>
            <sz val="9"/>
            <color indexed="81"/>
            <rFont val="Tahoma"/>
            <family val="2"/>
          </rPr>
          <t>Investor has to travel to the location for signing agreement if staying at geographically diverse location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75" authorId="0" shapeId="0" xr:uid="{00000000-0006-0000-0000-000010000000}">
      <text>
        <r>
          <rPr>
            <b/>
            <sz val="9"/>
            <color indexed="81"/>
            <rFont val="Tahoma"/>
            <family val="2"/>
          </rPr>
          <t>This is maximum 2%. I have considered it as 1%. You can tweak it as need be.</t>
        </r>
      </text>
    </comment>
    <comment ref="C76" authorId="0" shapeId="0" xr:uid="{00000000-0006-0000-0000-000011000000}">
      <text>
        <r>
          <rPr>
            <b/>
            <sz val="9"/>
            <color indexed="81"/>
            <rFont val="Tahoma"/>
            <family val="2"/>
          </rPr>
          <t xml:space="preserve">There would be a long term capital gain tax of 31.2% on the profit that you have made when you sell the flat, if you don’t invest that profit in another property within 6 months or invest in specific infrastructure bonds. With the former option, you would get into a vicious loop of buy /sell and with the later, your money would be locked for 5 years and capital gain would be taxed after that, so basically tax is just deferred. </t>
        </r>
      </text>
    </comment>
    <comment ref="A77" authorId="0" shapeId="0" xr:uid="{00000000-0006-0000-0000-000012000000}">
      <text>
        <r>
          <rPr>
            <b/>
            <sz val="9"/>
            <color indexed="81"/>
            <rFont val="Tahoma"/>
            <family val="2"/>
          </rPr>
          <t xml:space="preserve">This is the value you sell for after say 2 years. You can tweak this value.
</t>
        </r>
      </text>
    </comment>
    <comment ref="B79" authorId="0" shapeId="0" xr:uid="{00000000-0006-0000-0000-000013000000}">
      <text>
        <r>
          <rPr>
            <b/>
            <sz val="9"/>
            <color indexed="81"/>
            <rFont val="Tahoma"/>
            <family val="2"/>
          </rPr>
          <t>This is THE number which we are after. It is the year on year ROI (return on investment)
Here, I have presumed that the property value of 70 Lakhs has grown at 10% year on year (which is very optimisitic) but look at the IRR value after all expenses, less than 1.5 %
Kindly note that real estate is bought entirely on down payment, no mortgage.You can imagine how the interest component would further damage the returns.</t>
        </r>
      </text>
    </comment>
    <comment ref="A95" authorId="0" shapeId="0" xr:uid="{00000000-0006-0000-0000-000014000000}">
      <text>
        <r>
          <rPr>
            <b/>
            <sz val="9"/>
            <color indexed="81"/>
            <rFont val="Tahoma"/>
            <family val="2"/>
          </rPr>
          <t>The amount we are putting in is the total amount you need to buy the property which is the sum of cells A02 through A17.
If you invest that in a debt fund, you would not incur taxes until you book the profit.</t>
        </r>
      </text>
    </comment>
    <comment ref="A96" authorId="0" shapeId="0" xr:uid="{00000000-0006-0000-0000-000015000000}">
      <text>
        <r>
          <rPr>
            <b/>
            <sz val="9"/>
            <color indexed="81"/>
            <rFont val="Tahoma"/>
            <family val="2"/>
          </rPr>
          <t xml:space="preserve">This is the total maturity amount for the same period which is buying to selling of flat.
The rate of interest is 5% per annum.
</t>
        </r>
      </text>
    </comment>
    <comment ref="B98" authorId="0" shapeId="0" xr:uid="{00000000-0006-0000-0000-000016000000}">
      <text>
        <r>
          <rPr>
            <b/>
            <sz val="9"/>
            <color indexed="81"/>
            <rFont val="Tahoma"/>
            <family val="2"/>
          </rPr>
          <t>This is THE number which we are after. It is the year on year ROI (return on investment)
Just look at the difference in the 2 XIRRs !
Kindly note that we are not even looking at equity :)</t>
        </r>
      </text>
    </comment>
  </commentList>
</comments>
</file>

<file path=xl/sharedStrings.xml><?xml version="1.0" encoding="utf-8"?>
<sst xmlns="http://schemas.openxmlformats.org/spreadsheetml/2006/main" count="87" uniqueCount="31">
  <si>
    <t>Cash Flow</t>
  </si>
  <si>
    <t>Date</t>
  </si>
  <si>
    <t>Comment</t>
  </si>
  <si>
    <t>XIRR</t>
  </si>
  <si>
    <t>Lawyer Fees</t>
  </si>
  <si>
    <t>Token money to seller</t>
  </si>
  <si>
    <t>Second Installment to seller</t>
  </si>
  <si>
    <t>Third Installment to seller</t>
  </si>
  <si>
    <t>Final Installment to seller</t>
  </si>
  <si>
    <t>Haveli Intimation</t>
  </si>
  <si>
    <t>Sundry Photocopies</t>
  </si>
  <si>
    <t>Stamp Duty - 6% of agreement value</t>
  </si>
  <si>
    <t>Registration - Flat cost</t>
  </si>
  <si>
    <t>Service Tax - 3.09% of agreement value</t>
  </si>
  <si>
    <t>VAT - 1% of agreement value</t>
  </si>
  <si>
    <t>These 4 components
go to the government</t>
  </si>
  <si>
    <t>Repair Work</t>
  </si>
  <si>
    <t>Power of Attorney</t>
  </si>
  <si>
    <t>Society Formalities - Share Certificates</t>
  </si>
  <si>
    <t>Maintenance Charges</t>
  </si>
  <si>
    <t>Rent Agreement Charges</t>
  </si>
  <si>
    <t>Broker Fees</t>
  </si>
  <si>
    <t>Rent Received</t>
  </si>
  <si>
    <t>Interest Received</t>
  </si>
  <si>
    <t>Property Tax</t>
  </si>
  <si>
    <t>Income Tax</t>
  </si>
  <si>
    <t>Selling value of the flat</t>
  </si>
  <si>
    <t>Newspaper Advertisement</t>
  </si>
  <si>
    <t>Conveyance charges for regn/agreement</t>
  </si>
  <si>
    <t>Invested in Debt fun like liquid or ultrashort bond</t>
  </si>
  <si>
    <t>Value after 2.5 years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</si>
</sst>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;[Red]#,##0"/>
    <numFmt numFmtId="165" formatCode="0.0000%"/>
    <numFmt numFmtId="166" formatCode="[$रु-44E]\ #,##0"/>
  </numFmts>
  <fonts count="8" x14ac:knownFonts="1">
    <font>
      <sz val="11"/>
      <color theme="1"/>
      <name val="Calibri"/>
      <family val="2"/>
      <scheme val="minor"/>
    </font>
    <font>
      <b/>
      <sz val="12"/>
      <color theme="1"/>
      <name val="Garamond"/>
      <family val="1"/>
    </font>
    <font>
      <sz val="12"/>
      <color theme="1"/>
      <name val="Garamond"/>
      <family val="1"/>
    </font>
    <font>
      <sz val="12"/>
      <color theme="0"/>
      <name val="Garamond"/>
      <family val="1"/>
    </font>
    <font>
      <b/>
      <sz val="12"/>
      <color theme="0"/>
      <name val="Garamond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color theme="1"/>
      <name val="Garamond"/>
      <family val="1"/>
    </font>
  </fonts>
  <fills count="20">
    <fill>
      <patternFill patternType="none"/>
    </fill>
    <fill>
      <patternFill patternType="gray125"/>
    </fill>
    <fill>
      <gradientFill degree="135">
        <stop position="0">
          <color theme="0"/>
        </stop>
        <stop position="1">
          <color rgb="FF00B050"/>
        </stop>
      </gradientFill>
    </fill>
    <fill>
      <gradientFill degree="90">
        <stop position="0">
          <color theme="0"/>
        </stop>
        <stop position="1">
          <color theme="3" tint="0.40000610370189521"/>
        </stop>
      </gradientFill>
    </fill>
    <fill>
      <gradientFill degree="90">
        <stop position="0">
          <color theme="0"/>
        </stop>
        <stop position="1">
          <color theme="7" tint="-0.25098422193060094"/>
        </stop>
      </gradientFill>
    </fill>
    <fill>
      <gradientFill degree="180">
        <stop position="0">
          <color theme="0"/>
        </stop>
        <stop position="1">
          <color rgb="FFFFC000"/>
        </stop>
      </gradientFill>
    </fill>
    <fill>
      <gradientFill degree="90">
        <stop position="0">
          <color theme="0"/>
        </stop>
        <stop position="1">
          <color theme="0" tint="-0.34900967436750391"/>
        </stop>
      </gradientFill>
    </fill>
    <fill>
      <gradientFill degree="90">
        <stop position="0">
          <color theme="0"/>
        </stop>
        <stop position="1">
          <color rgb="FFFFC000"/>
        </stop>
      </gradientFill>
    </fill>
    <fill>
      <gradientFill degree="90">
        <stop position="0">
          <color theme="0"/>
        </stop>
        <stop position="1">
          <color theme="5" tint="0.40000610370189521"/>
        </stop>
      </gradientFill>
    </fill>
    <fill>
      <gradientFill degree="45">
        <stop position="0">
          <color theme="0"/>
        </stop>
        <stop position="0.5">
          <color rgb="FF002060"/>
        </stop>
        <stop position="1">
          <color theme="0"/>
        </stop>
      </gradientFill>
    </fill>
    <fill>
      <gradientFill type="path" top="1" bottom="1">
        <stop position="0">
          <color theme="0"/>
        </stop>
        <stop position="1">
          <color rgb="FFFFFF00"/>
        </stop>
      </gradientFill>
    </fill>
    <fill>
      <gradientFill type="path" left="0.5" right="0.5" top="0.5" bottom="0.5">
        <stop position="0">
          <color rgb="FFC00000"/>
        </stop>
        <stop position="1">
          <color theme="1"/>
        </stop>
      </gradientFill>
    </fill>
    <fill>
      <gradientFill type="path" left="0.5" right="0.5" top="0.5" bottom="0.5">
        <stop position="0">
          <color theme="0"/>
        </stop>
        <stop position="1">
          <color theme="5" tint="0.40000610370189521"/>
        </stop>
      </gradientFill>
    </fill>
    <fill>
      <gradientFill type="path" left="0.5" right="0.5" top="0.5" bottom="0.5">
        <stop position="0">
          <color theme="0"/>
        </stop>
        <stop position="1">
          <color theme="9" tint="-0.25098422193060094"/>
        </stop>
      </gradientFill>
    </fill>
    <fill>
      <gradientFill degree="90">
        <stop position="0">
          <color theme="0"/>
        </stop>
        <stop position="1">
          <color theme="9" tint="0.40000610370189521"/>
        </stop>
      </gradientFill>
    </fill>
    <fill>
      <gradientFill degree="90">
        <stop position="0">
          <color theme="0"/>
        </stop>
        <stop position="1">
          <color theme="5"/>
        </stop>
      </gradientFill>
    </fill>
    <fill>
      <gradientFill degree="45">
        <stop position="0">
          <color theme="0"/>
        </stop>
        <stop position="0.5">
          <color theme="8" tint="-0.49803155613879818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rgb="FF00B0F0"/>
        </stop>
      </gradientFill>
    </fill>
    <fill>
      <gradientFill degree="90">
        <stop position="0">
          <color theme="0"/>
        </stop>
        <stop position="0.5">
          <color theme="1"/>
        </stop>
        <stop position="1">
          <color theme="0"/>
        </stop>
      </gradientFill>
    </fill>
    <fill>
      <gradientFill degree="90">
        <stop position="0">
          <color theme="0"/>
        </stop>
        <stop position="0.5">
          <color rgb="FFFFFF00"/>
        </stop>
        <stop position="1">
          <color theme="0"/>
        </stop>
      </gradientFill>
    </fill>
  </fills>
  <borders count="8">
    <border>
      <left/>
      <right/>
      <top/>
      <bottom/>
      <diagonal/>
    </border>
    <border>
      <left style="double">
        <color rgb="FFC00000"/>
      </left>
      <right style="double">
        <color rgb="FFC00000"/>
      </right>
      <top style="double">
        <color rgb="FFC00000"/>
      </top>
      <bottom style="double">
        <color rgb="FFC00000"/>
      </bottom>
      <diagonal/>
    </border>
    <border>
      <left style="double">
        <color rgb="FFC00000"/>
      </left>
      <right/>
      <top style="double">
        <color rgb="FFC00000"/>
      </top>
      <bottom style="double">
        <color rgb="FFC00000"/>
      </bottom>
      <diagonal/>
    </border>
    <border>
      <left/>
      <right/>
      <top style="double">
        <color rgb="FFC00000"/>
      </top>
      <bottom style="double">
        <color rgb="FFC00000"/>
      </bottom>
      <diagonal/>
    </border>
    <border>
      <left/>
      <right style="double">
        <color rgb="FFC00000"/>
      </right>
      <top style="double">
        <color rgb="FFC00000"/>
      </top>
      <bottom style="double">
        <color rgb="FFC00000"/>
      </bottom>
      <diagonal/>
    </border>
    <border>
      <left style="double">
        <color rgb="FFC00000"/>
      </left>
      <right style="double">
        <color rgb="FFC00000"/>
      </right>
      <top style="double">
        <color rgb="FFC00000"/>
      </top>
      <bottom/>
      <diagonal/>
    </border>
    <border>
      <left style="double">
        <color rgb="FFC00000"/>
      </left>
      <right style="double">
        <color rgb="FFC00000"/>
      </right>
      <top/>
      <bottom/>
      <diagonal/>
    </border>
    <border>
      <left style="double">
        <color rgb="FFC00000"/>
      </left>
      <right style="double">
        <color rgb="FFC00000"/>
      </right>
      <top/>
      <bottom style="double">
        <color rgb="FFC00000"/>
      </bottom>
      <diagonal/>
    </border>
  </borders>
  <cellStyleXfs count="1">
    <xf numFmtId="0" fontId="0" fillId="0" borderId="0"/>
  </cellStyleXfs>
  <cellXfs count="74">
    <xf numFmtId="0" fontId="0" fillId="0" borderId="0" xfId="0"/>
    <xf numFmtId="1" fontId="1" fillId="2" borderId="1" xfId="0" applyNumberFormat="1" applyFont="1" applyFill="1" applyBorder="1" applyAlignment="1">
      <alignment horizontal="center" vertical="center"/>
    </xf>
    <xf numFmtId="15" fontId="2" fillId="3" borderId="1" xfId="0" applyNumberFormat="1" applyFont="1" applyFill="1" applyBorder="1" applyAlignment="1">
      <alignment horizontal="center" vertical="center"/>
    </xf>
    <xf numFmtId="15" fontId="2" fillId="4" borderId="1" xfId="0" applyNumberFormat="1" applyFont="1" applyFill="1" applyBorder="1" applyAlignment="1">
      <alignment horizontal="center" vertical="center"/>
    </xf>
    <xf numFmtId="15" fontId="2" fillId="5" borderId="1" xfId="0" applyNumberFormat="1" applyFont="1" applyFill="1" applyBorder="1" applyAlignment="1">
      <alignment horizontal="center" vertical="center"/>
    </xf>
    <xf numFmtId="15" fontId="2" fillId="7" borderId="1" xfId="0" applyNumberFormat="1" applyFont="1" applyFill="1" applyBorder="1" applyAlignment="1">
      <alignment horizontal="center" vertical="center"/>
    </xf>
    <xf numFmtId="164" fontId="1" fillId="6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1" fillId="10" borderId="1" xfId="0" applyNumberFormat="1" applyFont="1" applyFill="1" applyBorder="1" applyAlignment="1">
      <alignment horizontal="center" vertical="center"/>
    </xf>
    <xf numFmtId="165" fontId="4" fillId="11" borderId="1" xfId="0" applyNumberFormat="1" applyFont="1" applyFill="1" applyBorder="1" applyAlignment="1">
      <alignment horizontal="center" vertical="center"/>
    </xf>
    <xf numFmtId="166" fontId="2" fillId="12" borderId="1" xfId="0" applyNumberFormat="1" applyFont="1" applyFill="1" applyBorder="1" applyAlignment="1">
      <alignment horizontal="center" vertical="center"/>
    </xf>
    <xf numFmtId="15" fontId="2" fillId="13" borderId="1" xfId="0" applyNumberFormat="1" applyFont="1" applyFill="1" applyBorder="1" applyAlignment="1">
      <alignment horizontal="center" vertical="center"/>
    </xf>
    <xf numFmtId="2" fontId="2" fillId="12" borderId="1" xfId="0" applyNumberFormat="1" applyFont="1" applyFill="1" applyBorder="1" applyAlignment="1">
      <alignment horizontal="center" vertical="center"/>
    </xf>
    <xf numFmtId="15" fontId="2" fillId="8" borderId="1" xfId="0" applyNumberFormat="1" applyFont="1" applyFill="1" applyBorder="1" applyAlignment="1">
      <alignment horizontal="center" vertical="center"/>
    </xf>
    <xf numFmtId="15" fontId="2" fillId="14" borderId="1" xfId="0" applyNumberFormat="1" applyFont="1" applyFill="1" applyBorder="1" applyAlignment="1">
      <alignment horizontal="center" vertical="center"/>
    </xf>
    <xf numFmtId="164" fontId="1" fillId="4" borderId="1" xfId="0" applyNumberFormat="1" applyFont="1" applyFill="1" applyBorder="1" applyAlignment="1">
      <alignment horizontal="center" vertical="center"/>
    </xf>
    <xf numFmtId="164" fontId="1" fillId="3" borderId="1" xfId="0" applyNumberFormat="1" applyFont="1" applyFill="1" applyBorder="1" applyAlignment="1">
      <alignment horizontal="center" vertical="center"/>
    </xf>
    <xf numFmtId="164" fontId="1" fillId="13" borderId="1" xfId="0" applyNumberFormat="1" applyFont="1" applyFill="1" applyBorder="1" applyAlignment="1">
      <alignment horizontal="center" vertical="center"/>
    </xf>
    <xf numFmtId="164" fontId="1" fillId="14" borderId="1" xfId="0" applyNumberFormat="1" applyFont="1" applyFill="1" applyBorder="1" applyAlignment="1">
      <alignment horizontal="center" vertical="center"/>
    </xf>
    <xf numFmtId="164" fontId="1" fillId="8" borderId="1" xfId="0" applyNumberFormat="1" applyFont="1" applyFill="1" applyBorder="1" applyAlignment="1">
      <alignment horizontal="center" vertical="center"/>
    </xf>
    <xf numFmtId="164" fontId="1" fillId="5" borderId="1" xfId="0" applyNumberFormat="1" applyFont="1" applyFill="1" applyBorder="1" applyAlignment="1">
      <alignment horizontal="center" vertical="center"/>
    </xf>
    <xf numFmtId="164" fontId="1" fillId="15" borderId="1" xfId="0" applyNumberFormat="1" applyFont="1" applyFill="1" applyBorder="1" applyAlignment="1">
      <alignment horizontal="center" vertical="center"/>
    </xf>
    <xf numFmtId="15" fontId="2" fillId="15" borderId="1" xfId="0" applyNumberFormat="1" applyFont="1" applyFill="1" applyBorder="1" applyAlignment="1">
      <alignment horizontal="center" vertical="center"/>
    </xf>
    <xf numFmtId="15" fontId="3" fillId="16" borderId="1" xfId="0" applyNumberFormat="1" applyFont="1" applyFill="1" applyBorder="1" applyAlignment="1">
      <alignment horizontal="center" vertical="center"/>
    </xf>
    <xf numFmtId="164" fontId="4" fillId="16" borderId="1" xfId="0" applyNumberFormat="1" applyFont="1" applyFill="1" applyBorder="1" applyAlignment="1">
      <alignment horizontal="center" vertical="center"/>
    </xf>
    <xf numFmtId="164" fontId="1" fillId="17" borderId="1" xfId="0" applyNumberFormat="1" applyFont="1" applyFill="1" applyBorder="1" applyAlignment="1">
      <alignment horizontal="center" vertical="center"/>
    </xf>
    <xf numFmtId="15" fontId="2" fillId="17" borderId="1" xfId="0" applyNumberFormat="1" applyFont="1" applyFill="1" applyBorder="1" applyAlignment="1">
      <alignment horizontal="center" vertical="center"/>
    </xf>
    <xf numFmtId="164" fontId="1" fillId="18" borderId="1" xfId="0" applyNumberFormat="1" applyFont="1" applyFill="1" applyBorder="1" applyAlignment="1">
      <alignment horizontal="center" vertical="center"/>
    </xf>
    <xf numFmtId="15" fontId="3" fillId="18" borderId="1" xfId="0" applyNumberFormat="1" applyFont="1" applyFill="1" applyBorder="1" applyAlignment="1">
      <alignment horizontal="center" vertical="center"/>
    </xf>
    <xf numFmtId="2" fontId="0" fillId="0" borderId="0" xfId="0" applyNumberFormat="1"/>
    <xf numFmtId="164" fontId="1" fillId="19" borderId="1" xfId="0" applyNumberFormat="1" applyFont="1" applyFill="1" applyBorder="1" applyAlignment="1">
      <alignment horizontal="center" vertical="center"/>
    </xf>
    <xf numFmtId="15" fontId="2" fillId="19" borderId="1" xfId="0" applyNumberFormat="1" applyFont="1" applyFill="1" applyBorder="1" applyAlignment="1">
      <alignment horizontal="center" vertical="center"/>
    </xf>
    <xf numFmtId="1" fontId="1" fillId="2" borderId="2" xfId="0" applyNumberFormat="1" applyFont="1" applyFill="1" applyBorder="1" applyAlignment="1">
      <alignment horizontal="center" vertical="center"/>
    </xf>
    <xf numFmtId="1" fontId="1" fillId="2" borderId="3" xfId="0" applyNumberFormat="1" applyFont="1" applyFill="1" applyBorder="1" applyAlignment="1">
      <alignment horizontal="center" vertical="center"/>
    </xf>
    <xf numFmtId="1" fontId="1" fillId="2" borderId="4" xfId="0" applyNumberFormat="1" applyFont="1" applyFill="1" applyBorder="1" applyAlignment="1">
      <alignment horizontal="center" vertical="center"/>
    </xf>
    <xf numFmtId="1" fontId="2" fillId="5" borderId="2" xfId="0" applyNumberFormat="1" applyFont="1" applyFill="1" applyBorder="1" applyAlignment="1">
      <alignment horizontal="center" vertical="center"/>
    </xf>
    <xf numFmtId="1" fontId="2" fillId="5" borderId="3" xfId="0" applyNumberFormat="1" applyFont="1" applyFill="1" applyBorder="1" applyAlignment="1">
      <alignment horizontal="center" vertical="center"/>
    </xf>
    <xf numFmtId="1" fontId="2" fillId="5" borderId="4" xfId="0" applyNumberFormat="1" applyFont="1" applyFill="1" applyBorder="1" applyAlignment="1">
      <alignment horizontal="center" vertical="center"/>
    </xf>
    <xf numFmtId="1" fontId="2" fillId="8" borderId="2" xfId="0" applyNumberFormat="1" applyFont="1" applyFill="1" applyBorder="1" applyAlignment="1">
      <alignment horizontal="center" vertical="center"/>
    </xf>
    <xf numFmtId="1" fontId="2" fillId="8" borderId="3" xfId="0" applyNumberFormat="1" applyFont="1" applyFill="1" applyBorder="1" applyAlignment="1">
      <alignment horizontal="center" vertical="center"/>
    </xf>
    <xf numFmtId="1" fontId="2" fillId="8" borderId="4" xfId="0" applyNumberFormat="1" applyFont="1" applyFill="1" applyBorder="1" applyAlignment="1">
      <alignment horizontal="center" vertical="center"/>
    </xf>
    <xf numFmtId="1" fontId="2" fillId="3" borderId="2" xfId="0" applyNumberFormat="1" applyFont="1" applyFill="1" applyBorder="1" applyAlignment="1">
      <alignment horizontal="center" vertical="center"/>
    </xf>
    <xf numFmtId="1" fontId="2" fillId="3" borderId="3" xfId="0" applyNumberFormat="1" applyFont="1" applyFill="1" applyBorder="1" applyAlignment="1">
      <alignment horizontal="center" vertical="center"/>
    </xf>
    <xf numFmtId="1" fontId="2" fillId="3" borderId="4" xfId="0" applyNumberFormat="1" applyFont="1" applyFill="1" applyBorder="1" applyAlignment="1">
      <alignment horizontal="center" vertical="center"/>
    </xf>
    <xf numFmtId="1" fontId="2" fillId="4" borderId="2" xfId="0" applyNumberFormat="1" applyFont="1" applyFill="1" applyBorder="1" applyAlignment="1">
      <alignment horizontal="center" vertical="center"/>
    </xf>
    <xf numFmtId="1" fontId="2" fillId="4" borderId="3" xfId="0" applyNumberFormat="1" applyFont="1" applyFill="1" applyBorder="1" applyAlignment="1">
      <alignment horizontal="center" vertical="center"/>
    </xf>
    <xf numFmtId="1" fontId="2" fillId="4" borderId="4" xfId="0" applyNumberFormat="1" applyFont="1" applyFill="1" applyBorder="1" applyAlignment="1">
      <alignment horizontal="center" vertical="center"/>
    </xf>
    <xf numFmtId="1" fontId="2" fillId="13" borderId="2" xfId="0" applyNumberFormat="1" applyFont="1" applyFill="1" applyBorder="1" applyAlignment="1">
      <alignment horizontal="center" vertical="center"/>
    </xf>
    <xf numFmtId="1" fontId="2" fillId="13" borderId="3" xfId="0" applyNumberFormat="1" applyFont="1" applyFill="1" applyBorder="1" applyAlignment="1">
      <alignment horizontal="center" vertical="center"/>
    </xf>
    <xf numFmtId="1" fontId="2" fillId="13" borderId="4" xfId="0" applyNumberFormat="1" applyFont="1" applyFill="1" applyBorder="1" applyAlignment="1">
      <alignment horizontal="center" vertical="center"/>
    </xf>
    <xf numFmtId="1" fontId="1" fillId="8" borderId="2" xfId="0" applyNumberFormat="1" applyFont="1" applyFill="1" applyBorder="1" applyAlignment="1">
      <alignment horizontal="center" vertical="center"/>
    </xf>
    <xf numFmtId="1" fontId="1" fillId="8" borderId="3" xfId="0" applyNumberFormat="1" applyFont="1" applyFill="1" applyBorder="1" applyAlignment="1">
      <alignment horizontal="center" vertical="center"/>
    </xf>
    <xf numFmtId="1" fontId="1" fillId="8" borderId="4" xfId="0" applyNumberFormat="1" applyFont="1" applyFill="1" applyBorder="1" applyAlignment="1">
      <alignment horizontal="center" vertical="center"/>
    </xf>
    <xf numFmtId="1" fontId="2" fillId="14" borderId="2" xfId="0" applyNumberFormat="1" applyFont="1" applyFill="1" applyBorder="1" applyAlignment="1">
      <alignment horizontal="center" vertical="center"/>
    </xf>
    <xf numFmtId="1" fontId="2" fillId="14" borderId="3" xfId="0" applyNumberFormat="1" applyFont="1" applyFill="1" applyBorder="1" applyAlignment="1">
      <alignment horizontal="center" vertical="center"/>
    </xf>
    <xf numFmtId="1" fontId="2" fillId="14" borderId="4" xfId="0" applyNumberFormat="1" applyFont="1" applyFill="1" applyBorder="1" applyAlignment="1">
      <alignment horizontal="center" vertical="center"/>
    </xf>
    <xf numFmtId="1" fontId="3" fillId="9" borderId="2" xfId="0" applyNumberFormat="1" applyFont="1" applyFill="1" applyBorder="1" applyAlignment="1">
      <alignment horizontal="center" vertical="center"/>
    </xf>
    <xf numFmtId="1" fontId="3" fillId="9" borderId="3" xfId="0" applyNumberFormat="1" applyFont="1" applyFill="1" applyBorder="1" applyAlignment="1">
      <alignment horizontal="center" vertical="center"/>
    </xf>
    <xf numFmtId="1" fontId="3" fillId="9" borderId="4" xfId="0" applyNumberFormat="1" applyFont="1" applyFill="1" applyBorder="1" applyAlignment="1">
      <alignment horizontal="center" vertical="center"/>
    </xf>
    <xf numFmtId="1" fontId="2" fillId="17" borderId="2" xfId="0" applyNumberFormat="1" applyFont="1" applyFill="1" applyBorder="1" applyAlignment="1">
      <alignment horizontal="center" vertical="center"/>
    </xf>
    <xf numFmtId="1" fontId="2" fillId="17" borderId="3" xfId="0" applyNumberFormat="1" applyFont="1" applyFill="1" applyBorder="1" applyAlignment="1">
      <alignment horizontal="center" vertical="center"/>
    </xf>
    <xf numFmtId="1" fontId="2" fillId="17" borderId="4" xfId="0" applyNumberFormat="1" applyFont="1" applyFill="1" applyBorder="1" applyAlignment="1">
      <alignment horizontal="center" vertical="center"/>
    </xf>
    <xf numFmtId="1" fontId="7" fillId="7" borderId="5" xfId="0" applyNumberFormat="1" applyFont="1" applyFill="1" applyBorder="1" applyAlignment="1">
      <alignment horizontal="center" vertical="center" wrapText="1"/>
    </xf>
    <xf numFmtId="1" fontId="7" fillId="7" borderId="6" xfId="0" applyNumberFormat="1" applyFont="1" applyFill="1" applyBorder="1" applyAlignment="1">
      <alignment horizontal="center" vertical="center"/>
    </xf>
    <xf numFmtId="1" fontId="7" fillId="7" borderId="7" xfId="0" applyNumberFormat="1" applyFont="1" applyFill="1" applyBorder="1" applyAlignment="1">
      <alignment horizontal="center" vertical="center"/>
    </xf>
    <xf numFmtId="1" fontId="2" fillId="15" borderId="2" xfId="0" applyNumberFormat="1" applyFont="1" applyFill="1" applyBorder="1" applyAlignment="1">
      <alignment horizontal="center" vertical="center"/>
    </xf>
    <xf numFmtId="1" fontId="2" fillId="15" borderId="3" xfId="0" applyNumberFormat="1" applyFont="1" applyFill="1" applyBorder="1" applyAlignment="1">
      <alignment horizontal="center" vertical="center"/>
    </xf>
    <xf numFmtId="1" fontId="2" fillId="15" borderId="4" xfId="0" applyNumberFormat="1" applyFont="1" applyFill="1" applyBorder="1" applyAlignment="1">
      <alignment horizontal="center" vertical="center"/>
    </xf>
    <xf numFmtId="1" fontId="2" fillId="19" borderId="2" xfId="0" applyNumberFormat="1" applyFont="1" applyFill="1" applyBorder="1" applyAlignment="1">
      <alignment horizontal="center" vertical="center"/>
    </xf>
    <xf numFmtId="1" fontId="2" fillId="19" borderId="3" xfId="0" applyNumberFormat="1" applyFont="1" applyFill="1" applyBorder="1" applyAlignment="1">
      <alignment horizontal="center" vertical="center"/>
    </xf>
    <xf numFmtId="1" fontId="2" fillId="19" borderId="4" xfId="0" applyNumberFormat="1" applyFont="1" applyFill="1" applyBorder="1" applyAlignment="1">
      <alignment horizontal="center" vertical="center"/>
    </xf>
    <xf numFmtId="1" fontId="3" fillId="18" borderId="2" xfId="0" applyNumberFormat="1" applyFont="1" applyFill="1" applyBorder="1" applyAlignment="1">
      <alignment horizontal="center" vertical="center"/>
    </xf>
    <xf numFmtId="1" fontId="3" fillId="18" borderId="3" xfId="0" applyNumberFormat="1" applyFont="1" applyFill="1" applyBorder="1" applyAlignment="1">
      <alignment horizontal="center" vertical="center"/>
    </xf>
    <xf numFmtId="1" fontId="3" fillId="18" borderId="4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99"/>
  <sheetViews>
    <sheetView tabSelected="1" topLeftCell="A7" zoomScale="160" zoomScaleNormal="160" workbookViewId="0">
      <selection activeCell="A2" sqref="A2"/>
    </sheetView>
  </sheetViews>
  <sheetFormatPr defaultRowHeight="14.4" x14ac:dyDescent="0.3"/>
  <cols>
    <col min="1" max="1" width="11.5546875" bestFit="1" customWidth="1"/>
    <col min="2" max="2" width="11" bestFit="1" customWidth="1"/>
    <col min="4" max="4" width="9.109375" customWidth="1"/>
    <col min="5" max="5" width="18.6640625" customWidth="1"/>
    <col min="6" max="6" width="12.6640625" bestFit="1" customWidth="1"/>
    <col min="7" max="7" width="10.5546875" bestFit="1" customWidth="1"/>
    <col min="8" max="8" width="12.33203125" bestFit="1" customWidth="1"/>
    <col min="11" max="11" width="12.109375" customWidth="1"/>
  </cols>
  <sheetData>
    <row r="1" spans="1:6" ht="16.8" thickTop="1" thickBot="1" x14ac:dyDescent="0.35">
      <c r="A1" s="1" t="s">
        <v>0</v>
      </c>
      <c r="B1" s="1" t="s">
        <v>1</v>
      </c>
      <c r="C1" s="32" t="s">
        <v>2</v>
      </c>
      <c r="D1" s="33"/>
      <c r="E1" s="34"/>
      <c r="F1" s="10">
        <v>7000000</v>
      </c>
    </row>
    <row r="2" spans="1:6" ht="16.8" thickTop="1" thickBot="1" x14ac:dyDescent="0.35">
      <c r="A2" s="15">
        <v>-5000</v>
      </c>
      <c r="B2" s="3">
        <v>42912</v>
      </c>
      <c r="C2" s="44" t="s">
        <v>4</v>
      </c>
      <c r="D2" s="45"/>
      <c r="E2" s="46"/>
    </row>
    <row r="3" spans="1:6" ht="16.8" thickTop="1" thickBot="1" x14ac:dyDescent="0.35">
      <c r="A3" s="16">
        <f>-0.05*F1</f>
        <v>-350000</v>
      </c>
      <c r="B3" s="2">
        <v>42917</v>
      </c>
      <c r="C3" s="41" t="s">
        <v>5</v>
      </c>
      <c r="D3" s="42"/>
      <c r="E3" s="43"/>
    </row>
    <row r="4" spans="1:6" ht="16.8" thickTop="1" thickBot="1" x14ac:dyDescent="0.35">
      <c r="A4" s="16">
        <f>-0.3*F1</f>
        <v>-2100000</v>
      </c>
      <c r="B4" s="2">
        <v>42921</v>
      </c>
      <c r="C4" s="41" t="s">
        <v>6</v>
      </c>
      <c r="D4" s="42"/>
      <c r="E4" s="43"/>
    </row>
    <row r="5" spans="1:6" ht="16.8" thickTop="1" thickBot="1" x14ac:dyDescent="0.35">
      <c r="A5" s="30">
        <f>-60000</f>
        <v>-60000</v>
      </c>
      <c r="B5" s="31">
        <v>42925</v>
      </c>
      <c r="C5" s="68" t="s">
        <v>28</v>
      </c>
      <c r="D5" s="69"/>
      <c r="E5" s="70"/>
    </row>
    <row r="6" spans="1:6" ht="17.25" customHeight="1" thickTop="1" thickBot="1" x14ac:dyDescent="0.35">
      <c r="A6" s="17">
        <f>-0.06*F1</f>
        <v>-420000</v>
      </c>
      <c r="B6" s="11">
        <v>42926</v>
      </c>
      <c r="C6" s="47" t="s">
        <v>11</v>
      </c>
      <c r="D6" s="48"/>
      <c r="E6" s="49"/>
      <c r="F6" s="62" t="s">
        <v>15</v>
      </c>
    </row>
    <row r="7" spans="1:6" ht="16.8" thickTop="1" thickBot="1" x14ac:dyDescent="0.35">
      <c r="A7" s="17">
        <f>-30000</f>
        <v>-30000</v>
      </c>
      <c r="B7" s="11">
        <v>42926</v>
      </c>
      <c r="C7" s="47" t="s">
        <v>12</v>
      </c>
      <c r="D7" s="48"/>
      <c r="E7" s="49"/>
      <c r="F7" s="63"/>
    </row>
    <row r="8" spans="1:6" ht="16.8" thickTop="1" thickBot="1" x14ac:dyDescent="0.35">
      <c r="A8" s="17">
        <f>-0.0309*F1</f>
        <v>-216300</v>
      </c>
      <c r="B8" s="11">
        <v>42926</v>
      </c>
      <c r="C8" s="47" t="s">
        <v>13</v>
      </c>
      <c r="D8" s="48"/>
      <c r="E8" s="49"/>
      <c r="F8" s="63"/>
    </row>
    <row r="9" spans="1:6" ht="16.8" thickTop="1" thickBot="1" x14ac:dyDescent="0.35">
      <c r="A9" s="17">
        <f>-0.01*F1</f>
        <v>-70000</v>
      </c>
      <c r="B9" s="11">
        <v>42929</v>
      </c>
      <c r="C9" s="47" t="s">
        <v>14</v>
      </c>
      <c r="D9" s="48"/>
      <c r="E9" s="49"/>
      <c r="F9" s="64"/>
    </row>
    <row r="10" spans="1:6" ht="16.8" thickTop="1" thickBot="1" x14ac:dyDescent="0.35">
      <c r="A10" s="16">
        <f>-0.35*F1</f>
        <v>-2450000</v>
      </c>
      <c r="B10" s="2">
        <v>42936</v>
      </c>
      <c r="C10" s="41" t="s">
        <v>7</v>
      </c>
      <c r="D10" s="42"/>
      <c r="E10" s="43"/>
    </row>
    <row r="11" spans="1:6" ht="16.8" thickTop="1" thickBot="1" x14ac:dyDescent="0.35">
      <c r="A11" s="16">
        <f>-0.3*F1</f>
        <v>-2100000</v>
      </c>
      <c r="B11" s="2">
        <v>42938</v>
      </c>
      <c r="C11" s="41" t="s">
        <v>8</v>
      </c>
      <c r="D11" s="42"/>
      <c r="E11" s="43"/>
    </row>
    <row r="12" spans="1:6" ht="16.8" thickTop="1" thickBot="1" x14ac:dyDescent="0.35">
      <c r="A12" s="21">
        <f>-0.01*F1</f>
        <v>-70000</v>
      </c>
      <c r="B12" s="22">
        <v>42940</v>
      </c>
      <c r="C12" s="65" t="s">
        <v>21</v>
      </c>
      <c r="D12" s="66"/>
      <c r="E12" s="67"/>
    </row>
    <row r="13" spans="1:6" ht="16.8" thickTop="1" thickBot="1" x14ac:dyDescent="0.35">
      <c r="A13" s="15">
        <f>-(1000+100+300+100)</f>
        <v>-1500</v>
      </c>
      <c r="B13" s="3">
        <v>42941</v>
      </c>
      <c r="C13" s="44" t="s">
        <v>9</v>
      </c>
      <c r="D13" s="45"/>
      <c r="E13" s="46"/>
    </row>
    <row r="14" spans="1:6" ht="16.8" thickTop="1" thickBot="1" x14ac:dyDescent="0.35">
      <c r="A14" s="15">
        <f>-100</f>
        <v>-100</v>
      </c>
      <c r="B14" s="3">
        <v>42942</v>
      </c>
      <c r="C14" s="44" t="s">
        <v>10</v>
      </c>
      <c r="D14" s="45"/>
      <c r="E14" s="46"/>
    </row>
    <row r="15" spans="1:6" ht="16.8" thickTop="1" thickBot="1" x14ac:dyDescent="0.35">
      <c r="A15" s="15">
        <f>-2500</f>
        <v>-2500</v>
      </c>
      <c r="B15" s="3">
        <v>42943</v>
      </c>
      <c r="C15" s="44" t="s">
        <v>17</v>
      </c>
      <c r="D15" s="45"/>
      <c r="E15" s="46"/>
    </row>
    <row r="16" spans="1:6" ht="16.8" thickTop="1" thickBot="1" x14ac:dyDescent="0.35">
      <c r="A16" s="15">
        <f>-75000</f>
        <v>-75000</v>
      </c>
      <c r="B16" s="3">
        <v>42947</v>
      </c>
      <c r="C16" s="44" t="s">
        <v>16</v>
      </c>
      <c r="D16" s="45"/>
      <c r="E16" s="46"/>
    </row>
    <row r="17" spans="1:7" ht="16.8" thickTop="1" thickBot="1" x14ac:dyDescent="0.35">
      <c r="A17" s="15">
        <f>-1000</f>
        <v>-1000</v>
      </c>
      <c r="B17" s="3">
        <v>42957</v>
      </c>
      <c r="C17" s="44" t="s">
        <v>18</v>
      </c>
      <c r="D17" s="45"/>
      <c r="E17" s="46"/>
    </row>
    <row r="18" spans="1:7" ht="16.8" thickTop="1" thickBot="1" x14ac:dyDescent="0.35">
      <c r="A18" s="18">
        <f>-0.5*F18</f>
        <v>-2500</v>
      </c>
      <c r="B18" s="14">
        <v>42969</v>
      </c>
      <c r="C18" s="53" t="s">
        <v>20</v>
      </c>
      <c r="D18" s="54"/>
      <c r="E18" s="55"/>
      <c r="F18" s="10">
        <f>5000</f>
        <v>5000</v>
      </c>
    </row>
    <row r="19" spans="1:7" ht="16.8" thickTop="1" thickBot="1" x14ac:dyDescent="0.35">
      <c r="A19" s="25">
        <f>-5000</f>
        <v>-5000</v>
      </c>
      <c r="B19" s="26">
        <v>42978</v>
      </c>
      <c r="C19" s="59" t="s">
        <v>24</v>
      </c>
      <c r="D19" s="60"/>
      <c r="E19" s="61"/>
    </row>
    <row r="20" spans="1:7" ht="16.8" thickTop="1" thickBot="1" x14ac:dyDescent="0.35">
      <c r="A20" s="19">
        <f>-$F$20*$G$20</f>
        <v>-1800</v>
      </c>
      <c r="B20" s="13">
        <v>42979</v>
      </c>
      <c r="C20" s="38" t="s">
        <v>19</v>
      </c>
      <c r="D20" s="39"/>
      <c r="E20" s="40"/>
      <c r="F20" s="10">
        <f>1500</f>
        <v>1500</v>
      </c>
      <c r="G20" s="12">
        <v>1.2</v>
      </c>
    </row>
    <row r="21" spans="1:7" ht="16.8" thickTop="1" thickBot="1" x14ac:dyDescent="0.35">
      <c r="A21" s="20">
        <f>$F$21</f>
        <v>15000</v>
      </c>
      <c r="B21" s="4">
        <v>42981</v>
      </c>
      <c r="C21" s="35" t="s">
        <v>22</v>
      </c>
      <c r="D21" s="36"/>
      <c r="E21" s="37"/>
      <c r="F21" s="10">
        <f>15000</f>
        <v>15000</v>
      </c>
    </row>
    <row r="22" spans="1:7" ht="16.8" thickTop="1" thickBot="1" x14ac:dyDescent="0.35">
      <c r="A22" s="19">
        <f>-$F$20*$G$20</f>
        <v>-1800</v>
      </c>
      <c r="B22" s="13">
        <v>43009</v>
      </c>
      <c r="C22" s="38" t="s">
        <v>19</v>
      </c>
      <c r="D22" s="39"/>
      <c r="E22" s="40"/>
    </row>
    <row r="23" spans="1:7" ht="16.8" thickTop="1" thickBot="1" x14ac:dyDescent="0.35">
      <c r="A23" s="20">
        <f>$F$21</f>
        <v>15000</v>
      </c>
      <c r="B23" s="4">
        <v>43011</v>
      </c>
      <c r="C23" s="35" t="s">
        <v>22</v>
      </c>
      <c r="D23" s="36"/>
      <c r="E23" s="37"/>
    </row>
    <row r="24" spans="1:7" ht="16.8" thickTop="1" thickBot="1" x14ac:dyDescent="0.35">
      <c r="A24" s="19">
        <f>-$F$20*$G$20</f>
        <v>-1800</v>
      </c>
      <c r="B24" s="13">
        <v>43040</v>
      </c>
      <c r="C24" s="38" t="s">
        <v>19</v>
      </c>
      <c r="D24" s="39"/>
      <c r="E24" s="40"/>
    </row>
    <row r="25" spans="1:7" ht="16.8" thickTop="1" thickBot="1" x14ac:dyDescent="0.35">
      <c r="A25" s="20">
        <f>$F$21</f>
        <v>15000</v>
      </c>
      <c r="B25" s="4">
        <v>43042</v>
      </c>
      <c r="C25" s="35" t="s">
        <v>22</v>
      </c>
      <c r="D25" s="36"/>
      <c r="E25" s="37"/>
    </row>
    <row r="26" spans="1:7" ht="16.8" thickTop="1" thickBot="1" x14ac:dyDescent="0.35">
      <c r="A26" s="19">
        <f>-$F$20*$G$20</f>
        <v>-1800</v>
      </c>
      <c r="B26" s="13">
        <v>43070</v>
      </c>
      <c r="C26" s="38" t="s">
        <v>19</v>
      </c>
      <c r="D26" s="39"/>
      <c r="E26" s="40"/>
    </row>
    <row r="27" spans="1:7" ht="16.8" thickTop="1" thickBot="1" x14ac:dyDescent="0.35">
      <c r="A27" s="20">
        <f>$F$21</f>
        <v>15000</v>
      </c>
      <c r="B27" s="4">
        <v>43072</v>
      </c>
      <c r="C27" s="35" t="s">
        <v>22</v>
      </c>
      <c r="D27" s="36"/>
      <c r="E27" s="37"/>
    </row>
    <row r="28" spans="1:7" ht="16.8" thickTop="1" thickBot="1" x14ac:dyDescent="0.35">
      <c r="A28" s="19">
        <f>-$F$20*$G$20</f>
        <v>-1800</v>
      </c>
      <c r="B28" s="13">
        <v>43101</v>
      </c>
      <c r="C28" s="38" t="s">
        <v>19</v>
      </c>
      <c r="D28" s="39"/>
      <c r="E28" s="40"/>
    </row>
    <row r="29" spans="1:7" ht="16.8" thickTop="1" thickBot="1" x14ac:dyDescent="0.35">
      <c r="A29" s="20">
        <f>$F$21</f>
        <v>15000</v>
      </c>
      <c r="B29" s="4">
        <v>43103</v>
      </c>
      <c r="C29" s="35" t="s">
        <v>22</v>
      </c>
      <c r="D29" s="36"/>
      <c r="E29" s="37"/>
    </row>
    <row r="30" spans="1:7" ht="16.8" thickTop="1" thickBot="1" x14ac:dyDescent="0.35">
      <c r="A30" s="19">
        <f>-$F$20*$G$20</f>
        <v>-1800</v>
      </c>
      <c r="B30" s="13">
        <v>43132</v>
      </c>
      <c r="C30" s="38" t="s">
        <v>19</v>
      </c>
      <c r="D30" s="39"/>
      <c r="E30" s="40"/>
    </row>
    <row r="31" spans="1:7" ht="16.8" thickTop="1" thickBot="1" x14ac:dyDescent="0.35">
      <c r="A31" s="20">
        <f>$F$21</f>
        <v>15000</v>
      </c>
      <c r="B31" s="4">
        <v>43134</v>
      </c>
      <c r="C31" s="35" t="s">
        <v>22</v>
      </c>
      <c r="D31" s="36"/>
      <c r="E31" s="37"/>
    </row>
    <row r="32" spans="1:7" ht="16.8" thickTop="1" thickBot="1" x14ac:dyDescent="0.35">
      <c r="A32" s="19">
        <f>-$F$20*$G$20</f>
        <v>-1800</v>
      </c>
      <c r="B32" s="13">
        <v>43160</v>
      </c>
      <c r="C32" s="38" t="s">
        <v>19</v>
      </c>
      <c r="D32" s="39"/>
      <c r="E32" s="40"/>
    </row>
    <row r="33" spans="1:7" ht="16.8" thickTop="1" thickBot="1" x14ac:dyDescent="0.35">
      <c r="A33" s="20">
        <f>$F$21</f>
        <v>15000</v>
      </c>
      <c r="B33" s="4">
        <v>43162</v>
      </c>
      <c r="C33" s="35" t="s">
        <v>22</v>
      </c>
      <c r="D33" s="36"/>
      <c r="E33" s="37"/>
    </row>
    <row r="34" spans="1:7" ht="16.8" thickTop="1" thickBot="1" x14ac:dyDescent="0.35">
      <c r="A34" s="19">
        <f>-$F$20*$G$20</f>
        <v>-1800</v>
      </c>
      <c r="B34" s="13">
        <v>43191</v>
      </c>
      <c r="C34" s="38" t="s">
        <v>19</v>
      </c>
      <c r="D34" s="39"/>
      <c r="E34" s="40"/>
    </row>
    <row r="35" spans="1:7" ht="16.8" thickTop="1" thickBot="1" x14ac:dyDescent="0.35">
      <c r="A35" s="20">
        <f>$F$21</f>
        <v>15000</v>
      </c>
      <c r="B35" s="4">
        <v>43193</v>
      </c>
      <c r="C35" s="35" t="s">
        <v>22</v>
      </c>
      <c r="D35" s="36"/>
      <c r="E35" s="37"/>
    </row>
    <row r="36" spans="1:7" ht="16.8" thickTop="1" thickBot="1" x14ac:dyDescent="0.35">
      <c r="A36" s="19">
        <f>-$F$20*$G$20</f>
        <v>-1800</v>
      </c>
      <c r="B36" s="13">
        <v>43221</v>
      </c>
      <c r="C36" s="38" t="s">
        <v>19</v>
      </c>
      <c r="D36" s="39"/>
      <c r="E36" s="40"/>
    </row>
    <row r="37" spans="1:7" ht="16.8" thickTop="1" thickBot="1" x14ac:dyDescent="0.35">
      <c r="A37" s="20">
        <f>$F$21</f>
        <v>15000</v>
      </c>
      <c r="B37" s="4">
        <v>43223</v>
      </c>
      <c r="C37" s="35" t="s">
        <v>22</v>
      </c>
      <c r="D37" s="36"/>
      <c r="E37" s="37"/>
    </row>
    <row r="38" spans="1:7" ht="16.8" thickTop="1" thickBot="1" x14ac:dyDescent="0.35">
      <c r="A38" s="19">
        <f>-$F$20*$G$20</f>
        <v>-1800</v>
      </c>
      <c r="B38" s="13">
        <v>43252</v>
      </c>
      <c r="C38" s="38" t="s">
        <v>19</v>
      </c>
      <c r="D38" s="39"/>
      <c r="E38" s="40"/>
    </row>
    <row r="39" spans="1:7" ht="16.8" thickTop="1" thickBot="1" x14ac:dyDescent="0.35">
      <c r="A39" s="20">
        <f>$F$21</f>
        <v>15000</v>
      </c>
      <c r="B39" s="4">
        <v>43254</v>
      </c>
      <c r="C39" s="35" t="s">
        <v>22</v>
      </c>
      <c r="D39" s="36"/>
      <c r="E39" s="37"/>
    </row>
    <row r="40" spans="1:7" ht="16.8" thickTop="1" thickBot="1" x14ac:dyDescent="0.35">
      <c r="A40" s="19">
        <f>-$F$20*$G$20</f>
        <v>-1800</v>
      </c>
      <c r="B40" s="13">
        <v>43282</v>
      </c>
      <c r="C40" s="38" t="s">
        <v>19</v>
      </c>
      <c r="D40" s="39"/>
      <c r="E40" s="40"/>
    </row>
    <row r="41" spans="1:7" ht="16.8" thickTop="1" thickBot="1" x14ac:dyDescent="0.35">
      <c r="A41" s="20">
        <f>$F$21</f>
        <v>15000</v>
      </c>
      <c r="B41" s="4">
        <v>43284</v>
      </c>
      <c r="C41" s="35" t="s">
        <v>22</v>
      </c>
      <c r="D41" s="36"/>
      <c r="E41" s="37"/>
    </row>
    <row r="42" spans="1:7" ht="16.8" thickTop="1" thickBot="1" x14ac:dyDescent="0.35">
      <c r="A42" s="19">
        <f>-$F$20*$G$20</f>
        <v>-1800</v>
      </c>
      <c r="B42" s="13">
        <v>43313</v>
      </c>
      <c r="C42" s="38" t="s">
        <v>19</v>
      </c>
      <c r="D42" s="39"/>
      <c r="E42" s="40"/>
    </row>
    <row r="43" spans="1:7" ht="16.8" thickTop="1" thickBot="1" x14ac:dyDescent="0.35">
      <c r="A43" s="20">
        <f>$F$21</f>
        <v>15000</v>
      </c>
      <c r="B43" s="4">
        <v>43315</v>
      </c>
      <c r="C43" s="35" t="s">
        <v>22</v>
      </c>
      <c r="D43" s="36"/>
      <c r="E43" s="37"/>
    </row>
    <row r="44" spans="1:7" ht="16.8" thickTop="1" thickBot="1" x14ac:dyDescent="0.35">
      <c r="A44" s="18">
        <f>-0.5*F44</f>
        <v>-2750</v>
      </c>
      <c r="B44" s="14">
        <v>43334</v>
      </c>
      <c r="C44" s="53" t="s">
        <v>20</v>
      </c>
      <c r="D44" s="54"/>
      <c r="E44" s="55"/>
      <c r="F44" s="10">
        <f>F18*1.1</f>
        <v>5500</v>
      </c>
    </row>
    <row r="45" spans="1:7" ht="16.8" thickTop="1" thickBot="1" x14ac:dyDescent="0.35">
      <c r="A45" s="24">
        <f>7000</f>
        <v>7000</v>
      </c>
      <c r="B45" s="23">
        <v>43343</v>
      </c>
      <c r="C45" s="56" t="s">
        <v>23</v>
      </c>
      <c r="D45" s="57"/>
      <c r="E45" s="58"/>
    </row>
    <row r="46" spans="1:7" ht="16.8" thickTop="1" thickBot="1" x14ac:dyDescent="0.35">
      <c r="A46" s="25">
        <f>-5000</f>
        <v>-5000</v>
      </c>
      <c r="B46" s="26">
        <v>43343</v>
      </c>
      <c r="C46" s="59" t="s">
        <v>24</v>
      </c>
      <c r="D46" s="60"/>
      <c r="E46" s="61"/>
    </row>
    <row r="47" spans="1:7" ht="16.8" thickTop="1" thickBot="1" x14ac:dyDescent="0.35">
      <c r="A47" s="19">
        <f>-$F$47*$G$47</f>
        <v>-1980.0000000000002</v>
      </c>
      <c r="B47" s="13">
        <v>43344</v>
      </c>
      <c r="C47" s="38" t="s">
        <v>19</v>
      </c>
      <c r="D47" s="39"/>
      <c r="E47" s="40"/>
      <c r="F47" s="10">
        <f>F20*1.1</f>
        <v>1650.0000000000002</v>
      </c>
      <c r="G47" s="12">
        <v>1.2</v>
      </c>
    </row>
    <row r="48" spans="1:7" ht="16.8" thickTop="1" thickBot="1" x14ac:dyDescent="0.35">
      <c r="A48" s="20">
        <f>$F$48</f>
        <v>16500</v>
      </c>
      <c r="B48" s="4">
        <v>43346</v>
      </c>
      <c r="C48" s="35" t="s">
        <v>22</v>
      </c>
      <c r="D48" s="36"/>
      <c r="E48" s="37"/>
      <c r="F48" s="10">
        <f>F21*1.1</f>
        <v>16500</v>
      </c>
    </row>
    <row r="49" spans="1:5" ht="16.8" thickTop="1" thickBot="1" x14ac:dyDescent="0.35">
      <c r="A49" s="19">
        <f t="shared" ref="A49" si="0">-$F$47*$G$47</f>
        <v>-1980.0000000000002</v>
      </c>
      <c r="B49" s="13">
        <v>43374</v>
      </c>
      <c r="C49" s="38" t="s">
        <v>19</v>
      </c>
      <c r="D49" s="39"/>
      <c r="E49" s="40"/>
    </row>
    <row r="50" spans="1:5" ht="16.8" thickTop="1" thickBot="1" x14ac:dyDescent="0.35">
      <c r="A50" s="20">
        <f t="shared" ref="A50" si="1">$F$48</f>
        <v>16500</v>
      </c>
      <c r="B50" s="4">
        <v>43376</v>
      </c>
      <c r="C50" s="35" t="s">
        <v>22</v>
      </c>
      <c r="D50" s="36"/>
      <c r="E50" s="37"/>
    </row>
    <row r="51" spans="1:5" ht="16.8" thickTop="1" thickBot="1" x14ac:dyDescent="0.35">
      <c r="A51" s="19">
        <f t="shared" ref="A51" si="2">-$F$47*$G$47</f>
        <v>-1980.0000000000002</v>
      </c>
      <c r="B51" s="13">
        <v>43405</v>
      </c>
      <c r="C51" s="38" t="s">
        <v>19</v>
      </c>
      <c r="D51" s="39"/>
      <c r="E51" s="40"/>
    </row>
    <row r="52" spans="1:5" ht="16.8" thickTop="1" thickBot="1" x14ac:dyDescent="0.35">
      <c r="A52" s="20">
        <f t="shared" ref="A52" si="3">$F$48</f>
        <v>16500</v>
      </c>
      <c r="B52" s="4">
        <v>43407</v>
      </c>
      <c r="C52" s="35" t="s">
        <v>22</v>
      </c>
      <c r="D52" s="36"/>
      <c r="E52" s="37"/>
    </row>
    <row r="53" spans="1:5" ht="16.8" thickTop="1" thickBot="1" x14ac:dyDescent="0.35">
      <c r="A53" s="19">
        <f t="shared" ref="A53" si="4">-$F$47*$G$47</f>
        <v>-1980.0000000000002</v>
      </c>
      <c r="B53" s="13">
        <v>43435</v>
      </c>
      <c r="C53" s="38" t="s">
        <v>19</v>
      </c>
      <c r="D53" s="39"/>
      <c r="E53" s="40"/>
    </row>
    <row r="54" spans="1:5" ht="16.8" thickTop="1" thickBot="1" x14ac:dyDescent="0.35">
      <c r="A54" s="20">
        <f t="shared" ref="A54" si="5">$F$48</f>
        <v>16500</v>
      </c>
      <c r="B54" s="4">
        <v>43437</v>
      </c>
      <c r="C54" s="35" t="s">
        <v>22</v>
      </c>
      <c r="D54" s="36"/>
      <c r="E54" s="37"/>
    </row>
    <row r="55" spans="1:5" ht="16.8" thickTop="1" thickBot="1" x14ac:dyDescent="0.35">
      <c r="A55" s="19">
        <f t="shared" ref="A55" si="6">-$F$47*$G$47</f>
        <v>-1980.0000000000002</v>
      </c>
      <c r="B55" s="13">
        <v>43466</v>
      </c>
      <c r="C55" s="38" t="s">
        <v>19</v>
      </c>
      <c r="D55" s="39"/>
      <c r="E55" s="40"/>
    </row>
    <row r="56" spans="1:5" ht="16.8" thickTop="1" thickBot="1" x14ac:dyDescent="0.35">
      <c r="A56" s="20">
        <f t="shared" ref="A56" si="7">$F$48</f>
        <v>16500</v>
      </c>
      <c r="B56" s="4">
        <v>43468</v>
      </c>
      <c r="C56" s="35" t="s">
        <v>22</v>
      </c>
      <c r="D56" s="36"/>
      <c r="E56" s="37"/>
    </row>
    <row r="57" spans="1:5" ht="16.8" thickTop="1" thickBot="1" x14ac:dyDescent="0.35">
      <c r="A57" s="19">
        <f t="shared" ref="A57" si="8">-$F$47*$G$47</f>
        <v>-1980.0000000000002</v>
      </c>
      <c r="B57" s="13">
        <v>43497</v>
      </c>
      <c r="C57" s="38" t="s">
        <v>19</v>
      </c>
      <c r="D57" s="39"/>
      <c r="E57" s="40"/>
    </row>
    <row r="58" spans="1:5" ht="16.8" thickTop="1" thickBot="1" x14ac:dyDescent="0.35">
      <c r="A58" s="20">
        <f t="shared" ref="A58" si="9">$F$48</f>
        <v>16500</v>
      </c>
      <c r="B58" s="4">
        <v>43499</v>
      </c>
      <c r="C58" s="35" t="s">
        <v>22</v>
      </c>
      <c r="D58" s="36"/>
      <c r="E58" s="37"/>
    </row>
    <row r="59" spans="1:5" ht="16.8" thickTop="1" thickBot="1" x14ac:dyDescent="0.35">
      <c r="A59" s="19">
        <f t="shared" ref="A59" si="10">-$F$47*$G$47</f>
        <v>-1980.0000000000002</v>
      </c>
      <c r="B59" s="13">
        <v>43525</v>
      </c>
      <c r="C59" s="38" t="s">
        <v>19</v>
      </c>
      <c r="D59" s="39"/>
      <c r="E59" s="40"/>
    </row>
    <row r="60" spans="1:5" ht="16.8" thickTop="1" thickBot="1" x14ac:dyDescent="0.35">
      <c r="A60" s="20">
        <f t="shared" ref="A60" si="11">$F$48</f>
        <v>16500</v>
      </c>
      <c r="B60" s="4">
        <v>43527</v>
      </c>
      <c r="C60" s="35" t="s">
        <v>22</v>
      </c>
      <c r="D60" s="36"/>
      <c r="E60" s="37"/>
    </row>
    <row r="61" spans="1:5" ht="16.8" thickTop="1" thickBot="1" x14ac:dyDescent="0.35">
      <c r="A61" s="19">
        <f t="shared" ref="A61" si="12">-$F$47*$G$47</f>
        <v>-1980.0000000000002</v>
      </c>
      <c r="B61" s="13">
        <v>43556</v>
      </c>
      <c r="C61" s="38" t="s">
        <v>19</v>
      </c>
      <c r="D61" s="39"/>
      <c r="E61" s="40"/>
    </row>
    <row r="62" spans="1:5" ht="16.8" thickTop="1" thickBot="1" x14ac:dyDescent="0.35">
      <c r="A62" s="20">
        <f t="shared" ref="A62" si="13">$F$48</f>
        <v>16500</v>
      </c>
      <c r="B62" s="4">
        <v>43558</v>
      </c>
      <c r="C62" s="35" t="s">
        <v>22</v>
      </c>
      <c r="D62" s="36"/>
      <c r="E62" s="37"/>
    </row>
    <row r="63" spans="1:5" ht="16.8" thickTop="1" thickBot="1" x14ac:dyDescent="0.35">
      <c r="A63" s="19">
        <f t="shared" ref="A63" si="14">-$F$47*$G$47</f>
        <v>-1980.0000000000002</v>
      </c>
      <c r="B63" s="13">
        <v>43586</v>
      </c>
      <c r="C63" s="38" t="s">
        <v>19</v>
      </c>
      <c r="D63" s="39"/>
      <c r="E63" s="40"/>
    </row>
    <row r="64" spans="1:5" ht="16.8" thickTop="1" thickBot="1" x14ac:dyDescent="0.35">
      <c r="A64" s="20">
        <f t="shared" ref="A64" si="15">$F$48</f>
        <v>16500</v>
      </c>
      <c r="B64" s="4">
        <v>43588</v>
      </c>
      <c r="C64" s="35" t="s">
        <v>22</v>
      </c>
      <c r="D64" s="36"/>
      <c r="E64" s="37"/>
    </row>
    <row r="65" spans="1:5" ht="16.8" thickTop="1" thickBot="1" x14ac:dyDescent="0.35">
      <c r="A65" s="19">
        <f t="shared" ref="A65" si="16">-$F$47*$G$47</f>
        <v>-1980.0000000000002</v>
      </c>
      <c r="B65" s="13">
        <v>43617</v>
      </c>
      <c r="C65" s="38" t="s">
        <v>19</v>
      </c>
      <c r="D65" s="39"/>
      <c r="E65" s="40"/>
    </row>
    <row r="66" spans="1:5" ht="16.8" thickTop="1" thickBot="1" x14ac:dyDescent="0.35">
      <c r="A66" s="20">
        <f t="shared" ref="A66" si="17">$F$48</f>
        <v>16500</v>
      </c>
      <c r="B66" s="4">
        <v>43619</v>
      </c>
      <c r="C66" s="35" t="s">
        <v>22</v>
      </c>
      <c r="D66" s="36"/>
      <c r="E66" s="37"/>
    </row>
    <row r="67" spans="1:5" ht="16.8" thickTop="1" thickBot="1" x14ac:dyDescent="0.35">
      <c r="A67" s="19">
        <f t="shared" ref="A67" si="18">-$F$47*$G$47</f>
        <v>-1980.0000000000002</v>
      </c>
      <c r="B67" s="13">
        <v>43647</v>
      </c>
      <c r="C67" s="38" t="s">
        <v>19</v>
      </c>
      <c r="D67" s="39"/>
      <c r="E67" s="40"/>
    </row>
    <row r="68" spans="1:5" ht="16.8" thickTop="1" thickBot="1" x14ac:dyDescent="0.35">
      <c r="A68" s="20">
        <f t="shared" ref="A68" si="19">$F$48</f>
        <v>16500</v>
      </c>
      <c r="B68" s="4">
        <v>43649</v>
      </c>
      <c r="C68" s="35" t="s">
        <v>22</v>
      </c>
      <c r="D68" s="36"/>
      <c r="E68" s="37"/>
    </row>
    <row r="69" spans="1:5" ht="16.8" thickTop="1" thickBot="1" x14ac:dyDescent="0.35">
      <c r="A69" s="19">
        <f t="shared" ref="A69" si="20">-$F$47*$G$47</f>
        <v>-1980.0000000000002</v>
      </c>
      <c r="B69" s="13">
        <v>43678</v>
      </c>
      <c r="C69" s="38" t="s">
        <v>19</v>
      </c>
      <c r="D69" s="39"/>
      <c r="E69" s="40"/>
    </row>
    <row r="70" spans="1:5" ht="16.8" thickTop="1" thickBot="1" x14ac:dyDescent="0.35">
      <c r="A70" s="20">
        <f t="shared" ref="A70" si="21">$F$48</f>
        <v>16500</v>
      </c>
      <c r="B70" s="4">
        <v>43680</v>
      </c>
      <c r="C70" s="35" t="s">
        <v>22</v>
      </c>
      <c r="D70" s="36"/>
      <c r="E70" s="37"/>
    </row>
    <row r="71" spans="1:5" ht="16.8" thickTop="1" thickBot="1" x14ac:dyDescent="0.35">
      <c r="A71" s="24">
        <f>7000</f>
        <v>7000</v>
      </c>
      <c r="B71" s="23">
        <v>43708</v>
      </c>
      <c r="C71" s="56" t="s">
        <v>23</v>
      </c>
      <c r="D71" s="57"/>
      <c r="E71" s="58"/>
    </row>
    <row r="72" spans="1:5" ht="16.8" thickTop="1" thickBot="1" x14ac:dyDescent="0.35">
      <c r="A72" s="25">
        <f>-5000</f>
        <v>-5000</v>
      </c>
      <c r="B72" s="26">
        <v>43708</v>
      </c>
      <c r="C72" s="59" t="s">
        <v>24</v>
      </c>
      <c r="D72" s="60"/>
      <c r="E72" s="61"/>
    </row>
    <row r="73" spans="1:5" ht="16.8" thickTop="1" thickBot="1" x14ac:dyDescent="0.35">
      <c r="A73" s="15">
        <f>-5000</f>
        <v>-5000</v>
      </c>
      <c r="B73" s="3">
        <v>43723</v>
      </c>
      <c r="C73" s="44" t="s">
        <v>27</v>
      </c>
      <c r="D73" s="45"/>
      <c r="E73" s="46"/>
    </row>
    <row r="74" spans="1:5" ht="16.8" thickTop="1" thickBot="1" x14ac:dyDescent="0.35">
      <c r="A74" s="30">
        <f>-60000</f>
        <v>-60000</v>
      </c>
      <c r="B74" s="31">
        <v>43726</v>
      </c>
      <c r="C74" s="68" t="s">
        <v>28</v>
      </c>
      <c r="D74" s="69"/>
      <c r="E74" s="70"/>
    </row>
    <row r="75" spans="1:5" ht="16.8" thickTop="1" thickBot="1" x14ac:dyDescent="0.35">
      <c r="A75" s="21">
        <f>-0.01*A77</f>
        <v>-84700.000000000015</v>
      </c>
      <c r="B75" s="22">
        <v>43723</v>
      </c>
      <c r="C75" s="65" t="s">
        <v>21</v>
      </c>
      <c r="D75" s="66"/>
      <c r="E75" s="67"/>
    </row>
    <row r="76" spans="1:5" ht="16.8" thickTop="1" thickBot="1" x14ac:dyDescent="0.35">
      <c r="A76" s="27">
        <f>-(A77-F1)*0.3102</f>
        <v>-455994.00000000052</v>
      </c>
      <c r="B76" s="28">
        <v>43730</v>
      </c>
      <c r="C76" s="71" t="s">
        <v>25</v>
      </c>
      <c r="D76" s="72"/>
      <c r="E76" s="73"/>
    </row>
    <row r="77" spans="1:5" ht="16.8" thickTop="1" thickBot="1" x14ac:dyDescent="0.35">
      <c r="A77" s="6">
        <f>F1*1.1^2</f>
        <v>8470000.0000000019</v>
      </c>
      <c r="B77" s="5">
        <v>43738</v>
      </c>
      <c r="C77" s="50" t="s">
        <v>26</v>
      </c>
      <c r="D77" s="51"/>
      <c r="E77" s="52"/>
    </row>
    <row r="78" spans="1:5" ht="15.6" thickTop="1" thickBot="1" x14ac:dyDescent="0.35">
      <c r="A78" s="7"/>
      <c r="B78" s="7"/>
    </row>
    <row r="79" spans="1:5" ht="16.8" thickTop="1" thickBot="1" x14ac:dyDescent="0.35">
      <c r="A79" s="8" t="s">
        <v>3</v>
      </c>
      <c r="B79" s="9">
        <f>XIRR(A3:A77,B3:B77)</f>
        <v>1.4048919081687927E-2</v>
      </c>
    </row>
    <row r="80" spans="1:5" ht="15" thickTop="1" x14ac:dyDescent="0.3"/>
    <row r="93" spans="1:6" ht="15" thickBot="1" x14ac:dyDescent="0.35"/>
    <row r="94" spans="1:6" ht="16.8" thickTop="1" thickBot="1" x14ac:dyDescent="0.35">
      <c r="A94" s="1" t="s">
        <v>0</v>
      </c>
      <c r="B94" s="1" t="s">
        <v>1</v>
      </c>
      <c r="C94" s="32" t="s">
        <v>2</v>
      </c>
      <c r="D94" s="33"/>
      <c r="E94" s="33"/>
      <c r="F94" s="34"/>
    </row>
    <row r="95" spans="1:6" ht="16.8" thickTop="1" thickBot="1" x14ac:dyDescent="0.35">
      <c r="A95" s="20">
        <f>SUM(A2:A17)</f>
        <v>-7951400</v>
      </c>
      <c r="B95" s="4">
        <v>42917</v>
      </c>
      <c r="C95" s="35" t="s">
        <v>29</v>
      </c>
      <c r="D95" s="36"/>
      <c r="E95" s="36"/>
      <c r="F95" s="37"/>
    </row>
    <row r="96" spans="1:6" ht="16.8" thickTop="1" thickBot="1" x14ac:dyDescent="0.35">
      <c r="A96" s="20">
        <f>FV(1.25%,YEARFRAC(B95,B96,1)*4,0,A95,0)</f>
        <v>8891685.7922818176</v>
      </c>
      <c r="B96" s="4">
        <v>43738</v>
      </c>
      <c r="C96" s="35" t="s">
        <v>30</v>
      </c>
      <c r="D96" s="36"/>
      <c r="E96" s="36"/>
      <c r="F96" s="37"/>
    </row>
    <row r="97" spans="1:6" ht="15.6" thickTop="1" thickBot="1" x14ac:dyDescent="0.35"/>
    <row r="98" spans="1:6" ht="16.8" thickTop="1" thickBot="1" x14ac:dyDescent="0.35">
      <c r="A98" s="8" t="s">
        <v>3</v>
      </c>
      <c r="B98" s="9">
        <f>XIRR(A95:A96,B95:B96)</f>
        <v>5.0945338606834409E-2</v>
      </c>
    </row>
    <row r="99" spans="1:6" ht="15" thickTop="1" x14ac:dyDescent="0.3">
      <c r="F99" s="29"/>
    </row>
  </sheetData>
  <sheetProtection algorithmName="SHA-512" hashValue="pZvXs1ndMl3+XuJbCAWAOPIk5F6zvCdHWBVXFMA5uiVdcgDGsQjVYwd7Mr+CM79ZcWx+JIYTrplhg9HnTGzc/g==" saltValue="Guh4QZVX069T6STi+QZkAg==" spinCount="100000" sheet="1" objects="1" scenarios="1"/>
  <mergeCells count="81">
    <mergeCell ref="C75:E75"/>
    <mergeCell ref="C76:E76"/>
    <mergeCell ref="C67:E67"/>
    <mergeCell ref="C68:E68"/>
    <mergeCell ref="C69:E69"/>
    <mergeCell ref="C70:E70"/>
    <mergeCell ref="C71:E71"/>
    <mergeCell ref="C65:E65"/>
    <mergeCell ref="C5:E5"/>
    <mergeCell ref="C74:E74"/>
    <mergeCell ref="C72:E72"/>
    <mergeCell ref="C73:E73"/>
    <mergeCell ref="C19:E19"/>
    <mergeCell ref="C60:E60"/>
    <mergeCell ref="C61:E61"/>
    <mergeCell ref="C62:E62"/>
    <mergeCell ref="C63:E63"/>
    <mergeCell ref="C38:E38"/>
    <mergeCell ref="C39:E39"/>
    <mergeCell ref="C40:E40"/>
    <mergeCell ref="C41:E41"/>
    <mergeCell ref="C42:E42"/>
    <mergeCell ref="C34:E34"/>
    <mergeCell ref="C43:E43"/>
    <mergeCell ref="C31:E31"/>
    <mergeCell ref="C25:E25"/>
    <mergeCell ref="C26:E26"/>
    <mergeCell ref="C27:E27"/>
    <mergeCell ref="C32:E32"/>
    <mergeCell ref="C33:E33"/>
    <mergeCell ref="C35:E35"/>
    <mergeCell ref="C36:E36"/>
    <mergeCell ref="C37:E37"/>
    <mergeCell ref="F6:F9"/>
    <mergeCell ref="C15:E15"/>
    <mergeCell ref="C17:E17"/>
    <mergeCell ref="C18:E18"/>
    <mergeCell ref="C12:E12"/>
    <mergeCell ref="C16:E16"/>
    <mergeCell ref="C8:E8"/>
    <mergeCell ref="C9:E9"/>
    <mergeCell ref="C10:E10"/>
    <mergeCell ref="C57:E57"/>
    <mergeCell ref="C58:E58"/>
    <mergeCell ref="C59:E59"/>
    <mergeCell ref="C45:E45"/>
    <mergeCell ref="C64:E64"/>
    <mergeCell ref="C52:E52"/>
    <mergeCell ref="C46:E46"/>
    <mergeCell ref="C21:E21"/>
    <mergeCell ref="C22:E22"/>
    <mergeCell ref="C23:E23"/>
    <mergeCell ref="C24:E24"/>
    <mergeCell ref="C77:E77"/>
    <mergeCell ref="C44:E44"/>
    <mergeCell ref="C47:E47"/>
    <mergeCell ref="C53:E53"/>
    <mergeCell ref="C54:E54"/>
    <mergeCell ref="C48:E48"/>
    <mergeCell ref="C49:E49"/>
    <mergeCell ref="C50:E50"/>
    <mergeCell ref="C51:E51"/>
    <mergeCell ref="C66:E66"/>
    <mergeCell ref="C55:E55"/>
    <mergeCell ref="C56:E56"/>
    <mergeCell ref="C94:F94"/>
    <mergeCell ref="C95:F95"/>
    <mergeCell ref="C96:F96"/>
    <mergeCell ref="C20:E20"/>
    <mergeCell ref="C1:E1"/>
    <mergeCell ref="C3:E3"/>
    <mergeCell ref="C2:E2"/>
    <mergeCell ref="C13:E13"/>
    <mergeCell ref="C14:E14"/>
    <mergeCell ref="C11:E11"/>
    <mergeCell ref="C4:E4"/>
    <mergeCell ref="C6:E6"/>
    <mergeCell ref="C7:E7"/>
    <mergeCell ref="C28:E28"/>
    <mergeCell ref="C29:E29"/>
    <mergeCell ref="C30:E30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Vis a vis comparison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2020-12-07T04:17:59Z</dcterms:modified>
</cp:coreProperties>
</file>