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418e9942066649/freefincal Dell/"/>
    </mc:Choice>
  </mc:AlternateContent>
  <xr:revisionPtr revIDLastSave="7" documentId="8_{9DC1E66B-9F3C-41F0-ABF1-519A2DF18A27}" xr6:coauthVersionLast="46" xr6:coauthVersionMax="46" xr10:uidLastSave="{4CDB2CE8-A863-4ECD-A668-F3A316BAB2E3}"/>
  <bookViews>
    <workbookView xWindow="-108" yWindow="-108" windowWidth="23256" windowHeight="12576" xr2:uid="{2D7D0523-5961-43F8-8861-EB6075143190}"/>
  </bookViews>
  <sheets>
    <sheet name="taxable PF int in year of cont" sheetId="1" r:id="rId1"/>
    <sheet name="If PF cont is taxed each F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E4" i="2"/>
  <c r="C4" i="2"/>
  <c r="E3" i="2"/>
  <c r="F3" i="2" s="1"/>
  <c r="C3" i="2"/>
  <c r="E2" i="2"/>
  <c r="F2" i="2" s="1"/>
  <c r="O29" i="1"/>
  <c r="O24" i="1"/>
  <c r="O23" i="1"/>
  <c r="O22" i="1"/>
  <c r="O21" i="1"/>
  <c r="O20" i="1"/>
  <c r="O19" i="1"/>
  <c r="O18" i="1"/>
  <c r="O17" i="1"/>
  <c r="O16" i="1"/>
  <c r="O15" i="1"/>
  <c r="O14" i="1"/>
  <c r="C18" i="1"/>
  <c r="F20" i="1" l="1"/>
  <c r="F13" i="1"/>
  <c r="F21" i="1"/>
  <c r="F18" i="1"/>
  <c r="F14" i="1"/>
  <c r="F22" i="1"/>
  <c r="F19" i="1"/>
  <c r="F15" i="1"/>
  <c r="F23" i="1"/>
  <c r="F16" i="1"/>
  <c r="F24" i="1"/>
  <c r="F17" i="1"/>
  <c r="C13" i="1"/>
  <c r="C26" i="1"/>
  <c r="O13" i="1"/>
  <c r="C24" i="1"/>
  <c r="C19" i="1"/>
  <c r="C20" i="1"/>
  <c r="C14" i="1"/>
  <c r="C22" i="1"/>
  <c r="C16" i="1"/>
  <c r="C21" i="1"/>
  <c r="C15" i="1"/>
  <c r="C23" i="1"/>
  <c r="C17" i="1"/>
  <c r="G22" i="1" l="1"/>
  <c r="G17" i="1"/>
  <c r="M17" i="1" s="1"/>
  <c r="L17" i="1"/>
  <c r="G18" i="1"/>
  <c r="M18" i="1" s="1"/>
  <c r="L18" i="1"/>
  <c r="G24" i="1"/>
  <c r="J24" i="1"/>
  <c r="C30" i="1" s="1"/>
  <c r="I24" i="1"/>
  <c r="C31" i="1" s="1"/>
  <c r="G21" i="1"/>
  <c r="L14" i="1"/>
  <c r="G14" i="1"/>
  <c r="L16" i="1"/>
  <c r="G16" i="1"/>
  <c r="M16" i="1" s="1"/>
  <c r="L13" i="1"/>
  <c r="G13" i="1"/>
  <c r="M13" i="1" s="1"/>
  <c r="G19" i="1"/>
  <c r="M19" i="1" s="1"/>
  <c r="L19" i="1"/>
  <c r="G23" i="1"/>
  <c r="L20" i="1"/>
  <c r="G20" i="1"/>
  <c r="M20" i="1" s="1"/>
  <c r="L15" i="1"/>
  <c r="G15" i="1"/>
  <c r="M15" i="1" s="1"/>
  <c r="I15" i="1"/>
  <c r="J15" i="1"/>
  <c r="J19" i="1"/>
  <c r="I19" i="1"/>
  <c r="I22" i="1"/>
  <c r="L22" i="1" s="1"/>
  <c r="J22" i="1"/>
  <c r="I14" i="1"/>
  <c r="J14" i="1"/>
  <c r="J17" i="1"/>
  <c r="I17" i="1"/>
  <c r="J18" i="1"/>
  <c r="I18" i="1"/>
  <c r="J21" i="1"/>
  <c r="I21" i="1"/>
  <c r="L21" i="1" s="1"/>
  <c r="I16" i="1"/>
  <c r="J16" i="1"/>
  <c r="J13" i="1"/>
  <c r="I13" i="1"/>
  <c r="J23" i="1"/>
  <c r="I23" i="1"/>
  <c r="I20" i="1"/>
  <c r="J20" i="1"/>
  <c r="C28" i="1"/>
  <c r="O25" i="1" s="1"/>
  <c r="O28" i="1" s="1"/>
  <c r="D15" i="1"/>
  <c r="D14" i="1"/>
  <c r="D13" i="1"/>
  <c r="E13" i="1" s="1"/>
  <c r="N17" i="1" l="1"/>
  <c r="N16" i="1"/>
  <c r="M22" i="1"/>
  <c r="N22" i="1" s="1"/>
  <c r="M21" i="1"/>
  <c r="N21" i="1" s="1"/>
  <c r="K16" i="1"/>
  <c r="K14" i="1"/>
  <c r="H19" i="1"/>
  <c r="M23" i="1"/>
  <c r="K15" i="1"/>
  <c r="M24" i="1"/>
  <c r="K13" i="1"/>
  <c r="K17" i="1"/>
  <c r="H16" i="1"/>
  <c r="N18" i="1"/>
  <c r="H21" i="1"/>
  <c r="N20" i="1"/>
  <c r="K19" i="1"/>
  <c r="K23" i="1"/>
  <c r="K24" i="1"/>
  <c r="K22" i="1"/>
  <c r="L24" i="1"/>
  <c r="M14" i="1"/>
  <c r="N14" i="1" s="1"/>
  <c r="K20" i="1"/>
  <c r="K21" i="1"/>
  <c r="C32" i="1"/>
  <c r="L23" i="1"/>
  <c r="K18" i="1"/>
  <c r="H13" i="1"/>
  <c r="H20" i="1"/>
  <c r="N19" i="1"/>
  <c r="H15" i="1"/>
  <c r="H22" i="1"/>
  <c r="H14" i="1"/>
  <c r="N13" i="1"/>
  <c r="N15" i="1"/>
  <c r="H17" i="1"/>
  <c r="H18" i="1"/>
  <c r="H24" i="1"/>
  <c r="H23" i="1"/>
  <c r="E15" i="1"/>
  <c r="E14" i="1"/>
  <c r="D16" i="1"/>
  <c r="M28" i="1" l="1"/>
  <c r="F30" i="1" s="1"/>
  <c r="N24" i="1"/>
  <c r="L28" i="1"/>
  <c r="N23" i="1"/>
  <c r="D17" i="1"/>
  <c r="E17" i="1" s="1"/>
  <c r="E16" i="1"/>
  <c r="N28" i="1" l="1"/>
  <c r="F31" i="1"/>
  <c r="F32" i="1" s="1"/>
  <c r="D18" i="1"/>
  <c r="D19" i="1" l="1"/>
  <c r="E19" i="1" s="1"/>
  <c r="E18" i="1"/>
  <c r="D20" i="1" l="1"/>
  <c r="E20" i="1" s="1"/>
  <c r="D21" i="1" l="1"/>
  <c r="E21" i="1" l="1"/>
  <c r="D22" i="1"/>
  <c r="E22" i="1" l="1"/>
  <c r="D23" i="1"/>
  <c r="E23" i="1" s="1"/>
  <c r="D24" i="1" l="1"/>
  <c r="E24" i="1" s="1"/>
  <c r="E28" i="1" s="1"/>
</calcChain>
</file>

<file path=xl/sharedStrings.xml><?xml version="1.0" encoding="utf-8"?>
<sst xmlns="http://schemas.openxmlformats.org/spreadsheetml/2006/main" count="63" uniqueCount="60">
  <si>
    <t>Taxable PF Contribution Calculator by freefincal.com</t>
  </si>
  <si>
    <t>Month</t>
  </si>
  <si>
    <t>Enter the PF interest for the financial year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</si>
  <si>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</si>
  <si>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</si>
  <si>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</si>
  <si>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</si>
  <si>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</si>
  <si>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</si>
  <si>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</si>
  <si>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</si>
  <si>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</si>
  <si>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</si>
  <si>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</si>
  <si>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</si>
  <si>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Employee contribution</t>
  </si>
  <si>
    <t>Interest</t>
  </si>
  <si>
    <t>Monthly interest earned</t>
  </si>
  <si>
    <t>Note: EPF interest is calculated on the closing balance of the previous month</t>
  </si>
  <si>
    <t xml:space="preserve">That is May interest will be calculated on April closing balance. </t>
  </si>
  <si>
    <t>shown below corresponds to the same month.</t>
  </si>
  <si>
    <t>That is April interest is calculated using April employee contribution;</t>
  </si>
  <si>
    <t xml:space="preserve">This is for calculating tax ONLY. This is NOT a EPF corpus calculator. </t>
  </si>
  <si>
    <t xml:space="preserve">April interest will be calculated on March closing balance. </t>
  </si>
  <si>
    <t xml:space="preserve">Since the taxation is based on the contributions made in a financial year, the monthly interest </t>
  </si>
  <si>
    <t>May  interest is calculated using May contribnution and so. This will keep it simple</t>
  </si>
  <si>
    <t>Total employee contribution</t>
  </si>
  <si>
    <t>Total interest</t>
  </si>
  <si>
    <t>=</t>
  </si>
  <si>
    <t>IRR</t>
  </si>
  <si>
    <t>&lt;= monthly int</t>
  </si>
  <si>
    <t>&lt;= calculated form annual int</t>
  </si>
  <si>
    <t>Total contribution</t>
  </si>
  <si>
    <t>Total Interest</t>
  </si>
  <si>
    <t>Taxable contribution</t>
  </si>
  <si>
    <t>Tax free contribution</t>
  </si>
  <si>
    <t>Total monthly Interest</t>
  </si>
  <si>
    <t>Tax-free monthly interest</t>
  </si>
  <si>
    <t>Taxable monthly interest</t>
  </si>
  <si>
    <t>Tax free employee contribution</t>
  </si>
  <si>
    <t>Taxable employee contribution</t>
  </si>
  <si>
    <t>Tax free interst from employee contributions</t>
  </si>
  <si>
    <t>Taxable interest from employee contributions</t>
  </si>
  <si>
    <t>Total interest from employee contributions</t>
  </si>
  <si>
    <t>Total</t>
  </si>
  <si>
    <t>FY</t>
  </si>
  <si>
    <t>2021-22</t>
  </si>
  <si>
    <t>PF rate</t>
  </si>
  <si>
    <t>Excess Contribution (over 2.5 Lakh)</t>
  </si>
  <si>
    <t>Taxable interest</t>
  </si>
  <si>
    <t>Opening balance (excess contribution)</t>
  </si>
  <si>
    <t>Closing Balance (excess contribution)</t>
  </si>
  <si>
    <t>2022-23</t>
  </si>
  <si>
    <t>2023-24</t>
  </si>
  <si>
    <t>And so on</t>
  </si>
  <si>
    <t>&lt;= This has to be added to income and tax paid as per slab</t>
  </si>
  <si>
    <t>This gives the taxable PF int only in the year of contribution</t>
  </si>
  <si>
    <t>The excess contribution made in one FY maybe taxable in subsequent Fys too</t>
  </si>
  <si>
    <t xml:space="preserve">Govt may need to clarify this. In case the excess contributions are taxed each FY you can </t>
  </si>
  <si>
    <t>refer to the illustration in the next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</si>
</sst>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0" fontId="2" fillId="2" borderId="0" xfId="0" applyNumberFormat="1" applyFont="1" applyFill="1" applyAlignment="1">
      <alignment horizontal="center"/>
    </xf>
    <xf numFmtId="9" fontId="0" fillId="0" borderId="0" xfId="1" applyFont="1"/>
    <xf numFmtId="10" fontId="0" fillId="0" borderId="0" xfId="1" applyNumberFormat="1" applyFont="1"/>
    <xf numFmtId="2" fontId="0" fillId="0" borderId="0" xfId="0" applyNumberFormat="1"/>
    <xf numFmtId="0" fontId="2" fillId="0" borderId="0" xfId="0" applyFont="1"/>
    <xf numFmtId="0" fontId="0" fillId="0" borderId="0" xfId="0" applyFont="1"/>
    <xf numFmtId="1" fontId="0" fillId="0" borderId="0" xfId="0" applyNumberFormat="1"/>
    <xf numFmtId="0" fontId="0" fillId="3" borderId="0" xfId="0" applyFill="1"/>
    <xf numFmtId="10" fontId="0" fillId="3" borderId="0" xfId="0" applyNumberFormat="1" applyFill="1"/>
    <xf numFmtId="10" fontId="0" fillId="3" borderId="0" xfId="1" applyNumberFormat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5B9CC-6908-46D0-90E2-1C27561FB2D1}">
  <dimension ref="A1:Q35"/>
  <sheetViews>
    <sheetView tabSelected="1" topLeftCell="A25" zoomScale="145" zoomScaleNormal="145" workbookViewId="0">
      <selection activeCell="H36" sqref="H36"/>
    </sheetView>
  </sheetViews>
  <sheetFormatPr defaultRowHeight="14.4" x14ac:dyDescent="0.3"/>
  <cols>
    <col min="2" max="2" width="12.33203125" customWidth="1"/>
    <col min="3" max="3" width="7.6640625" customWidth="1"/>
    <col min="5" max="5" width="10.33203125" customWidth="1"/>
    <col min="6" max="6" width="12" customWidth="1"/>
    <col min="7" max="7" width="8.88671875" hidden="1" customWidth="1"/>
    <col min="8" max="8" width="9.44140625" customWidth="1"/>
    <col min="9" max="9" width="12.109375" customWidth="1"/>
    <col min="10" max="10" width="12" customWidth="1"/>
    <col min="12" max="12" width="8.33203125" customWidth="1"/>
    <col min="13" max="13" width="11.88671875" customWidth="1"/>
  </cols>
  <sheetData>
    <row r="1" spans="1:17" ht="25.8" x14ac:dyDescent="0.5">
      <c r="A1" s="1" t="s">
        <v>0</v>
      </c>
    </row>
    <row r="2" spans="1:17" x14ac:dyDescent="0.3">
      <c r="A2" t="s">
        <v>18</v>
      </c>
    </row>
    <row r="3" spans="1:17" x14ac:dyDescent="0.3">
      <c r="A3" t="s">
        <v>19</v>
      </c>
    </row>
    <row r="4" spans="1:17" x14ac:dyDescent="0.3">
      <c r="A4" t="s">
        <v>23</v>
      </c>
    </row>
    <row r="5" spans="1:17" x14ac:dyDescent="0.3">
      <c r="A5" t="s">
        <v>24</v>
      </c>
    </row>
    <row r="6" spans="1:17" x14ac:dyDescent="0.3">
      <c r="A6" t="s">
        <v>20</v>
      </c>
    </row>
    <row r="7" spans="1:17" x14ac:dyDescent="0.3">
      <c r="A7" t="s">
        <v>21</v>
      </c>
    </row>
    <row r="8" spans="1:17" x14ac:dyDescent="0.3">
      <c r="A8" t="s">
        <v>25</v>
      </c>
    </row>
    <row r="9" spans="1:17" x14ac:dyDescent="0.3">
      <c r="A9" t="s">
        <v>22</v>
      </c>
      <c r="Q9" s="6"/>
    </row>
    <row r="11" spans="1:17" x14ac:dyDescent="0.3">
      <c r="A11" t="s">
        <v>2</v>
      </c>
      <c r="E11" s="4">
        <v>0.08</v>
      </c>
      <c r="Q11" s="6"/>
    </row>
    <row r="12" spans="1:17" s="3" customFormat="1" ht="43.2" x14ac:dyDescent="0.3">
      <c r="A12" s="3" t="s">
        <v>1</v>
      </c>
      <c r="B12" s="3" t="s">
        <v>15</v>
      </c>
      <c r="C12" s="3" t="s">
        <v>16</v>
      </c>
      <c r="E12" s="3" t="s">
        <v>17</v>
      </c>
      <c r="F12" s="3" t="s">
        <v>32</v>
      </c>
      <c r="H12" s="3" t="s">
        <v>33</v>
      </c>
      <c r="I12" s="3" t="s">
        <v>34</v>
      </c>
      <c r="J12" s="3" t="s">
        <v>35</v>
      </c>
      <c r="K12" s="3" t="s">
        <v>32</v>
      </c>
      <c r="L12" s="3" t="s">
        <v>38</v>
      </c>
      <c r="M12" s="3" t="s">
        <v>37</v>
      </c>
      <c r="N12" s="3" t="s">
        <v>36</v>
      </c>
      <c r="O12" s="3" t="s">
        <v>29</v>
      </c>
    </row>
    <row r="13" spans="1:17" x14ac:dyDescent="0.3">
      <c r="A13" t="s">
        <v>3</v>
      </c>
      <c r="B13" s="14">
        <v>20000</v>
      </c>
      <c r="C13" s="7">
        <f>ROUND(B13*$E$11/12,0)</f>
        <v>133</v>
      </c>
      <c r="D13">
        <f t="shared" ref="D13:D24" si="0">B13*$E$11/12</f>
        <v>133.33333333333334</v>
      </c>
      <c r="E13">
        <f>ROUND(SUM($D$13:D13),0)</f>
        <v>133</v>
      </c>
      <c r="F13" s="9">
        <f>SUM($B$13:B13)</f>
        <v>20000</v>
      </c>
      <c r="G13">
        <f>ROUND(F13*$E$11/12,0)</f>
        <v>133</v>
      </c>
      <c r="H13">
        <f>SUM($G$13:G13)</f>
        <v>133</v>
      </c>
      <c r="I13" s="7">
        <f t="shared" ref="I13:I21" si="1">IF(F13&gt;250000,F13-250000,0)</f>
        <v>0</v>
      </c>
      <c r="J13">
        <f t="shared" ref="J13:J21" si="2">IF(F13&gt;250000,250000,F13)</f>
        <v>20000</v>
      </c>
      <c r="K13" s="10">
        <f>I13+J13</f>
        <v>20000</v>
      </c>
      <c r="L13">
        <f>IF(F13&gt;250000,ROUND(I13*$E$11/12,0),0)</f>
        <v>0</v>
      </c>
      <c r="M13">
        <f>IF(F13&gt;250000,ROUND(J13*$E$11/12,0),G13)</f>
        <v>133</v>
      </c>
      <c r="N13">
        <f>M13+L13</f>
        <v>133</v>
      </c>
      <c r="O13">
        <f t="shared" ref="O13:O24" si="3">-B13</f>
        <v>-20000</v>
      </c>
    </row>
    <row r="14" spans="1:17" x14ac:dyDescent="0.3">
      <c r="A14" t="s">
        <v>4</v>
      </c>
      <c r="B14" s="14">
        <v>20000</v>
      </c>
      <c r="C14">
        <f>ROUND(SUM($B$13:B14)*$E$11/12,0)</f>
        <v>267</v>
      </c>
      <c r="D14">
        <f t="shared" si="0"/>
        <v>133.33333333333334</v>
      </c>
      <c r="E14">
        <f>ROUND(SUM($D$13:D14),0)</f>
        <v>267</v>
      </c>
      <c r="F14" s="9">
        <f>SUM($B$13:B14)</f>
        <v>40000</v>
      </c>
      <c r="G14">
        <f t="shared" ref="G14:G24" si="4">ROUND(F14*$E$11/12,0)</f>
        <v>267</v>
      </c>
      <c r="H14">
        <f>SUM($G$13:G14)</f>
        <v>400</v>
      </c>
      <c r="I14" s="7">
        <f t="shared" si="1"/>
        <v>0</v>
      </c>
      <c r="J14">
        <f t="shared" si="2"/>
        <v>40000</v>
      </c>
      <c r="K14" s="10">
        <f t="shared" ref="K14:K23" si="5">I14+J14</f>
        <v>40000</v>
      </c>
      <c r="L14">
        <f t="shared" ref="L14:L24" si="6">IF(F14&gt;250000,ROUND(I14*$E$11/12,0),0)</f>
        <v>0</v>
      </c>
      <c r="M14">
        <f t="shared" ref="M14:M24" si="7">IF(F14&gt;250000,ROUND(J14*$E$11/12,0),G14)</f>
        <v>267</v>
      </c>
      <c r="N14">
        <f t="shared" ref="N14:N22" si="8">M14+L14</f>
        <v>267</v>
      </c>
      <c r="O14">
        <f t="shared" si="3"/>
        <v>-20000</v>
      </c>
    </row>
    <row r="15" spans="1:17" x14ac:dyDescent="0.3">
      <c r="A15" t="s">
        <v>5</v>
      </c>
      <c r="B15" s="14">
        <v>20000</v>
      </c>
      <c r="C15">
        <f>ROUND(SUM($B$13:B15)*$E$11/12,0)</f>
        <v>400</v>
      </c>
      <c r="D15">
        <f t="shared" si="0"/>
        <v>133.33333333333334</v>
      </c>
      <c r="E15">
        <f>ROUND(SUM($D$13:D15),0)</f>
        <v>400</v>
      </c>
      <c r="F15" s="9">
        <f>SUM($B$13:B15)</f>
        <v>60000</v>
      </c>
      <c r="G15">
        <f t="shared" si="4"/>
        <v>400</v>
      </c>
      <c r="H15">
        <f>SUM($G$13:G15)</f>
        <v>800</v>
      </c>
      <c r="I15" s="7">
        <f t="shared" si="1"/>
        <v>0</v>
      </c>
      <c r="J15">
        <f t="shared" si="2"/>
        <v>60000</v>
      </c>
      <c r="K15" s="10">
        <f t="shared" si="5"/>
        <v>60000</v>
      </c>
      <c r="L15">
        <f t="shared" si="6"/>
        <v>0</v>
      </c>
      <c r="M15">
        <f t="shared" si="7"/>
        <v>400</v>
      </c>
      <c r="N15">
        <f t="shared" si="8"/>
        <v>400</v>
      </c>
      <c r="O15">
        <f t="shared" si="3"/>
        <v>-20000</v>
      </c>
    </row>
    <row r="16" spans="1:17" x14ac:dyDescent="0.3">
      <c r="A16" t="s">
        <v>6</v>
      </c>
      <c r="B16" s="14">
        <v>80000</v>
      </c>
      <c r="C16">
        <f>ROUND(SUM($B$13:B16)*$E$11/12,0)</f>
        <v>933</v>
      </c>
      <c r="D16">
        <f t="shared" si="0"/>
        <v>533.33333333333337</v>
      </c>
      <c r="E16">
        <f>ROUND(SUM($D$13:D16),0)</f>
        <v>933</v>
      </c>
      <c r="F16" s="9">
        <f>SUM($B$13:B16)</f>
        <v>140000</v>
      </c>
      <c r="G16">
        <f t="shared" si="4"/>
        <v>933</v>
      </c>
      <c r="H16">
        <f>SUM($G$13:G16)</f>
        <v>1733</v>
      </c>
      <c r="I16" s="7">
        <f t="shared" si="1"/>
        <v>0</v>
      </c>
      <c r="J16">
        <f t="shared" si="2"/>
        <v>140000</v>
      </c>
      <c r="K16" s="10">
        <f t="shared" si="5"/>
        <v>140000</v>
      </c>
      <c r="L16">
        <f t="shared" si="6"/>
        <v>0</v>
      </c>
      <c r="M16">
        <f t="shared" si="7"/>
        <v>933</v>
      </c>
      <c r="N16">
        <f t="shared" si="8"/>
        <v>933</v>
      </c>
      <c r="O16">
        <f t="shared" si="3"/>
        <v>-80000</v>
      </c>
    </row>
    <row r="17" spans="1:16" x14ac:dyDescent="0.3">
      <c r="A17" t="s">
        <v>7</v>
      </c>
      <c r="B17" s="14">
        <v>20000</v>
      </c>
      <c r="C17">
        <f>ROUND(SUM($B$13:B17)*$E$11/12,0)</f>
        <v>1067</v>
      </c>
      <c r="D17">
        <f t="shared" si="0"/>
        <v>133.33333333333334</v>
      </c>
      <c r="E17">
        <f>ROUND(SUM($D$13:D17),0)</f>
        <v>1067</v>
      </c>
      <c r="F17" s="9">
        <f>SUM($B$13:B17)</f>
        <v>160000</v>
      </c>
      <c r="G17">
        <f t="shared" si="4"/>
        <v>1067</v>
      </c>
      <c r="H17">
        <f>SUM($G$13:G17)</f>
        <v>2800</v>
      </c>
      <c r="I17" s="7">
        <f t="shared" si="1"/>
        <v>0</v>
      </c>
      <c r="J17">
        <f t="shared" si="2"/>
        <v>160000</v>
      </c>
      <c r="K17" s="10">
        <f t="shared" si="5"/>
        <v>160000</v>
      </c>
      <c r="L17">
        <f t="shared" si="6"/>
        <v>0</v>
      </c>
      <c r="M17">
        <f t="shared" si="7"/>
        <v>1067</v>
      </c>
      <c r="N17">
        <f t="shared" si="8"/>
        <v>1067</v>
      </c>
      <c r="O17">
        <f t="shared" si="3"/>
        <v>-20000</v>
      </c>
    </row>
    <row r="18" spans="1:16" x14ac:dyDescent="0.3">
      <c r="A18" t="s">
        <v>8</v>
      </c>
      <c r="B18" s="14">
        <v>20000</v>
      </c>
      <c r="C18">
        <f>ROUND(SUM($B$13:B18)*$E$11/12,0)</f>
        <v>1200</v>
      </c>
      <c r="D18">
        <f t="shared" si="0"/>
        <v>133.33333333333334</v>
      </c>
      <c r="E18">
        <f>ROUND(SUM($D$13:D18),0)</f>
        <v>1200</v>
      </c>
      <c r="F18" s="9">
        <f>SUM($B$13:B18)</f>
        <v>180000</v>
      </c>
      <c r="G18">
        <f t="shared" si="4"/>
        <v>1200</v>
      </c>
      <c r="H18">
        <f>SUM($G$13:G18)</f>
        <v>4000</v>
      </c>
      <c r="I18" s="7">
        <f t="shared" si="1"/>
        <v>0</v>
      </c>
      <c r="J18">
        <f t="shared" si="2"/>
        <v>180000</v>
      </c>
      <c r="K18" s="10">
        <f t="shared" si="5"/>
        <v>180000</v>
      </c>
      <c r="L18">
        <f t="shared" si="6"/>
        <v>0</v>
      </c>
      <c r="M18">
        <f t="shared" si="7"/>
        <v>1200</v>
      </c>
      <c r="N18">
        <f t="shared" si="8"/>
        <v>1200</v>
      </c>
      <c r="O18">
        <f t="shared" si="3"/>
        <v>-20000</v>
      </c>
    </row>
    <row r="19" spans="1:16" x14ac:dyDescent="0.3">
      <c r="A19" t="s">
        <v>9</v>
      </c>
      <c r="B19" s="14">
        <v>20000</v>
      </c>
      <c r="C19">
        <f>ROUND(SUM($B$13:B19)*$E$11/12,0)</f>
        <v>1333</v>
      </c>
      <c r="D19">
        <f t="shared" si="0"/>
        <v>133.33333333333334</v>
      </c>
      <c r="E19">
        <f>ROUND(SUM($D$13:D19),0)</f>
        <v>1333</v>
      </c>
      <c r="F19" s="9">
        <f>SUM($B$13:B19)</f>
        <v>200000</v>
      </c>
      <c r="G19">
        <f t="shared" si="4"/>
        <v>1333</v>
      </c>
      <c r="H19">
        <f>SUM($G$13:G19)</f>
        <v>5333</v>
      </c>
      <c r="I19" s="7">
        <f t="shared" si="1"/>
        <v>0</v>
      </c>
      <c r="J19">
        <f t="shared" si="2"/>
        <v>200000</v>
      </c>
      <c r="K19" s="10">
        <f t="shared" si="5"/>
        <v>200000</v>
      </c>
      <c r="L19">
        <f t="shared" si="6"/>
        <v>0</v>
      </c>
      <c r="M19">
        <f t="shared" si="7"/>
        <v>1333</v>
      </c>
      <c r="N19">
        <f t="shared" si="8"/>
        <v>1333</v>
      </c>
      <c r="O19">
        <f t="shared" si="3"/>
        <v>-20000</v>
      </c>
    </row>
    <row r="20" spans="1:16" x14ac:dyDescent="0.3">
      <c r="A20" t="s">
        <v>10</v>
      </c>
      <c r="B20" s="14">
        <v>20000</v>
      </c>
      <c r="C20">
        <f>ROUND(SUM($B$13:B20)*$E$11/12,0)</f>
        <v>1467</v>
      </c>
      <c r="D20">
        <f t="shared" si="0"/>
        <v>133.33333333333334</v>
      </c>
      <c r="E20">
        <f>ROUND(SUM($D$13:D20),0)</f>
        <v>1467</v>
      </c>
      <c r="F20" s="9">
        <f>SUM($B$13:B20)</f>
        <v>220000</v>
      </c>
      <c r="G20">
        <f t="shared" si="4"/>
        <v>1467</v>
      </c>
      <c r="H20">
        <f>SUM($G$13:G20)</f>
        <v>6800</v>
      </c>
      <c r="I20" s="7">
        <f t="shared" si="1"/>
        <v>0</v>
      </c>
      <c r="J20">
        <f t="shared" si="2"/>
        <v>220000</v>
      </c>
      <c r="K20" s="10">
        <f t="shared" si="5"/>
        <v>220000</v>
      </c>
      <c r="L20">
        <f t="shared" si="6"/>
        <v>0</v>
      </c>
      <c r="M20">
        <f t="shared" si="7"/>
        <v>1467</v>
      </c>
      <c r="N20">
        <f t="shared" si="8"/>
        <v>1467</v>
      </c>
      <c r="O20">
        <f t="shared" si="3"/>
        <v>-20000</v>
      </c>
    </row>
    <row r="21" spans="1:16" x14ac:dyDescent="0.3">
      <c r="A21" t="s">
        <v>11</v>
      </c>
      <c r="B21" s="14">
        <v>20000</v>
      </c>
      <c r="C21">
        <f>ROUND(SUM($B$13:B21)*$E$11/12,0)</f>
        <v>1600</v>
      </c>
      <c r="D21">
        <f t="shared" si="0"/>
        <v>133.33333333333334</v>
      </c>
      <c r="E21">
        <f>ROUND(SUM($D$13:D21),0)</f>
        <v>1600</v>
      </c>
      <c r="F21" s="9">
        <f>SUM($B$13:B21)</f>
        <v>240000</v>
      </c>
      <c r="G21">
        <f t="shared" si="4"/>
        <v>1600</v>
      </c>
      <c r="H21">
        <f>SUM($G$13:G21)</f>
        <v>8400</v>
      </c>
      <c r="I21" s="7">
        <f t="shared" si="1"/>
        <v>0</v>
      </c>
      <c r="J21">
        <f t="shared" si="2"/>
        <v>240000</v>
      </c>
      <c r="K21" s="10">
        <f t="shared" si="5"/>
        <v>240000</v>
      </c>
      <c r="L21">
        <f t="shared" si="6"/>
        <v>0</v>
      </c>
      <c r="M21">
        <f t="shared" si="7"/>
        <v>1600</v>
      </c>
      <c r="N21">
        <f t="shared" si="8"/>
        <v>1600</v>
      </c>
      <c r="O21">
        <f t="shared" si="3"/>
        <v>-20000</v>
      </c>
    </row>
    <row r="22" spans="1:16" x14ac:dyDescent="0.3">
      <c r="A22" t="s">
        <v>12</v>
      </c>
      <c r="B22" s="14">
        <v>20000</v>
      </c>
      <c r="C22">
        <f>ROUND(SUM($B$13:B22)*$E$11/12,0)</f>
        <v>1733</v>
      </c>
      <c r="D22">
        <f t="shared" si="0"/>
        <v>133.33333333333334</v>
      </c>
      <c r="E22">
        <f>ROUND(SUM($D$13:D22),0)</f>
        <v>1733</v>
      </c>
      <c r="F22" s="9">
        <f>SUM($B$13:B22)</f>
        <v>260000</v>
      </c>
      <c r="G22">
        <f t="shared" si="4"/>
        <v>1733</v>
      </c>
      <c r="H22">
        <f>SUM($G$13:G22)</f>
        <v>10133</v>
      </c>
      <c r="I22" s="7">
        <f>IF(F22&gt;250000,F22-250000,0)</f>
        <v>10000</v>
      </c>
      <c r="J22">
        <f>IF(F22&gt;250000,250000,F22)</f>
        <v>250000</v>
      </c>
      <c r="K22" s="10">
        <f t="shared" si="5"/>
        <v>260000</v>
      </c>
      <c r="L22">
        <f t="shared" si="6"/>
        <v>67</v>
      </c>
      <c r="M22">
        <f t="shared" si="7"/>
        <v>1667</v>
      </c>
      <c r="N22">
        <f t="shared" si="8"/>
        <v>1734</v>
      </c>
      <c r="O22">
        <f t="shared" si="3"/>
        <v>-20000</v>
      </c>
    </row>
    <row r="23" spans="1:16" x14ac:dyDescent="0.3">
      <c r="A23" t="s">
        <v>13</v>
      </c>
      <c r="B23" s="14">
        <v>20000</v>
      </c>
      <c r="C23">
        <f>ROUND(SUM($B$13:B23)*$E$11/12,0)</f>
        <v>1867</v>
      </c>
      <c r="D23">
        <f t="shared" si="0"/>
        <v>133.33333333333334</v>
      </c>
      <c r="E23">
        <f>ROUND(SUM($D$13:D23),0)</f>
        <v>1867</v>
      </c>
      <c r="F23" s="9">
        <f>SUM($B$13:B23)</f>
        <v>280000</v>
      </c>
      <c r="G23">
        <f t="shared" si="4"/>
        <v>1867</v>
      </c>
      <c r="H23">
        <f>SUM($G$13:G23)</f>
        <v>12000</v>
      </c>
      <c r="I23" s="7">
        <f>IF(F23&gt;250000,F23-250000,0)</f>
        <v>30000</v>
      </c>
      <c r="J23">
        <f>IF(F23&gt;250000,250000,F23)</f>
        <v>250000</v>
      </c>
      <c r="K23" s="10">
        <f t="shared" si="5"/>
        <v>280000</v>
      </c>
      <c r="L23">
        <f t="shared" si="6"/>
        <v>200</v>
      </c>
      <c r="M23">
        <f t="shared" si="7"/>
        <v>1667</v>
      </c>
      <c r="N23">
        <f t="shared" ref="N23" si="9">M23+L23</f>
        <v>1867</v>
      </c>
      <c r="O23">
        <f t="shared" si="3"/>
        <v>-20000</v>
      </c>
    </row>
    <row r="24" spans="1:16" x14ac:dyDescent="0.3">
      <c r="A24" t="s">
        <v>14</v>
      </c>
      <c r="B24" s="14">
        <v>20000</v>
      </c>
      <c r="C24">
        <f>ROUND(SUM($B$13:B24)*$E$11/12,0)</f>
        <v>2000</v>
      </c>
      <c r="D24">
        <f t="shared" si="0"/>
        <v>133.33333333333334</v>
      </c>
      <c r="E24">
        <f>ROUND(SUM($D$13:D24),0)</f>
        <v>2000</v>
      </c>
      <c r="F24" s="9">
        <f>SUM($B$13:B24)</f>
        <v>300000</v>
      </c>
      <c r="G24">
        <f t="shared" si="4"/>
        <v>2000</v>
      </c>
      <c r="H24">
        <f>SUM($G$13:G24)</f>
        <v>14000</v>
      </c>
      <c r="I24" s="7">
        <f>IF(F24&gt;250000,F24-250000,0)</f>
        <v>50000</v>
      </c>
      <c r="J24">
        <f>IF(F24&gt;250000,250000,F24)</f>
        <v>250000</v>
      </c>
      <c r="K24" s="10">
        <f t="shared" ref="K24" si="10">I24+J24</f>
        <v>300000</v>
      </c>
      <c r="L24">
        <f t="shared" si="6"/>
        <v>333</v>
      </c>
      <c r="M24">
        <f t="shared" si="7"/>
        <v>1667</v>
      </c>
      <c r="N24">
        <f t="shared" ref="N24" si="11">M24+L24</f>
        <v>2000</v>
      </c>
      <c r="O24">
        <f t="shared" si="3"/>
        <v>-20000</v>
      </c>
    </row>
    <row r="25" spans="1:16" x14ac:dyDescent="0.3">
      <c r="O25">
        <f>(C26+C28)</f>
        <v>314000</v>
      </c>
    </row>
    <row r="26" spans="1:16" x14ac:dyDescent="0.3">
      <c r="A26" s="8" t="s">
        <v>26</v>
      </c>
      <c r="C26">
        <f>SUM(B13:B24)</f>
        <v>300000</v>
      </c>
      <c r="I26" s="6"/>
    </row>
    <row r="27" spans="1:16" x14ac:dyDescent="0.3">
      <c r="I27" s="6"/>
      <c r="O27" s="11" t="s">
        <v>29</v>
      </c>
      <c r="P27" s="11"/>
    </row>
    <row r="28" spans="1:16" x14ac:dyDescent="0.3">
      <c r="A28" s="8" t="s">
        <v>27</v>
      </c>
      <c r="C28">
        <f>SUM(C13:C24)</f>
        <v>14000</v>
      </c>
      <c r="D28" s="2" t="s">
        <v>28</v>
      </c>
      <c r="E28">
        <f>SUM(E13:E24)</f>
        <v>14000</v>
      </c>
      <c r="I28" s="5"/>
      <c r="K28" s="8" t="s">
        <v>44</v>
      </c>
      <c r="L28">
        <f>SUM(L13:L24)</f>
        <v>600</v>
      </c>
      <c r="M28">
        <f>SUM(M13:M24)</f>
        <v>13401</v>
      </c>
      <c r="N28">
        <f>SUM(N13:N24)</f>
        <v>14001</v>
      </c>
      <c r="O28" s="12">
        <f>IRR(O13:O25)</f>
        <v>6.5053056547503818E-3</v>
      </c>
      <c r="P28" s="11" t="s">
        <v>30</v>
      </c>
    </row>
    <row r="29" spans="1:16" x14ac:dyDescent="0.3">
      <c r="O29" s="13">
        <f>(1+E11)^(1/12)-1</f>
        <v>6.4340301100034303E-3</v>
      </c>
      <c r="P29" s="11" t="s">
        <v>31</v>
      </c>
    </row>
    <row r="30" spans="1:16" ht="48" customHeight="1" x14ac:dyDescent="0.3">
      <c r="A30" s="19" t="s">
        <v>39</v>
      </c>
      <c r="B30" s="19"/>
      <c r="C30" s="17">
        <f>IF(C26&lt;=250000,C26,J24)</f>
        <v>250000</v>
      </c>
      <c r="D30" s="19" t="s">
        <v>41</v>
      </c>
      <c r="E30" s="19"/>
      <c r="F30" s="18">
        <f>IF(C26&lt;=250000,C28,M28)</f>
        <v>13401</v>
      </c>
    </row>
    <row r="31" spans="1:16" ht="45" customHeight="1" x14ac:dyDescent="0.3">
      <c r="A31" s="19" t="s">
        <v>40</v>
      </c>
      <c r="B31" s="19"/>
      <c r="C31" s="17">
        <f>IF(C26&lt;250000,0,I24)</f>
        <v>50000</v>
      </c>
      <c r="D31" s="19" t="s">
        <v>42</v>
      </c>
      <c r="E31" s="19"/>
      <c r="F31" s="18">
        <f>IF(C26&lt;=250000,0,L28)</f>
        <v>600</v>
      </c>
      <c r="H31" s="16" t="s">
        <v>55</v>
      </c>
    </row>
    <row r="32" spans="1:16" ht="43.2" customHeight="1" x14ac:dyDescent="0.3">
      <c r="A32" s="19" t="s">
        <v>26</v>
      </c>
      <c r="B32" s="19"/>
      <c r="C32" s="17">
        <f>C30+C31</f>
        <v>300000</v>
      </c>
      <c r="D32" s="19" t="s">
        <v>43</v>
      </c>
      <c r="E32" s="19"/>
      <c r="F32" s="18">
        <f>F30+F31</f>
        <v>14001</v>
      </c>
      <c r="H32" s="8" t="s">
        <v>56</v>
      </c>
    </row>
    <row r="33" spans="2:8" ht="33.6" customHeight="1" x14ac:dyDescent="0.3">
      <c r="B33" s="15"/>
      <c r="H33" t="s">
        <v>57</v>
      </c>
    </row>
    <row r="34" spans="2:8" ht="33.6" customHeight="1" x14ac:dyDescent="0.3">
      <c r="B34" s="15"/>
      <c r="H34" t="s">
        <v>58</v>
      </c>
    </row>
    <row r="35" spans="2:8" ht="37.799999999999997" customHeight="1" x14ac:dyDescent="0.3">
      <c r="B35" s="15"/>
      <c r="H35" t="s">
        <v>59</v>
      </c>
    </row>
  </sheetData>
  <mergeCells count="6">
    <mergeCell ref="D30:E30"/>
    <mergeCell ref="D31:E31"/>
    <mergeCell ref="D32:E32"/>
    <mergeCell ref="A30:B30"/>
    <mergeCell ref="A31:B31"/>
    <mergeCell ref="A32:B3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48124-8222-49B6-A455-949BFA476972}">
  <dimension ref="A1:F7"/>
  <sheetViews>
    <sheetView zoomScale="160" zoomScaleNormal="160" workbookViewId="0">
      <selection activeCell="D14" sqref="D14"/>
    </sheetView>
  </sheetViews>
  <sheetFormatPr defaultRowHeight="14.4" x14ac:dyDescent="0.3"/>
  <cols>
    <col min="1" max="1" width="7.6640625" bestFit="1" customWidth="1"/>
    <col min="3" max="3" width="32.44140625" bestFit="1" customWidth="1"/>
    <col min="4" max="4" width="30" bestFit="1" customWidth="1"/>
    <col min="5" max="6" width="13.77734375" bestFit="1" customWidth="1"/>
  </cols>
  <sheetData>
    <row r="1" spans="1:6" x14ac:dyDescent="0.3">
      <c r="A1" t="s">
        <v>45</v>
      </c>
      <c r="B1" t="s">
        <v>47</v>
      </c>
      <c r="C1" t="s">
        <v>50</v>
      </c>
      <c r="D1" t="s">
        <v>48</v>
      </c>
      <c r="E1" t="s">
        <v>49</v>
      </c>
      <c r="F1" t="s">
        <v>51</v>
      </c>
    </row>
    <row r="2" spans="1:6" x14ac:dyDescent="0.3">
      <c r="A2" t="s">
        <v>46</v>
      </c>
      <c r="B2" s="20">
        <v>0.08</v>
      </c>
      <c r="C2">
        <v>0</v>
      </c>
      <c r="D2">
        <v>50000</v>
      </c>
      <c r="E2">
        <f>D2*B2</f>
        <v>4000</v>
      </c>
      <c r="F2">
        <f>D2+E2</f>
        <v>54000</v>
      </c>
    </row>
    <row r="3" spans="1:6" x14ac:dyDescent="0.3">
      <c r="A3" t="s">
        <v>52</v>
      </c>
      <c r="B3" s="20">
        <v>0.08</v>
      </c>
      <c r="C3">
        <f>F2</f>
        <v>54000</v>
      </c>
      <c r="D3">
        <v>100000</v>
      </c>
      <c r="E3">
        <f>(C3+D3)*B3</f>
        <v>12320</v>
      </c>
      <c r="F3">
        <f>C3+D3+E3</f>
        <v>166320</v>
      </c>
    </row>
    <row r="4" spans="1:6" x14ac:dyDescent="0.3">
      <c r="A4" t="s">
        <v>53</v>
      </c>
      <c r="B4" s="20">
        <v>0.08</v>
      </c>
      <c r="C4">
        <f>F3</f>
        <v>166320</v>
      </c>
      <c r="D4">
        <v>34000</v>
      </c>
      <c r="E4">
        <f>(C4+D4)*B4</f>
        <v>16025.6</v>
      </c>
      <c r="F4">
        <f>C4+D4+E4</f>
        <v>216345.60000000001</v>
      </c>
    </row>
    <row r="7" spans="1:6" x14ac:dyDescent="0.3">
      <c r="C7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taxable PF int in year of cont</vt:lpstr>
      <vt:lpstr>If PF cont is taxed each FY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pattu</dc:creator>
  <cp:lastModifiedBy>Pattabiraman M</cp:lastModifiedBy>
  <dcterms:created xsi:type="dcterms:W3CDTF">2021-02-03T04:59:53Z</dcterms:created>
  <dcterms:modified xsi:type="dcterms:W3CDTF">2021-02-03T14:47:01Z</dcterms:modified>
</cp:coreProperties>
</file>