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3418e9942066649/freefincal-lenovo/"/>
    </mc:Choice>
  </mc:AlternateContent>
  <xr:revisionPtr revIDLastSave="68" documentId="8_{73C78DBC-0C19-4E24-B780-58AF4B1F634B}" xr6:coauthVersionLast="47" xr6:coauthVersionMax="47" xr10:uidLastSave="{DA871E52-7275-433B-8A59-4DAC135E81FF}"/>
  <bookViews>
    <workbookView xWindow="-110" yWindow="-110" windowWidth="25820" windowHeight="13540" xr2:uid="{41F1F048-C2A6-4CFF-8ED1-8A29E8B57284}"/>
  </bookViews>
  <sheets>
    <sheet name="After Budget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E10" i="2"/>
  <c r="E16" i="2" s="1"/>
  <c r="E17" i="2" s="1"/>
  <c r="C44" i="2" s="1"/>
  <c r="F9" i="2"/>
  <c r="F16" i="2" s="1"/>
  <c r="F17" i="2" l="1"/>
  <c r="H9" i="2"/>
  <c r="H16" i="2" s="1"/>
  <c r="H17" i="2" s="1"/>
  <c r="E19" i="2"/>
  <c r="C45" i="2"/>
  <c r="E20" i="2" s="1"/>
  <c r="G44" i="2" l="1"/>
  <c r="D44" i="2"/>
  <c r="D45" i="2" s="1"/>
  <c r="D46" i="2" s="1"/>
  <c r="F21" i="2" s="1"/>
  <c r="C46" i="2"/>
  <c r="E21" i="2" s="1"/>
  <c r="G45" i="2" l="1"/>
  <c r="G46" i="2" s="1"/>
  <c r="H20" i="2"/>
  <c r="F20" i="2"/>
  <c r="F19" i="2"/>
  <c r="D47" i="2"/>
  <c r="D48" i="2" s="1"/>
  <c r="F23" i="2" s="1"/>
  <c r="C47" i="2"/>
  <c r="H21" i="2" l="1"/>
  <c r="G47" i="2"/>
  <c r="G48" i="2" s="1"/>
  <c r="E22" i="2"/>
  <c r="C48" i="2"/>
  <c r="C49" i="2" s="1"/>
  <c r="E24" i="2" s="1"/>
  <c r="D49" i="2"/>
  <c r="F24" i="2" s="1"/>
  <c r="F22" i="2"/>
  <c r="G49" i="2" l="1"/>
  <c r="H23" i="2"/>
  <c r="H22" i="2"/>
  <c r="D50" i="2"/>
  <c r="F25" i="2" s="1"/>
  <c r="F26" i="2" s="1"/>
  <c r="E23" i="2"/>
  <c r="C50" i="2"/>
  <c r="E25" i="2" s="1"/>
  <c r="F28" i="2" l="1"/>
  <c r="F29" i="2" s="1"/>
  <c r="D51" i="2"/>
  <c r="E26" i="2"/>
  <c r="C51" i="2"/>
  <c r="E27" i="2" l="1"/>
  <c r="H25" i="2"/>
  <c r="H24" i="2"/>
  <c r="E28" i="2" l="1"/>
  <c r="E29" i="2" s="1"/>
  <c r="H26" i="2"/>
  <c r="H27" i="2" l="1"/>
  <c r="H28" i="2" s="1"/>
  <c r="H29" i="2" l="1"/>
</calcChain>
</file>

<file path=xl/sharedStrings.xml><?xml version="1.0" encoding="utf-8"?>
<sst xmlns="http://schemas.openxmlformats.org/spreadsheetml/2006/main" count="60" uniqueCount="40">
  <si>
    <t>Gross Income</t>
  </si>
  <si>
    <t>Deductions</t>
  </si>
  <si>
    <t>Standard Deduction</t>
  </si>
  <si>
    <t>80C</t>
  </si>
  <si>
    <t>80CCD</t>
  </si>
  <si>
    <t>80D</t>
  </si>
  <si>
    <t>HRA</t>
  </si>
  <si>
    <t>Net Taxable Income</t>
  </si>
  <si>
    <t>Old</t>
  </si>
  <si>
    <t>Upto 2.5</t>
  </si>
  <si>
    <t>2.5 to 5</t>
  </si>
  <si>
    <t>5 to 7.5</t>
  </si>
  <si>
    <t>7.5 to 10</t>
  </si>
  <si>
    <t>10 to 12.5</t>
  </si>
  <si>
    <t>12.5 to 15</t>
  </si>
  <si>
    <t>15+</t>
  </si>
  <si>
    <t>Total</t>
  </si>
  <si>
    <t>Tax Payable</t>
  </si>
  <si>
    <t xml:space="preserve">Old </t>
  </si>
  <si>
    <t>Others*</t>
  </si>
  <si>
    <t>Total Deductions</t>
  </si>
  <si>
    <t>Input numbers in the black colored cells.</t>
  </si>
  <si>
    <t>Upto 3</t>
  </si>
  <si>
    <t>3 to 6</t>
  </si>
  <si>
    <t>6 to 9</t>
  </si>
  <si>
    <t>9 to 12</t>
  </si>
  <si>
    <t>12 to 15</t>
  </si>
  <si>
    <t>New (Budget 2023)</t>
  </si>
  <si>
    <t>New up to March 31st 2023</t>
  </si>
  <si>
    <t>New from April 1st 2023</t>
  </si>
  <si>
    <t>NTR up to March 31st 2023</t>
  </si>
  <si>
    <t>OTR</t>
  </si>
  <si>
    <t>NTR from April 1st 2023</t>
  </si>
  <si>
    <t>Total tax payable</t>
  </si>
  <si>
    <t>Tax Rebate</t>
  </si>
  <si>
    <t>Total tax</t>
  </si>
  <si>
    <t>Are you salaried or a pensioner?</t>
  </si>
  <si>
    <t>Enter Y or N</t>
  </si>
  <si>
    <t>Cess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</si>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</sst>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_ ;[Red]\-#,##0\ "/>
    <numFmt numFmtId="168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/>
    <xf numFmtId="0" fontId="0" fillId="2" borderId="2" xfId="0" applyFill="1" applyBorder="1"/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5" xfId="0" applyFill="1" applyBorder="1"/>
    <xf numFmtId="164" fontId="0" fillId="0" borderId="6" xfId="0" applyNumberFormat="1" applyBorder="1" applyAlignment="1">
      <alignment horizontal="center"/>
    </xf>
    <xf numFmtId="0" fontId="0" fillId="2" borderId="7" xfId="0" applyFill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0" fillId="0" borderId="1" xfId="0" applyBorder="1" applyAlignment="1">
      <alignment horizontal="center"/>
    </xf>
    <xf numFmtId="0" fontId="0" fillId="0" borderId="10" xfId="0" applyBorder="1"/>
    <xf numFmtId="164" fontId="3" fillId="3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164" fontId="5" fillId="0" borderId="1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wrapText="1"/>
    </xf>
    <xf numFmtId="164" fontId="3" fillId="4" borderId="10" xfId="0" applyNumberFormat="1" applyFont="1" applyFill="1" applyBorder="1" applyAlignment="1">
      <alignment horizontal="center"/>
    </xf>
    <xf numFmtId="16" fontId="0" fillId="2" borderId="5" xfId="0" quotePrefix="1" applyNumberFormat="1" applyFill="1" applyBorder="1"/>
    <xf numFmtId="164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16" fontId="0" fillId="2" borderId="10" xfId="0" quotePrefix="1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 textRotation="180"/>
    </xf>
    <xf numFmtId="168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52A9-EE4F-4BF3-B14A-1E6F29BA9456}">
  <dimension ref="B3:AM217"/>
  <sheetViews>
    <sheetView showGridLines="0" tabSelected="1" topLeftCell="A10" zoomScale="130" zoomScaleNormal="130" workbookViewId="0">
      <selection activeCell="E23" sqref="E23"/>
    </sheetView>
  </sheetViews>
  <sheetFormatPr defaultRowHeight="14.5" x14ac:dyDescent="0.35"/>
  <cols>
    <col min="1" max="1" width="10.54296875" customWidth="1"/>
    <col min="3" max="3" width="23.453125" bestFit="1" customWidth="1"/>
    <col min="4" max="4" width="26.90625" customWidth="1"/>
    <col min="5" max="5" width="22.08984375" customWidth="1"/>
    <col min="6" max="6" width="23.6328125" bestFit="1" customWidth="1"/>
    <col min="7" max="7" width="21.1796875" bestFit="1" customWidth="1"/>
    <col min="8" max="8" width="20.7265625" bestFit="1" customWidth="1"/>
    <col min="9" max="10" width="12.54296875" customWidth="1"/>
    <col min="12" max="12" width="4.36328125" bestFit="1" customWidth="1"/>
    <col min="13" max="13" width="15.453125" bestFit="1" customWidth="1"/>
    <col min="14" max="14" width="11.453125" bestFit="1" customWidth="1"/>
    <col min="15" max="15" width="11.54296875" bestFit="1" customWidth="1"/>
    <col min="16" max="19" width="13.453125" bestFit="1" customWidth="1"/>
    <col min="20" max="23" width="13.90625" bestFit="1" customWidth="1"/>
    <col min="24" max="24" width="15" bestFit="1" customWidth="1"/>
    <col min="25" max="39" width="13.90625" bestFit="1" customWidth="1"/>
  </cols>
  <sheetData>
    <row r="3" spans="3:39" ht="29" x14ac:dyDescent="0.35">
      <c r="C3" s="25" t="s">
        <v>21</v>
      </c>
    </row>
    <row r="5" spans="3:39" x14ac:dyDescent="0.35">
      <c r="D5" t="s">
        <v>36</v>
      </c>
      <c r="E5" s="42" t="s">
        <v>39</v>
      </c>
    </row>
    <row r="6" spans="3:39" x14ac:dyDescent="0.35">
      <c r="C6" s="2"/>
      <c r="D6" s="2" t="s">
        <v>37</v>
      </c>
      <c r="E6" s="2"/>
      <c r="F6" s="2"/>
      <c r="G6" s="2"/>
      <c r="H6" s="2"/>
      <c r="I6" s="2"/>
      <c r="J6" s="2"/>
      <c r="K6" s="2"/>
      <c r="L6" s="2"/>
      <c r="M6" s="2"/>
    </row>
    <row r="7" spans="3:39" x14ac:dyDescent="0.35">
      <c r="G7" s="4"/>
    </row>
    <row r="8" spans="3:39" x14ac:dyDescent="0.35">
      <c r="C8" s="14"/>
      <c r="D8" s="14"/>
      <c r="E8" s="23" t="s">
        <v>31</v>
      </c>
      <c r="F8" s="23" t="s">
        <v>30</v>
      </c>
      <c r="G8" s="32"/>
      <c r="H8" s="23" t="s">
        <v>32</v>
      </c>
      <c r="N8" s="1"/>
    </row>
    <row r="9" spans="3:39" x14ac:dyDescent="0.35">
      <c r="C9" s="15"/>
      <c r="D9" s="33" t="s">
        <v>0</v>
      </c>
      <c r="E9" s="16">
        <v>700000</v>
      </c>
      <c r="F9" s="21">
        <f>E9</f>
        <v>700000</v>
      </c>
      <c r="G9" s="32"/>
      <c r="H9" s="21">
        <f>F9</f>
        <v>700000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3:39" ht="15" customHeight="1" x14ac:dyDescent="0.35">
      <c r="C10" s="15"/>
      <c r="D10" s="34" t="s">
        <v>2</v>
      </c>
      <c r="E10" s="17">
        <f>IF(E5="Y",-50000,0)</f>
        <v>-50000</v>
      </c>
      <c r="F10" s="17"/>
      <c r="G10" s="32"/>
      <c r="H10" s="17">
        <f>IF(E5="Y",-IF(H9&gt;=1550000,52500,0),0)</f>
        <v>0</v>
      </c>
      <c r="L10" s="43"/>
      <c r="M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3:39" x14ac:dyDescent="0.35">
      <c r="C11" s="18" t="s">
        <v>1</v>
      </c>
      <c r="D11" s="35" t="s">
        <v>3</v>
      </c>
      <c r="E11" s="16">
        <v>-150000</v>
      </c>
      <c r="F11" s="19">
        <v>0</v>
      </c>
      <c r="G11" s="32"/>
      <c r="H11" s="19">
        <v>0</v>
      </c>
      <c r="L11" s="43"/>
      <c r="M11" s="2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3:39" x14ac:dyDescent="0.35">
      <c r="C12" s="15"/>
      <c r="D12" s="35" t="s">
        <v>4</v>
      </c>
      <c r="E12" s="16">
        <v>0</v>
      </c>
      <c r="F12" s="19">
        <v>0</v>
      </c>
      <c r="G12" s="32"/>
      <c r="H12" s="19">
        <v>0</v>
      </c>
      <c r="L12" s="43"/>
      <c r="M12" s="2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3:39" x14ac:dyDescent="0.35">
      <c r="C13" s="15"/>
      <c r="D13" s="35" t="s">
        <v>5</v>
      </c>
      <c r="E13" s="16">
        <v>0</v>
      </c>
      <c r="F13" s="19">
        <v>0</v>
      </c>
      <c r="G13" s="32"/>
      <c r="H13" s="19">
        <v>0</v>
      </c>
      <c r="L13" s="43"/>
      <c r="M13" s="2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3:39" x14ac:dyDescent="0.35">
      <c r="C14" s="15"/>
      <c r="D14" s="35" t="s">
        <v>6</v>
      </c>
      <c r="E14" s="16">
        <v>0</v>
      </c>
      <c r="F14" s="19">
        <v>0</v>
      </c>
      <c r="G14" s="32"/>
      <c r="H14" s="19">
        <v>0</v>
      </c>
      <c r="L14" s="43"/>
      <c r="M14" s="2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3:39" x14ac:dyDescent="0.35">
      <c r="C15" s="15"/>
      <c r="D15" s="35" t="s">
        <v>19</v>
      </c>
      <c r="E15" s="16">
        <v>0</v>
      </c>
      <c r="F15" s="19">
        <v>0</v>
      </c>
      <c r="G15" s="32"/>
      <c r="H15" s="19">
        <v>0</v>
      </c>
      <c r="L15" s="43"/>
      <c r="M15" s="2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3:39" x14ac:dyDescent="0.35">
      <c r="C16" s="15"/>
      <c r="D16" s="35" t="s">
        <v>20</v>
      </c>
      <c r="E16" s="16">
        <f>SUM(E10:E15)</f>
        <v>-200000</v>
      </c>
      <c r="F16" s="26">
        <f>SUM(F10:F15)</f>
        <v>0</v>
      </c>
      <c r="G16" s="32"/>
      <c r="H16" s="26">
        <f>SUM(H10:H15)</f>
        <v>0</v>
      </c>
      <c r="L16" s="43"/>
      <c r="M16" s="2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3:39" x14ac:dyDescent="0.35">
      <c r="C17" s="15"/>
      <c r="D17" s="23" t="s">
        <v>7</v>
      </c>
      <c r="E17" s="24">
        <f>+E16+E9</f>
        <v>500000</v>
      </c>
      <c r="F17" s="22">
        <f>F9</f>
        <v>700000</v>
      </c>
      <c r="G17" s="32"/>
      <c r="H17" s="22">
        <f>+H16+H9</f>
        <v>700000</v>
      </c>
      <c r="M17" s="2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3:39" x14ac:dyDescent="0.35">
      <c r="C18" s="15"/>
      <c r="D18" s="36"/>
      <c r="E18" s="36"/>
      <c r="F18" s="36"/>
      <c r="G18" s="32"/>
      <c r="H18" s="32"/>
      <c r="I18" s="1"/>
      <c r="M18" s="2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3:39" x14ac:dyDescent="0.35">
      <c r="C19" s="15" t="s">
        <v>17</v>
      </c>
      <c r="D19" s="35" t="s">
        <v>9</v>
      </c>
      <c r="E19" s="19">
        <f t="shared" ref="E19:F25" si="0">C44*C54</f>
        <v>0</v>
      </c>
      <c r="F19" s="19">
        <f t="shared" si="0"/>
        <v>0</v>
      </c>
      <c r="G19" s="37" t="s">
        <v>17</v>
      </c>
      <c r="H19" s="23" t="s">
        <v>32</v>
      </c>
      <c r="I19" s="3"/>
      <c r="M19" s="2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3:39" x14ac:dyDescent="0.35">
      <c r="C20" s="15"/>
      <c r="D20" s="35" t="s">
        <v>10</v>
      </c>
      <c r="E20" s="19">
        <f t="shared" si="0"/>
        <v>12500</v>
      </c>
      <c r="F20" s="19">
        <f t="shared" si="0"/>
        <v>12500</v>
      </c>
      <c r="G20" s="38" t="s">
        <v>22</v>
      </c>
      <c r="H20" s="36">
        <f t="shared" ref="H20:H25" si="1">G44*H44</f>
        <v>0</v>
      </c>
      <c r="I20" s="3"/>
      <c r="M20" s="2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3:39" x14ac:dyDescent="0.35">
      <c r="C21" s="15"/>
      <c r="D21" s="35" t="s">
        <v>11</v>
      </c>
      <c r="E21" s="19">
        <f t="shared" si="0"/>
        <v>0</v>
      </c>
      <c r="F21" s="19">
        <f t="shared" si="0"/>
        <v>20000</v>
      </c>
      <c r="G21" s="35" t="s">
        <v>23</v>
      </c>
      <c r="H21" s="36">
        <f t="shared" si="1"/>
        <v>15000</v>
      </c>
      <c r="I21" s="3"/>
      <c r="M21" s="2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3:39" x14ac:dyDescent="0.35">
      <c r="C22" s="15"/>
      <c r="D22" s="35" t="s">
        <v>12</v>
      </c>
      <c r="E22" s="19">
        <f t="shared" si="0"/>
        <v>0</v>
      </c>
      <c r="F22" s="19">
        <f t="shared" si="0"/>
        <v>0</v>
      </c>
      <c r="G22" s="35" t="s">
        <v>24</v>
      </c>
      <c r="H22" s="36">
        <f t="shared" si="1"/>
        <v>10000</v>
      </c>
      <c r="I22" s="3"/>
      <c r="M22" s="2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3:39" x14ac:dyDescent="0.35">
      <c r="C23" s="15"/>
      <c r="D23" s="35" t="s">
        <v>13</v>
      </c>
      <c r="E23" s="19">
        <f t="shared" si="0"/>
        <v>0</v>
      </c>
      <c r="F23" s="19">
        <f t="shared" si="0"/>
        <v>0</v>
      </c>
      <c r="G23" s="39" t="s">
        <v>25</v>
      </c>
      <c r="H23" s="36">
        <f t="shared" si="1"/>
        <v>0</v>
      </c>
      <c r="I23" s="3"/>
      <c r="M23" s="2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3:39" x14ac:dyDescent="0.35">
      <c r="C24" s="15"/>
      <c r="D24" s="35" t="s">
        <v>14</v>
      </c>
      <c r="E24" s="19">
        <f t="shared" si="0"/>
        <v>0</v>
      </c>
      <c r="F24" s="19">
        <f t="shared" si="0"/>
        <v>0</v>
      </c>
      <c r="G24" s="35" t="s">
        <v>26</v>
      </c>
      <c r="H24" s="36">
        <f t="shared" si="1"/>
        <v>0</v>
      </c>
      <c r="I24" s="3"/>
      <c r="M24" s="29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3:39" x14ac:dyDescent="0.35">
      <c r="C25" s="15"/>
      <c r="D25" s="35" t="s">
        <v>15</v>
      </c>
      <c r="E25" s="19">
        <f t="shared" si="0"/>
        <v>0</v>
      </c>
      <c r="F25" s="19">
        <f t="shared" si="0"/>
        <v>0</v>
      </c>
      <c r="G25" s="35" t="s">
        <v>15</v>
      </c>
      <c r="H25" s="36">
        <f t="shared" si="1"/>
        <v>0</v>
      </c>
      <c r="I25" s="3"/>
      <c r="M25" s="2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3:39" x14ac:dyDescent="0.35">
      <c r="C26" s="20"/>
      <c r="D26" s="40" t="s">
        <v>35</v>
      </c>
      <c r="E26" s="22">
        <f>SUM(E19:E25)</f>
        <v>12500</v>
      </c>
      <c r="F26" s="22">
        <f>SUM(F19:F25)</f>
        <v>32500</v>
      </c>
      <c r="G26" s="40" t="s">
        <v>35</v>
      </c>
      <c r="H26" s="22">
        <f>SUM(H20:H25)</f>
        <v>25000</v>
      </c>
      <c r="I26" s="30"/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3:39" x14ac:dyDescent="0.35">
      <c r="D27" s="41" t="s">
        <v>34</v>
      </c>
      <c r="E27" s="31">
        <f>IF(E17&lt;=500000,E26,0)</f>
        <v>12500</v>
      </c>
      <c r="F27" s="14">
        <v>0</v>
      </c>
      <c r="G27" s="41" t="s">
        <v>34</v>
      </c>
      <c r="H27" s="14">
        <f>IF(H17&lt;=700000,H26,0)</f>
        <v>25000</v>
      </c>
      <c r="M27" s="2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3:39" x14ac:dyDescent="0.35">
      <c r="D28" s="35" t="s">
        <v>38</v>
      </c>
      <c r="E28" s="31">
        <f>(E26-E27)*4%</f>
        <v>0</v>
      </c>
      <c r="F28" s="31">
        <f>(F26-F27)*4%</f>
        <v>1300</v>
      </c>
      <c r="G28" s="44"/>
      <c r="H28" s="31">
        <f>(H26-H27)*4%</f>
        <v>0</v>
      </c>
      <c r="M28" s="2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3:39" x14ac:dyDescent="0.35">
      <c r="D29" s="40" t="s">
        <v>33</v>
      </c>
      <c r="E29" s="31">
        <f>E26-E27+E28</f>
        <v>0</v>
      </c>
      <c r="F29" s="31">
        <f>F26-F27+F28</f>
        <v>33800</v>
      </c>
      <c r="G29" s="41" t="s">
        <v>33</v>
      </c>
      <c r="H29" s="31">
        <f>H26-H27+H28</f>
        <v>0</v>
      </c>
      <c r="M29" s="2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3:39" x14ac:dyDescent="0.35">
      <c r="M30" s="2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3:39" x14ac:dyDescent="0.35">
      <c r="M31" s="2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3:39" x14ac:dyDescent="0.35">
      <c r="M32" s="2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35">
      <c r="M33" s="2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35">
      <c r="M34" s="2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x14ac:dyDescent="0.35">
      <c r="M35" s="2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x14ac:dyDescent="0.35">
      <c r="M36" s="2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2:39" x14ac:dyDescent="0.35">
      <c r="M37" s="2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x14ac:dyDescent="0.35">
      <c r="M38" s="2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x14ac:dyDescent="0.35">
      <c r="M39" s="2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x14ac:dyDescent="0.35">
      <c r="M40" s="2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x14ac:dyDescent="0.35">
      <c r="M41" s="2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x14ac:dyDescent="0.35">
      <c r="M42" s="29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35">
      <c r="B43" s="1"/>
      <c r="C43" s="23" t="s">
        <v>8</v>
      </c>
      <c r="D43" s="23" t="s">
        <v>28</v>
      </c>
      <c r="G43" s="23" t="s">
        <v>29</v>
      </c>
      <c r="H43" t="s">
        <v>27</v>
      </c>
      <c r="M43" s="2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35">
      <c r="B44" s="6" t="s">
        <v>9</v>
      </c>
      <c r="C44" s="7">
        <f>MIN(E$17,250000)</f>
        <v>250000</v>
      </c>
      <c r="D44" s="8">
        <f>MIN(F$17,250000)</f>
        <v>250000</v>
      </c>
      <c r="F44" s="6" t="s">
        <v>22</v>
      </c>
      <c r="G44" s="2">
        <f>MIN($H$17,300000)</f>
        <v>300000</v>
      </c>
      <c r="H44" s="5">
        <v>0</v>
      </c>
      <c r="M44" s="2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35">
      <c r="B45" s="9" t="s">
        <v>10</v>
      </c>
      <c r="C45" s="3">
        <f>MAX(MIN(E$17-C44,250000),0)</f>
        <v>250000</v>
      </c>
      <c r="D45" s="10">
        <f>MAX(MIN(F$17-D44,250000),0)</f>
        <v>250000</v>
      </c>
      <c r="F45" s="9" t="s">
        <v>23</v>
      </c>
      <c r="G45" s="2">
        <f>MAX(MIN(H$17-$G$44,300000),0)</f>
        <v>300000</v>
      </c>
      <c r="H45" s="5">
        <v>0.05</v>
      </c>
      <c r="M45" s="2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35">
      <c r="B46" s="9" t="s">
        <v>11</v>
      </c>
      <c r="C46" s="3">
        <f>MAX(MIN(E$17-C$45-C$44,250000),0)</f>
        <v>0</v>
      </c>
      <c r="D46" s="10">
        <f>MAX(MIN(F$17-D$45-D$44,250000),0)</f>
        <v>200000</v>
      </c>
      <c r="F46" s="9" t="s">
        <v>24</v>
      </c>
      <c r="G46" s="2">
        <f>MAX(MIN(H$17-$G$45-$G$44,300000),0)</f>
        <v>100000</v>
      </c>
      <c r="H46" s="5">
        <v>0.1</v>
      </c>
      <c r="M46" s="2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35">
      <c r="B47" s="9" t="s">
        <v>12</v>
      </c>
      <c r="C47" s="3">
        <f>MAX(MIN(E$17-C$45-C$46-C$44,250000),0)</f>
        <v>0</v>
      </c>
      <c r="D47" s="10">
        <f>MAX(MIN(F$17-D$45-D$46-D$44,250000),0)</f>
        <v>0</v>
      </c>
      <c r="F47" s="27" t="s">
        <v>25</v>
      </c>
      <c r="G47" s="2">
        <f>MAX(MIN(H$17-$G$44-$G$45-$G$46,300000),0)</f>
        <v>0</v>
      </c>
      <c r="H47" s="5">
        <v>0.15</v>
      </c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x14ac:dyDescent="0.35">
      <c r="B48" s="9" t="s">
        <v>13</v>
      </c>
      <c r="C48" s="3">
        <f>MAX(MIN(E$17-C$45-C$46-C$47-C$44,250000),0)</f>
        <v>0</v>
      </c>
      <c r="D48" s="10">
        <f>MAX(MIN(F$17-D$45-D$46-D$47-D$44,250000),0)</f>
        <v>0</v>
      </c>
      <c r="F48" s="9" t="s">
        <v>26</v>
      </c>
      <c r="G48" s="2">
        <f>MAX(MIN(H$17-$G$44-$G$45-$G$46-$G$47,300000),0)</f>
        <v>0</v>
      </c>
      <c r="H48" s="5">
        <v>0.2</v>
      </c>
      <c r="M48" s="2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x14ac:dyDescent="0.35">
      <c r="B49" s="9" t="s">
        <v>14</v>
      </c>
      <c r="C49" s="3">
        <f>MAX(MIN(E$17-C$45-C$46-C$47-C$44-C$48,250000),0)</f>
        <v>0</v>
      </c>
      <c r="D49" s="10">
        <f>MAX(MIN(F$17-D$45-D$46-D$47-D$44-D$48,250000),0)</f>
        <v>0</v>
      </c>
      <c r="F49" s="9" t="s">
        <v>15</v>
      </c>
      <c r="G49" s="2">
        <f>MAX(MIN(H$17-$G$44-$G$45-$G$46-$G$47-$G$48,F$17),0)</f>
        <v>0</v>
      </c>
      <c r="H49" s="5">
        <v>0.3</v>
      </c>
      <c r="M49" s="2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x14ac:dyDescent="0.35">
      <c r="B50" s="9" t="s">
        <v>15</v>
      </c>
      <c r="C50" s="3">
        <f>MAX(MIN(E$17-C$45-C$46-C$47-C$44-C$48-C$49,E$17),0)</f>
        <v>0</v>
      </c>
      <c r="D50" s="10">
        <f>MAX(MIN(F$17-D$45-D$46-D$47-D$44-D$48-D$49,F$17),0)</f>
        <v>0</v>
      </c>
      <c r="F50" s="9"/>
      <c r="M50" s="2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35">
      <c r="B51" s="11" t="s">
        <v>16</v>
      </c>
      <c r="C51" s="12">
        <f>SUM(C44:C50)</f>
        <v>500000</v>
      </c>
      <c r="D51" s="13">
        <f>SUM(D44:D50)</f>
        <v>700000</v>
      </c>
      <c r="F51" s="11"/>
      <c r="G51" s="3"/>
      <c r="H51" s="3"/>
      <c r="M51" s="2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35">
      <c r="M52" s="2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x14ac:dyDescent="0.35">
      <c r="C53" t="s">
        <v>18</v>
      </c>
      <c r="D53" s="23" t="s">
        <v>28</v>
      </c>
      <c r="M53" s="2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x14ac:dyDescent="0.35">
      <c r="C54" s="5">
        <v>0</v>
      </c>
      <c r="D54" s="5">
        <v>0</v>
      </c>
      <c r="M54" s="2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35">
      <c r="C55" s="5">
        <v>0.05</v>
      </c>
      <c r="D55" s="5">
        <v>0.05</v>
      </c>
      <c r="M55" s="2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x14ac:dyDescent="0.35">
      <c r="C56" s="5">
        <v>0.2</v>
      </c>
      <c r="D56" s="5">
        <v>0.1</v>
      </c>
      <c r="M56" s="2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x14ac:dyDescent="0.35">
      <c r="C57" s="5">
        <v>0.2</v>
      </c>
      <c r="D57" s="5">
        <v>0.15</v>
      </c>
      <c r="M57" s="2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x14ac:dyDescent="0.35">
      <c r="C58" s="5">
        <v>0.3</v>
      </c>
      <c r="D58" s="5">
        <v>0.2</v>
      </c>
      <c r="M58" s="2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35">
      <c r="C59" s="5">
        <v>0.3</v>
      </c>
      <c r="D59" s="5">
        <v>0.25</v>
      </c>
      <c r="M59" s="2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x14ac:dyDescent="0.35">
      <c r="C60" s="5">
        <v>0.3</v>
      </c>
      <c r="D60" s="5">
        <v>0.3</v>
      </c>
      <c r="M60" s="2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35">
      <c r="M61" s="2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35">
      <c r="M62" s="2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x14ac:dyDescent="0.35">
      <c r="M63" s="2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35">
      <c r="M64" s="2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3:39" x14ac:dyDescent="0.35">
      <c r="M65" s="2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3:39" x14ac:dyDescent="0.35">
      <c r="M66" s="2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3:39" x14ac:dyDescent="0.35">
      <c r="M67" s="2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3:39" x14ac:dyDescent="0.35">
      <c r="M68" s="2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3:39" x14ac:dyDescent="0.35">
      <c r="M69" s="2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3:39" x14ac:dyDescent="0.35">
      <c r="M70" s="2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3:39" x14ac:dyDescent="0.35">
      <c r="M71" s="2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3:39" x14ac:dyDescent="0.35">
      <c r="M72" s="2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3:39" x14ac:dyDescent="0.35">
      <c r="M73" s="2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3:39" x14ac:dyDescent="0.35">
      <c r="M74" s="2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3:39" x14ac:dyDescent="0.35">
      <c r="M75" s="2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3:39" x14ac:dyDescent="0.35">
      <c r="M76" s="2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3:39" x14ac:dyDescent="0.35">
      <c r="M77" s="2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3:39" x14ac:dyDescent="0.35">
      <c r="M78" s="2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3:39" x14ac:dyDescent="0.35">
      <c r="M79" s="2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3:39" x14ac:dyDescent="0.35">
      <c r="M80" s="2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3:39" x14ac:dyDescent="0.35">
      <c r="M81" s="2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3:39" x14ac:dyDescent="0.35">
      <c r="M82" s="2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3:39" x14ac:dyDescent="0.35">
      <c r="M83" s="2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3:39" x14ac:dyDescent="0.35">
      <c r="M84" s="2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3:39" x14ac:dyDescent="0.35">
      <c r="M85" s="2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3:39" x14ac:dyDescent="0.35">
      <c r="M86" s="2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3:39" x14ac:dyDescent="0.35">
      <c r="M87" s="2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3:39" x14ac:dyDescent="0.35">
      <c r="M88" s="2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3:39" x14ac:dyDescent="0.35">
      <c r="M89" s="2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3:39" x14ac:dyDescent="0.35">
      <c r="M90" s="2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3:39" x14ac:dyDescent="0.35">
      <c r="M91" s="2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3:39" x14ac:dyDescent="0.35">
      <c r="M92" s="2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3:39" x14ac:dyDescent="0.35">
      <c r="M93" s="2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3:39" x14ac:dyDescent="0.35">
      <c r="M94" s="2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3:39" x14ac:dyDescent="0.35">
      <c r="M95" s="2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3:39" x14ac:dyDescent="0.35">
      <c r="M96" s="2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3:39" x14ac:dyDescent="0.35">
      <c r="M97" s="2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3:39" x14ac:dyDescent="0.35">
      <c r="M98" s="2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3:39" x14ac:dyDescent="0.35">
      <c r="M99" s="2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3:39" x14ac:dyDescent="0.35">
      <c r="M100" s="2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3:39" x14ac:dyDescent="0.35">
      <c r="M101" s="2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3:39" x14ac:dyDescent="0.35">
      <c r="M102" s="2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3:39" x14ac:dyDescent="0.35">
      <c r="M103" s="2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3:39" x14ac:dyDescent="0.35">
      <c r="M104" s="2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3:39" x14ac:dyDescent="0.35">
      <c r="M105" s="2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3:39" x14ac:dyDescent="0.35">
      <c r="M106" s="2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3:39" x14ac:dyDescent="0.35">
      <c r="M107" s="2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3:39" x14ac:dyDescent="0.35">
      <c r="M108" s="2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3:39" x14ac:dyDescent="0.35">
      <c r="M109" s="2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3:39" x14ac:dyDescent="0.35">
      <c r="M110" s="2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3:39" x14ac:dyDescent="0.35">
      <c r="M111" s="2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5" spans="13:39" x14ac:dyDescent="0.35">
      <c r="M115" s="28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</row>
    <row r="116" spans="13:39" x14ac:dyDescent="0.35">
      <c r="M116" s="29"/>
    </row>
    <row r="117" spans="13:39" x14ac:dyDescent="0.35">
      <c r="M117" s="29"/>
    </row>
    <row r="118" spans="13:39" x14ac:dyDescent="0.35">
      <c r="M118" s="29"/>
    </row>
    <row r="119" spans="13:39" x14ac:dyDescent="0.35">
      <c r="M119" s="29"/>
    </row>
    <row r="120" spans="13:39" x14ac:dyDescent="0.35">
      <c r="M120" s="29"/>
    </row>
    <row r="121" spans="13:39" x14ac:dyDescent="0.35">
      <c r="M121" s="29"/>
    </row>
    <row r="122" spans="13:39" x14ac:dyDescent="0.35">
      <c r="M122" s="29"/>
    </row>
    <row r="123" spans="13:39" x14ac:dyDescent="0.35">
      <c r="M123" s="29"/>
    </row>
    <row r="124" spans="13:39" x14ac:dyDescent="0.35">
      <c r="M124" s="29"/>
    </row>
    <row r="125" spans="13:39" x14ac:dyDescent="0.35">
      <c r="M125" s="29"/>
    </row>
    <row r="126" spans="13:39" x14ac:dyDescent="0.35">
      <c r="M126" s="29"/>
    </row>
    <row r="127" spans="13:39" x14ac:dyDescent="0.35">
      <c r="M127" s="29"/>
    </row>
    <row r="128" spans="13:39" x14ac:dyDescent="0.35">
      <c r="M128" s="29"/>
    </row>
    <row r="129" spans="13:13" x14ac:dyDescent="0.35">
      <c r="M129" s="29"/>
    </row>
    <row r="130" spans="13:13" x14ac:dyDescent="0.35">
      <c r="M130" s="29"/>
    </row>
    <row r="131" spans="13:13" x14ac:dyDescent="0.35">
      <c r="M131" s="29"/>
    </row>
    <row r="132" spans="13:13" x14ac:dyDescent="0.35">
      <c r="M132" s="29"/>
    </row>
    <row r="133" spans="13:13" x14ac:dyDescent="0.35">
      <c r="M133" s="29"/>
    </row>
    <row r="134" spans="13:13" x14ac:dyDescent="0.35">
      <c r="M134" s="29"/>
    </row>
    <row r="135" spans="13:13" x14ac:dyDescent="0.35">
      <c r="M135" s="29"/>
    </row>
    <row r="136" spans="13:13" x14ac:dyDescent="0.35">
      <c r="M136" s="29"/>
    </row>
    <row r="137" spans="13:13" x14ac:dyDescent="0.35">
      <c r="M137" s="29"/>
    </row>
    <row r="138" spans="13:13" x14ac:dyDescent="0.35">
      <c r="M138" s="29"/>
    </row>
    <row r="139" spans="13:13" x14ac:dyDescent="0.35">
      <c r="M139" s="29"/>
    </row>
    <row r="140" spans="13:13" x14ac:dyDescent="0.35">
      <c r="M140" s="29"/>
    </row>
    <row r="141" spans="13:13" x14ac:dyDescent="0.35">
      <c r="M141" s="29"/>
    </row>
    <row r="142" spans="13:13" x14ac:dyDescent="0.35">
      <c r="M142" s="29"/>
    </row>
    <row r="143" spans="13:13" x14ac:dyDescent="0.35">
      <c r="M143" s="29"/>
    </row>
    <row r="144" spans="13:13" x14ac:dyDescent="0.35">
      <c r="M144" s="29"/>
    </row>
    <row r="145" spans="13:13" x14ac:dyDescent="0.35">
      <c r="M145" s="29"/>
    </row>
    <row r="146" spans="13:13" x14ac:dyDescent="0.35">
      <c r="M146" s="29"/>
    </row>
    <row r="147" spans="13:13" x14ac:dyDescent="0.35">
      <c r="M147" s="29"/>
    </row>
    <row r="148" spans="13:13" x14ac:dyDescent="0.35">
      <c r="M148" s="29"/>
    </row>
    <row r="149" spans="13:13" x14ac:dyDescent="0.35">
      <c r="M149" s="29"/>
    </row>
    <row r="150" spans="13:13" x14ac:dyDescent="0.35">
      <c r="M150" s="29"/>
    </row>
    <row r="151" spans="13:13" x14ac:dyDescent="0.35">
      <c r="M151" s="29"/>
    </row>
    <row r="152" spans="13:13" x14ac:dyDescent="0.35">
      <c r="M152" s="29"/>
    </row>
    <row r="153" spans="13:13" x14ac:dyDescent="0.35">
      <c r="M153" s="29"/>
    </row>
    <row r="154" spans="13:13" x14ac:dyDescent="0.35">
      <c r="M154" s="29"/>
    </row>
    <row r="155" spans="13:13" x14ac:dyDescent="0.35">
      <c r="M155" s="29"/>
    </row>
    <row r="156" spans="13:13" x14ac:dyDescent="0.35">
      <c r="M156" s="29"/>
    </row>
    <row r="157" spans="13:13" x14ac:dyDescent="0.35">
      <c r="M157" s="29"/>
    </row>
    <row r="158" spans="13:13" x14ac:dyDescent="0.35">
      <c r="M158" s="29"/>
    </row>
    <row r="159" spans="13:13" x14ac:dyDescent="0.35">
      <c r="M159" s="29"/>
    </row>
    <row r="160" spans="13:13" x14ac:dyDescent="0.35">
      <c r="M160" s="29"/>
    </row>
    <row r="161" spans="13:13" x14ac:dyDescent="0.35">
      <c r="M161" s="29"/>
    </row>
    <row r="162" spans="13:13" x14ac:dyDescent="0.35">
      <c r="M162" s="29"/>
    </row>
    <row r="163" spans="13:13" x14ac:dyDescent="0.35">
      <c r="M163" s="29"/>
    </row>
    <row r="164" spans="13:13" x14ac:dyDescent="0.35">
      <c r="M164" s="29"/>
    </row>
    <row r="165" spans="13:13" x14ac:dyDescent="0.35">
      <c r="M165" s="29"/>
    </row>
    <row r="166" spans="13:13" x14ac:dyDescent="0.35">
      <c r="M166" s="29"/>
    </row>
    <row r="167" spans="13:13" x14ac:dyDescent="0.35">
      <c r="M167" s="29"/>
    </row>
    <row r="168" spans="13:13" x14ac:dyDescent="0.35">
      <c r="M168" s="29"/>
    </row>
    <row r="169" spans="13:13" x14ac:dyDescent="0.35">
      <c r="M169" s="29"/>
    </row>
    <row r="170" spans="13:13" x14ac:dyDescent="0.35">
      <c r="M170" s="29"/>
    </row>
    <row r="171" spans="13:13" x14ac:dyDescent="0.35">
      <c r="M171" s="29"/>
    </row>
    <row r="172" spans="13:13" x14ac:dyDescent="0.35">
      <c r="M172" s="29"/>
    </row>
    <row r="173" spans="13:13" x14ac:dyDescent="0.35">
      <c r="M173" s="29"/>
    </row>
    <row r="174" spans="13:13" x14ac:dyDescent="0.35">
      <c r="M174" s="29"/>
    </row>
    <row r="175" spans="13:13" x14ac:dyDescent="0.35">
      <c r="M175" s="29"/>
    </row>
    <row r="176" spans="13:13" x14ac:dyDescent="0.35">
      <c r="M176" s="29"/>
    </row>
    <row r="177" spans="13:13" x14ac:dyDescent="0.35">
      <c r="M177" s="29"/>
    </row>
    <row r="178" spans="13:13" x14ac:dyDescent="0.35">
      <c r="M178" s="29"/>
    </row>
    <row r="179" spans="13:13" x14ac:dyDescent="0.35">
      <c r="M179" s="29"/>
    </row>
    <row r="180" spans="13:13" x14ac:dyDescent="0.35">
      <c r="M180" s="29"/>
    </row>
    <row r="181" spans="13:13" x14ac:dyDescent="0.35">
      <c r="M181" s="29"/>
    </row>
    <row r="182" spans="13:13" x14ac:dyDescent="0.35">
      <c r="M182" s="29"/>
    </row>
    <row r="183" spans="13:13" x14ac:dyDescent="0.35">
      <c r="M183" s="29"/>
    </row>
    <row r="184" spans="13:13" x14ac:dyDescent="0.35">
      <c r="M184" s="29"/>
    </row>
    <row r="185" spans="13:13" x14ac:dyDescent="0.35">
      <c r="M185" s="29"/>
    </row>
    <row r="186" spans="13:13" x14ac:dyDescent="0.35">
      <c r="M186" s="29"/>
    </row>
    <row r="187" spans="13:13" x14ac:dyDescent="0.35">
      <c r="M187" s="29"/>
    </row>
    <row r="188" spans="13:13" x14ac:dyDescent="0.35">
      <c r="M188" s="29"/>
    </row>
    <row r="189" spans="13:13" x14ac:dyDescent="0.35">
      <c r="M189" s="29"/>
    </row>
    <row r="190" spans="13:13" x14ac:dyDescent="0.35">
      <c r="M190" s="29"/>
    </row>
    <row r="191" spans="13:13" x14ac:dyDescent="0.35">
      <c r="M191" s="29"/>
    </row>
    <row r="192" spans="13:13" x14ac:dyDescent="0.35">
      <c r="M192" s="29"/>
    </row>
    <row r="193" spans="13:13" x14ac:dyDescent="0.35">
      <c r="M193" s="29"/>
    </row>
    <row r="194" spans="13:13" x14ac:dyDescent="0.35">
      <c r="M194" s="29"/>
    </row>
    <row r="195" spans="13:13" x14ac:dyDescent="0.35">
      <c r="M195" s="29"/>
    </row>
    <row r="196" spans="13:13" x14ac:dyDescent="0.35">
      <c r="M196" s="29"/>
    </row>
    <row r="197" spans="13:13" x14ac:dyDescent="0.35">
      <c r="M197" s="29"/>
    </row>
    <row r="198" spans="13:13" x14ac:dyDescent="0.35">
      <c r="M198" s="29"/>
    </row>
    <row r="199" spans="13:13" x14ac:dyDescent="0.35">
      <c r="M199" s="29"/>
    </row>
    <row r="200" spans="13:13" x14ac:dyDescent="0.35">
      <c r="M200" s="29"/>
    </row>
    <row r="201" spans="13:13" x14ac:dyDescent="0.35">
      <c r="M201" s="29"/>
    </row>
    <row r="202" spans="13:13" x14ac:dyDescent="0.35">
      <c r="M202" s="29"/>
    </row>
    <row r="203" spans="13:13" x14ac:dyDescent="0.35">
      <c r="M203" s="29"/>
    </row>
    <row r="204" spans="13:13" x14ac:dyDescent="0.35">
      <c r="M204" s="29"/>
    </row>
    <row r="205" spans="13:13" x14ac:dyDescent="0.35">
      <c r="M205" s="29"/>
    </row>
    <row r="206" spans="13:13" x14ac:dyDescent="0.35">
      <c r="M206" s="29"/>
    </row>
    <row r="207" spans="13:13" x14ac:dyDescent="0.35">
      <c r="M207" s="29"/>
    </row>
    <row r="208" spans="13:13" x14ac:dyDescent="0.35">
      <c r="M208" s="29"/>
    </row>
    <row r="209" spans="13:13" x14ac:dyDescent="0.35">
      <c r="M209" s="29"/>
    </row>
    <row r="210" spans="13:13" x14ac:dyDescent="0.35">
      <c r="M210" s="29"/>
    </row>
    <row r="211" spans="13:13" x14ac:dyDescent="0.35">
      <c r="M211" s="29"/>
    </row>
    <row r="212" spans="13:13" x14ac:dyDescent="0.35">
      <c r="M212" s="29"/>
    </row>
    <row r="213" spans="13:13" x14ac:dyDescent="0.35">
      <c r="M213" s="29"/>
    </row>
    <row r="214" spans="13:13" x14ac:dyDescent="0.35">
      <c r="M214" s="29"/>
    </row>
    <row r="215" spans="13:13" x14ac:dyDescent="0.35">
      <c r="M215" s="29"/>
    </row>
    <row r="216" spans="13:13" x14ac:dyDescent="0.35">
      <c r="M216" s="29"/>
    </row>
    <row r="217" spans="13:13" x14ac:dyDescent="0.35">
      <c r="M217" s="29"/>
    </row>
  </sheetData>
  <mergeCells count="1">
    <mergeCell ref="L10:L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Budget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 Vittal</dc:creator>
  <cp:lastModifiedBy>Pattabiraman M</cp:lastModifiedBy>
  <dcterms:created xsi:type="dcterms:W3CDTF">2020-02-02T02:48:47Z</dcterms:created>
  <dcterms:modified xsi:type="dcterms:W3CDTF">2023-02-01T14:55:55Z</dcterms:modified>
</cp:coreProperties>
</file>