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\Downloads\"/>
    </mc:Choice>
  </mc:AlternateContent>
  <xr:revisionPtr revIDLastSave="0" documentId="13_ncr:1_{054BF51A-9CC4-4E9F-9D71-9ACE4F57FE18}" xr6:coauthVersionLast="47" xr6:coauthVersionMax="47" xr10:uidLastSave="{00000000-0000-0000-0000-000000000000}"/>
  <bookViews>
    <workbookView xWindow="-96" yWindow="-96" windowWidth="23232" windowHeight="12432" xr2:uid="{41F1F048-C2A6-4CFF-8ED1-8A29E8B57284}"/>
  </bookViews>
  <sheets>
    <sheet name="After Budget 2023" sheetId="2" r:id="rId1"/>
    <sheet name="5Cr" sheetId="7" r:id="rId2"/>
    <sheet name="2Cr" sheetId="3" r:id="rId3"/>
    <sheet name="1Cr" sheetId="5" r:id="rId4"/>
    <sheet name="50L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6" l="1"/>
  <c r="F33" i="6"/>
  <c r="H33" i="5"/>
  <c r="F33" i="5"/>
  <c r="H33" i="3"/>
  <c r="F33" i="3"/>
  <c r="H33" i="7"/>
  <c r="F33" i="7"/>
  <c r="H31" i="6"/>
  <c r="H31" i="5"/>
  <c r="H31" i="3"/>
  <c r="H31" i="7"/>
  <c r="H12" i="7"/>
  <c r="F12" i="7"/>
  <c r="F19" i="7" s="1"/>
  <c r="H12" i="3"/>
  <c r="F12" i="3"/>
  <c r="H12" i="6"/>
  <c r="F12" i="6"/>
  <c r="H12" i="5"/>
  <c r="H19" i="5" s="1"/>
  <c r="F12" i="5"/>
  <c r="F32" i="6"/>
  <c r="F32" i="5"/>
  <c r="F32" i="7"/>
  <c r="H12" i="2"/>
  <c r="F12" i="2"/>
  <c r="F19" i="2" s="1"/>
  <c r="F32" i="3"/>
  <c r="E20" i="7"/>
  <c r="C49" i="7" s="1"/>
  <c r="E22" i="7" s="1"/>
  <c r="H19" i="7"/>
  <c r="F9" i="7"/>
  <c r="F20" i="7" s="1"/>
  <c r="E20" i="6"/>
  <c r="F19" i="6"/>
  <c r="H19" i="6"/>
  <c r="F9" i="6"/>
  <c r="F20" i="6" s="1"/>
  <c r="C49" i="5"/>
  <c r="E22" i="5" s="1"/>
  <c r="E20" i="5"/>
  <c r="F19" i="5"/>
  <c r="F9" i="5"/>
  <c r="F20" i="5" s="1"/>
  <c r="E33" i="3"/>
  <c r="F19" i="3"/>
  <c r="H19" i="3"/>
  <c r="E20" i="3"/>
  <c r="F9" i="3"/>
  <c r="F20" i="3" s="1"/>
  <c r="C50" i="7" l="1"/>
  <c r="E23" i="7" s="1"/>
  <c r="E30" i="7"/>
  <c r="D49" i="7"/>
  <c r="H9" i="7"/>
  <c r="H20" i="7" s="1"/>
  <c r="H9" i="6"/>
  <c r="H20" i="6"/>
  <c r="G49" i="6" s="1"/>
  <c r="H23" i="6" s="1"/>
  <c r="D49" i="6"/>
  <c r="C49" i="6"/>
  <c r="C50" i="6" s="1"/>
  <c r="E30" i="6"/>
  <c r="H9" i="5"/>
  <c r="H20" i="5"/>
  <c r="H30" i="5" s="1"/>
  <c r="D49" i="5"/>
  <c r="D50" i="5" s="1"/>
  <c r="C50" i="5"/>
  <c r="E30" i="5"/>
  <c r="H9" i="3"/>
  <c r="H20" i="3" s="1"/>
  <c r="E30" i="3"/>
  <c r="C49" i="3"/>
  <c r="D49" i="3"/>
  <c r="D50" i="3" s="1"/>
  <c r="H30" i="6" l="1"/>
  <c r="C51" i="7"/>
  <c r="E24" i="7" s="1"/>
  <c r="H30" i="7"/>
  <c r="G49" i="7"/>
  <c r="H23" i="7" s="1"/>
  <c r="F22" i="7"/>
  <c r="D50" i="7"/>
  <c r="C51" i="6"/>
  <c r="E24" i="6" s="1"/>
  <c r="E23" i="6"/>
  <c r="F22" i="6"/>
  <c r="D50" i="6"/>
  <c r="E22" i="6"/>
  <c r="G50" i="6"/>
  <c r="G49" i="5"/>
  <c r="H23" i="5" s="1"/>
  <c r="F23" i="5"/>
  <c r="D51" i="5"/>
  <c r="F24" i="5" s="1"/>
  <c r="C51" i="5"/>
  <c r="E23" i="5"/>
  <c r="F22" i="5"/>
  <c r="H30" i="3"/>
  <c r="G49" i="3"/>
  <c r="H23" i="3" s="1"/>
  <c r="F23" i="3"/>
  <c r="D51" i="3"/>
  <c r="F24" i="3" s="1"/>
  <c r="E22" i="3"/>
  <c r="F22" i="3"/>
  <c r="C50" i="3"/>
  <c r="G50" i="5" l="1"/>
  <c r="H24" i="5" s="1"/>
  <c r="G50" i="3"/>
  <c r="H24" i="3" s="1"/>
  <c r="C52" i="7"/>
  <c r="E25" i="7" s="1"/>
  <c r="F23" i="7"/>
  <c r="D51" i="7"/>
  <c r="F24" i="7" s="1"/>
  <c r="G50" i="7"/>
  <c r="C52" i="6"/>
  <c r="H24" i="6"/>
  <c r="G51" i="6"/>
  <c r="H25" i="6" s="1"/>
  <c r="F23" i="6"/>
  <c r="D51" i="6"/>
  <c r="D52" i="5"/>
  <c r="F25" i="5" s="1"/>
  <c r="E24" i="5"/>
  <c r="C52" i="5"/>
  <c r="E23" i="3"/>
  <c r="C51" i="3"/>
  <c r="D52" i="3"/>
  <c r="F25" i="3" s="1"/>
  <c r="G52" i="6" l="1"/>
  <c r="H26" i="6" s="1"/>
  <c r="G51" i="5"/>
  <c r="H25" i="5" s="1"/>
  <c r="G51" i="3"/>
  <c r="H25" i="3" s="1"/>
  <c r="C53" i="7"/>
  <c r="E26" i="7" s="1"/>
  <c r="D52" i="7"/>
  <c r="D53" i="7" s="1"/>
  <c r="F26" i="7" s="1"/>
  <c r="H24" i="7"/>
  <c r="G51" i="7"/>
  <c r="H25" i="7" s="1"/>
  <c r="E25" i="6"/>
  <c r="D52" i="6"/>
  <c r="F24" i="6"/>
  <c r="C53" i="6"/>
  <c r="E26" i="6" s="1"/>
  <c r="D53" i="5"/>
  <c r="F26" i="5" s="1"/>
  <c r="E25" i="5"/>
  <c r="C53" i="5"/>
  <c r="E26" i="5" s="1"/>
  <c r="D53" i="3"/>
  <c r="F26" i="3" s="1"/>
  <c r="G52" i="3"/>
  <c r="H26" i="3" s="1"/>
  <c r="E24" i="3"/>
  <c r="C52" i="3"/>
  <c r="E25" i="3" s="1"/>
  <c r="G53" i="6" l="1"/>
  <c r="H27" i="6" s="1"/>
  <c r="G52" i="5"/>
  <c r="H26" i="5" s="1"/>
  <c r="G52" i="7"/>
  <c r="H26" i="7" s="1"/>
  <c r="C54" i="7"/>
  <c r="D54" i="7"/>
  <c r="F27" i="7" s="1"/>
  <c r="D55" i="7"/>
  <c r="F28" i="7" s="1"/>
  <c r="F25" i="7"/>
  <c r="F29" i="7" s="1"/>
  <c r="F25" i="6"/>
  <c r="C54" i="6"/>
  <c r="D53" i="6"/>
  <c r="F26" i="6" s="1"/>
  <c r="D55" i="5"/>
  <c r="F28" i="5" s="1"/>
  <c r="F29" i="5" s="1"/>
  <c r="D54" i="5"/>
  <c r="F27" i="5" s="1"/>
  <c r="F31" i="5"/>
  <c r="C54" i="5"/>
  <c r="E27" i="5" s="1"/>
  <c r="D54" i="3"/>
  <c r="F27" i="3" s="1"/>
  <c r="G53" i="3"/>
  <c r="H27" i="3" s="1"/>
  <c r="D55" i="3"/>
  <c r="F28" i="3" s="1"/>
  <c r="F29" i="3" s="1"/>
  <c r="F34" i="3" s="1"/>
  <c r="C53" i="3"/>
  <c r="G54" i="6" l="1"/>
  <c r="H28" i="6" s="1"/>
  <c r="H29" i="6" s="1"/>
  <c r="G53" i="5"/>
  <c r="H27" i="5" s="1"/>
  <c r="G53" i="7"/>
  <c r="H27" i="7" s="1"/>
  <c r="C55" i="7"/>
  <c r="E28" i="7" s="1"/>
  <c r="E27" i="7"/>
  <c r="D56" i="7"/>
  <c r="F34" i="7"/>
  <c r="F31" i="7"/>
  <c r="E27" i="6"/>
  <c r="C55" i="6"/>
  <c r="D54" i="6"/>
  <c r="F27" i="6" s="1"/>
  <c r="C55" i="5"/>
  <c r="E28" i="5" s="1"/>
  <c r="E29" i="5" s="1"/>
  <c r="F34" i="5"/>
  <c r="D56" i="5"/>
  <c r="E31" i="5"/>
  <c r="E32" i="5" s="1"/>
  <c r="E33" i="5" s="1"/>
  <c r="E34" i="5" s="1"/>
  <c r="G54" i="3"/>
  <c r="H28" i="3" s="1"/>
  <c r="H29" i="3" s="1"/>
  <c r="F31" i="3"/>
  <c r="D56" i="3"/>
  <c r="E26" i="3"/>
  <c r="C54" i="3"/>
  <c r="E27" i="3" s="1"/>
  <c r="H34" i="3" l="1"/>
  <c r="H34" i="6"/>
  <c r="H32" i="6"/>
  <c r="G54" i="5"/>
  <c r="H28" i="5" s="1"/>
  <c r="H29" i="5" s="1"/>
  <c r="H32" i="3"/>
  <c r="G54" i="7"/>
  <c r="H28" i="7" s="1"/>
  <c r="H29" i="7" s="1"/>
  <c r="C56" i="7"/>
  <c r="E29" i="7"/>
  <c r="E31" i="7" s="1"/>
  <c r="E32" i="7" s="1"/>
  <c r="E33" i="7" s="1"/>
  <c r="E34" i="7" s="1"/>
  <c r="E28" i="6"/>
  <c r="C56" i="6"/>
  <c r="E29" i="6"/>
  <c r="D55" i="6"/>
  <c r="F28" i="6" s="1"/>
  <c r="F29" i="6" s="1"/>
  <c r="C56" i="5"/>
  <c r="C55" i="3"/>
  <c r="H34" i="5" l="1"/>
  <c r="H32" i="5"/>
  <c r="H32" i="7"/>
  <c r="H34" i="7"/>
  <c r="E31" i="6"/>
  <c r="E32" i="6" s="1"/>
  <c r="E33" i="6" s="1"/>
  <c r="E34" i="6" s="1"/>
  <c r="F34" i="6"/>
  <c r="F31" i="6"/>
  <c r="D56" i="6"/>
  <c r="E28" i="3"/>
  <c r="E29" i="3" s="1"/>
  <c r="C56" i="3"/>
  <c r="E34" i="3" l="1"/>
  <c r="E31" i="3"/>
  <c r="E32" i="3" s="1"/>
  <c r="H10" i="2" l="1"/>
  <c r="H19" i="2" s="1"/>
  <c r="E10" i="2"/>
  <c r="E19" i="2" s="1"/>
  <c r="F9" i="2"/>
  <c r="F20" i="2" s="1"/>
  <c r="E20" i="2" l="1"/>
  <c r="E33" i="2" s="1"/>
  <c r="F33" i="2"/>
  <c r="H9" i="2"/>
  <c r="H20" i="2" s="1"/>
  <c r="F35" i="2" l="1"/>
  <c r="E35" i="2"/>
  <c r="C54" i="2"/>
  <c r="C55" i="2" s="1"/>
  <c r="E23" i="2" s="1"/>
  <c r="H33" i="2"/>
  <c r="D54" i="2"/>
  <c r="D55" i="2" s="1"/>
  <c r="D56" i="2" s="1"/>
  <c r="F24" i="2" s="1"/>
  <c r="H35" i="2" l="1"/>
  <c r="G54" i="2"/>
  <c r="G55" i="2" s="1"/>
  <c r="G56" i="2" s="1"/>
  <c r="E22" i="2"/>
  <c r="C56" i="2"/>
  <c r="E24" i="2" s="1"/>
  <c r="F23" i="2"/>
  <c r="F22" i="2"/>
  <c r="D57" i="2"/>
  <c r="D58" i="2" s="1"/>
  <c r="F26" i="2" s="1"/>
  <c r="H23" i="2" l="1"/>
  <c r="C57" i="2"/>
  <c r="E25" i="2" s="1"/>
  <c r="H24" i="2"/>
  <c r="G57" i="2"/>
  <c r="G58" i="2" s="1"/>
  <c r="D59" i="2"/>
  <c r="F27" i="2" s="1"/>
  <c r="F25" i="2"/>
  <c r="C58" i="2" l="1"/>
  <c r="C59" i="2" s="1"/>
  <c r="E27" i="2" s="1"/>
  <c r="G59" i="2"/>
  <c r="H26" i="2"/>
  <c r="H25" i="2"/>
  <c r="D60" i="2"/>
  <c r="F28" i="2" s="1"/>
  <c r="F29" i="2" s="1"/>
  <c r="F31" i="2" l="1"/>
  <c r="C60" i="2"/>
  <c r="E28" i="2" s="1"/>
  <c r="E26" i="2"/>
  <c r="D61" i="2"/>
  <c r="F32" i="2" l="1"/>
  <c r="F34" i="2"/>
  <c r="F36" i="2"/>
  <c r="E29" i="2"/>
  <c r="C61" i="2"/>
  <c r="E30" i="2"/>
  <c r="H28" i="2"/>
  <c r="H27" i="2"/>
  <c r="F37" i="2" l="1"/>
  <c r="F38" i="2" s="1"/>
  <c r="F39" i="2" s="1"/>
  <c r="E31" i="2"/>
  <c r="H29" i="2"/>
  <c r="E32" i="2" l="1"/>
  <c r="E34" i="2"/>
  <c r="E36" i="2"/>
  <c r="E37" i="2" s="1"/>
  <c r="E38" i="2" s="1"/>
  <c r="E39" i="2" s="1"/>
  <c r="F40" i="2" s="1"/>
  <c r="H31" i="2"/>
  <c r="H30" i="2"/>
  <c r="H32" i="2" l="1"/>
  <c r="H34" i="2" s="1"/>
  <c r="H36" i="2" s="1"/>
  <c r="H37" i="2" l="1"/>
  <c r="H38" i="2" s="1"/>
  <c r="H39" i="2" s="1"/>
  <c r="H40" i="2" s="1"/>
</calcChain>
</file>

<file path=xl/sharedStrings.xml><?xml version="1.0" encoding="utf-8"?>
<sst xmlns="http://schemas.openxmlformats.org/spreadsheetml/2006/main" count="332" uniqueCount="52">
  <si>
    <t>Gross Income</t>
  </si>
  <si>
    <t>Deductions</t>
  </si>
  <si>
    <t>Standard Deduction</t>
  </si>
  <si>
    <t>80C</t>
  </si>
  <si>
    <t>80D</t>
  </si>
  <si>
    <t>HRA</t>
  </si>
  <si>
    <t>Net Taxable Income</t>
  </si>
  <si>
    <t>Old</t>
  </si>
  <si>
    <t>Upto 2.5</t>
  </si>
  <si>
    <t>2.5 to 5</t>
  </si>
  <si>
    <t>5 to 7.5</t>
  </si>
  <si>
    <t>7.5 to 10</t>
  </si>
  <si>
    <t>10 to 12.5</t>
  </si>
  <si>
    <t>12.5 to 15</t>
  </si>
  <si>
    <t>15+</t>
  </si>
  <si>
    <t>Total</t>
  </si>
  <si>
    <t>Tax Payable</t>
  </si>
  <si>
    <t xml:space="preserve">Old </t>
  </si>
  <si>
    <t>Total Deductions</t>
  </si>
  <si>
    <t>Input numbers in the black colored cells.</t>
  </si>
  <si>
    <t>Upto 3</t>
  </si>
  <si>
    <t>3 to 6</t>
  </si>
  <si>
    <t>6 to 9</t>
  </si>
  <si>
    <t>9 to 12</t>
  </si>
  <si>
    <t>12 to 15</t>
  </si>
  <si>
    <t>New (Budget 2023)</t>
  </si>
  <si>
    <t>New up to March 31st 2023</t>
  </si>
  <si>
    <t>New from April 1st 2023</t>
  </si>
  <si>
    <t>NTR up to March 31st 2023</t>
  </si>
  <si>
    <t>OTR</t>
  </si>
  <si>
    <t>NTR from April 1st 2023</t>
  </si>
  <si>
    <t>Total tax payable</t>
  </si>
  <si>
    <t>Tax Rebate</t>
  </si>
  <si>
    <t>Total tax</t>
  </si>
  <si>
    <t>Enter Y or N</t>
  </si>
  <si>
    <t>Cess</t>
  </si>
  <si>
    <t>Y</t>
  </si>
  <si>
    <t>Are you salaried?</t>
  </si>
  <si>
    <t>Surcharge</t>
  </si>
  <si>
    <t>80CCD(1B)</t>
  </si>
  <si>
    <t>80TTA</t>
  </si>
  <si>
    <t>Professional Tax</t>
  </si>
  <si>
    <t>80CCD(2)</t>
  </si>
  <si>
    <t>Others</t>
  </si>
  <si>
    <t>Marginal Relief</t>
  </si>
  <si>
    <t>Tax+Surcharge</t>
  </si>
  <si>
    <t>Tax on Thresholds of 50L/1cr/2cr/5cr</t>
  </si>
  <si>
    <t>Excess Tax Payable</t>
  </si>
  <si>
    <t>Excess of Total Income over 50L/1cr/2cr/5cr</t>
  </si>
  <si>
    <t>Tax after Marginal Relief</t>
  </si>
  <si>
    <t>New-Old</t>
  </si>
  <si>
    <t>Do Not EDIT Other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</si>
</sst>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[Red]\-#,##0\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0" fontId="0" fillId="2" borderId="2" xfId="0" applyFill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5" xfId="0" applyFill="1" applyBorder="1"/>
    <xf numFmtId="164" fontId="0" fillId="0" borderId="6" xfId="0" applyNumberFormat="1" applyBorder="1" applyAlignment="1">
      <alignment horizontal="center"/>
    </xf>
    <xf numFmtId="0" fontId="0" fillId="2" borderId="7" xfId="0" applyFill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0" fillId="0" borderId="1" xfId="0" applyBorder="1" applyAlignment="1">
      <alignment horizontal="center"/>
    </xf>
    <xf numFmtId="0" fontId="0" fillId="0" borderId="10" xfId="0" applyBorder="1"/>
    <xf numFmtId="164" fontId="3" fillId="3" borderId="10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164" fontId="5" fillId="0" borderId="1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164" fontId="3" fillId="4" borderId="10" xfId="0" applyNumberFormat="1" applyFont="1" applyFill="1" applyBorder="1" applyAlignment="1">
      <alignment horizontal="center"/>
    </xf>
    <xf numFmtId="16" fontId="0" fillId="2" borderId="5" xfId="0" quotePrefix="1" applyNumberFormat="1" applyFill="1" applyBorder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16" fontId="0" fillId="2" borderId="10" xfId="0" quotePrefix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2" borderId="0" xfId="0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8" fillId="0" borderId="0" xfId="0" applyFont="1"/>
    <xf numFmtId="0" fontId="7" fillId="3" borderId="0" xfId="0" applyFont="1" applyFill="1" applyAlignment="1">
      <alignment horizontal="center"/>
    </xf>
    <xf numFmtId="164" fontId="8" fillId="0" borderId="0" xfId="0" applyNumberFormat="1" applyFo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10" xfId="0" applyFont="1" applyBorder="1"/>
    <xf numFmtId="0" fontId="9" fillId="0" borderId="12" xfId="0" applyFont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1" fillId="0" borderId="0" xfId="0" applyNumberFormat="1" applyFont="1"/>
    <xf numFmtId="164" fontId="9" fillId="0" borderId="0" xfId="0" applyNumberFormat="1" applyFont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2" borderId="12" xfId="0" applyFont="1" applyFill="1" applyBorder="1" applyAlignment="1">
      <alignment horizontal="center"/>
    </xf>
    <xf numFmtId="16" fontId="8" fillId="2" borderId="10" xfId="0" quotePrefix="1" applyNumberFormat="1" applyFont="1" applyFill="1" applyBorder="1" applyAlignment="1">
      <alignment horizontal="center"/>
    </xf>
    <xf numFmtId="0" fontId="8" fillId="0" borderId="11" xfId="0" applyFont="1" applyBorder="1"/>
    <xf numFmtId="0" fontId="9" fillId="2" borderId="1" xfId="0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0" fontId="8" fillId="2" borderId="2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9" fontId="8" fillId="0" borderId="0" xfId="0" applyNumberFormat="1" applyFont="1"/>
    <xf numFmtId="0" fontId="8" fillId="2" borderId="5" xfId="0" applyFont="1" applyFill="1" applyBorder="1"/>
    <xf numFmtId="164" fontId="8" fillId="0" borderId="6" xfId="0" applyNumberFormat="1" applyFont="1" applyBorder="1" applyAlignment="1">
      <alignment horizontal="center"/>
    </xf>
    <xf numFmtId="16" fontId="8" fillId="2" borderId="5" xfId="0" quotePrefix="1" applyNumberFormat="1" applyFont="1" applyFill="1" applyBorder="1"/>
    <xf numFmtId="0" fontId="8" fillId="2" borderId="7" xfId="0" applyFont="1" applyFill="1" applyBorder="1"/>
    <xf numFmtId="164" fontId="9" fillId="0" borderId="8" xfId="0" applyNumberFormat="1" applyFont="1" applyBorder="1"/>
    <xf numFmtId="164" fontId="9" fillId="0" borderId="9" xfId="0" applyNumberFormat="1" applyFont="1" applyBorder="1"/>
    <xf numFmtId="0" fontId="13" fillId="2" borderId="10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0" fontId="9" fillId="0" borderId="0" xfId="0" applyFont="1" applyAlignment="1">
      <alignment horizontal="center" textRotation="180"/>
    </xf>
    <xf numFmtId="0" fontId="2" fillId="0" borderId="0" xfId="0" applyFont="1" applyAlignment="1">
      <alignment horizont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52A9-EE4F-4BF3-B14A-1E6F29BA9456}">
  <dimension ref="B3:AM227"/>
  <sheetViews>
    <sheetView showGridLines="0" tabSelected="1" topLeftCell="B23" zoomScale="130" zoomScaleNormal="130" workbookViewId="0">
      <selection activeCell="F32" sqref="F32"/>
    </sheetView>
  </sheetViews>
  <sheetFormatPr defaultRowHeight="13.8" x14ac:dyDescent="0.3"/>
  <cols>
    <col min="1" max="1" width="10.5546875" style="47" customWidth="1"/>
    <col min="2" max="2" width="8.88671875" style="47"/>
    <col min="3" max="3" width="23.44140625" style="47" bestFit="1" customWidth="1"/>
    <col min="4" max="4" width="31.33203125" style="47" customWidth="1"/>
    <col min="5" max="5" width="22.109375" style="47" customWidth="1"/>
    <col min="6" max="6" width="23.6640625" style="47" bestFit="1" customWidth="1"/>
    <col min="7" max="7" width="21.21875" style="47" bestFit="1" customWidth="1"/>
    <col min="8" max="8" width="20.77734375" style="47" bestFit="1" customWidth="1"/>
    <col min="9" max="10" width="12.5546875" style="47" customWidth="1"/>
    <col min="11" max="11" width="8.88671875" style="47"/>
    <col min="12" max="12" width="4.33203125" style="47" bestFit="1" customWidth="1"/>
    <col min="13" max="13" width="15.44140625" style="47" bestFit="1" customWidth="1"/>
    <col min="14" max="14" width="11.44140625" style="47" bestFit="1" customWidth="1"/>
    <col min="15" max="15" width="11.5546875" style="47" bestFit="1" customWidth="1"/>
    <col min="16" max="19" width="13.44140625" style="47" bestFit="1" customWidth="1"/>
    <col min="20" max="23" width="13.88671875" style="47" bestFit="1" customWidth="1"/>
    <col min="24" max="24" width="15" style="47" bestFit="1" customWidth="1"/>
    <col min="25" max="39" width="13.88671875" style="47" bestFit="1" customWidth="1"/>
    <col min="40" max="16384" width="8.88671875" style="47"/>
  </cols>
  <sheetData>
    <row r="3" spans="3:39" ht="27.6" x14ac:dyDescent="0.3">
      <c r="C3" s="46" t="s">
        <v>19</v>
      </c>
      <c r="D3" s="47" t="s">
        <v>51</v>
      </c>
    </row>
    <row r="5" spans="3:39" x14ac:dyDescent="0.3">
      <c r="D5" s="47" t="s">
        <v>37</v>
      </c>
      <c r="E5" s="48" t="s">
        <v>36</v>
      </c>
    </row>
    <row r="6" spans="3:39" x14ac:dyDescent="0.3">
      <c r="C6" s="49"/>
      <c r="D6" s="49" t="s">
        <v>34</v>
      </c>
      <c r="E6" s="49"/>
      <c r="F6" s="49"/>
      <c r="G6" s="49"/>
      <c r="H6" s="49"/>
      <c r="I6" s="49"/>
      <c r="J6" s="49"/>
      <c r="K6" s="49"/>
      <c r="L6" s="49"/>
      <c r="M6" s="49"/>
    </row>
    <row r="7" spans="3:39" x14ac:dyDescent="0.3">
      <c r="G7" s="50"/>
    </row>
    <row r="8" spans="3:39" x14ac:dyDescent="0.3">
      <c r="C8" s="51"/>
      <c r="D8" s="51"/>
      <c r="E8" s="52" t="s">
        <v>29</v>
      </c>
      <c r="F8" s="52" t="s">
        <v>28</v>
      </c>
      <c r="G8" s="53"/>
      <c r="H8" s="52" t="s">
        <v>30</v>
      </c>
      <c r="N8" s="54"/>
    </row>
    <row r="9" spans="3:39" x14ac:dyDescent="0.3">
      <c r="C9" s="55"/>
      <c r="D9" s="56" t="s">
        <v>0</v>
      </c>
      <c r="E9" s="57">
        <v>5900000</v>
      </c>
      <c r="F9" s="58">
        <f>E9</f>
        <v>5900000</v>
      </c>
      <c r="G9" s="53"/>
      <c r="H9" s="58">
        <f>F9</f>
        <v>5900000</v>
      </c>
      <c r="M9" s="59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</row>
    <row r="10" spans="3:39" ht="15" customHeight="1" x14ac:dyDescent="0.3">
      <c r="C10" s="55"/>
      <c r="D10" s="61" t="s">
        <v>2</v>
      </c>
      <c r="E10" s="62">
        <f>IF(E5="Y",-50000,0)</f>
        <v>-50000</v>
      </c>
      <c r="F10" s="62"/>
      <c r="G10" s="53"/>
      <c r="H10" s="62">
        <f>IF(E5="Y",-50000,0)</f>
        <v>-50000</v>
      </c>
      <c r="L10" s="96"/>
      <c r="M10" s="60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</row>
    <row r="11" spans="3:39" x14ac:dyDescent="0.3">
      <c r="C11" s="63" t="s">
        <v>1</v>
      </c>
      <c r="D11" s="64" t="s">
        <v>3</v>
      </c>
      <c r="E11" s="57">
        <v>-150000</v>
      </c>
      <c r="F11" s="65">
        <v>0</v>
      </c>
      <c r="G11" s="53"/>
      <c r="H11" s="65">
        <v>0</v>
      </c>
      <c r="L11" s="96"/>
      <c r="M11" s="60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</row>
    <row r="12" spans="3:39" x14ac:dyDescent="0.3">
      <c r="C12" s="55"/>
      <c r="D12" s="64" t="s">
        <v>42</v>
      </c>
      <c r="E12" s="57">
        <v>-100000</v>
      </c>
      <c r="F12" s="57">
        <f>E12</f>
        <v>-100000</v>
      </c>
      <c r="G12" s="53"/>
      <c r="H12" s="57">
        <f>E12</f>
        <v>-100000</v>
      </c>
      <c r="L12" s="96"/>
      <c r="M12" s="60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</row>
    <row r="13" spans="3:39" x14ac:dyDescent="0.3">
      <c r="C13" s="55"/>
      <c r="D13" s="64" t="s">
        <v>39</v>
      </c>
      <c r="E13" s="57">
        <v>-50000</v>
      </c>
      <c r="F13" s="65">
        <v>0</v>
      </c>
      <c r="G13" s="53"/>
      <c r="H13" s="65">
        <v>0</v>
      </c>
      <c r="L13" s="96"/>
      <c r="M13" s="60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</row>
    <row r="14" spans="3:39" x14ac:dyDescent="0.3">
      <c r="C14" s="55"/>
      <c r="D14" s="64" t="s">
        <v>4</v>
      </c>
      <c r="E14" s="57">
        <v>-20000</v>
      </c>
      <c r="F14" s="65">
        <v>0</v>
      </c>
      <c r="G14" s="53"/>
      <c r="H14" s="65">
        <v>0</v>
      </c>
      <c r="L14" s="96"/>
      <c r="M14" s="60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3:39" x14ac:dyDescent="0.3">
      <c r="C15" s="55"/>
      <c r="D15" s="64" t="s">
        <v>5</v>
      </c>
      <c r="E15" s="57">
        <v>-500000</v>
      </c>
      <c r="F15" s="65">
        <v>0</v>
      </c>
      <c r="G15" s="53"/>
      <c r="H15" s="65">
        <v>0</v>
      </c>
      <c r="L15" s="96"/>
      <c r="M15" s="60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3:39" x14ac:dyDescent="0.3">
      <c r="C16" s="55"/>
      <c r="D16" s="64" t="s">
        <v>40</v>
      </c>
      <c r="E16" s="57">
        <v>-10000</v>
      </c>
      <c r="F16" s="65">
        <v>0</v>
      </c>
      <c r="G16" s="53"/>
      <c r="H16" s="65">
        <v>0</v>
      </c>
      <c r="L16" s="96"/>
      <c r="M16" s="60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3:39" x14ac:dyDescent="0.3">
      <c r="C17" s="55"/>
      <c r="D17" s="64" t="s">
        <v>41</v>
      </c>
      <c r="E17" s="57">
        <v>-2400</v>
      </c>
      <c r="F17" s="65">
        <v>0</v>
      </c>
      <c r="G17" s="53"/>
      <c r="H17" s="65">
        <v>0</v>
      </c>
      <c r="L17" s="96"/>
      <c r="M17" s="60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3:39" x14ac:dyDescent="0.3">
      <c r="C18" s="55"/>
      <c r="D18" s="64" t="s">
        <v>43</v>
      </c>
      <c r="E18" s="57"/>
      <c r="F18" s="65">
        <v>0</v>
      </c>
      <c r="G18" s="53"/>
      <c r="H18" s="65">
        <v>0</v>
      </c>
      <c r="L18" s="96"/>
      <c r="M18" s="60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</row>
    <row r="19" spans="3:39" x14ac:dyDescent="0.3">
      <c r="C19" s="55"/>
      <c r="D19" s="64" t="s">
        <v>18</v>
      </c>
      <c r="E19" s="57">
        <f>SUM(E10:E18)</f>
        <v>-882400</v>
      </c>
      <c r="F19" s="66">
        <f>SUM(F10:F18)</f>
        <v>-100000</v>
      </c>
      <c r="G19" s="53"/>
      <c r="H19" s="67">
        <f>SUM(H10:H18)</f>
        <v>-150000</v>
      </c>
      <c r="L19" s="96"/>
      <c r="M19" s="60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</row>
    <row r="20" spans="3:39" x14ac:dyDescent="0.3">
      <c r="C20" s="55"/>
      <c r="D20" s="52" t="s">
        <v>6</v>
      </c>
      <c r="E20" s="68">
        <f>E19+E9</f>
        <v>5017600</v>
      </c>
      <c r="F20" s="69">
        <f>+F19+F9</f>
        <v>5800000</v>
      </c>
      <c r="G20" s="53"/>
      <c r="H20" s="69">
        <f>+H19+H9</f>
        <v>5750000</v>
      </c>
      <c r="M20" s="60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</row>
    <row r="21" spans="3:39" x14ac:dyDescent="0.3">
      <c r="C21" s="55"/>
      <c r="D21" s="70"/>
      <c r="E21" s="70"/>
      <c r="F21" s="70"/>
      <c r="G21" s="53"/>
      <c r="H21" s="53"/>
      <c r="I21" s="54"/>
      <c r="M21" s="60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</row>
    <row r="22" spans="3:39" x14ac:dyDescent="0.3">
      <c r="C22" s="55" t="s">
        <v>16</v>
      </c>
      <c r="D22" s="64" t="s">
        <v>8</v>
      </c>
      <c r="E22" s="65">
        <f t="shared" ref="E22:F28" si="0">C54*C64</f>
        <v>0</v>
      </c>
      <c r="F22" s="65">
        <f t="shared" si="0"/>
        <v>0</v>
      </c>
      <c r="G22" s="71" t="s">
        <v>16</v>
      </c>
      <c r="H22" s="52" t="s">
        <v>30</v>
      </c>
      <c r="I22" s="72"/>
      <c r="M22" s="60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</row>
    <row r="23" spans="3:39" x14ac:dyDescent="0.3">
      <c r="C23" s="55"/>
      <c r="D23" s="64" t="s">
        <v>9</v>
      </c>
      <c r="E23" s="65">
        <f t="shared" si="0"/>
        <v>12500</v>
      </c>
      <c r="F23" s="65">
        <f t="shared" si="0"/>
        <v>12500</v>
      </c>
      <c r="G23" s="73" t="s">
        <v>20</v>
      </c>
      <c r="H23" s="70">
        <f t="shared" ref="H23:H28" si="1">G54*H54</f>
        <v>0</v>
      </c>
      <c r="I23" s="72"/>
      <c r="M23" s="60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</row>
    <row r="24" spans="3:39" x14ac:dyDescent="0.3">
      <c r="C24" s="55"/>
      <c r="D24" s="64" t="s">
        <v>10</v>
      </c>
      <c r="E24" s="65">
        <f t="shared" si="0"/>
        <v>50000</v>
      </c>
      <c r="F24" s="65">
        <f t="shared" si="0"/>
        <v>25000</v>
      </c>
      <c r="G24" s="64" t="s">
        <v>21</v>
      </c>
      <c r="H24" s="70">
        <f t="shared" si="1"/>
        <v>15000</v>
      </c>
      <c r="I24" s="72"/>
      <c r="M24" s="60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</row>
    <row r="25" spans="3:39" x14ac:dyDescent="0.3">
      <c r="C25" s="55"/>
      <c r="D25" s="64" t="s">
        <v>11</v>
      </c>
      <c r="E25" s="65">
        <f t="shared" si="0"/>
        <v>50000</v>
      </c>
      <c r="F25" s="65">
        <f t="shared" si="0"/>
        <v>37500</v>
      </c>
      <c r="G25" s="64" t="s">
        <v>22</v>
      </c>
      <c r="H25" s="70">
        <f t="shared" si="1"/>
        <v>30000</v>
      </c>
      <c r="I25" s="72"/>
      <c r="M25" s="60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3:39" x14ac:dyDescent="0.3">
      <c r="C26" s="55"/>
      <c r="D26" s="64" t="s">
        <v>12</v>
      </c>
      <c r="E26" s="65">
        <f t="shared" si="0"/>
        <v>75000</v>
      </c>
      <c r="F26" s="65">
        <f t="shared" si="0"/>
        <v>50000</v>
      </c>
      <c r="G26" s="74" t="s">
        <v>23</v>
      </c>
      <c r="H26" s="70">
        <f t="shared" si="1"/>
        <v>45000</v>
      </c>
      <c r="I26" s="72"/>
      <c r="M26" s="60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</row>
    <row r="27" spans="3:39" x14ac:dyDescent="0.3">
      <c r="C27" s="55"/>
      <c r="D27" s="64" t="s">
        <v>13</v>
      </c>
      <c r="E27" s="65">
        <f t="shared" si="0"/>
        <v>75000</v>
      </c>
      <c r="F27" s="65">
        <f t="shared" si="0"/>
        <v>62500</v>
      </c>
      <c r="G27" s="64" t="s">
        <v>24</v>
      </c>
      <c r="H27" s="70">
        <f t="shared" si="1"/>
        <v>60000</v>
      </c>
      <c r="I27" s="72"/>
      <c r="M27" s="60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</row>
    <row r="28" spans="3:39" x14ac:dyDescent="0.3">
      <c r="C28" s="55"/>
      <c r="D28" s="64" t="s">
        <v>14</v>
      </c>
      <c r="E28" s="65">
        <f t="shared" si="0"/>
        <v>1055280</v>
      </c>
      <c r="F28" s="65">
        <f t="shared" si="0"/>
        <v>1290000</v>
      </c>
      <c r="G28" s="64" t="s">
        <v>14</v>
      </c>
      <c r="H28" s="70">
        <f t="shared" si="1"/>
        <v>1275000</v>
      </c>
      <c r="I28" s="72"/>
      <c r="M28" s="60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</row>
    <row r="29" spans="3:39" x14ac:dyDescent="0.3">
      <c r="C29" s="75"/>
      <c r="D29" s="76" t="s">
        <v>33</v>
      </c>
      <c r="E29" s="69">
        <f>SUM(E22:E28)</f>
        <v>1317780</v>
      </c>
      <c r="F29" s="69">
        <f>SUM(F22:F28)</f>
        <v>1477500</v>
      </c>
      <c r="G29" s="76" t="s">
        <v>33</v>
      </c>
      <c r="H29" s="69">
        <f>SUM(H23:H28)</f>
        <v>1425000</v>
      </c>
      <c r="I29" s="77"/>
      <c r="M29" s="60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</row>
    <row r="30" spans="3:39" x14ac:dyDescent="0.3">
      <c r="D30" s="78" t="s">
        <v>32</v>
      </c>
      <c r="E30" s="79">
        <f>IF(E20&lt;=500000,E29,0)</f>
        <v>0</v>
      </c>
      <c r="F30" s="51">
        <v>0</v>
      </c>
      <c r="G30" s="78" t="s">
        <v>32</v>
      </c>
      <c r="H30" s="51">
        <f>IF(H20&lt;=700000,H29,0)</f>
        <v>0</v>
      </c>
      <c r="M30" s="60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</row>
    <row r="31" spans="3:39" x14ac:dyDescent="0.3">
      <c r="D31" s="64" t="s">
        <v>38</v>
      </c>
      <c r="E31" s="79">
        <f>IF(E20&lt;=5000000,E29*0,IF(E20&lt;=10000000,E29*0.1,IF(E20&lt;=20000000,E29*0.15,IF(E20&lt;=50000000,E29*0.25,E29*0.37))))</f>
        <v>131778</v>
      </c>
      <c r="F31" s="79">
        <f>IF(F20&lt;=5000000,F29*0,IF(F20&lt;=10000000,F29*0.1,IF(F20&lt;=20000000,F29*0.15,IF(F20&lt;=50000000,F29*0.25,F29*0.37))))</f>
        <v>147750</v>
      </c>
      <c r="G31" s="80"/>
      <c r="H31" s="79">
        <f>IF(H20&lt;=5000000,H29*0,IF(H20&lt;=10000000,H29*0.1,IF(H20&lt;=20000000,H29*0.15,IF(H20&lt;=50000000,H29*0.25,H29*0.25))))</f>
        <v>142500</v>
      </c>
      <c r="M31" s="60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</row>
    <row r="32" spans="3:39" x14ac:dyDescent="0.3">
      <c r="D32" s="64" t="s">
        <v>45</v>
      </c>
      <c r="E32" s="79">
        <f>E29+E31</f>
        <v>1449558</v>
      </c>
      <c r="F32" s="79">
        <f>F29+F31</f>
        <v>1625250</v>
      </c>
      <c r="G32" s="80"/>
      <c r="H32" s="79">
        <f>H29+H31</f>
        <v>1567500</v>
      </c>
      <c r="M32" s="60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4:39" x14ac:dyDescent="0.3">
      <c r="D33" s="64" t="s">
        <v>46</v>
      </c>
      <c r="E33" s="93">
        <f>IF(E20&lt;=5000000,0,IF(E20&lt;=10000000,'50L'!E32,IF(E20&lt;=20000000,'1Cr'!E32,IF(E20&lt;=50000000,'2Cr'!E32,'5Cr'!E32))))</f>
        <v>1312500</v>
      </c>
      <c r="F33" s="93">
        <f>IF(F20&lt;=5000000,0,IF(F20&lt;=10000000,'50L'!F32,IF(F20&lt;=20000000,'1Cr'!F32,IF(F20&lt;=50000000,'2Cr'!F32,'5Cr'!F32))))</f>
        <v>1237500</v>
      </c>
      <c r="G33" s="80"/>
      <c r="H33" s="93">
        <f>IF(H20&lt;=5000000,0,IF(H20&lt;=10000000,'50L'!H32,IF(H20&lt;=20000000,'1Cr'!H32,IF(H20&lt;=50000000,'2Cr'!H32,'5Cr'!H32))))</f>
        <v>1200000</v>
      </c>
      <c r="M33" s="60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4:39" x14ac:dyDescent="0.3">
      <c r="D34" s="64" t="s">
        <v>47</v>
      </c>
      <c r="E34" s="79">
        <f>IF(E31&gt;0,IF((E32-E33)&gt;0,E32-E33,0),0)</f>
        <v>137058</v>
      </c>
      <c r="F34" s="79">
        <f>IF(F31&gt;0,IF((F32-F33)&gt;0,F32-F33,0),0)</f>
        <v>387750</v>
      </c>
      <c r="G34" s="80"/>
      <c r="H34" s="79">
        <f>IF(H31&gt;0,IF((H32-H33)&gt;0,H32-H33,0),0)</f>
        <v>367500</v>
      </c>
      <c r="M34" s="60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</row>
    <row r="35" spans="4:39" x14ac:dyDescent="0.3">
      <c r="D35" s="92" t="s">
        <v>48</v>
      </c>
      <c r="E35" s="93">
        <f>IF(E20&lt;=5000000,0,IF(E20&lt;=10000000,E20-5000000,IF(E20&lt;=20000000,E20-10000000,IF(E20&lt;=50000000,E20-20000000,E20-50000000))))</f>
        <v>17600</v>
      </c>
      <c r="F35" s="93">
        <f>IF(F20&lt;=5000000,0,IF(F20&lt;=10000000,F20-5000000,IF(F20&lt;=20000000,F20-10000000,IF(F20&lt;=50000000,F20-20000000,F20-50000000))))</f>
        <v>800000</v>
      </c>
      <c r="G35" s="80"/>
      <c r="H35" s="93">
        <f>IF(H20&lt;=5000000,0,IF(H20&lt;=10000000,H20-5000000,IF(H20&lt;=20000000,H20-10000000,IF(H20&lt;=50000000,H20-20000000,H20-50000000))))</f>
        <v>750000</v>
      </c>
      <c r="M35" s="60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</row>
    <row r="36" spans="4:39" x14ac:dyDescent="0.3">
      <c r="D36" s="64" t="s">
        <v>44</v>
      </c>
      <c r="E36" s="79">
        <f>IF((E34-E35)&gt;0,E34-E35,0)</f>
        <v>119458</v>
      </c>
      <c r="F36" s="79">
        <f>IF((F34-F35)&gt;0,F34-F35,0)</f>
        <v>0</v>
      </c>
      <c r="G36" s="80"/>
      <c r="H36" s="79">
        <f>IF((H34-H35)&gt;0,H34-H35,0)</f>
        <v>0</v>
      </c>
      <c r="M36" s="60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</row>
    <row r="37" spans="4:39" x14ac:dyDescent="0.3">
      <c r="D37" s="64" t="s">
        <v>49</v>
      </c>
      <c r="E37" s="79">
        <f>E29+E31-E36</f>
        <v>1330100</v>
      </c>
      <c r="F37" s="79">
        <f>F29+F31-F36</f>
        <v>1625250</v>
      </c>
      <c r="G37" s="80"/>
      <c r="H37" s="79">
        <f>H29+H31-H36</f>
        <v>1567500</v>
      </c>
      <c r="M37" s="60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</row>
    <row r="38" spans="4:39" x14ac:dyDescent="0.3">
      <c r="D38" s="64" t="s">
        <v>35</v>
      </c>
      <c r="E38" s="79">
        <f>(E37-E30)*4%</f>
        <v>53204</v>
      </c>
      <c r="F38" s="79">
        <f>(F37-F30)*4%</f>
        <v>65010</v>
      </c>
      <c r="G38" s="81"/>
      <c r="H38" s="79">
        <f>(H37-H30)*4%</f>
        <v>62700</v>
      </c>
      <c r="M38" s="60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</row>
    <row r="39" spans="4:39" x14ac:dyDescent="0.3">
      <c r="D39" s="76" t="s">
        <v>31</v>
      </c>
      <c r="E39" s="79">
        <f>E29-E30+E38+E31-E36</f>
        <v>1383304</v>
      </c>
      <c r="F39" s="79">
        <f>F29-F30+F38+F31-F36</f>
        <v>1690260</v>
      </c>
      <c r="G39" s="78" t="s">
        <v>31</v>
      </c>
      <c r="H39" s="79">
        <f>H29-H30+H38+H31-H36</f>
        <v>1630200</v>
      </c>
      <c r="M39" s="60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</row>
    <row r="40" spans="4:39" x14ac:dyDescent="0.3">
      <c r="D40" s="51" t="s">
        <v>50</v>
      </c>
      <c r="E40" s="95"/>
      <c r="F40" s="79">
        <f>F39-E39</f>
        <v>306956</v>
      </c>
      <c r="G40" s="94"/>
      <c r="H40" s="79">
        <f>H39-E39</f>
        <v>246896</v>
      </c>
      <c r="M40" s="60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  <row r="41" spans="4:39" x14ac:dyDescent="0.3">
      <c r="M41" s="60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  <row r="42" spans="4:39" x14ac:dyDescent="0.3">
      <c r="M42" s="6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4:39" x14ac:dyDescent="0.3">
      <c r="M43" s="60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</row>
    <row r="44" spans="4:39" x14ac:dyDescent="0.3">
      <c r="M44" s="60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</row>
    <row r="45" spans="4:39" x14ac:dyDescent="0.3">
      <c r="M45" s="60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</row>
    <row r="46" spans="4:39" x14ac:dyDescent="0.3">
      <c r="M46" s="60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</row>
    <row r="47" spans="4:39" x14ac:dyDescent="0.3">
      <c r="M47" s="60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</row>
    <row r="48" spans="4:39" x14ac:dyDescent="0.3">
      <c r="M48" s="60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</row>
    <row r="49" spans="2:39" x14ac:dyDescent="0.3">
      <c r="M49" s="60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</row>
    <row r="50" spans="2:39" x14ac:dyDescent="0.3">
      <c r="M50" s="60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</row>
    <row r="51" spans="2:39" x14ac:dyDescent="0.3">
      <c r="M51" s="60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</row>
    <row r="52" spans="2:39" x14ac:dyDescent="0.3">
      <c r="M52" s="60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</row>
    <row r="53" spans="2:39" x14ac:dyDescent="0.3">
      <c r="B53" s="54"/>
      <c r="C53" s="52" t="s">
        <v>7</v>
      </c>
      <c r="D53" s="52" t="s">
        <v>26</v>
      </c>
      <c r="G53" s="52" t="s">
        <v>27</v>
      </c>
      <c r="H53" s="47" t="s">
        <v>25</v>
      </c>
      <c r="M53" s="60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</row>
    <row r="54" spans="2:39" x14ac:dyDescent="0.3">
      <c r="B54" s="82" t="s">
        <v>8</v>
      </c>
      <c r="C54" s="83">
        <f>MIN(E$20,250000)</f>
        <v>250000</v>
      </c>
      <c r="D54" s="84">
        <f>MIN(F$20,250000)</f>
        <v>250000</v>
      </c>
      <c r="F54" s="82" t="s">
        <v>20</v>
      </c>
      <c r="G54" s="49">
        <f>MIN($H$20,300000)</f>
        <v>300000</v>
      </c>
      <c r="H54" s="85">
        <v>0</v>
      </c>
      <c r="M54" s="60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</row>
    <row r="55" spans="2:39" x14ac:dyDescent="0.3">
      <c r="B55" s="86" t="s">
        <v>9</v>
      </c>
      <c r="C55" s="72">
        <f>MAX(MIN(E$20-C54,250000),0)</f>
        <v>250000</v>
      </c>
      <c r="D55" s="87">
        <f>MAX(MIN(F$20-D54,250000),0)</f>
        <v>250000</v>
      </c>
      <c r="F55" s="86" t="s">
        <v>21</v>
      </c>
      <c r="G55" s="49">
        <f>MAX(MIN(H$20-$G$54,300000),0)</f>
        <v>300000</v>
      </c>
      <c r="H55" s="85">
        <v>0.05</v>
      </c>
      <c r="M55" s="60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</row>
    <row r="56" spans="2:39" x14ac:dyDescent="0.3">
      <c r="B56" s="86" t="s">
        <v>10</v>
      </c>
      <c r="C56" s="72">
        <f>MAX(MIN(E$20-C$55-C$54,250000),0)</f>
        <v>250000</v>
      </c>
      <c r="D56" s="87">
        <f>MAX(MIN(F$20-D$55-D$54,250000),0)</f>
        <v>250000</v>
      </c>
      <c r="F56" s="86" t="s">
        <v>22</v>
      </c>
      <c r="G56" s="49">
        <f>MAX(MIN(H$20-$G$55-$G$54,300000),0)</f>
        <v>300000</v>
      </c>
      <c r="H56" s="85">
        <v>0.1</v>
      </c>
      <c r="M56" s="60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</row>
    <row r="57" spans="2:39" x14ac:dyDescent="0.3">
      <c r="B57" s="86" t="s">
        <v>11</v>
      </c>
      <c r="C57" s="72">
        <f>MAX(MIN(E$20-C$55-C$56-C$54,250000),0)</f>
        <v>250000</v>
      </c>
      <c r="D57" s="87">
        <f>MAX(MIN(F$20-D$55-D$56-D$54,250000),0)</f>
        <v>250000</v>
      </c>
      <c r="F57" s="88" t="s">
        <v>23</v>
      </c>
      <c r="G57" s="49">
        <f>MAX(MIN(H$20-$G$54-$G$55-$G$56,300000),0)</f>
        <v>300000</v>
      </c>
      <c r="H57" s="85">
        <v>0.15</v>
      </c>
      <c r="M57" s="60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</row>
    <row r="58" spans="2:39" x14ac:dyDescent="0.3">
      <c r="B58" s="86" t="s">
        <v>12</v>
      </c>
      <c r="C58" s="72">
        <f>MAX(MIN(E$20-C$55-C$56-C$57-C$54,250000),0)</f>
        <v>250000</v>
      </c>
      <c r="D58" s="87">
        <f>MAX(MIN(F$20-D$55-D$56-D$57-D$54,250000),0)</f>
        <v>250000</v>
      </c>
      <c r="F58" s="86" t="s">
        <v>24</v>
      </c>
      <c r="G58" s="49">
        <f>MAX(MIN(H$20-$G$54-$G$55-$G$56-$G$57,300000),0)</f>
        <v>300000</v>
      </c>
      <c r="H58" s="85">
        <v>0.2</v>
      </c>
      <c r="M58" s="60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</row>
    <row r="59" spans="2:39" x14ac:dyDescent="0.3">
      <c r="B59" s="86" t="s">
        <v>13</v>
      </c>
      <c r="C59" s="72">
        <f>MAX(MIN(E$20-C$55-C$56-C$57-C$54-C$58,250000),0)</f>
        <v>250000</v>
      </c>
      <c r="D59" s="87">
        <f>MAX(MIN(F$20-D$55-D$56-D$57-D$54-D$58,250000),0)</f>
        <v>250000</v>
      </c>
      <c r="F59" s="86" t="s">
        <v>14</v>
      </c>
      <c r="G59" s="49">
        <f>MAX(MIN(H$20-$G$54-$G$55-$G$56-$G$57-$G$58,F$20),0)</f>
        <v>4250000</v>
      </c>
      <c r="H59" s="85">
        <v>0.3</v>
      </c>
      <c r="M59" s="60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</row>
    <row r="60" spans="2:39" x14ac:dyDescent="0.3">
      <c r="B60" s="86" t="s">
        <v>14</v>
      </c>
      <c r="C60" s="72">
        <f>MAX(MIN(E$20-C$55-C$56-C$57-C$54-C$58-C$59,E$20),0)</f>
        <v>3517600</v>
      </c>
      <c r="D60" s="87">
        <f>MAX(MIN(F$20-D$55-D$56-D$57-D$54-D$58-D$59,F$20),0)</f>
        <v>4300000</v>
      </c>
      <c r="F60" s="86"/>
      <c r="M60" s="60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</row>
    <row r="61" spans="2:39" x14ac:dyDescent="0.3">
      <c r="B61" s="89" t="s">
        <v>15</v>
      </c>
      <c r="C61" s="90">
        <f>SUM(C54:C60)</f>
        <v>5017600</v>
      </c>
      <c r="D61" s="91">
        <f>SUM(D54:D60)</f>
        <v>5800000</v>
      </c>
      <c r="F61" s="89"/>
      <c r="G61" s="72"/>
      <c r="H61" s="72"/>
      <c r="M61" s="60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</row>
    <row r="62" spans="2:39" x14ac:dyDescent="0.3">
      <c r="M62" s="60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</row>
    <row r="63" spans="2:39" x14ac:dyDescent="0.3">
      <c r="C63" s="47" t="s">
        <v>17</v>
      </c>
      <c r="D63" s="52" t="s">
        <v>26</v>
      </c>
      <c r="M63" s="60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</row>
    <row r="64" spans="2:39" x14ac:dyDescent="0.3">
      <c r="C64" s="85">
        <v>0</v>
      </c>
      <c r="D64" s="85">
        <v>0</v>
      </c>
      <c r="M64" s="60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</row>
    <row r="65" spans="3:39" x14ac:dyDescent="0.3">
      <c r="C65" s="85">
        <v>0.05</v>
      </c>
      <c r="D65" s="85">
        <v>0.05</v>
      </c>
      <c r="M65" s="60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</row>
    <row r="66" spans="3:39" x14ac:dyDescent="0.3">
      <c r="C66" s="85">
        <v>0.2</v>
      </c>
      <c r="D66" s="85">
        <v>0.1</v>
      </c>
      <c r="M66" s="60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</row>
    <row r="67" spans="3:39" x14ac:dyDescent="0.3">
      <c r="C67" s="85">
        <v>0.2</v>
      </c>
      <c r="D67" s="85">
        <v>0.15</v>
      </c>
      <c r="M67" s="60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</row>
    <row r="68" spans="3:39" x14ac:dyDescent="0.3">
      <c r="C68" s="85">
        <v>0.3</v>
      </c>
      <c r="D68" s="85">
        <v>0.2</v>
      </c>
      <c r="M68" s="60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</row>
    <row r="69" spans="3:39" x14ac:dyDescent="0.3">
      <c r="C69" s="85">
        <v>0.3</v>
      </c>
      <c r="D69" s="85">
        <v>0.25</v>
      </c>
      <c r="M69" s="60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</row>
    <row r="70" spans="3:39" x14ac:dyDescent="0.3">
      <c r="C70" s="85">
        <v>0.3</v>
      </c>
      <c r="D70" s="85">
        <v>0.3</v>
      </c>
      <c r="M70" s="60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</row>
    <row r="71" spans="3:39" x14ac:dyDescent="0.3">
      <c r="M71" s="60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  <row r="72" spans="3:39" x14ac:dyDescent="0.3">
      <c r="M72" s="60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</row>
    <row r="73" spans="3:39" x14ac:dyDescent="0.3">
      <c r="M73" s="60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</row>
    <row r="74" spans="3:39" x14ac:dyDescent="0.3">
      <c r="M74" s="60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</row>
    <row r="75" spans="3:39" x14ac:dyDescent="0.3">
      <c r="M75" s="60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</row>
    <row r="76" spans="3:39" x14ac:dyDescent="0.3">
      <c r="M76" s="60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</row>
    <row r="77" spans="3:39" x14ac:dyDescent="0.3">
      <c r="M77" s="60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</row>
    <row r="78" spans="3:39" x14ac:dyDescent="0.3">
      <c r="M78" s="60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</row>
    <row r="79" spans="3:39" x14ac:dyDescent="0.3">
      <c r="M79" s="60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</row>
    <row r="80" spans="3:39" x14ac:dyDescent="0.3">
      <c r="M80" s="60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</row>
    <row r="81" spans="13:39" x14ac:dyDescent="0.3">
      <c r="M81" s="60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</row>
    <row r="82" spans="13:39" x14ac:dyDescent="0.3">
      <c r="M82" s="60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</row>
    <row r="83" spans="13:39" x14ac:dyDescent="0.3">
      <c r="M83" s="60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</row>
    <row r="84" spans="13:39" x14ac:dyDescent="0.3">
      <c r="M84" s="60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</row>
    <row r="85" spans="13:39" x14ac:dyDescent="0.3">
      <c r="M85" s="60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</row>
    <row r="86" spans="13:39" x14ac:dyDescent="0.3">
      <c r="M86" s="60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</row>
    <row r="87" spans="13:39" x14ac:dyDescent="0.3">
      <c r="M87" s="60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</row>
    <row r="88" spans="13:39" x14ac:dyDescent="0.3">
      <c r="M88" s="60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</row>
    <row r="89" spans="13:39" x14ac:dyDescent="0.3">
      <c r="M89" s="60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</row>
    <row r="90" spans="13:39" x14ac:dyDescent="0.3">
      <c r="M90" s="60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</row>
    <row r="91" spans="13:39" x14ac:dyDescent="0.3">
      <c r="M91" s="60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</row>
    <row r="92" spans="13:39" x14ac:dyDescent="0.3">
      <c r="M92" s="60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</row>
    <row r="93" spans="13:39" x14ac:dyDescent="0.3">
      <c r="M93" s="60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</row>
    <row r="94" spans="13:39" x14ac:dyDescent="0.3">
      <c r="M94" s="60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</row>
    <row r="95" spans="13:39" x14ac:dyDescent="0.3">
      <c r="M95" s="60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</row>
    <row r="96" spans="13:39" x14ac:dyDescent="0.3">
      <c r="M96" s="60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</row>
    <row r="97" spans="13:39" x14ac:dyDescent="0.3">
      <c r="M97" s="60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</row>
    <row r="98" spans="13:39" x14ac:dyDescent="0.3">
      <c r="M98" s="60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</row>
    <row r="99" spans="13:39" x14ac:dyDescent="0.3">
      <c r="M99" s="60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</row>
    <row r="100" spans="13:39" x14ac:dyDescent="0.3">
      <c r="M100" s="60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</row>
    <row r="101" spans="13:39" x14ac:dyDescent="0.3">
      <c r="M101" s="60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</row>
    <row r="102" spans="13:39" x14ac:dyDescent="0.3">
      <c r="M102" s="60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</row>
    <row r="103" spans="13:39" x14ac:dyDescent="0.3">
      <c r="M103" s="60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</row>
    <row r="104" spans="13:39" x14ac:dyDescent="0.3">
      <c r="M104" s="60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</row>
    <row r="105" spans="13:39" x14ac:dyDescent="0.3">
      <c r="M105" s="60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</row>
    <row r="106" spans="13:39" x14ac:dyDescent="0.3">
      <c r="M106" s="60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</row>
    <row r="107" spans="13:39" x14ac:dyDescent="0.3">
      <c r="M107" s="60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</row>
    <row r="108" spans="13:39" x14ac:dyDescent="0.3">
      <c r="M108" s="60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</row>
    <row r="109" spans="13:39" x14ac:dyDescent="0.3">
      <c r="M109" s="60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</row>
    <row r="110" spans="13:39" x14ac:dyDescent="0.3">
      <c r="M110" s="60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</row>
    <row r="111" spans="13:39" x14ac:dyDescent="0.3">
      <c r="M111" s="60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</row>
    <row r="112" spans="13:39" x14ac:dyDescent="0.3">
      <c r="M112" s="60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</row>
    <row r="113" spans="13:39" x14ac:dyDescent="0.3">
      <c r="M113" s="60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</row>
    <row r="114" spans="13:39" x14ac:dyDescent="0.3">
      <c r="M114" s="60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</row>
    <row r="115" spans="13:39" x14ac:dyDescent="0.3">
      <c r="M115" s="60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</row>
    <row r="116" spans="13:39" x14ac:dyDescent="0.3">
      <c r="M116" s="60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</row>
    <row r="117" spans="13:39" x14ac:dyDescent="0.3">
      <c r="M117" s="60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</row>
    <row r="118" spans="13:39" x14ac:dyDescent="0.3">
      <c r="M118" s="60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</row>
    <row r="119" spans="13:39" x14ac:dyDescent="0.3">
      <c r="M119" s="60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</row>
    <row r="120" spans="13:39" x14ac:dyDescent="0.3">
      <c r="M120" s="60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</row>
    <row r="121" spans="13:39" x14ac:dyDescent="0.3">
      <c r="M121" s="60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</row>
    <row r="125" spans="13:39" x14ac:dyDescent="0.3">
      <c r="M125" s="59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</row>
    <row r="126" spans="13:39" x14ac:dyDescent="0.3">
      <c r="M126" s="60"/>
    </row>
    <row r="127" spans="13:39" x14ac:dyDescent="0.3">
      <c r="M127" s="60"/>
    </row>
    <row r="128" spans="13:39" x14ac:dyDescent="0.3">
      <c r="M128" s="60"/>
    </row>
    <row r="129" spans="13:13" x14ac:dyDescent="0.3">
      <c r="M129" s="60"/>
    </row>
    <row r="130" spans="13:13" x14ac:dyDescent="0.3">
      <c r="M130" s="60"/>
    </row>
    <row r="131" spans="13:13" x14ac:dyDescent="0.3">
      <c r="M131" s="60"/>
    </row>
    <row r="132" spans="13:13" x14ac:dyDescent="0.3">
      <c r="M132" s="60"/>
    </row>
    <row r="133" spans="13:13" x14ac:dyDescent="0.3">
      <c r="M133" s="60"/>
    </row>
    <row r="134" spans="13:13" x14ac:dyDescent="0.3">
      <c r="M134" s="60"/>
    </row>
    <row r="135" spans="13:13" x14ac:dyDescent="0.3">
      <c r="M135" s="60"/>
    </row>
    <row r="136" spans="13:13" x14ac:dyDescent="0.3">
      <c r="M136" s="60"/>
    </row>
    <row r="137" spans="13:13" x14ac:dyDescent="0.3">
      <c r="M137" s="60"/>
    </row>
    <row r="138" spans="13:13" x14ac:dyDescent="0.3">
      <c r="M138" s="60"/>
    </row>
    <row r="139" spans="13:13" x14ac:dyDescent="0.3">
      <c r="M139" s="60"/>
    </row>
    <row r="140" spans="13:13" x14ac:dyDescent="0.3">
      <c r="M140" s="60"/>
    </row>
    <row r="141" spans="13:13" x14ac:dyDescent="0.3">
      <c r="M141" s="60"/>
    </row>
    <row r="142" spans="13:13" x14ac:dyDescent="0.3">
      <c r="M142" s="60"/>
    </row>
    <row r="143" spans="13:13" x14ac:dyDescent="0.3">
      <c r="M143" s="60"/>
    </row>
    <row r="144" spans="13:13" x14ac:dyDescent="0.3">
      <c r="M144" s="60"/>
    </row>
    <row r="145" spans="13:13" x14ac:dyDescent="0.3">
      <c r="M145" s="60"/>
    </row>
    <row r="146" spans="13:13" x14ac:dyDescent="0.3">
      <c r="M146" s="60"/>
    </row>
    <row r="147" spans="13:13" x14ac:dyDescent="0.3">
      <c r="M147" s="60"/>
    </row>
    <row r="148" spans="13:13" x14ac:dyDescent="0.3">
      <c r="M148" s="60"/>
    </row>
    <row r="149" spans="13:13" x14ac:dyDescent="0.3">
      <c r="M149" s="60"/>
    </row>
    <row r="150" spans="13:13" x14ac:dyDescent="0.3">
      <c r="M150" s="60"/>
    </row>
    <row r="151" spans="13:13" x14ac:dyDescent="0.3">
      <c r="M151" s="60"/>
    </row>
    <row r="152" spans="13:13" x14ac:dyDescent="0.3">
      <c r="M152" s="60"/>
    </row>
    <row r="153" spans="13:13" x14ac:dyDescent="0.3">
      <c r="M153" s="60"/>
    </row>
    <row r="154" spans="13:13" x14ac:dyDescent="0.3">
      <c r="M154" s="60"/>
    </row>
    <row r="155" spans="13:13" x14ac:dyDescent="0.3">
      <c r="M155" s="60"/>
    </row>
    <row r="156" spans="13:13" x14ac:dyDescent="0.3">
      <c r="M156" s="60"/>
    </row>
    <row r="157" spans="13:13" x14ac:dyDescent="0.3">
      <c r="M157" s="60"/>
    </row>
    <row r="158" spans="13:13" x14ac:dyDescent="0.3">
      <c r="M158" s="60"/>
    </row>
    <row r="159" spans="13:13" x14ac:dyDescent="0.3">
      <c r="M159" s="60"/>
    </row>
    <row r="160" spans="13:13" x14ac:dyDescent="0.3">
      <c r="M160" s="60"/>
    </row>
    <row r="161" spans="13:13" x14ac:dyDescent="0.3">
      <c r="M161" s="60"/>
    </row>
    <row r="162" spans="13:13" x14ac:dyDescent="0.3">
      <c r="M162" s="60"/>
    </row>
    <row r="163" spans="13:13" x14ac:dyDescent="0.3">
      <c r="M163" s="60"/>
    </row>
    <row r="164" spans="13:13" x14ac:dyDescent="0.3">
      <c r="M164" s="60"/>
    </row>
    <row r="165" spans="13:13" x14ac:dyDescent="0.3">
      <c r="M165" s="60"/>
    </row>
    <row r="166" spans="13:13" x14ac:dyDescent="0.3">
      <c r="M166" s="60"/>
    </row>
    <row r="167" spans="13:13" x14ac:dyDescent="0.3">
      <c r="M167" s="60"/>
    </row>
    <row r="168" spans="13:13" x14ac:dyDescent="0.3">
      <c r="M168" s="60"/>
    </row>
    <row r="169" spans="13:13" x14ac:dyDescent="0.3">
      <c r="M169" s="60"/>
    </row>
    <row r="170" spans="13:13" x14ac:dyDescent="0.3">
      <c r="M170" s="60"/>
    </row>
    <row r="171" spans="13:13" x14ac:dyDescent="0.3">
      <c r="M171" s="60"/>
    </row>
    <row r="172" spans="13:13" x14ac:dyDescent="0.3">
      <c r="M172" s="60"/>
    </row>
    <row r="173" spans="13:13" x14ac:dyDescent="0.3">
      <c r="M173" s="60"/>
    </row>
    <row r="174" spans="13:13" x14ac:dyDescent="0.3">
      <c r="M174" s="60"/>
    </row>
    <row r="175" spans="13:13" x14ac:dyDescent="0.3">
      <c r="M175" s="60"/>
    </row>
    <row r="176" spans="13:13" x14ac:dyDescent="0.3">
      <c r="M176" s="60"/>
    </row>
    <row r="177" spans="13:13" x14ac:dyDescent="0.3">
      <c r="M177" s="60"/>
    </row>
    <row r="178" spans="13:13" x14ac:dyDescent="0.3">
      <c r="M178" s="60"/>
    </row>
    <row r="179" spans="13:13" x14ac:dyDescent="0.3">
      <c r="M179" s="60"/>
    </row>
    <row r="180" spans="13:13" x14ac:dyDescent="0.3">
      <c r="M180" s="60"/>
    </row>
    <row r="181" spans="13:13" x14ac:dyDescent="0.3">
      <c r="M181" s="60"/>
    </row>
    <row r="182" spans="13:13" x14ac:dyDescent="0.3">
      <c r="M182" s="60"/>
    </row>
    <row r="183" spans="13:13" x14ac:dyDescent="0.3">
      <c r="M183" s="60"/>
    </row>
    <row r="184" spans="13:13" x14ac:dyDescent="0.3">
      <c r="M184" s="60"/>
    </row>
    <row r="185" spans="13:13" x14ac:dyDescent="0.3">
      <c r="M185" s="60"/>
    </row>
    <row r="186" spans="13:13" x14ac:dyDescent="0.3">
      <c r="M186" s="60"/>
    </row>
    <row r="187" spans="13:13" x14ac:dyDescent="0.3">
      <c r="M187" s="60"/>
    </row>
    <row r="188" spans="13:13" x14ac:dyDescent="0.3">
      <c r="M188" s="60"/>
    </row>
    <row r="189" spans="13:13" x14ac:dyDescent="0.3">
      <c r="M189" s="60"/>
    </row>
    <row r="190" spans="13:13" x14ac:dyDescent="0.3">
      <c r="M190" s="60"/>
    </row>
    <row r="191" spans="13:13" x14ac:dyDescent="0.3">
      <c r="M191" s="60"/>
    </row>
    <row r="192" spans="13:13" x14ac:dyDescent="0.3">
      <c r="M192" s="60"/>
    </row>
    <row r="193" spans="13:13" x14ac:dyDescent="0.3">
      <c r="M193" s="60"/>
    </row>
    <row r="194" spans="13:13" x14ac:dyDescent="0.3">
      <c r="M194" s="60"/>
    </row>
    <row r="195" spans="13:13" x14ac:dyDescent="0.3">
      <c r="M195" s="60"/>
    </row>
    <row r="196" spans="13:13" x14ac:dyDescent="0.3">
      <c r="M196" s="60"/>
    </row>
    <row r="197" spans="13:13" x14ac:dyDescent="0.3">
      <c r="M197" s="60"/>
    </row>
    <row r="198" spans="13:13" x14ac:dyDescent="0.3">
      <c r="M198" s="60"/>
    </row>
    <row r="199" spans="13:13" x14ac:dyDescent="0.3">
      <c r="M199" s="60"/>
    </row>
    <row r="200" spans="13:13" x14ac:dyDescent="0.3">
      <c r="M200" s="60"/>
    </row>
    <row r="201" spans="13:13" x14ac:dyDescent="0.3">
      <c r="M201" s="60"/>
    </row>
    <row r="202" spans="13:13" x14ac:dyDescent="0.3">
      <c r="M202" s="60"/>
    </row>
    <row r="203" spans="13:13" x14ac:dyDescent="0.3">
      <c r="M203" s="60"/>
    </row>
    <row r="204" spans="13:13" x14ac:dyDescent="0.3">
      <c r="M204" s="60"/>
    </row>
    <row r="205" spans="13:13" x14ac:dyDescent="0.3">
      <c r="M205" s="60"/>
    </row>
    <row r="206" spans="13:13" x14ac:dyDescent="0.3">
      <c r="M206" s="60"/>
    </row>
    <row r="207" spans="13:13" x14ac:dyDescent="0.3">
      <c r="M207" s="60"/>
    </row>
    <row r="208" spans="13:13" x14ac:dyDescent="0.3">
      <c r="M208" s="60"/>
    </row>
    <row r="209" spans="13:13" x14ac:dyDescent="0.3">
      <c r="M209" s="60"/>
    </row>
    <row r="210" spans="13:13" x14ac:dyDescent="0.3">
      <c r="M210" s="60"/>
    </row>
    <row r="211" spans="13:13" x14ac:dyDescent="0.3">
      <c r="M211" s="60"/>
    </row>
    <row r="212" spans="13:13" x14ac:dyDescent="0.3">
      <c r="M212" s="60"/>
    </row>
    <row r="213" spans="13:13" x14ac:dyDescent="0.3">
      <c r="M213" s="60"/>
    </row>
    <row r="214" spans="13:13" x14ac:dyDescent="0.3">
      <c r="M214" s="60"/>
    </row>
    <row r="215" spans="13:13" x14ac:dyDescent="0.3">
      <c r="M215" s="60"/>
    </row>
    <row r="216" spans="13:13" x14ac:dyDescent="0.3">
      <c r="M216" s="60"/>
    </row>
    <row r="217" spans="13:13" x14ac:dyDescent="0.3">
      <c r="M217" s="60"/>
    </row>
    <row r="218" spans="13:13" x14ac:dyDescent="0.3">
      <c r="M218" s="60"/>
    </row>
    <row r="219" spans="13:13" x14ac:dyDescent="0.3">
      <c r="M219" s="60"/>
    </row>
    <row r="220" spans="13:13" x14ac:dyDescent="0.3">
      <c r="M220" s="60"/>
    </row>
    <row r="221" spans="13:13" x14ac:dyDescent="0.3">
      <c r="M221" s="60"/>
    </row>
    <row r="222" spans="13:13" x14ac:dyDescent="0.3">
      <c r="M222" s="60"/>
    </row>
    <row r="223" spans="13:13" x14ac:dyDescent="0.3">
      <c r="M223" s="60"/>
    </row>
    <row r="224" spans="13:13" x14ac:dyDescent="0.3">
      <c r="M224" s="60"/>
    </row>
    <row r="225" spans="13:13" x14ac:dyDescent="0.3">
      <c r="M225" s="60"/>
    </row>
    <row r="226" spans="13:13" x14ac:dyDescent="0.3">
      <c r="M226" s="60"/>
    </row>
    <row r="227" spans="13:13" x14ac:dyDescent="0.3">
      <c r="M227" s="60"/>
    </row>
  </sheetData>
  <mergeCells count="1">
    <mergeCell ref="L10:L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865E-765A-4F69-95AB-477335F4AFA7}">
  <dimension ref="B3:AM222"/>
  <sheetViews>
    <sheetView showGridLines="0" topLeftCell="B17" zoomScale="130" zoomScaleNormal="130" workbookViewId="0">
      <selection activeCell="E28" sqref="E28"/>
    </sheetView>
  </sheetViews>
  <sheetFormatPr defaultRowHeight="14.4" x14ac:dyDescent="0.3"/>
  <cols>
    <col min="1" max="1" width="10.5546875" customWidth="1"/>
    <col min="3" max="3" width="23.44140625" bestFit="1" customWidth="1"/>
    <col min="4" max="4" width="31" customWidth="1"/>
    <col min="5" max="5" width="22.109375" customWidth="1"/>
    <col min="6" max="6" width="23.6640625" bestFit="1" customWidth="1"/>
    <col min="7" max="7" width="21.21875" bestFit="1" customWidth="1"/>
    <col min="8" max="8" width="20.77734375" bestFit="1" customWidth="1"/>
    <col min="9" max="10" width="12.5546875" customWidth="1"/>
    <col min="12" max="12" width="4.33203125" bestFit="1" customWidth="1"/>
    <col min="13" max="13" width="15.44140625" bestFit="1" customWidth="1"/>
    <col min="14" max="14" width="11.44140625" bestFit="1" customWidth="1"/>
    <col min="15" max="15" width="11.5546875" bestFit="1" customWidth="1"/>
    <col min="16" max="19" width="13.44140625" bestFit="1" customWidth="1"/>
    <col min="20" max="23" width="13.88671875" bestFit="1" customWidth="1"/>
    <col min="24" max="24" width="15" bestFit="1" customWidth="1"/>
    <col min="25" max="39" width="13.88671875" bestFit="1" customWidth="1"/>
  </cols>
  <sheetData>
    <row r="3" spans="3:39" ht="28.8" x14ac:dyDescent="0.3">
      <c r="C3" s="25" t="s">
        <v>19</v>
      </c>
    </row>
    <row r="5" spans="3:39" x14ac:dyDescent="0.3">
      <c r="D5" t="s">
        <v>37</v>
      </c>
      <c r="E5" s="42" t="s">
        <v>36</v>
      </c>
    </row>
    <row r="6" spans="3:39" x14ac:dyDescent="0.3">
      <c r="C6" s="2"/>
      <c r="D6" s="2" t="s">
        <v>34</v>
      </c>
      <c r="E6" s="2"/>
      <c r="F6" s="2"/>
      <c r="G6" s="2"/>
      <c r="H6" s="2"/>
      <c r="I6" s="2"/>
      <c r="J6" s="2"/>
      <c r="K6" s="2"/>
      <c r="L6" s="2"/>
      <c r="M6" s="2"/>
    </row>
    <row r="7" spans="3:39" x14ac:dyDescent="0.3">
      <c r="G7" s="4"/>
    </row>
    <row r="8" spans="3:39" x14ac:dyDescent="0.3">
      <c r="C8" s="14"/>
      <c r="D8" s="14"/>
      <c r="E8" s="23" t="s">
        <v>29</v>
      </c>
      <c r="F8" s="23" t="s">
        <v>28</v>
      </c>
      <c r="G8" s="32"/>
      <c r="H8" s="23" t="s">
        <v>30</v>
      </c>
      <c r="N8" s="1"/>
    </row>
    <row r="9" spans="3:39" x14ac:dyDescent="0.3">
      <c r="C9" s="15"/>
      <c r="D9" s="33" t="s">
        <v>0</v>
      </c>
      <c r="E9" s="16">
        <v>50000000</v>
      </c>
      <c r="F9" s="21">
        <f>E9</f>
        <v>50000000</v>
      </c>
      <c r="G9" s="32"/>
      <c r="H9" s="21">
        <f>F9</f>
        <v>50000000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3:39" ht="15" customHeight="1" x14ac:dyDescent="0.3">
      <c r="C10" s="15"/>
      <c r="D10" s="34" t="s">
        <v>2</v>
      </c>
      <c r="E10" s="17">
        <v>0</v>
      </c>
      <c r="F10" s="17"/>
      <c r="G10" s="32"/>
      <c r="H10" s="17"/>
      <c r="L10" s="97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x14ac:dyDescent="0.3">
      <c r="C11" s="18" t="s">
        <v>1</v>
      </c>
      <c r="D11" s="35" t="s">
        <v>3</v>
      </c>
      <c r="E11" s="16">
        <v>0</v>
      </c>
      <c r="F11" s="19">
        <v>0</v>
      </c>
      <c r="G11" s="32"/>
      <c r="H11" s="19">
        <v>0</v>
      </c>
      <c r="L11" s="97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x14ac:dyDescent="0.3">
      <c r="C12" s="15"/>
      <c r="D12" s="35" t="s">
        <v>42</v>
      </c>
      <c r="E12" s="16">
        <v>0</v>
      </c>
      <c r="F12" s="19">
        <f>E12</f>
        <v>0</v>
      </c>
      <c r="G12" s="32"/>
      <c r="H12" s="19">
        <f>E12</f>
        <v>0</v>
      </c>
      <c r="L12" s="97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x14ac:dyDescent="0.3">
      <c r="C13" s="15"/>
      <c r="D13" s="35" t="s">
        <v>39</v>
      </c>
      <c r="E13" s="16">
        <v>0</v>
      </c>
      <c r="F13" s="19">
        <v>0</v>
      </c>
      <c r="G13" s="32"/>
      <c r="H13" s="19">
        <v>0</v>
      </c>
      <c r="L13" s="97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x14ac:dyDescent="0.3">
      <c r="C14" s="15"/>
      <c r="D14" s="35" t="s">
        <v>4</v>
      </c>
      <c r="E14" s="16">
        <v>0</v>
      </c>
      <c r="F14" s="19">
        <v>0</v>
      </c>
      <c r="G14" s="32"/>
      <c r="H14" s="19">
        <v>0</v>
      </c>
      <c r="L14" s="97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x14ac:dyDescent="0.3">
      <c r="C15" s="15"/>
      <c r="D15" s="35" t="s">
        <v>5</v>
      </c>
      <c r="E15" s="16"/>
      <c r="F15" s="19">
        <v>0</v>
      </c>
      <c r="G15" s="32"/>
      <c r="H15" s="19">
        <v>0</v>
      </c>
      <c r="L15" s="97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x14ac:dyDescent="0.3">
      <c r="C16" s="15"/>
      <c r="D16" s="35" t="s">
        <v>40</v>
      </c>
      <c r="E16" s="16"/>
      <c r="F16" s="19">
        <v>0</v>
      </c>
      <c r="G16" s="32"/>
      <c r="H16" s="19">
        <v>0</v>
      </c>
      <c r="L16" s="97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3:39" x14ac:dyDescent="0.3">
      <c r="C17" s="15"/>
      <c r="D17" s="35" t="s">
        <v>41</v>
      </c>
      <c r="E17" s="16">
        <v>0</v>
      </c>
      <c r="F17" s="19">
        <v>0</v>
      </c>
      <c r="G17" s="32"/>
      <c r="H17" s="19">
        <v>0</v>
      </c>
      <c r="L17" s="97"/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3:39" x14ac:dyDescent="0.3">
      <c r="C18" s="15"/>
      <c r="D18" s="35" t="s">
        <v>43</v>
      </c>
      <c r="E18" s="16"/>
      <c r="F18" s="19">
        <v>0</v>
      </c>
      <c r="G18" s="32"/>
      <c r="H18" s="19">
        <v>0</v>
      </c>
      <c r="L18" s="97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3:39" x14ac:dyDescent="0.3">
      <c r="C19" s="15"/>
      <c r="D19" s="35" t="s">
        <v>18</v>
      </c>
      <c r="E19" s="16">
        <v>0</v>
      </c>
      <c r="F19" s="45">
        <f>SUM(F10:F18)</f>
        <v>0</v>
      </c>
      <c r="G19" s="32"/>
      <c r="H19" s="26">
        <f>SUM(H10:H18)</f>
        <v>0</v>
      </c>
      <c r="L19" s="97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3:39" x14ac:dyDescent="0.3">
      <c r="C20" s="15"/>
      <c r="D20" s="23" t="s">
        <v>6</v>
      </c>
      <c r="E20" s="24">
        <f>E19+E9</f>
        <v>50000000</v>
      </c>
      <c r="F20" s="22">
        <f>F9</f>
        <v>50000000</v>
      </c>
      <c r="G20" s="32"/>
      <c r="H20" s="22">
        <f>+H19+H9</f>
        <v>50000000</v>
      </c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3:39" x14ac:dyDescent="0.3">
      <c r="C21" s="15"/>
      <c r="D21" s="36"/>
      <c r="E21" s="36"/>
      <c r="F21" s="36"/>
      <c r="G21" s="32"/>
      <c r="H21" s="32"/>
      <c r="I21" s="1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3:39" x14ac:dyDescent="0.3">
      <c r="C22" s="15" t="s">
        <v>16</v>
      </c>
      <c r="D22" s="35" t="s">
        <v>8</v>
      </c>
      <c r="E22" s="19">
        <f t="shared" ref="E22:F28" si="0">C49*C59</f>
        <v>0</v>
      </c>
      <c r="F22" s="19">
        <f t="shared" si="0"/>
        <v>0</v>
      </c>
      <c r="G22" s="37" t="s">
        <v>16</v>
      </c>
      <c r="H22" s="23" t="s">
        <v>30</v>
      </c>
      <c r="I22" s="3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3:39" x14ac:dyDescent="0.3">
      <c r="C23" s="15"/>
      <c r="D23" s="35" t="s">
        <v>9</v>
      </c>
      <c r="E23" s="19">
        <f t="shared" si="0"/>
        <v>12500</v>
      </c>
      <c r="F23" s="19">
        <f t="shared" si="0"/>
        <v>12500</v>
      </c>
      <c r="G23" s="38" t="s">
        <v>20</v>
      </c>
      <c r="H23" s="36">
        <f t="shared" ref="H23:H28" si="1">G49*H49</f>
        <v>0</v>
      </c>
      <c r="I23" s="3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3:39" x14ac:dyDescent="0.3">
      <c r="C24" s="15"/>
      <c r="D24" s="35" t="s">
        <v>10</v>
      </c>
      <c r="E24" s="19">
        <f t="shared" si="0"/>
        <v>50000</v>
      </c>
      <c r="F24" s="19">
        <f t="shared" si="0"/>
        <v>25000</v>
      </c>
      <c r="G24" s="35" t="s">
        <v>21</v>
      </c>
      <c r="H24" s="36">
        <f t="shared" si="1"/>
        <v>15000</v>
      </c>
      <c r="I24" s="3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3:39" x14ac:dyDescent="0.3">
      <c r="C25" s="15"/>
      <c r="D25" s="35" t="s">
        <v>11</v>
      </c>
      <c r="E25" s="19">
        <f t="shared" si="0"/>
        <v>50000</v>
      </c>
      <c r="F25" s="19">
        <f t="shared" si="0"/>
        <v>37500</v>
      </c>
      <c r="G25" s="35" t="s">
        <v>22</v>
      </c>
      <c r="H25" s="36">
        <f t="shared" si="1"/>
        <v>30000</v>
      </c>
      <c r="I25" s="3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3:39" x14ac:dyDescent="0.3">
      <c r="C26" s="15"/>
      <c r="D26" s="35" t="s">
        <v>12</v>
      </c>
      <c r="E26" s="19">
        <f t="shared" si="0"/>
        <v>75000</v>
      </c>
      <c r="F26" s="19">
        <f t="shared" si="0"/>
        <v>50000</v>
      </c>
      <c r="G26" s="39" t="s">
        <v>23</v>
      </c>
      <c r="H26" s="36">
        <f t="shared" si="1"/>
        <v>45000</v>
      </c>
      <c r="I26" s="3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3:39" x14ac:dyDescent="0.3">
      <c r="C27" s="15"/>
      <c r="D27" s="35" t="s">
        <v>13</v>
      </c>
      <c r="E27" s="19">
        <f t="shared" si="0"/>
        <v>75000</v>
      </c>
      <c r="F27" s="19">
        <f t="shared" si="0"/>
        <v>62500</v>
      </c>
      <c r="G27" s="35" t="s">
        <v>24</v>
      </c>
      <c r="H27" s="36">
        <f t="shared" si="1"/>
        <v>60000</v>
      </c>
      <c r="I27" s="3"/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3:39" x14ac:dyDescent="0.3">
      <c r="C28" s="15"/>
      <c r="D28" s="35" t="s">
        <v>14</v>
      </c>
      <c r="E28" s="19">
        <f t="shared" si="0"/>
        <v>14550000</v>
      </c>
      <c r="F28" s="19">
        <f t="shared" si="0"/>
        <v>14550000</v>
      </c>
      <c r="G28" s="35" t="s">
        <v>14</v>
      </c>
      <c r="H28" s="36">
        <f t="shared" si="1"/>
        <v>14550000</v>
      </c>
      <c r="I28" s="3"/>
      <c r="M28" s="2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3:39" x14ac:dyDescent="0.3">
      <c r="C29" s="20"/>
      <c r="D29" s="40" t="s">
        <v>33</v>
      </c>
      <c r="E29" s="22">
        <f>SUM(E22:E28)</f>
        <v>14812500</v>
      </c>
      <c r="F29" s="22">
        <f>SUM(F22:F28)</f>
        <v>14737500</v>
      </c>
      <c r="G29" s="40" t="s">
        <v>33</v>
      </c>
      <c r="H29" s="22">
        <f>SUM(H23:H28)</f>
        <v>14700000</v>
      </c>
      <c r="I29" s="30"/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3:39" x14ac:dyDescent="0.3">
      <c r="D30" s="41" t="s">
        <v>32</v>
      </c>
      <c r="E30" s="31">
        <f>IF(E20&lt;=500000,E29,0)</f>
        <v>0</v>
      </c>
      <c r="F30" s="14">
        <v>0</v>
      </c>
      <c r="G30" s="41" t="s">
        <v>32</v>
      </c>
      <c r="H30" s="14">
        <f>IF(H20&lt;=700000,H29,0)</f>
        <v>0</v>
      </c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3:39" x14ac:dyDescent="0.3">
      <c r="D31" s="35" t="s">
        <v>38</v>
      </c>
      <c r="E31" s="31">
        <f>IF(E20&lt;=5000000,E29*0,IF(E20&lt;=10000000,E29*0.1,IF(E20&lt;=20000000,E29*0.15,IF(E20&lt;=50000000,E29*0.25,E29*0.37))))</f>
        <v>3703125</v>
      </c>
      <c r="F31" s="31">
        <f>IF(F20&lt;=5000000,F29*0,IF(F20&lt;=10000000,F29*0.1,IF(F20&lt;=20000000,F29*0.15,IF(F20&lt;=50000000,F29*0.25,F29*0.37))))</f>
        <v>3684375</v>
      </c>
      <c r="G31" s="44"/>
      <c r="H31" s="31">
        <f>IF(H20&lt;=5000000,H29*0,IF(H20&lt;=10000000,H29*0.1,IF(H20&lt;=20000000,H29*0.15,IF(H20&lt;=50000000,H29*0.25,H29*0.25))))</f>
        <v>3675000</v>
      </c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3:39" x14ac:dyDescent="0.3">
      <c r="D32" s="35" t="s">
        <v>45</v>
      </c>
      <c r="E32" s="31">
        <f>E29+E31</f>
        <v>18515625</v>
      </c>
      <c r="F32" s="31">
        <f>F29+F31</f>
        <v>18421875</v>
      </c>
      <c r="G32" s="44"/>
      <c r="H32" s="31">
        <f>H29+H31</f>
        <v>18375000</v>
      </c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3">
      <c r="D33" s="35" t="s">
        <v>35</v>
      </c>
      <c r="E33" s="31">
        <f>(E32-E30)*4%</f>
        <v>740625</v>
      </c>
      <c r="F33" s="31">
        <f>(F32-F30)*4%</f>
        <v>736875</v>
      </c>
      <c r="G33" s="43"/>
      <c r="H33" s="31">
        <f>(H32-H30)*4%</f>
        <v>735000</v>
      </c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3">
      <c r="D34" s="40" t="s">
        <v>31</v>
      </c>
      <c r="E34" s="31">
        <f>E29-E30+E33+E31</f>
        <v>19256250</v>
      </c>
      <c r="F34" s="31">
        <f>F29-F30+F33</f>
        <v>15474375</v>
      </c>
      <c r="G34" s="41" t="s">
        <v>31</v>
      </c>
      <c r="H34" s="31">
        <f>H29-H30+H33</f>
        <v>15435000</v>
      </c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3"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3"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3"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3"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3"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3"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3"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"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3">
      <c r="M43" s="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3"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3"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3"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3"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3">
      <c r="B48" s="1"/>
      <c r="C48" s="23" t="s">
        <v>7</v>
      </c>
      <c r="D48" s="23" t="s">
        <v>26</v>
      </c>
      <c r="G48" s="23" t="s">
        <v>27</v>
      </c>
      <c r="H48" t="s">
        <v>25</v>
      </c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3">
      <c r="B49" s="6" t="s">
        <v>8</v>
      </c>
      <c r="C49" s="7">
        <f>MIN(E$20,250000)</f>
        <v>250000</v>
      </c>
      <c r="D49" s="8">
        <f>MIN(F$20,250000)</f>
        <v>250000</v>
      </c>
      <c r="F49" s="6" t="s">
        <v>20</v>
      </c>
      <c r="G49" s="2">
        <f>MIN($H$20,300000)</f>
        <v>300000</v>
      </c>
      <c r="H49" s="5">
        <v>0</v>
      </c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3">
      <c r="B50" s="9" t="s">
        <v>9</v>
      </c>
      <c r="C50" s="3">
        <f>MAX(MIN(E$20-C49,250000),0)</f>
        <v>250000</v>
      </c>
      <c r="D50" s="10">
        <f>MAX(MIN(F$20-D49,250000),0)</f>
        <v>250000</v>
      </c>
      <c r="F50" s="9" t="s">
        <v>21</v>
      </c>
      <c r="G50" s="2">
        <f>MAX(MIN(H$20-$G$49,300000),0)</f>
        <v>300000</v>
      </c>
      <c r="H50" s="5">
        <v>0.05</v>
      </c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">
      <c r="B51" s="9" t="s">
        <v>10</v>
      </c>
      <c r="C51" s="3">
        <f>MAX(MIN(E$20-C$50-C$49,250000),0)</f>
        <v>250000</v>
      </c>
      <c r="D51" s="10">
        <f>MAX(MIN(F$20-D$50-D$49,250000),0)</f>
        <v>250000</v>
      </c>
      <c r="F51" s="9" t="s">
        <v>22</v>
      </c>
      <c r="G51" s="2">
        <f>MAX(MIN(H$20-$G$50-$G$49,300000),0)</f>
        <v>300000</v>
      </c>
      <c r="H51" s="5">
        <v>0.1</v>
      </c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">
      <c r="B52" s="9" t="s">
        <v>11</v>
      </c>
      <c r="C52" s="3">
        <f>MAX(MIN(E$20-C$50-C$51-C$49,250000),0)</f>
        <v>250000</v>
      </c>
      <c r="D52" s="10">
        <f>MAX(MIN(F$20-D$50-D$51-D$49,250000),0)</f>
        <v>250000</v>
      </c>
      <c r="F52" s="27" t="s">
        <v>23</v>
      </c>
      <c r="G52" s="2">
        <f>MAX(MIN(H$20-$G$49-$G$50-$G$51,300000),0)</f>
        <v>300000</v>
      </c>
      <c r="H52" s="5">
        <v>0.15</v>
      </c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3">
      <c r="B53" s="9" t="s">
        <v>12</v>
      </c>
      <c r="C53" s="3">
        <f>MAX(MIN(E$20-C$50-C$51-C$52-C$49,250000),0)</f>
        <v>250000</v>
      </c>
      <c r="D53" s="10">
        <f>MAX(MIN(F$20-D$50-D$51-D$52-D$49,250000),0)</f>
        <v>250000</v>
      </c>
      <c r="F53" s="9" t="s">
        <v>24</v>
      </c>
      <c r="G53" s="2">
        <f>MAX(MIN(H$20-$G$49-$G$50-$G$51-$G$52,300000),0)</f>
        <v>300000</v>
      </c>
      <c r="H53" s="5">
        <v>0.2</v>
      </c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3">
      <c r="B54" s="9" t="s">
        <v>13</v>
      </c>
      <c r="C54" s="3">
        <f>MAX(MIN(E$20-C$50-C$51-C$52-C$49-C$53,250000),0)</f>
        <v>250000</v>
      </c>
      <c r="D54" s="10">
        <f>MAX(MIN(F$20-D$50-D$51-D$52-D$49-D$53,250000),0)</f>
        <v>250000</v>
      </c>
      <c r="F54" s="9" t="s">
        <v>14</v>
      </c>
      <c r="G54" s="2">
        <f>MAX(MIN(H$20-$G$49-$G$50-$G$51-$G$52-$G$53,F$20),0)</f>
        <v>48500000</v>
      </c>
      <c r="H54" s="5">
        <v>0.3</v>
      </c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3">
      <c r="B55" s="9" t="s">
        <v>14</v>
      </c>
      <c r="C55" s="3">
        <f>MAX(MIN(E$20-C$50-C$51-C$52-C$49-C$53-C$54,E$20),0)</f>
        <v>48500000</v>
      </c>
      <c r="D55" s="10">
        <f>MAX(MIN(F$20-D$50-D$51-D$52-D$49-D$53-D$54,F$20),0)</f>
        <v>48500000</v>
      </c>
      <c r="F55" s="9"/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3">
      <c r="B56" s="11" t="s">
        <v>15</v>
      </c>
      <c r="C56" s="12">
        <f>SUM(C49:C55)</f>
        <v>50000000</v>
      </c>
      <c r="D56" s="13">
        <f>SUM(D49:D55)</f>
        <v>50000000</v>
      </c>
      <c r="F56" s="11"/>
      <c r="G56" s="3"/>
      <c r="H56" s="3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3"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3">
      <c r="C58" t="s">
        <v>17</v>
      </c>
      <c r="D58" s="23" t="s">
        <v>26</v>
      </c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3">
      <c r="C59" s="5">
        <v>0</v>
      </c>
      <c r="D59" s="5">
        <v>0</v>
      </c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3">
      <c r="C60" s="5">
        <v>0.05</v>
      </c>
      <c r="D60" s="5">
        <v>0.05</v>
      </c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3">
      <c r="C61" s="5">
        <v>0.2</v>
      </c>
      <c r="D61" s="5">
        <v>0.1</v>
      </c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3">
      <c r="C62" s="5">
        <v>0.2</v>
      </c>
      <c r="D62" s="5">
        <v>0.15</v>
      </c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3">
      <c r="C63" s="5">
        <v>0.3</v>
      </c>
      <c r="D63" s="5">
        <v>0.2</v>
      </c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3">
      <c r="C64" s="5">
        <v>0.3</v>
      </c>
      <c r="D64" s="5">
        <v>0.25</v>
      </c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3:39" x14ac:dyDescent="0.3">
      <c r="C65" s="5">
        <v>0.3</v>
      </c>
      <c r="D65" s="5">
        <v>0.3</v>
      </c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3:39" x14ac:dyDescent="0.3"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3:39" x14ac:dyDescent="0.3"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3:39" x14ac:dyDescent="0.3"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3:39" x14ac:dyDescent="0.3"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3:39" x14ac:dyDescent="0.3"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3:39" x14ac:dyDescent="0.3"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3:39" x14ac:dyDescent="0.3"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3:39" x14ac:dyDescent="0.3"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3:39" x14ac:dyDescent="0.3"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3:39" x14ac:dyDescent="0.3"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3:39" x14ac:dyDescent="0.3"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3:39" x14ac:dyDescent="0.3"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3:39" x14ac:dyDescent="0.3"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3:39" x14ac:dyDescent="0.3"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3:39" x14ac:dyDescent="0.3"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3:39" x14ac:dyDescent="0.3"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3:39" x14ac:dyDescent="0.3"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3:39" x14ac:dyDescent="0.3"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3:39" x14ac:dyDescent="0.3"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3:39" x14ac:dyDescent="0.3"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3:39" x14ac:dyDescent="0.3"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3:39" x14ac:dyDescent="0.3"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3:39" x14ac:dyDescent="0.3"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3:39" x14ac:dyDescent="0.3"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3:39" x14ac:dyDescent="0.3"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3:39" x14ac:dyDescent="0.3"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3:39" x14ac:dyDescent="0.3"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3:39" x14ac:dyDescent="0.3"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3:39" x14ac:dyDescent="0.3"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3:39" x14ac:dyDescent="0.3"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3:39" x14ac:dyDescent="0.3"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3:39" x14ac:dyDescent="0.3"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3:39" x14ac:dyDescent="0.3"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3:39" x14ac:dyDescent="0.3"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3:39" x14ac:dyDescent="0.3"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3:39" x14ac:dyDescent="0.3"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3:39" x14ac:dyDescent="0.3"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3:39" x14ac:dyDescent="0.3"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3:39" x14ac:dyDescent="0.3"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3:39" x14ac:dyDescent="0.3"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3:39" x14ac:dyDescent="0.3"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3:39" x14ac:dyDescent="0.3"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3:39" x14ac:dyDescent="0.3"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3:39" x14ac:dyDescent="0.3"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3:39" x14ac:dyDescent="0.3"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3:39" x14ac:dyDescent="0.3"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3:39" x14ac:dyDescent="0.3">
      <c r="M112" s="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3:39" x14ac:dyDescent="0.3">
      <c r="M113" s="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3:39" x14ac:dyDescent="0.3">
      <c r="M114" s="2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3:39" x14ac:dyDescent="0.3">
      <c r="M115" s="2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3:39" x14ac:dyDescent="0.3">
      <c r="M116" s="2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20" spans="13:39" x14ac:dyDescent="0.3">
      <c r="M120" s="28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</row>
    <row r="121" spans="13:39" x14ac:dyDescent="0.3">
      <c r="M121" s="29"/>
    </row>
    <row r="122" spans="13:39" x14ac:dyDescent="0.3">
      <c r="M122" s="29"/>
    </row>
    <row r="123" spans="13:39" x14ac:dyDescent="0.3">
      <c r="M123" s="29"/>
    </row>
    <row r="124" spans="13:39" x14ac:dyDescent="0.3">
      <c r="M124" s="29"/>
    </row>
    <row r="125" spans="13:39" x14ac:dyDescent="0.3">
      <c r="M125" s="29"/>
    </row>
    <row r="126" spans="13:39" x14ac:dyDescent="0.3">
      <c r="M126" s="29"/>
    </row>
    <row r="127" spans="13:39" x14ac:dyDescent="0.3">
      <c r="M127" s="29"/>
    </row>
    <row r="128" spans="13:39" x14ac:dyDescent="0.3">
      <c r="M128" s="29"/>
    </row>
    <row r="129" spans="13:13" x14ac:dyDescent="0.3">
      <c r="M129" s="29"/>
    </row>
    <row r="130" spans="13:13" x14ac:dyDescent="0.3">
      <c r="M130" s="29"/>
    </row>
    <row r="131" spans="13:13" x14ac:dyDescent="0.3">
      <c r="M131" s="29"/>
    </row>
    <row r="132" spans="13:13" x14ac:dyDescent="0.3">
      <c r="M132" s="29"/>
    </row>
    <row r="133" spans="13:13" x14ac:dyDescent="0.3">
      <c r="M133" s="29"/>
    </row>
    <row r="134" spans="13:13" x14ac:dyDescent="0.3">
      <c r="M134" s="29"/>
    </row>
    <row r="135" spans="13:13" x14ac:dyDescent="0.3">
      <c r="M135" s="29"/>
    </row>
    <row r="136" spans="13:13" x14ac:dyDescent="0.3">
      <c r="M136" s="29"/>
    </row>
    <row r="137" spans="13:13" x14ac:dyDescent="0.3">
      <c r="M137" s="29"/>
    </row>
    <row r="138" spans="13:13" x14ac:dyDescent="0.3">
      <c r="M138" s="29"/>
    </row>
    <row r="139" spans="13:13" x14ac:dyDescent="0.3">
      <c r="M139" s="29"/>
    </row>
    <row r="140" spans="13:13" x14ac:dyDescent="0.3">
      <c r="M140" s="29"/>
    </row>
    <row r="141" spans="13:13" x14ac:dyDescent="0.3">
      <c r="M141" s="29"/>
    </row>
    <row r="142" spans="13:13" x14ac:dyDescent="0.3">
      <c r="M142" s="29"/>
    </row>
    <row r="143" spans="13:13" x14ac:dyDescent="0.3">
      <c r="M143" s="29"/>
    </row>
    <row r="144" spans="13:13" x14ac:dyDescent="0.3">
      <c r="M144" s="29"/>
    </row>
    <row r="145" spans="13:13" x14ac:dyDescent="0.3">
      <c r="M145" s="29"/>
    </row>
    <row r="146" spans="13:13" x14ac:dyDescent="0.3">
      <c r="M146" s="29"/>
    </row>
    <row r="147" spans="13:13" x14ac:dyDescent="0.3">
      <c r="M147" s="29"/>
    </row>
    <row r="148" spans="13:13" x14ac:dyDescent="0.3">
      <c r="M148" s="29"/>
    </row>
    <row r="149" spans="13:13" x14ac:dyDescent="0.3">
      <c r="M149" s="29"/>
    </row>
    <row r="150" spans="13:13" x14ac:dyDescent="0.3">
      <c r="M150" s="29"/>
    </row>
    <row r="151" spans="13:13" x14ac:dyDescent="0.3">
      <c r="M151" s="29"/>
    </row>
    <row r="152" spans="13:13" x14ac:dyDescent="0.3">
      <c r="M152" s="29"/>
    </row>
    <row r="153" spans="13:13" x14ac:dyDescent="0.3">
      <c r="M153" s="29"/>
    </row>
    <row r="154" spans="13:13" x14ac:dyDescent="0.3">
      <c r="M154" s="29"/>
    </row>
    <row r="155" spans="13:13" x14ac:dyDescent="0.3">
      <c r="M155" s="29"/>
    </row>
    <row r="156" spans="13:13" x14ac:dyDescent="0.3">
      <c r="M156" s="29"/>
    </row>
    <row r="157" spans="13:13" x14ac:dyDescent="0.3">
      <c r="M157" s="29"/>
    </row>
    <row r="158" spans="13:13" x14ac:dyDescent="0.3">
      <c r="M158" s="29"/>
    </row>
    <row r="159" spans="13:13" x14ac:dyDescent="0.3">
      <c r="M159" s="29"/>
    </row>
    <row r="160" spans="13:13" x14ac:dyDescent="0.3">
      <c r="M160" s="29"/>
    </row>
    <row r="161" spans="13:13" x14ac:dyDescent="0.3">
      <c r="M161" s="29"/>
    </row>
    <row r="162" spans="13:13" x14ac:dyDescent="0.3">
      <c r="M162" s="29"/>
    </row>
    <row r="163" spans="13:13" x14ac:dyDescent="0.3">
      <c r="M163" s="29"/>
    </row>
    <row r="164" spans="13:13" x14ac:dyDescent="0.3">
      <c r="M164" s="29"/>
    </row>
    <row r="165" spans="13:13" x14ac:dyDescent="0.3">
      <c r="M165" s="29"/>
    </row>
    <row r="166" spans="13:13" x14ac:dyDescent="0.3">
      <c r="M166" s="29"/>
    </row>
    <row r="167" spans="13:13" x14ac:dyDescent="0.3">
      <c r="M167" s="29"/>
    </row>
    <row r="168" spans="13:13" x14ac:dyDescent="0.3">
      <c r="M168" s="29"/>
    </row>
    <row r="169" spans="13:13" x14ac:dyDescent="0.3">
      <c r="M169" s="29"/>
    </row>
    <row r="170" spans="13:13" x14ac:dyDescent="0.3">
      <c r="M170" s="29"/>
    </row>
    <row r="171" spans="13:13" x14ac:dyDescent="0.3">
      <c r="M171" s="29"/>
    </row>
    <row r="172" spans="13:13" x14ac:dyDescent="0.3">
      <c r="M172" s="29"/>
    </row>
    <row r="173" spans="13:13" x14ac:dyDescent="0.3">
      <c r="M173" s="29"/>
    </row>
    <row r="174" spans="13:13" x14ac:dyDescent="0.3">
      <c r="M174" s="29"/>
    </row>
    <row r="175" spans="13:13" x14ac:dyDescent="0.3">
      <c r="M175" s="29"/>
    </row>
    <row r="176" spans="13:13" x14ac:dyDescent="0.3">
      <c r="M176" s="29"/>
    </row>
    <row r="177" spans="13:13" x14ac:dyDescent="0.3">
      <c r="M177" s="29"/>
    </row>
    <row r="178" spans="13:13" x14ac:dyDescent="0.3">
      <c r="M178" s="29"/>
    </row>
    <row r="179" spans="13:13" x14ac:dyDescent="0.3">
      <c r="M179" s="29"/>
    </row>
    <row r="180" spans="13:13" x14ac:dyDescent="0.3">
      <c r="M180" s="29"/>
    </row>
    <row r="181" spans="13:13" x14ac:dyDescent="0.3">
      <c r="M181" s="29"/>
    </row>
    <row r="182" spans="13:13" x14ac:dyDescent="0.3">
      <c r="M182" s="29"/>
    </row>
    <row r="183" spans="13:13" x14ac:dyDescent="0.3">
      <c r="M183" s="29"/>
    </row>
    <row r="184" spans="13:13" x14ac:dyDescent="0.3">
      <c r="M184" s="29"/>
    </row>
    <row r="185" spans="13:13" x14ac:dyDescent="0.3">
      <c r="M185" s="29"/>
    </row>
    <row r="186" spans="13:13" x14ac:dyDescent="0.3">
      <c r="M186" s="29"/>
    </row>
    <row r="187" spans="13:13" x14ac:dyDescent="0.3">
      <c r="M187" s="29"/>
    </row>
    <row r="188" spans="13:13" x14ac:dyDescent="0.3">
      <c r="M188" s="29"/>
    </row>
    <row r="189" spans="13:13" x14ac:dyDescent="0.3">
      <c r="M189" s="29"/>
    </row>
    <row r="190" spans="13:13" x14ac:dyDescent="0.3">
      <c r="M190" s="29"/>
    </row>
    <row r="191" spans="13:13" x14ac:dyDescent="0.3">
      <c r="M191" s="29"/>
    </row>
    <row r="192" spans="13:13" x14ac:dyDescent="0.3">
      <c r="M192" s="29"/>
    </row>
    <row r="193" spans="13:13" x14ac:dyDescent="0.3">
      <c r="M193" s="29"/>
    </row>
    <row r="194" spans="13:13" x14ac:dyDescent="0.3">
      <c r="M194" s="29"/>
    </row>
    <row r="195" spans="13:13" x14ac:dyDescent="0.3">
      <c r="M195" s="29"/>
    </row>
    <row r="196" spans="13:13" x14ac:dyDescent="0.3">
      <c r="M196" s="29"/>
    </row>
    <row r="197" spans="13:13" x14ac:dyDescent="0.3">
      <c r="M197" s="29"/>
    </row>
    <row r="198" spans="13:13" x14ac:dyDescent="0.3">
      <c r="M198" s="29"/>
    </row>
    <row r="199" spans="13:13" x14ac:dyDescent="0.3">
      <c r="M199" s="29"/>
    </row>
    <row r="200" spans="13:13" x14ac:dyDescent="0.3">
      <c r="M200" s="29"/>
    </row>
    <row r="201" spans="13:13" x14ac:dyDescent="0.3">
      <c r="M201" s="29"/>
    </row>
    <row r="202" spans="13:13" x14ac:dyDescent="0.3">
      <c r="M202" s="29"/>
    </row>
    <row r="203" spans="13:13" x14ac:dyDescent="0.3">
      <c r="M203" s="29"/>
    </row>
    <row r="204" spans="13:13" x14ac:dyDescent="0.3">
      <c r="M204" s="29"/>
    </row>
    <row r="205" spans="13:13" x14ac:dyDescent="0.3">
      <c r="M205" s="29"/>
    </row>
    <row r="206" spans="13:13" x14ac:dyDescent="0.3">
      <c r="M206" s="29"/>
    </row>
    <row r="207" spans="13:13" x14ac:dyDescent="0.3">
      <c r="M207" s="29"/>
    </row>
    <row r="208" spans="13:13" x14ac:dyDescent="0.3">
      <c r="M208" s="29"/>
    </row>
    <row r="209" spans="13:13" x14ac:dyDescent="0.3">
      <c r="M209" s="29"/>
    </row>
    <row r="210" spans="13:13" x14ac:dyDescent="0.3">
      <c r="M210" s="29"/>
    </row>
    <row r="211" spans="13:13" x14ac:dyDescent="0.3">
      <c r="M211" s="29"/>
    </row>
    <row r="212" spans="13:13" x14ac:dyDescent="0.3">
      <c r="M212" s="29"/>
    </row>
    <row r="213" spans="13:13" x14ac:dyDescent="0.3">
      <c r="M213" s="29"/>
    </row>
    <row r="214" spans="13:13" x14ac:dyDescent="0.3">
      <c r="M214" s="29"/>
    </row>
    <row r="215" spans="13:13" x14ac:dyDescent="0.3">
      <c r="M215" s="29"/>
    </row>
    <row r="216" spans="13:13" x14ac:dyDescent="0.3">
      <c r="M216" s="29"/>
    </row>
    <row r="217" spans="13:13" x14ac:dyDescent="0.3">
      <c r="M217" s="29"/>
    </row>
    <row r="218" spans="13:13" x14ac:dyDescent="0.3">
      <c r="M218" s="29"/>
    </row>
    <row r="219" spans="13:13" x14ac:dyDescent="0.3">
      <c r="M219" s="29"/>
    </row>
    <row r="220" spans="13:13" x14ac:dyDescent="0.3">
      <c r="M220" s="29"/>
    </row>
    <row r="221" spans="13:13" x14ac:dyDescent="0.3">
      <c r="M221" s="29"/>
    </row>
    <row r="222" spans="13:13" x14ac:dyDescent="0.3">
      <c r="M222" s="29"/>
    </row>
  </sheetData>
  <mergeCells count="1">
    <mergeCell ref="L10:L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4F12-55B2-409C-BFAF-7AC1E81CF070}">
  <dimension ref="B3:AM222"/>
  <sheetViews>
    <sheetView showGridLines="0" topLeftCell="B19" zoomScale="130" zoomScaleNormal="130" workbookViewId="0">
      <selection activeCell="H33" activeCellId="1" sqref="F33 H33"/>
    </sheetView>
  </sheetViews>
  <sheetFormatPr defaultRowHeight="14.4" x14ac:dyDescent="0.3"/>
  <cols>
    <col min="1" max="1" width="10.5546875" customWidth="1"/>
    <col min="3" max="3" width="23.44140625" bestFit="1" customWidth="1"/>
    <col min="4" max="4" width="31" customWidth="1"/>
    <col min="5" max="5" width="22.109375" customWidth="1"/>
    <col min="6" max="6" width="23.6640625" bestFit="1" customWidth="1"/>
    <col min="7" max="7" width="21.21875" bestFit="1" customWidth="1"/>
    <col min="8" max="8" width="20.77734375" bestFit="1" customWidth="1"/>
    <col min="9" max="10" width="12.5546875" customWidth="1"/>
    <col min="12" max="12" width="4.33203125" bestFit="1" customWidth="1"/>
    <col min="13" max="13" width="15.44140625" bestFit="1" customWidth="1"/>
    <col min="14" max="14" width="11.44140625" bestFit="1" customWidth="1"/>
    <col min="15" max="15" width="11.5546875" bestFit="1" customWidth="1"/>
    <col min="16" max="19" width="13.44140625" bestFit="1" customWidth="1"/>
    <col min="20" max="23" width="13.88671875" bestFit="1" customWidth="1"/>
    <col min="24" max="24" width="15" bestFit="1" customWidth="1"/>
    <col min="25" max="39" width="13.88671875" bestFit="1" customWidth="1"/>
  </cols>
  <sheetData>
    <row r="3" spans="3:39" ht="28.8" x14ac:dyDescent="0.3">
      <c r="C3" s="25" t="s">
        <v>19</v>
      </c>
    </row>
    <row r="5" spans="3:39" x14ac:dyDescent="0.3">
      <c r="D5" t="s">
        <v>37</v>
      </c>
      <c r="E5" s="42" t="s">
        <v>36</v>
      </c>
    </row>
    <row r="6" spans="3:39" x14ac:dyDescent="0.3">
      <c r="C6" s="2"/>
      <c r="D6" s="2" t="s">
        <v>34</v>
      </c>
      <c r="E6" s="2"/>
      <c r="F6" s="2"/>
      <c r="G6" s="2"/>
      <c r="H6" s="2"/>
      <c r="I6" s="2"/>
      <c r="J6" s="2"/>
      <c r="K6" s="2"/>
      <c r="L6" s="2"/>
      <c r="M6" s="2"/>
    </row>
    <row r="7" spans="3:39" x14ac:dyDescent="0.3">
      <c r="G7" s="4"/>
    </row>
    <row r="8" spans="3:39" x14ac:dyDescent="0.3">
      <c r="C8" s="14"/>
      <c r="D8" s="14"/>
      <c r="E8" s="23" t="s">
        <v>29</v>
      </c>
      <c r="F8" s="23" t="s">
        <v>28</v>
      </c>
      <c r="G8" s="32"/>
      <c r="H8" s="23" t="s">
        <v>30</v>
      </c>
      <c r="N8" s="1"/>
    </row>
    <row r="9" spans="3:39" x14ac:dyDescent="0.3">
      <c r="C9" s="15"/>
      <c r="D9" s="33" t="s">
        <v>0</v>
      </c>
      <c r="E9" s="16">
        <v>20000000</v>
      </c>
      <c r="F9" s="21">
        <f>E9</f>
        <v>20000000</v>
      </c>
      <c r="G9" s="32"/>
      <c r="H9" s="21">
        <f>F9</f>
        <v>20000000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3:39" ht="15" customHeight="1" x14ac:dyDescent="0.3">
      <c r="C10" s="15"/>
      <c r="D10" s="34" t="s">
        <v>2</v>
      </c>
      <c r="E10" s="17">
        <v>0</v>
      </c>
      <c r="F10" s="17"/>
      <c r="G10" s="32"/>
      <c r="H10" s="17">
        <v>0</v>
      </c>
      <c r="L10" s="97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x14ac:dyDescent="0.3">
      <c r="C11" s="18" t="s">
        <v>1</v>
      </c>
      <c r="D11" s="35" t="s">
        <v>3</v>
      </c>
      <c r="E11" s="16">
        <v>0</v>
      </c>
      <c r="F11" s="19">
        <v>0</v>
      </c>
      <c r="G11" s="32"/>
      <c r="H11" s="19">
        <v>0</v>
      </c>
      <c r="L11" s="97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x14ac:dyDescent="0.3">
      <c r="C12" s="15"/>
      <c r="D12" s="35" t="s">
        <v>42</v>
      </c>
      <c r="E12" s="16">
        <v>0</v>
      </c>
      <c r="F12" s="19">
        <f>E12</f>
        <v>0</v>
      </c>
      <c r="G12" s="32"/>
      <c r="H12" s="19">
        <f>E12</f>
        <v>0</v>
      </c>
      <c r="L12" s="97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x14ac:dyDescent="0.3">
      <c r="C13" s="15"/>
      <c r="D13" s="35" t="s">
        <v>39</v>
      </c>
      <c r="E13" s="16">
        <v>0</v>
      </c>
      <c r="F13" s="19">
        <v>0</v>
      </c>
      <c r="G13" s="32"/>
      <c r="H13" s="19">
        <v>0</v>
      </c>
      <c r="L13" s="97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x14ac:dyDescent="0.3">
      <c r="C14" s="15"/>
      <c r="D14" s="35" t="s">
        <v>4</v>
      </c>
      <c r="E14" s="16">
        <v>0</v>
      </c>
      <c r="F14" s="19">
        <v>0</v>
      </c>
      <c r="G14" s="32"/>
      <c r="H14" s="19">
        <v>0</v>
      </c>
      <c r="L14" s="97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x14ac:dyDescent="0.3">
      <c r="C15" s="15"/>
      <c r="D15" s="35" t="s">
        <v>5</v>
      </c>
      <c r="E15" s="16"/>
      <c r="F15" s="19">
        <v>0</v>
      </c>
      <c r="G15" s="32"/>
      <c r="H15" s="19">
        <v>0</v>
      </c>
      <c r="L15" s="97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x14ac:dyDescent="0.3">
      <c r="C16" s="15"/>
      <c r="D16" s="35" t="s">
        <v>40</v>
      </c>
      <c r="E16" s="16"/>
      <c r="F16" s="19">
        <v>0</v>
      </c>
      <c r="G16" s="32"/>
      <c r="H16" s="19">
        <v>0</v>
      </c>
      <c r="L16" s="97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3:39" x14ac:dyDescent="0.3">
      <c r="C17" s="15"/>
      <c r="D17" s="35" t="s">
        <v>41</v>
      </c>
      <c r="E17" s="16">
        <v>0</v>
      </c>
      <c r="F17" s="19">
        <v>0</v>
      </c>
      <c r="G17" s="32"/>
      <c r="H17" s="19">
        <v>0</v>
      </c>
      <c r="L17" s="97"/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3:39" x14ac:dyDescent="0.3">
      <c r="C18" s="15"/>
      <c r="D18" s="35" t="s">
        <v>43</v>
      </c>
      <c r="E18" s="16"/>
      <c r="F18" s="19">
        <v>0</v>
      </c>
      <c r="G18" s="32"/>
      <c r="H18" s="19">
        <v>0</v>
      </c>
      <c r="L18" s="97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3:39" x14ac:dyDescent="0.3">
      <c r="C19" s="15"/>
      <c r="D19" s="35" t="s">
        <v>18</v>
      </c>
      <c r="E19" s="16">
        <v>0</v>
      </c>
      <c r="F19" s="45">
        <f>SUM(F10:F18)</f>
        <v>0</v>
      </c>
      <c r="G19" s="32"/>
      <c r="H19" s="26">
        <f>SUM(H10:H18)</f>
        <v>0</v>
      </c>
      <c r="L19" s="97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3:39" x14ac:dyDescent="0.3">
      <c r="C20" s="15"/>
      <c r="D20" s="23" t="s">
        <v>6</v>
      </c>
      <c r="E20" s="24">
        <f>E19+E9</f>
        <v>20000000</v>
      </c>
      <c r="F20" s="22">
        <f>F9</f>
        <v>20000000</v>
      </c>
      <c r="G20" s="32"/>
      <c r="H20" s="22">
        <f>+H19+H9</f>
        <v>20000000</v>
      </c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3:39" x14ac:dyDescent="0.3">
      <c r="C21" s="15"/>
      <c r="D21" s="36"/>
      <c r="E21" s="36"/>
      <c r="F21" s="36"/>
      <c r="G21" s="32"/>
      <c r="H21" s="32"/>
      <c r="I21" s="1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3:39" x14ac:dyDescent="0.3">
      <c r="C22" s="15" t="s">
        <v>16</v>
      </c>
      <c r="D22" s="35" t="s">
        <v>8</v>
      </c>
      <c r="E22" s="19">
        <f t="shared" ref="E22:F28" si="0">C49*C59</f>
        <v>0</v>
      </c>
      <c r="F22" s="19">
        <f t="shared" si="0"/>
        <v>0</v>
      </c>
      <c r="G22" s="37" t="s">
        <v>16</v>
      </c>
      <c r="H22" s="23" t="s">
        <v>30</v>
      </c>
      <c r="I22" s="3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3:39" x14ac:dyDescent="0.3">
      <c r="C23" s="15"/>
      <c r="D23" s="35" t="s">
        <v>9</v>
      </c>
      <c r="E23" s="19">
        <f t="shared" si="0"/>
        <v>12500</v>
      </c>
      <c r="F23" s="19">
        <f t="shared" si="0"/>
        <v>12500</v>
      </c>
      <c r="G23" s="38" t="s">
        <v>20</v>
      </c>
      <c r="H23" s="36">
        <f t="shared" ref="H23:H28" si="1">G49*H49</f>
        <v>0</v>
      </c>
      <c r="I23" s="3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3:39" x14ac:dyDescent="0.3">
      <c r="C24" s="15"/>
      <c r="D24" s="35" t="s">
        <v>10</v>
      </c>
      <c r="E24" s="19">
        <f t="shared" si="0"/>
        <v>50000</v>
      </c>
      <c r="F24" s="19">
        <f t="shared" si="0"/>
        <v>25000</v>
      </c>
      <c r="G24" s="35" t="s">
        <v>21</v>
      </c>
      <c r="H24" s="36">
        <f t="shared" si="1"/>
        <v>15000</v>
      </c>
      <c r="I24" s="3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3:39" x14ac:dyDescent="0.3">
      <c r="C25" s="15"/>
      <c r="D25" s="35" t="s">
        <v>11</v>
      </c>
      <c r="E25" s="19">
        <f t="shared" si="0"/>
        <v>50000</v>
      </c>
      <c r="F25" s="19">
        <f t="shared" si="0"/>
        <v>37500</v>
      </c>
      <c r="G25" s="35" t="s">
        <v>22</v>
      </c>
      <c r="H25" s="36">
        <f t="shared" si="1"/>
        <v>30000</v>
      </c>
      <c r="I25" s="3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3:39" x14ac:dyDescent="0.3">
      <c r="C26" s="15"/>
      <c r="D26" s="35" t="s">
        <v>12</v>
      </c>
      <c r="E26" s="19">
        <f t="shared" si="0"/>
        <v>75000</v>
      </c>
      <c r="F26" s="19">
        <f t="shared" si="0"/>
        <v>50000</v>
      </c>
      <c r="G26" s="39" t="s">
        <v>23</v>
      </c>
      <c r="H26" s="36">
        <f t="shared" si="1"/>
        <v>45000</v>
      </c>
      <c r="I26" s="3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3:39" x14ac:dyDescent="0.3">
      <c r="C27" s="15"/>
      <c r="D27" s="35" t="s">
        <v>13</v>
      </c>
      <c r="E27" s="19">
        <f t="shared" si="0"/>
        <v>75000</v>
      </c>
      <c r="F27" s="19">
        <f t="shared" si="0"/>
        <v>62500</v>
      </c>
      <c r="G27" s="35" t="s">
        <v>24</v>
      </c>
      <c r="H27" s="36">
        <f t="shared" si="1"/>
        <v>60000</v>
      </c>
      <c r="I27" s="3"/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3:39" x14ac:dyDescent="0.3">
      <c r="C28" s="15"/>
      <c r="D28" s="35" t="s">
        <v>14</v>
      </c>
      <c r="E28" s="19">
        <f t="shared" si="0"/>
        <v>5550000</v>
      </c>
      <c r="F28" s="19">
        <f t="shared" si="0"/>
        <v>5550000</v>
      </c>
      <c r="G28" s="35" t="s">
        <v>14</v>
      </c>
      <c r="H28" s="36">
        <f t="shared" si="1"/>
        <v>5550000</v>
      </c>
      <c r="I28" s="3"/>
      <c r="M28" s="2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3:39" x14ac:dyDescent="0.3">
      <c r="C29" s="20"/>
      <c r="D29" s="40" t="s">
        <v>33</v>
      </c>
      <c r="E29" s="22">
        <f>SUM(E22:E28)</f>
        <v>5812500</v>
      </c>
      <c r="F29" s="22">
        <f>SUM(F22:F28)</f>
        <v>5737500</v>
      </c>
      <c r="G29" s="40" t="s">
        <v>33</v>
      </c>
      <c r="H29" s="22">
        <f>SUM(H23:H28)</f>
        <v>5700000</v>
      </c>
      <c r="I29" s="30"/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3:39" x14ac:dyDescent="0.3">
      <c r="D30" s="41" t="s">
        <v>32</v>
      </c>
      <c r="E30" s="31">
        <f>IF(E20&lt;=500000,E29,0)</f>
        <v>0</v>
      </c>
      <c r="F30" s="14">
        <v>0</v>
      </c>
      <c r="G30" s="41" t="s">
        <v>32</v>
      </c>
      <c r="H30" s="14">
        <f>IF(H20&lt;=700000,H29,0)</f>
        <v>0</v>
      </c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3:39" x14ac:dyDescent="0.3">
      <c r="D31" s="35" t="s">
        <v>38</v>
      </c>
      <c r="E31" s="31">
        <f>IF(E20&lt;=5000000,E29*0,IF(E20&lt;=10000000,E29*0.1,IF(E20&lt;=20000000,E29*0.15,IF(E20&lt;=50000000,E29*0.25,E29*0.37))))</f>
        <v>871875</v>
      </c>
      <c r="F31" s="31">
        <f>IF(F20&lt;=5000000,F29*0,IF(F20&lt;=10000000,F29*0.1,IF(F20&lt;=20000000,F29*0.15,IF(F20&lt;=50000000,F29*0.25,F29*0.37))))</f>
        <v>860625</v>
      </c>
      <c r="G31" s="44"/>
      <c r="H31" s="31">
        <f>IF(H20&lt;=5000000,H29*0,IF(H20&lt;=10000000,H29*0.1,IF(H20&lt;=20000000,H29*0.15,IF(H20&lt;=50000000,H29*0.25,H29*0.25))))</f>
        <v>855000</v>
      </c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3:39" x14ac:dyDescent="0.3">
      <c r="D32" s="35" t="s">
        <v>45</v>
      </c>
      <c r="E32" s="31">
        <f>E29+E31</f>
        <v>6684375</v>
      </c>
      <c r="F32" s="31">
        <f>F29+F31</f>
        <v>6598125</v>
      </c>
      <c r="G32" s="44"/>
      <c r="H32" s="31">
        <f>H29+H31</f>
        <v>6555000</v>
      </c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3">
      <c r="D33" s="35" t="s">
        <v>35</v>
      </c>
      <c r="E33" s="31">
        <f>(E32-E30)*4%</f>
        <v>267375</v>
      </c>
      <c r="F33" s="31">
        <f>(F32-F30)*4%</f>
        <v>263925</v>
      </c>
      <c r="G33" s="43"/>
      <c r="H33" s="31">
        <f>(H32-H30)*4%</f>
        <v>262200</v>
      </c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3">
      <c r="D34" s="40" t="s">
        <v>31</v>
      </c>
      <c r="E34" s="31">
        <f>E29-E30+E33+E31</f>
        <v>6951750</v>
      </c>
      <c r="F34" s="31">
        <f>F29-F30+F33</f>
        <v>6001425</v>
      </c>
      <c r="G34" s="41" t="s">
        <v>31</v>
      </c>
      <c r="H34" s="31">
        <f>H29-H30+H33</f>
        <v>5962200</v>
      </c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3"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3"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3"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3"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3"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3"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3"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"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3">
      <c r="M43" s="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3"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3"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3"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3"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3">
      <c r="B48" s="1"/>
      <c r="C48" s="23" t="s">
        <v>7</v>
      </c>
      <c r="D48" s="23" t="s">
        <v>26</v>
      </c>
      <c r="G48" s="23" t="s">
        <v>27</v>
      </c>
      <c r="H48" t="s">
        <v>25</v>
      </c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3">
      <c r="B49" s="6" t="s">
        <v>8</v>
      </c>
      <c r="C49" s="7">
        <f>MIN(E$20,250000)</f>
        <v>250000</v>
      </c>
      <c r="D49" s="8">
        <f>MIN(F$20,250000)</f>
        <v>250000</v>
      </c>
      <c r="F49" s="6" t="s">
        <v>20</v>
      </c>
      <c r="G49" s="2">
        <f>MIN($H$20,300000)</f>
        <v>300000</v>
      </c>
      <c r="H49" s="5">
        <v>0</v>
      </c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3">
      <c r="B50" s="9" t="s">
        <v>9</v>
      </c>
      <c r="C50" s="3">
        <f>MAX(MIN(E$20-C49,250000),0)</f>
        <v>250000</v>
      </c>
      <c r="D50" s="10">
        <f>MAX(MIN(F$20-D49,250000),0)</f>
        <v>250000</v>
      </c>
      <c r="F50" s="9" t="s">
        <v>21</v>
      </c>
      <c r="G50" s="2">
        <f>MAX(MIN(H$20-$G$49,300000),0)</f>
        <v>300000</v>
      </c>
      <c r="H50" s="5">
        <v>0.05</v>
      </c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">
      <c r="B51" s="9" t="s">
        <v>10</v>
      </c>
      <c r="C51" s="3">
        <f>MAX(MIN(E$20-C$50-C$49,250000),0)</f>
        <v>250000</v>
      </c>
      <c r="D51" s="10">
        <f>MAX(MIN(F$20-D$50-D$49,250000),0)</f>
        <v>250000</v>
      </c>
      <c r="F51" s="9" t="s">
        <v>22</v>
      </c>
      <c r="G51" s="2">
        <f>MAX(MIN(H$20-$G$50-$G$49,300000),0)</f>
        <v>300000</v>
      </c>
      <c r="H51" s="5">
        <v>0.1</v>
      </c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">
      <c r="B52" s="9" t="s">
        <v>11</v>
      </c>
      <c r="C52" s="3">
        <f>MAX(MIN(E$20-C$50-C$51-C$49,250000),0)</f>
        <v>250000</v>
      </c>
      <c r="D52" s="10">
        <f>MAX(MIN(F$20-D$50-D$51-D$49,250000),0)</f>
        <v>250000</v>
      </c>
      <c r="F52" s="27" t="s">
        <v>23</v>
      </c>
      <c r="G52" s="2">
        <f>MAX(MIN(H$20-$G$49-$G$50-$G$51,300000),0)</f>
        <v>300000</v>
      </c>
      <c r="H52" s="5">
        <v>0.15</v>
      </c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3">
      <c r="B53" s="9" t="s">
        <v>12</v>
      </c>
      <c r="C53" s="3">
        <f>MAX(MIN(E$20-C$50-C$51-C$52-C$49,250000),0)</f>
        <v>250000</v>
      </c>
      <c r="D53" s="10">
        <f>MAX(MIN(F$20-D$50-D$51-D$52-D$49,250000),0)</f>
        <v>250000</v>
      </c>
      <c r="F53" s="9" t="s">
        <v>24</v>
      </c>
      <c r="G53" s="2">
        <f>MAX(MIN(H$20-$G$49-$G$50-$G$51-$G$52,300000),0)</f>
        <v>300000</v>
      </c>
      <c r="H53" s="5">
        <v>0.2</v>
      </c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3">
      <c r="B54" s="9" t="s">
        <v>13</v>
      </c>
      <c r="C54" s="3">
        <f>MAX(MIN(E$20-C$50-C$51-C$52-C$49-C$53,250000),0)</f>
        <v>250000</v>
      </c>
      <c r="D54" s="10">
        <f>MAX(MIN(F$20-D$50-D$51-D$52-D$49-D$53,250000),0)</f>
        <v>250000</v>
      </c>
      <c r="F54" s="9" t="s">
        <v>14</v>
      </c>
      <c r="G54" s="2">
        <f>MAX(MIN(H$20-$G$49-$G$50-$G$51-$G$52-$G$53,F$20),0)</f>
        <v>18500000</v>
      </c>
      <c r="H54" s="5">
        <v>0.3</v>
      </c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3">
      <c r="B55" s="9" t="s">
        <v>14</v>
      </c>
      <c r="C55" s="3">
        <f>MAX(MIN(E$20-C$50-C$51-C$52-C$49-C$53-C$54,E$20),0)</f>
        <v>18500000</v>
      </c>
      <c r="D55" s="10">
        <f>MAX(MIN(F$20-D$50-D$51-D$52-D$49-D$53-D$54,F$20),0)</f>
        <v>18500000</v>
      </c>
      <c r="F55" s="9"/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3">
      <c r="B56" s="11" t="s">
        <v>15</v>
      </c>
      <c r="C56" s="12">
        <f>SUM(C49:C55)</f>
        <v>20000000</v>
      </c>
      <c r="D56" s="13">
        <f>SUM(D49:D55)</f>
        <v>20000000</v>
      </c>
      <c r="F56" s="11"/>
      <c r="G56" s="3"/>
      <c r="H56" s="3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3"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3">
      <c r="C58" t="s">
        <v>17</v>
      </c>
      <c r="D58" s="23" t="s">
        <v>26</v>
      </c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3">
      <c r="C59" s="5">
        <v>0</v>
      </c>
      <c r="D59" s="5">
        <v>0</v>
      </c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3">
      <c r="C60" s="5">
        <v>0.05</v>
      </c>
      <c r="D60" s="5">
        <v>0.05</v>
      </c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3">
      <c r="C61" s="5">
        <v>0.2</v>
      </c>
      <c r="D61" s="5">
        <v>0.1</v>
      </c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3">
      <c r="C62" s="5">
        <v>0.2</v>
      </c>
      <c r="D62" s="5">
        <v>0.15</v>
      </c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3">
      <c r="C63" s="5">
        <v>0.3</v>
      </c>
      <c r="D63" s="5">
        <v>0.2</v>
      </c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3">
      <c r="C64" s="5">
        <v>0.3</v>
      </c>
      <c r="D64" s="5">
        <v>0.25</v>
      </c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3:39" x14ac:dyDescent="0.3">
      <c r="C65" s="5">
        <v>0.3</v>
      </c>
      <c r="D65" s="5">
        <v>0.3</v>
      </c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3:39" x14ac:dyDescent="0.3"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3:39" x14ac:dyDescent="0.3"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3:39" x14ac:dyDescent="0.3"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3:39" x14ac:dyDescent="0.3"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3:39" x14ac:dyDescent="0.3"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3:39" x14ac:dyDescent="0.3"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3:39" x14ac:dyDescent="0.3"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3:39" x14ac:dyDescent="0.3"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3:39" x14ac:dyDescent="0.3"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3:39" x14ac:dyDescent="0.3"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3:39" x14ac:dyDescent="0.3"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3:39" x14ac:dyDescent="0.3"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3:39" x14ac:dyDescent="0.3"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3:39" x14ac:dyDescent="0.3"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3:39" x14ac:dyDescent="0.3"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3:39" x14ac:dyDescent="0.3"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3:39" x14ac:dyDescent="0.3"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3:39" x14ac:dyDescent="0.3"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3:39" x14ac:dyDescent="0.3"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3:39" x14ac:dyDescent="0.3"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3:39" x14ac:dyDescent="0.3"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3:39" x14ac:dyDescent="0.3"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3:39" x14ac:dyDescent="0.3"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3:39" x14ac:dyDescent="0.3"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3:39" x14ac:dyDescent="0.3"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3:39" x14ac:dyDescent="0.3"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3:39" x14ac:dyDescent="0.3"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3:39" x14ac:dyDescent="0.3"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3:39" x14ac:dyDescent="0.3"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3:39" x14ac:dyDescent="0.3"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3:39" x14ac:dyDescent="0.3"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3:39" x14ac:dyDescent="0.3"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3:39" x14ac:dyDescent="0.3"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3:39" x14ac:dyDescent="0.3"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3:39" x14ac:dyDescent="0.3"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3:39" x14ac:dyDescent="0.3"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3:39" x14ac:dyDescent="0.3"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3:39" x14ac:dyDescent="0.3"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3:39" x14ac:dyDescent="0.3"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3:39" x14ac:dyDescent="0.3"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3:39" x14ac:dyDescent="0.3"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3:39" x14ac:dyDescent="0.3"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3:39" x14ac:dyDescent="0.3"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3:39" x14ac:dyDescent="0.3"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3:39" x14ac:dyDescent="0.3"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3:39" x14ac:dyDescent="0.3"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3:39" x14ac:dyDescent="0.3">
      <c r="M112" s="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3:39" x14ac:dyDescent="0.3">
      <c r="M113" s="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3:39" x14ac:dyDescent="0.3">
      <c r="M114" s="2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3:39" x14ac:dyDescent="0.3">
      <c r="M115" s="2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3:39" x14ac:dyDescent="0.3">
      <c r="M116" s="2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20" spans="13:39" x14ac:dyDescent="0.3">
      <c r="M120" s="28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</row>
    <row r="121" spans="13:39" x14ac:dyDescent="0.3">
      <c r="M121" s="29"/>
    </row>
    <row r="122" spans="13:39" x14ac:dyDescent="0.3">
      <c r="M122" s="29"/>
    </row>
    <row r="123" spans="13:39" x14ac:dyDescent="0.3">
      <c r="M123" s="29"/>
    </row>
    <row r="124" spans="13:39" x14ac:dyDescent="0.3">
      <c r="M124" s="29"/>
    </row>
    <row r="125" spans="13:39" x14ac:dyDescent="0.3">
      <c r="M125" s="29"/>
    </row>
    <row r="126" spans="13:39" x14ac:dyDescent="0.3">
      <c r="M126" s="29"/>
    </row>
    <row r="127" spans="13:39" x14ac:dyDescent="0.3">
      <c r="M127" s="29"/>
    </row>
    <row r="128" spans="13:39" x14ac:dyDescent="0.3">
      <c r="M128" s="29"/>
    </row>
    <row r="129" spans="13:13" x14ac:dyDescent="0.3">
      <c r="M129" s="29"/>
    </row>
    <row r="130" spans="13:13" x14ac:dyDescent="0.3">
      <c r="M130" s="29"/>
    </row>
    <row r="131" spans="13:13" x14ac:dyDescent="0.3">
      <c r="M131" s="29"/>
    </row>
    <row r="132" spans="13:13" x14ac:dyDescent="0.3">
      <c r="M132" s="29"/>
    </row>
    <row r="133" spans="13:13" x14ac:dyDescent="0.3">
      <c r="M133" s="29"/>
    </row>
    <row r="134" spans="13:13" x14ac:dyDescent="0.3">
      <c r="M134" s="29"/>
    </row>
    <row r="135" spans="13:13" x14ac:dyDescent="0.3">
      <c r="M135" s="29"/>
    </row>
    <row r="136" spans="13:13" x14ac:dyDescent="0.3">
      <c r="M136" s="29"/>
    </row>
    <row r="137" spans="13:13" x14ac:dyDescent="0.3">
      <c r="M137" s="29"/>
    </row>
    <row r="138" spans="13:13" x14ac:dyDescent="0.3">
      <c r="M138" s="29"/>
    </row>
    <row r="139" spans="13:13" x14ac:dyDescent="0.3">
      <c r="M139" s="29"/>
    </row>
    <row r="140" spans="13:13" x14ac:dyDescent="0.3">
      <c r="M140" s="29"/>
    </row>
    <row r="141" spans="13:13" x14ac:dyDescent="0.3">
      <c r="M141" s="29"/>
    </row>
    <row r="142" spans="13:13" x14ac:dyDescent="0.3">
      <c r="M142" s="29"/>
    </row>
    <row r="143" spans="13:13" x14ac:dyDescent="0.3">
      <c r="M143" s="29"/>
    </row>
    <row r="144" spans="13:13" x14ac:dyDescent="0.3">
      <c r="M144" s="29"/>
    </row>
    <row r="145" spans="13:13" x14ac:dyDescent="0.3">
      <c r="M145" s="29"/>
    </row>
    <row r="146" spans="13:13" x14ac:dyDescent="0.3">
      <c r="M146" s="29"/>
    </row>
    <row r="147" spans="13:13" x14ac:dyDescent="0.3">
      <c r="M147" s="29"/>
    </row>
    <row r="148" spans="13:13" x14ac:dyDescent="0.3">
      <c r="M148" s="29"/>
    </row>
    <row r="149" spans="13:13" x14ac:dyDescent="0.3">
      <c r="M149" s="29"/>
    </row>
    <row r="150" spans="13:13" x14ac:dyDescent="0.3">
      <c r="M150" s="29"/>
    </row>
    <row r="151" spans="13:13" x14ac:dyDescent="0.3">
      <c r="M151" s="29"/>
    </row>
    <row r="152" spans="13:13" x14ac:dyDescent="0.3">
      <c r="M152" s="29"/>
    </row>
    <row r="153" spans="13:13" x14ac:dyDescent="0.3">
      <c r="M153" s="29"/>
    </row>
    <row r="154" spans="13:13" x14ac:dyDescent="0.3">
      <c r="M154" s="29"/>
    </row>
    <row r="155" spans="13:13" x14ac:dyDescent="0.3">
      <c r="M155" s="29"/>
    </row>
    <row r="156" spans="13:13" x14ac:dyDescent="0.3">
      <c r="M156" s="29"/>
    </row>
    <row r="157" spans="13:13" x14ac:dyDescent="0.3">
      <c r="M157" s="29"/>
    </row>
    <row r="158" spans="13:13" x14ac:dyDescent="0.3">
      <c r="M158" s="29"/>
    </row>
    <row r="159" spans="13:13" x14ac:dyDescent="0.3">
      <c r="M159" s="29"/>
    </row>
    <row r="160" spans="13:13" x14ac:dyDescent="0.3">
      <c r="M160" s="29"/>
    </row>
    <row r="161" spans="13:13" x14ac:dyDescent="0.3">
      <c r="M161" s="29"/>
    </row>
    <row r="162" spans="13:13" x14ac:dyDescent="0.3">
      <c r="M162" s="29"/>
    </row>
    <row r="163" spans="13:13" x14ac:dyDescent="0.3">
      <c r="M163" s="29"/>
    </row>
    <row r="164" spans="13:13" x14ac:dyDescent="0.3">
      <c r="M164" s="29"/>
    </row>
    <row r="165" spans="13:13" x14ac:dyDescent="0.3">
      <c r="M165" s="29"/>
    </row>
    <row r="166" spans="13:13" x14ac:dyDescent="0.3">
      <c r="M166" s="29"/>
    </row>
    <row r="167" spans="13:13" x14ac:dyDescent="0.3">
      <c r="M167" s="29"/>
    </row>
    <row r="168" spans="13:13" x14ac:dyDescent="0.3">
      <c r="M168" s="29"/>
    </row>
    <row r="169" spans="13:13" x14ac:dyDescent="0.3">
      <c r="M169" s="29"/>
    </row>
    <row r="170" spans="13:13" x14ac:dyDescent="0.3">
      <c r="M170" s="29"/>
    </row>
    <row r="171" spans="13:13" x14ac:dyDescent="0.3">
      <c r="M171" s="29"/>
    </row>
    <row r="172" spans="13:13" x14ac:dyDescent="0.3">
      <c r="M172" s="29"/>
    </row>
    <row r="173" spans="13:13" x14ac:dyDescent="0.3">
      <c r="M173" s="29"/>
    </row>
    <row r="174" spans="13:13" x14ac:dyDescent="0.3">
      <c r="M174" s="29"/>
    </row>
    <row r="175" spans="13:13" x14ac:dyDescent="0.3">
      <c r="M175" s="29"/>
    </row>
    <row r="176" spans="13:13" x14ac:dyDescent="0.3">
      <c r="M176" s="29"/>
    </row>
    <row r="177" spans="13:13" x14ac:dyDescent="0.3">
      <c r="M177" s="29"/>
    </row>
    <row r="178" spans="13:13" x14ac:dyDescent="0.3">
      <c r="M178" s="29"/>
    </row>
    <row r="179" spans="13:13" x14ac:dyDescent="0.3">
      <c r="M179" s="29"/>
    </row>
    <row r="180" spans="13:13" x14ac:dyDescent="0.3">
      <c r="M180" s="29"/>
    </row>
    <row r="181" spans="13:13" x14ac:dyDescent="0.3">
      <c r="M181" s="29"/>
    </row>
    <row r="182" spans="13:13" x14ac:dyDescent="0.3">
      <c r="M182" s="29"/>
    </row>
    <row r="183" spans="13:13" x14ac:dyDescent="0.3">
      <c r="M183" s="29"/>
    </row>
    <row r="184" spans="13:13" x14ac:dyDescent="0.3">
      <c r="M184" s="29"/>
    </row>
    <row r="185" spans="13:13" x14ac:dyDescent="0.3">
      <c r="M185" s="29"/>
    </row>
    <row r="186" spans="13:13" x14ac:dyDescent="0.3">
      <c r="M186" s="29"/>
    </row>
    <row r="187" spans="13:13" x14ac:dyDescent="0.3">
      <c r="M187" s="29"/>
    </row>
    <row r="188" spans="13:13" x14ac:dyDescent="0.3">
      <c r="M188" s="29"/>
    </row>
    <row r="189" spans="13:13" x14ac:dyDescent="0.3">
      <c r="M189" s="29"/>
    </row>
    <row r="190" spans="13:13" x14ac:dyDescent="0.3">
      <c r="M190" s="29"/>
    </row>
    <row r="191" spans="13:13" x14ac:dyDescent="0.3">
      <c r="M191" s="29"/>
    </row>
    <row r="192" spans="13:13" x14ac:dyDescent="0.3">
      <c r="M192" s="29"/>
    </row>
    <row r="193" spans="13:13" x14ac:dyDescent="0.3">
      <c r="M193" s="29"/>
    </row>
    <row r="194" spans="13:13" x14ac:dyDescent="0.3">
      <c r="M194" s="29"/>
    </row>
    <row r="195" spans="13:13" x14ac:dyDescent="0.3">
      <c r="M195" s="29"/>
    </row>
    <row r="196" spans="13:13" x14ac:dyDescent="0.3">
      <c r="M196" s="29"/>
    </row>
    <row r="197" spans="13:13" x14ac:dyDescent="0.3">
      <c r="M197" s="29"/>
    </row>
    <row r="198" spans="13:13" x14ac:dyDescent="0.3">
      <c r="M198" s="29"/>
    </row>
    <row r="199" spans="13:13" x14ac:dyDescent="0.3">
      <c r="M199" s="29"/>
    </row>
    <row r="200" spans="13:13" x14ac:dyDescent="0.3">
      <c r="M200" s="29"/>
    </row>
    <row r="201" spans="13:13" x14ac:dyDescent="0.3">
      <c r="M201" s="29"/>
    </row>
    <row r="202" spans="13:13" x14ac:dyDescent="0.3">
      <c r="M202" s="29"/>
    </row>
    <row r="203" spans="13:13" x14ac:dyDescent="0.3">
      <c r="M203" s="29"/>
    </row>
    <row r="204" spans="13:13" x14ac:dyDescent="0.3">
      <c r="M204" s="29"/>
    </row>
    <row r="205" spans="13:13" x14ac:dyDescent="0.3">
      <c r="M205" s="29"/>
    </row>
    <row r="206" spans="13:13" x14ac:dyDescent="0.3">
      <c r="M206" s="29"/>
    </row>
    <row r="207" spans="13:13" x14ac:dyDescent="0.3">
      <c r="M207" s="29"/>
    </row>
    <row r="208" spans="13:13" x14ac:dyDescent="0.3">
      <c r="M208" s="29"/>
    </row>
    <row r="209" spans="13:13" x14ac:dyDescent="0.3">
      <c r="M209" s="29"/>
    </row>
    <row r="210" spans="13:13" x14ac:dyDescent="0.3">
      <c r="M210" s="29"/>
    </row>
    <row r="211" spans="13:13" x14ac:dyDescent="0.3">
      <c r="M211" s="29"/>
    </row>
    <row r="212" spans="13:13" x14ac:dyDescent="0.3">
      <c r="M212" s="29"/>
    </row>
    <row r="213" spans="13:13" x14ac:dyDescent="0.3">
      <c r="M213" s="29"/>
    </row>
    <row r="214" spans="13:13" x14ac:dyDescent="0.3">
      <c r="M214" s="29"/>
    </row>
    <row r="215" spans="13:13" x14ac:dyDescent="0.3">
      <c r="M215" s="29"/>
    </row>
    <row r="216" spans="13:13" x14ac:dyDescent="0.3">
      <c r="M216" s="29"/>
    </row>
    <row r="217" spans="13:13" x14ac:dyDescent="0.3">
      <c r="M217" s="29"/>
    </row>
    <row r="218" spans="13:13" x14ac:dyDescent="0.3">
      <c r="M218" s="29"/>
    </row>
    <row r="219" spans="13:13" x14ac:dyDescent="0.3">
      <c r="M219" s="29"/>
    </row>
    <row r="220" spans="13:13" x14ac:dyDescent="0.3">
      <c r="M220" s="29"/>
    </row>
    <row r="221" spans="13:13" x14ac:dyDescent="0.3">
      <c r="M221" s="29"/>
    </row>
    <row r="222" spans="13:13" x14ac:dyDescent="0.3">
      <c r="M222" s="29"/>
    </row>
  </sheetData>
  <mergeCells count="1">
    <mergeCell ref="L10:L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BA7B-9D5E-4A5D-92D9-D3B6C4313335}">
  <dimension ref="B3:AM222"/>
  <sheetViews>
    <sheetView showGridLines="0" topLeftCell="B16" zoomScale="130" zoomScaleNormal="130" workbookViewId="0">
      <selection activeCell="E25" sqref="E25"/>
    </sheetView>
  </sheetViews>
  <sheetFormatPr defaultRowHeight="14.4" x14ac:dyDescent="0.3"/>
  <cols>
    <col min="1" max="1" width="10.5546875" customWidth="1"/>
    <col min="3" max="3" width="23.44140625" bestFit="1" customWidth="1"/>
    <col min="4" max="4" width="31" customWidth="1"/>
    <col min="5" max="5" width="22.109375" customWidth="1"/>
    <col min="6" max="6" width="23.6640625" bestFit="1" customWidth="1"/>
    <col min="7" max="7" width="21.21875" bestFit="1" customWidth="1"/>
    <col min="8" max="8" width="20.77734375" bestFit="1" customWidth="1"/>
    <col min="9" max="10" width="12.5546875" customWidth="1"/>
    <col min="12" max="12" width="4.33203125" bestFit="1" customWidth="1"/>
    <col min="13" max="13" width="15.44140625" bestFit="1" customWidth="1"/>
    <col min="14" max="14" width="11.44140625" bestFit="1" customWidth="1"/>
    <col min="15" max="15" width="11.5546875" bestFit="1" customWidth="1"/>
    <col min="16" max="19" width="13.44140625" bestFit="1" customWidth="1"/>
    <col min="20" max="23" width="13.88671875" bestFit="1" customWidth="1"/>
    <col min="24" max="24" width="15" bestFit="1" customWidth="1"/>
    <col min="25" max="39" width="13.88671875" bestFit="1" customWidth="1"/>
  </cols>
  <sheetData>
    <row r="3" spans="3:39" ht="28.8" x14ac:dyDescent="0.3">
      <c r="C3" s="25" t="s">
        <v>19</v>
      </c>
    </row>
    <row r="5" spans="3:39" x14ac:dyDescent="0.3">
      <c r="D5" t="s">
        <v>37</v>
      </c>
      <c r="E5" s="42" t="s">
        <v>36</v>
      </c>
    </row>
    <row r="6" spans="3:39" x14ac:dyDescent="0.3">
      <c r="C6" s="2"/>
      <c r="D6" s="2" t="s">
        <v>34</v>
      </c>
      <c r="E6" s="2"/>
      <c r="F6" s="2"/>
      <c r="G6" s="2"/>
      <c r="H6" s="2"/>
      <c r="I6" s="2"/>
      <c r="J6" s="2"/>
      <c r="K6" s="2"/>
      <c r="L6" s="2"/>
      <c r="M6" s="2"/>
    </row>
    <row r="7" spans="3:39" x14ac:dyDescent="0.3">
      <c r="G7" s="4"/>
    </row>
    <row r="8" spans="3:39" x14ac:dyDescent="0.3">
      <c r="C8" s="14"/>
      <c r="D8" s="14"/>
      <c r="E8" s="23" t="s">
        <v>29</v>
      </c>
      <c r="F8" s="23" t="s">
        <v>28</v>
      </c>
      <c r="G8" s="32"/>
      <c r="H8" s="23" t="s">
        <v>30</v>
      </c>
      <c r="N8" s="1"/>
    </row>
    <row r="9" spans="3:39" x14ac:dyDescent="0.3">
      <c r="C9" s="15"/>
      <c r="D9" s="33" t="s">
        <v>0</v>
      </c>
      <c r="E9" s="16">
        <v>10000000</v>
      </c>
      <c r="F9" s="21">
        <f>E9</f>
        <v>10000000</v>
      </c>
      <c r="G9" s="32"/>
      <c r="H9" s="21">
        <f>F9</f>
        <v>10000000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3:39" ht="15" customHeight="1" x14ac:dyDescent="0.3">
      <c r="C10" s="15"/>
      <c r="D10" s="34" t="s">
        <v>2</v>
      </c>
      <c r="E10" s="17">
        <v>0</v>
      </c>
      <c r="F10" s="17"/>
      <c r="G10" s="32"/>
      <c r="H10" s="17">
        <v>0</v>
      </c>
      <c r="L10" s="97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x14ac:dyDescent="0.3">
      <c r="C11" s="18" t="s">
        <v>1</v>
      </c>
      <c r="D11" s="35" t="s">
        <v>3</v>
      </c>
      <c r="E11" s="16">
        <v>0</v>
      </c>
      <c r="F11" s="19">
        <v>0</v>
      </c>
      <c r="G11" s="32"/>
      <c r="H11" s="19">
        <v>0</v>
      </c>
      <c r="L11" s="97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x14ac:dyDescent="0.3">
      <c r="C12" s="15"/>
      <c r="D12" s="35" t="s">
        <v>42</v>
      </c>
      <c r="E12" s="16">
        <v>0</v>
      </c>
      <c r="F12" s="19">
        <f>E12</f>
        <v>0</v>
      </c>
      <c r="G12" s="32"/>
      <c r="H12" s="19">
        <f>E12</f>
        <v>0</v>
      </c>
      <c r="L12" s="97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x14ac:dyDescent="0.3">
      <c r="C13" s="15"/>
      <c r="D13" s="35" t="s">
        <v>39</v>
      </c>
      <c r="E13" s="16">
        <v>0</v>
      </c>
      <c r="F13" s="19">
        <v>0</v>
      </c>
      <c r="G13" s="32"/>
      <c r="H13" s="19">
        <v>0</v>
      </c>
      <c r="L13" s="97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x14ac:dyDescent="0.3">
      <c r="C14" s="15"/>
      <c r="D14" s="35" t="s">
        <v>4</v>
      </c>
      <c r="E14" s="16">
        <v>0</v>
      </c>
      <c r="F14" s="19">
        <v>0</v>
      </c>
      <c r="G14" s="32"/>
      <c r="H14" s="19">
        <v>0</v>
      </c>
      <c r="L14" s="97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x14ac:dyDescent="0.3">
      <c r="C15" s="15"/>
      <c r="D15" s="35" t="s">
        <v>5</v>
      </c>
      <c r="E15" s="16"/>
      <c r="F15" s="19">
        <v>0</v>
      </c>
      <c r="G15" s="32"/>
      <c r="H15" s="19">
        <v>0</v>
      </c>
      <c r="L15" s="97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x14ac:dyDescent="0.3">
      <c r="C16" s="15"/>
      <c r="D16" s="35" t="s">
        <v>40</v>
      </c>
      <c r="E16" s="16"/>
      <c r="F16" s="19">
        <v>0</v>
      </c>
      <c r="G16" s="32"/>
      <c r="H16" s="19">
        <v>0</v>
      </c>
      <c r="L16" s="97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3:39" x14ac:dyDescent="0.3">
      <c r="C17" s="15"/>
      <c r="D17" s="35" t="s">
        <v>41</v>
      </c>
      <c r="E17" s="16">
        <v>0</v>
      </c>
      <c r="F17" s="19">
        <v>0</v>
      </c>
      <c r="G17" s="32"/>
      <c r="H17" s="19">
        <v>0</v>
      </c>
      <c r="L17" s="97"/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3:39" x14ac:dyDescent="0.3">
      <c r="C18" s="15"/>
      <c r="D18" s="35" t="s">
        <v>43</v>
      </c>
      <c r="E18" s="16"/>
      <c r="F18" s="19">
        <v>0</v>
      </c>
      <c r="G18" s="32"/>
      <c r="H18" s="19">
        <v>0</v>
      </c>
      <c r="L18" s="97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3:39" x14ac:dyDescent="0.3">
      <c r="C19" s="15"/>
      <c r="D19" s="35" t="s">
        <v>18</v>
      </c>
      <c r="E19" s="16">
        <v>0</v>
      </c>
      <c r="F19" s="45">
        <f>SUM(F10:F18)</f>
        <v>0</v>
      </c>
      <c r="G19" s="32"/>
      <c r="H19" s="26">
        <f>SUM(H10:H18)</f>
        <v>0</v>
      </c>
      <c r="L19" s="97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3:39" x14ac:dyDescent="0.3">
      <c r="C20" s="15"/>
      <c r="D20" s="23" t="s">
        <v>6</v>
      </c>
      <c r="E20" s="24">
        <f>E19+E9</f>
        <v>10000000</v>
      </c>
      <c r="F20" s="22">
        <f>F9</f>
        <v>10000000</v>
      </c>
      <c r="G20" s="32"/>
      <c r="H20" s="22">
        <f>+H19+H9</f>
        <v>10000000</v>
      </c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3:39" x14ac:dyDescent="0.3">
      <c r="C21" s="15"/>
      <c r="D21" s="36"/>
      <c r="E21" s="36"/>
      <c r="F21" s="36"/>
      <c r="G21" s="32"/>
      <c r="H21" s="32"/>
      <c r="I21" s="1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3:39" x14ac:dyDescent="0.3">
      <c r="C22" s="15" t="s">
        <v>16</v>
      </c>
      <c r="D22" s="35" t="s">
        <v>8</v>
      </c>
      <c r="E22" s="19">
        <f t="shared" ref="E22:F28" si="0">C49*C59</f>
        <v>0</v>
      </c>
      <c r="F22" s="19">
        <f t="shared" si="0"/>
        <v>0</v>
      </c>
      <c r="G22" s="37" t="s">
        <v>16</v>
      </c>
      <c r="H22" s="23" t="s">
        <v>30</v>
      </c>
      <c r="I22" s="3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3:39" x14ac:dyDescent="0.3">
      <c r="C23" s="15"/>
      <c r="D23" s="35" t="s">
        <v>9</v>
      </c>
      <c r="E23" s="19">
        <f t="shared" si="0"/>
        <v>12500</v>
      </c>
      <c r="F23" s="19">
        <f t="shared" si="0"/>
        <v>12500</v>
      </c>
      <c r="G23" s="38" t="s">
        <v>20</v>
      </c>
      <c r="H23" s="36">
        <f t="shared" ref="H23:H28" si="1">G49*H49</f>
        <v>0</v>
      </c>
      <c r="I23" s="3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3:39" x14ac:dyDescent="0.3">
      <c r="C24" s="15"/>
      <c r="D24" s="35" t="s">
        <v>10</v>
      </c>
      <c r="E24" s="19">
        <f t="shared" si="0"/>
        <v>50000</v>
      </c>
      <c r="F24" s="19">
        <f t="shared" si="0"/>
        <v>25000</v>
      </c>
      <c r="G24" s="35" t="s">
        <v>21</v>
      </c>
      <c r="H24" s="36">
        <f t="shared" si="1"/>
        <v>15000</v>
      </c>
      <c r="I24" s="3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3:39" x14ac:dyDescent="0.3">
      <c r="C25" s="15"/>
      <c r="D25" s="35" t="s">
        <v>11</v>
      </c>
      <c r="E25" s="19">
        <f t="shared" si="0"/>
        <v>50000</v>
      </c>
      <c r="F25" s="19">
        <f t="shared" si="0"/>
        <v>37500</v>
      </c>
      <c r="G25" s="35" t="s">
        <v>22</v>
      </c>
      <c r="H25" s="36">
        <f t="shared" si="1"/>
        <v>30000</v>
      </c>
      <c r="I25" s="3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3:39" x14ac:dyDescent="0.3">
      <c r="C26" s="15"/>
      <c r="D26" s="35" t="s">
        <v>12</v>
      </c>
      <c r="E26" s="19">
        <f t="shared" si="0"/>
        <v>75000</v>
      </c>
      <c r="F26" s="19">
        <f t="shared" si="0"/>
        <v>50000</v>
      </c>
      <c r="G26" s="39" t="s">
        <v>23</v>
      </c>
      <c r="H26" s="36">
        <f t="shared" si="1"/>
        <v>45000</v>
      </c>
      <c r="I26" s="3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3:39" x14ac:dyDescent="0.3">
      <c r="C27" s="15"/>
      <c r="D27" s="35" t="s">
        <v>13</v>
      </c>
      <c r="E27" s="19">
        <f t="shared" si="0"/>
        <v>75000</v>
      </c>
      <c r="F27" s="19">
        <f t="shared" si="0"/>
        <v>62500</v>
      </c>
      <c r="G27" s="35" t="s">
        <v>24</v>
      </c>
      <c r="H27" s="36">
        <f t="shared" si="1"/>
        <v>60000</v>
      </c>
      <c r="I27" s="3"/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3:39" x14ac:dyDescent="0.3">
      <c r="C28" s="15"/>
      <c r="D28" s="35" t="s">
        <v>14</v>
      </c>
      <c r="E28" s="19">
        <f t="shared" si="0"/>
        <v>2550000</v>
      </c>
      <c r="F28" s="19">
        <f t="shared" si="0"/>
        <v>2550000</v>
      </c>
      <c r="G28" s="35" t="s">
        <v>14</v>
      </c>
      <c r="H28" s="36">
        <f t="shared" si="1"/>
        <v>2550000</v>
      </c>
      <c r="I28" s="3"/>
      <c r="M28" s="2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3:39" x14ac:dyDescent="0.3">
      <c r="C29" s="20"/>
      <c r="D29" s="40" t="s">
        <v>33</v>
      </c>
      <c r="E29" s="22">
        <f>SUM(E22:E28)</f>
        <v>2812500</v>
      </c>
      <c r="F29" s="22">
        <f>SUM(F22:F28)</f>
        <v>2737500</v>
      </c>
      <c r="G29" s="40" t="s">
        <v>33</v>
      </c>
      <c r="H29" s="22">
        <f>SUM(H23:H28)</f>
        <v>2700000</v>
      </c>
      <c r="I29" s="30"/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3:39" x14ac:dyDescent="0.3">
      <c r="D30" s="41" t="s">
        <v>32</v>
      </c>
      <c r="E30" s="31">
        <f>IF(E20&lt;=500000,E29,0)</f>
        <v>0</v>
      </c>
      <c r="F30" s="14">
        <v>0</v>
      </c>
      <c r="G30" s="41" t="s">
        <v>32</v>
      </c>
      <c r="H30" s="14">
        <f>IF(H20&lt;=700000,H29,0)</f>
        <v>0</v>
      </c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3:39" x14ac:dyDescent="0.3">
      <c r="D31" s="35" t="s">
        <v>38</v>
      </c>
      <c r="E31" s="31">
        <f>IF(E20&lt;=5000000,E29*0,IF(E20&lt;=10000000,E29*0.1,IF(E20&lt;=20000000,E29*0.15,IF(E20&lt;=50000000,E29*0.25,E29*0.37))))</f>
        <v>281250</v>
      </c>
      <c r="F31" s="31">
        <f>IF(F20&lt;=5000000,F29*0,IF(F20&lt;=10000000,F29*0.1,IF(F20&lt;=20000000,F29*0.15,IF(F20&lt;=50000000,F29*0.25,F29*0.37))))</f>
        <v>273750</v>
      </c>
      <c r="G31" s="44"/>
      <c r="H31" s="31">
        <f>IF(H20&lt;=5000000,H29*0,IF(H20&lt;=10000000,H29*0.1,IF(H20&lt;=20000000,H29*0.15,IF(H20&lt;=50000000,H29*0.25,H29*0.25))))</f>
        <v>270000</v>
      </c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3:39" x14ac:dyDescent="0.3">
      <c r="D32" s="35" t="s">
        <v>45</v>
      </c>
      <c r="E32" s="31">
        <f>E29+E31</f>
        <v>3093750</v>
      </c>
      <c r="F32" s="31">
        <f>F29+F31</f>
        <v>3011250</v>
      </c>
      <c r="G32" s="44"/>
      <c r="H32" s="31">
        <f>H29+H31</f>
        <v>2970000</v>
      </c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3">
      <c r="D33" s="35" t="s">
        <v>35</v>
      </c>
      <c r="E33" s="31">
        <f>(E32-E30)*4%</f>
        <v>123750</v>
      </c>
      <c r="F33" s="31">
        <f>(F32-F30)*4%</f>
        <v>120450</v>
      </c>
      <c r="G33" s="43"/>
      <c r="H33" s="31">
        <f>(H32-H30)*4%</f>
        <v>118800</v>
      </c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3">
      <c r="D34" s="40" t="s">
        <v>31</v>
      </c>
      <c r="E34" s="31">
        <f>E29-E30+E33+E31</f>
        <v>3217500</v>
      </c>
      <c r="F34" s="31">
        <f>F29-F30+F33</f>
        <v>2857950</v>
      </c>
      <c r="G34" s="41" t="s">
        <v>31</v>
      </c>
      <c r="H34" s="31">
        <f>H29-H30+H33</f>
        <v>2818800</v>
      </c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3"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3"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3"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3"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3"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3"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3"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"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3">
      <c r="M43" s="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3"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3"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3"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3"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3">
      <c r="B48" s="1"/>
      <c r="C48" s="23" t="s">
        <v>7</v>
      </c>
      <c r="D48" s="23" t="s">
        <v>26</v>
      </c>
      <c r="G48" s="23" t="s">
        <v>27</v>
      </c>
      <c r="H48" t="s">
        <v>25</v>
      </c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3">
      <c r="B49" s="6" t="s">
        <v>8</v>
      </c>
      <c r="C49" s="7">
        <f>MIN(E$20,250000)</f>
        <v>250000</v>
      </c>
      <c r="D49" s="8">
        <f>MIN(F$20,250000)</f>
        <v>250000</v>
      </c>
      <c r="F49" s="6" t="s">
        <v>20</v>
      </c>
      <c r="G49" s="2">
        <f>MIN($H$20,300000)</f>
        <v>300000</v>
      </c>
      <c r="H49" s="5">
        <v>0</v>
      </c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3">
      <c r="B50" s="9" t="s">
        <v>9</v>
      </c>
      <c r="C50" s="3">
        <f>MAX(MIN(E$20-C49,250000),0)</f>
        <v>250000</v>
      </c>
      <c r="D50" s="10">
        <f>MAX(MIN(F$20-D49,250000),0)</f>
        <v>250000</v>
      </c>
      <c r="F50" s="9" t="s">
        <v>21</v>
      </c>
      <c r="G50" s="2">
        <f>MAX(MIN(H$20-$G$49,300000),0)</f>
        <v>300000</v>
      </c>
      <c r="H50" s="5">
        <v>0.05</v>
      </c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">
      <c r="B51" s="9" t="s">
        <v>10</v>
      </c>
      <c r="C51" s="3">
        <f>MAX(MIN(E$20-C$50-C$49,250000),0)</f>
        <v>250000</v>
      </c>
      <c r="D51" s="10">
        <f>MAX(MIN(F$20-D$50-D$49,250000),0)</f>
        <v>250000</v>
      </c>
      <c r="F51" s="9" t="s">
        <v>22</v>
      </c>
      <c r="G51" s="2">
        <f>MAX(MIN(H$20-$G$50-$G$49,300000),0)</f>
        <v>300000</v>
      </c>
      <c r="H51" s="5">
        <v>0.1</v>
      </c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">
      <c r="B52" s="9" t="s">
        <v>11</v>
      </c>
      <c r="C52" s="3">
        <f>MAX(MIN(E$20-C$50-C$51-C$49,250000),0)</f>
        <v>250000</v>
      </c>
      <c r="D52" s="10">
        <f>MAX(MIN(F$20-D$50-D$51-D$49,250000),0)</f>
        <v>250000</v>
      </c>
      <c r="F52" s="27" t="s">
        <v>23</v>
      </c>
      <c r="G52" s="2">
        <f>MAX(MIN(H$20-$G$49-$G$50-$G$51,300000),0)</f>
        <v>300000</v>
      </c>
      <c r="H52" s="5">
        <v>0.15</v>
      </c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3">
      <c r="B53" s="9" t="s">
        <v>12</v>
      </c>
      <c r="C53" s="3">
        <f>MAX(MIN(E$20-C$50-C$51-C$52-C$49,250000),0)</f>
        <v>250000</v>
      </c>
      <c r="D53" s="10">
        <f>MAX(MIN(F$20-D$50-D$51-D$52-D$49,250000),0)</f>
        <v>250000</v>
      </c>
      <c r="F53" s="9" t="s">
        <v>24</v>
      </c>
      <c r="G53" s="2">
        <f>MAX(MIN(H$20-$G$49-$G$50-$G$51-$G$52,300000),0)</f>
        <v>300000</v>
      </c>
      <c r="H53" s="5">
        <v>0.2</v>
      </c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3">
      <c r="B54" s="9" t="s">
        <v>13</v>
      </c>
      <c r="C54" s="3">
        <f>MAX(MIN(E$20-C$50-C$51-C$52-C$49-C$53,250000),0)</f>
        <v>250000</v>
      </c>
      <c r="D54" s="10">
        <f>MAX(MIN(F$20-D$50-D$51-D$52-D$49-D$53,250000),0)</f>
        <v>250000</v>
      </c>
      <c r="F54" s="9" t="s">
        <v>14</v>
      </c>
      <c r="G54" s="2">
        <f>MAX(MIN(H$20-$G$49-$G$50-$G$51-$G$52-$G$53,F$20),0)</f>
        <v>8500000</v>
      </c>
      <c r="H54" s="5">
        <v>0.3</v>
      </c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3">
      <c r="B55" s="9" t="s">
        <v>14</v>
      </c>
      <c r="C55" s="3">
        <f>MAX(MIN(E$20-C$50-C$51-C$52-C$49-C$53-C$54,E$20),0)</f>
        <v>8500000</v>
      </c>
      <c r="D55" s="10">
        <f>MAX(MIN(F$20-D$50-D$51-D$52-D$49-D$53-D$54,F$20),0)</f>
        <v>8500000</v>
      </c>
      <c r="F55" s="9"/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3">
      <c r="B56" s="11" t="s">
        <v>15</v>
      </c>
      <c r="C56" s="12">
        <f>SUM(C49:C55)</f>
        <v>10000000</v>
      </c>
      <c r="D56" s="13">
        <f>SUM(D49:D55)</f>
        <v>10000000</v>
      </c>
      <c r="F56" s="11"/>
      <c r="G56" s="3"/>
      <c r="H56" s="3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3"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3">
      <c r="C58" t="s">
        <v>17</v>
      </c>
      <c r="D58" s="23" t="s">
        <v>26</v>
      </c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3">
      <c r="C59" s="5">
        <v>0</v>
      </c>
      <c r="D59" s="5">
        <v>0</v>
      </c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3">
      <c r="C60" s="5">
        <v>0.05</v>
      </c>
      <c r="D60" s="5">
        <v>0.05</v>
      </c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3">
      <c r="C61" s="5">
        <v>0.2</v>
      </c>
      <c r="D61" s="5">
        <v>0.1</v>
      </c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3">
      <c r="C62" s="5">
        <v>0.2</v>
      </c>
      <c r="D62" s="5">
        <v>0.15</v>
      </c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3">
      <c r="C63" s="5">
        <v>0.3</v>
      </c>
      <c r="D63" s="5">
        <v>0.2</v>
      </c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3">
      <c r="C64" s="5">
        <v>0.3</v>
      </c>
      <c r="D64" s="5">
        <v>0.25</v>
      </c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3:39" x14ac:dyDescent="0.3">
      <c r="C65" s="5">
        <v>0.3</v>
      </c>
      <c r="D65" s="5">
        <v>0.3</v>
      </c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3:39" x14ac:dyDescent="0.3"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3:39" x14ac:dyDescent="0.3"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3:39" x14ac:dyDescent="0.3"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3:39" x14ac:dyDescent="0.3"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3:39" x14ac:dyDescent="0.3"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3:39" x14ac:dyDescent="0.3"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3:39" x14ac:dyDescent="0.3"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3:39" x14ac:dyDescent="0.3"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3:39" x14ac:dyDescent="0.3"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3:39" x14ac:dyDescent="0.3"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3:39" x14ac:dyDescent="0.3"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3:39" x14ac:dyDescent="0.3"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3:39" x14ac:dyDescent="0.3"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3:39" x14ac:dyDescent="0.3"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3:39" x14ac:dyDescent="0.3"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3:39" x14ac:dyDescent="0.3"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3:39" x14ac:dyDescent="0.3"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3:39" x14ac:dyDescent="0.3"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3:39" x14ac:dyDescent="0.3"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3:39" x14ac:dyDescent="0.3"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3:39" x14ac:dyDescent="0.3"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3:39" x14ac:dyDescent="0.3"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3:39" x14ac:dyDescent="0.3"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3:39" x14ac:dyDescent="0.3"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3:39" x14ac:dyDescent="0.3"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3:39" x14ac:dyDescent="0.3"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3:39" x14ac:dyDescent="0.3"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3:39" x14ac:dyDescent="0.3"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3:39" x14ac:dyDescent="0.3"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3:39" x14ac:dyDescent="0.3"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3:39" x14ac:dyDescent="0.3"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3:39" x14ac:dyDescent="0.3"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3:39" x14ac:dyDescent="0.3"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3:39" x14ac:dyDescent="0.3"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3:39" x14ac:dyDescent="0.3"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3:39" x14ac:dyDescent="0.3"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3:39" x14ac:dyDescent="0.3"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3:39" x14ac:dyDescent="0.3"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3:39" x14ac:dyDescent="0.3"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3:39" x14ac:dyDescent="0.3"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3:39" x14ac:dyDescent="0.3"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3:39" x14ac:dyDescent="0.3"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3:39" x14ac:dyDescent="0.3"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3:39" x14ac:dyDescent="0.3"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3:39" x14ac:dyDescent="0.3"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3:39" x14ac:dyDescent="0.3"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3:39" x14ac:dyDescent="0.3">
      <c r="M112" s="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3:39" x14ac:dyDescent="0.3">
      <c r="M113" s="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3:39" x14ac:dyDescent="0.3">
      <c r="M114" s="2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3:39" x14ac:dyDescent="0.3">
      <c r="M115" s="2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3:39" x14ac:dyDescent="0.3">
      <c r="M116" s="2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20" spans="13:39" x14ac:dyDescent="0.3">
      <c r="M120" s="28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</row>
    <row r="121" spans="13:39" x14ac:dyDescent="0.3">
      <c r="M121" s="29"/>
    </row>
    <row r="122" spans="13:39" x14ac:dyDescent="0.3">
      <c r="M122" s="29"/>
    </row>
    <row r="123" spans="13:39" x14ac:dyDescent="0.3">
      <c r="M123" s="29"/>
    </row>
    <row r="124" spans="13:39" x14ac:dyDescent="0.3">
      <c r="M124" s="29"/>
    </row>
    <row r="125" spans="13:39" x14ac:dyDescent="0.3">
      <c r="M125" s="29"/>
    </row>
    <row r="126" spans="13:39" x14ac:dyDescent="0.3">
      <c r="M126" s="29"/>
    </row>
    <row r="127" spans="13:39" x14ac:dyDescent="0.3">
      <c r="M127" s="29"/>
    </row>
    <row r="128" spans="13:39" x14ac:dyDescent="0.3">
      <c r="M128" s="29"/>
    </row>
    <row r="129" spans="13:13" x14ac:dyDescent="0.3">
      <c r="M129" s="29"/>
    </row>
    <row r="130" spans="13:13" x14ac:dyDescent="0.3">
      <c r="M130" s="29"/>
    </row>
    <row r="131" spans="13:13" x14ac:dyDescent="0.3">
      <c r="M131" s="29"/>
    </row>
    <row r="132" spans="13:13" x14ac:dyDescent="0.3">
      <c r="M132" s="29"/>
    </row>
    <row r="133" spans="13:13" x14ac:dyDescent="0.3">
      <c r="M133" s="29"/>
    </row>
    <row r="134" spans="13:13" x14ac:dyDescent="0.3">
      <c r="M134" s="29"/>
    </row>
    <row r="135" spans="13:13" x14ac:dyDescent="0.3">
      <c r="M135" s="29"/>
    </row>
    <row r="136" spans="13:13" x14ac:dyDescent="0.3">
      <c r="M136" s="29"/>
    </row>
    <row r="137" spans="13:13" x14ac:dyDescent="0.3">
      <c r="M137" s="29"/>
    </row>
    <row r="138" spans="13:13" x14ac:dyDescent="0.3">
      <c r="M138" s="29"/>
    </row>
    <row r="139" spans="13:13" x14ac:dyDescent="0.3">
      <c r="M139" s="29"/>
    </row>
    <row r="140" spans="13:13" x14ac:dyDescent="0.3">
      <c r="M140" s="29"/>
    </row>
    <row r="141" spans="13:13" x14ac:dyDescent="0.3">
      <c r="M141" s="29"/>
    </row>
    <row r="142" spans="13:13" x14ac:dyDescent="0.3">
      <c r="M142" s="29"/>
    </row>
    <row r="143" spans="13:13" x14ac:dyDescent="0.3">
      <c r="M143" s="29"/>
    </row>
    <row r="144" spans="13:13" x14ac:dyDescent="0.3">
      <c r="M144" s="29"/>
    </row>
    <row r="145" spans="13:13" x14ac:dyDescent="0.3">
      <c r="M145" s="29"/>
    </row>
    <row r="146" spans="13:13" x14ac:dyDescent="0.3">
      <c r="M146" s="29"/>
    </row>
    <row r="147" spans="13:13" x14ac:dyDescent="0.3">
      <c r="M147" s="29"/>
    </row>
    <row r="148" spans="13:13" x14ac:dyDescent="0.3">
      <c r="M148" s="29"/>
    </row>
    <row r="149" spans="13:13" x14ac:dyDescent="0.3">
      <c r="M149" s="29"/>
    </row>
    <row r="150" spans="13:13" x14ac:dyDescent="0.3">
      <c r="M150" s="29"/>
    </row>
    <row r="151" spans="13:13" x14ac:dyDescent="0.3">
      <c r="M151" s="29"/>
    </row>
    <row r="152" spans="13:13" x14ac:dyDescent="0.3">
      <c r="M152" s="29"/>
    </row>
    <row r="153" spans="13:13" x14ac:dyDescent="0.3">
      <c r="M153" s="29"/>
    </row>
    <row r="154" spans="13:13" x14ac:dyDescent="0.3">
      <c r="M154" s="29"/>
    </row>
    <row r="155" spans="13:13" x14ac:dyDescent="0.3">
      <c r="M155" s="29"/>
    </row>
    <row r="156" spans="13:13" x14ac:dyDescent="0.3">
      <c r="M156" s="29"/>
    </row>
    <row r="157" spans="13:13" x14ac:dyDescent="0.3">
      <c r="M157" s="29"/>
    </row>
    <row r="158" spans="13:13" x14ac:dyDescent="0.3">
      <c r="M158" s="29"/>
    </row>
    <row r="159" spans="13:13" x14ac:dyDescent="0.3">
      <c r="M159" s="29"/>
    </row>
    <row r="160" spans="13:13" x14ac:dyDescent="0.3">
      <c r="M160" s="29"/>
    </row>
    <row r="161" spans="13:13" x14ac:dyDescent="0.3">
      <c r="M161" s="29"/>
    </row>
    <row r="162" spans="13:13" x14ac:dyDescent="0.3">
      <c r="M162" s="29"/>
    </row>
    <row r="163" spans="13:13" x14ac:dyDescent="0.3">
      <c r="M163" s="29"/>
    </row>
    <row r="164" spans="13:13" x14ac:dyDescent="0.3">
      <c r="M164" s="29"/>
    </row>
    <row r="165" spans="13:13" x14ac:dyDescent="0.3">
      <c r="M165" s="29"/>
    </row>
    <row r="166" spans="13:13" x14ac:dyDescent="0.3">
      <c r="M166" s="29"/>
    </row>
    <row r="167" spans="13:13" x14ac:dyDescent="0.3">
      <c r="M167" s="29"/>
    </row>
    <row r="168" spans="13:13" x14ac:dyDescent="0.3">
      <c r="M168" s="29"/>
    </row>
    <row r="169" spans="13:13" x14ac:dyDescent="0.3">
      <c r="M169" s="29"/>
    </row>
    <row r="170" spans="13:13" x14ac:dyDescent="0.3">
      <c r="M170" s="29"/>
    </row>
    <row r="171" spans="13:13" x14ac:dyDescent="0.3">
      <c r="M171" s="29"/>
    </row>
    <row r="172" spans="13:13" x14ac:dyDescent="0.3">
      <c r="M172" s="29"/>
    </row>
    <row r="173" spans="13:13" x14ac:dyDescent="0.3">
      <c r="M173" s="29"/>
    </row>
    <row r="174" spans="13:13" x14ac:dyDescent="0.3">
      <c r="M174" s="29"/>
    </row>
    <row r="175" spans="13:13" x14ac:dyDescent="0.3">
      <c r="M175" s="29"/>
    </row>
    <row r="176" spans="13:13" x14ac:dyDescent="0.3">
      <c r="M176" s="29"/>
    </row>
    <row r="177" spans="13:13" x14ac:dyDescent="0.3">
      <c r="M177" s="29"/>
    </row>
    <row r="178" spans="13:13" x14ac:dyDescent="0.3">
      <c r="M178" s="29"/>
    </row>
    <row r="179" spans="13:13" x14ac:dyDescent="0.3">
      <c r="M179" s="29"/>
    </row>
    <row r="180" spans="13:13" x14ac:dyDescent="0.3">
      <c r="M180" s="29"/>
    </row>
    <row r="181" spans="13:13" x14ac:dyDescent="0.3">
      <c r="M181" s="29"/>
    </row>
    <row r="182" spans="13:13" x14ac:dyDescent="0.3">
      <c r="M182" s="29"/>
    </row>
    <row r="183" spans="13:13" x14ac:dyDescent="0.3">
      <c r="M183" s="29"/>
    </row>
    <row r="184" spans="13:13" x14ac:dyDescent="0.3">
      <c r="M184" s="29"/>
    </row>
    <row r="185" spans="13:13" x14ac:dyDescent="0.3">
      <c r="M185" s="29"/>
    </row>
    <row r="186" spans="13:13" x14ac:dyDescent="0.3">
      <c r="M186" s="29"/>
    </row>
    <row r="187" spans="13:13" x14ac:dyDescent="0.3">
      <c r="M187" s="29"/>
    </row>
    <row r="188" spans="13:13" x14ac:dyDescent="0.3">
      <c r="M188" s="29"/>
    </row>
    <row r="189" spans="13:13" x14ac:dyDescent="0.3">
      <c r="M189" s="29"/>
    </row>
    <row r="190" spans="13:13" x14ac:dyDescent="0.3">
      <c r="M190" s="29"/>
    </row>
    <row r="191" spans="13:13" x14ac:dyDescent="0.3">
      <c r="M191" s="29"/>
    </row>
    <row r="192" spans="13:13" x14ac:dyDescent="0.3">
      <c r="M192" s="29"/>
    </row>
    <row r="193" spans="13:13" x14ac:dyDescent="0.3">
      <c r="M193" s="29"/>
    </row>
    <row r="194" spans="13:13" x14ac:dyDescent="0.3">
      <c r="M194" s="29"/>
    </row>
    <row r="195" spans="13:13" x14ac:dyDescent="0.3">
      <c r="M195" s="29"/>
    </row>
    <row r="196" spans="13:13" x14ac:dyDescent="0.3">
      <c r="M196" s="29"/>
    </row>
    <row r="197" spans="13:13" x14ac:dyDescent="0.3">
      <c r="M197" s="29"/>
    </row>
    <row r="198" spans="13:13" x14ac:dyDescent="0.3">
      <c r="M198" s="29"/>
    </row>
    <row r="199" spans="13:13" x14ac:dyDescent="0.3">
      <c r="M199" s="29"/>
    </row>
    <row r="200" spans="13:13" x14ac:dyDescent="0.3">
      <c r="M200" s="29"/>
    </row>
    <row r="201" spans="13:13" x14ac:dyDescent="0.3">
      <c r="M201" s="29"/>
    </row>
    <row r="202" spans="13:13" x14ac:dyDescent="0.3">
      <c r="M202" s="29"/>
    </row>
    <row r="203" spans="13:13" x14ac:dyDescent="0.3">
      <c r="M203" s="29"/>
    </row>
    <row r="204" spans="13:13" x14ac:dyDescent="0.3">
      <c r="M204" s="29"/>
    </row>
    <row r="205" spans="13:13" x14ac:dyDescent="0.3">
      <c r="M205" s="29"/>
    </row>
    <row r="206" spans="13:13" x14ac:dyDescent="0.3">
      <c r="M206" s="29"/>
    </row>
    <row r="207" spans="13:13" x14ac:dyDescent="0.3">
      <c r="M207" s="29"/>
    </row>
    <row r="208" spans="13:13" x14ac:dyDescent="0.3">
      <c r="M208" s="29"/>
    </row>
    <row r="209" spans="13:13" x14ac:dyDescent="0.3">
      <c r="M209" s="29"/>
    </row>
    <row r="210" spans="13:13" x14ac:dyDescent="0.3">
      <c r="M210" s="29"/>
    </row>
    <row r="211" spans="13:13" x14ac:dyDescent="0.3">
      <c r="M211" s="29"/>
    </row>
    <row r="212" spans="13:13" x14ac:dyDescent="0.3">
      <c r="M212" s="29"/>
    </row>
    <row r="213" spans="13:13" x14ac:dyDescent="0.3">
      <c r="M213" s="29"/>
    </row>
    <row r="214" spans="13:13" x14ac:dyDescent="0.3">
      <c r="M214" s="29"/>
    </row>
    <row r="215" spans="13:13" x14ac:dyDescent="0.3">
      <c r="M215" s="29"/>
    </row>
    <row r="216" spans="13:13" x14ac:dyDescent="0.3">
      <c r="M216" s="29"/>
    </row>
    <row r="217" spans="13:13" x14ac:dyDescent="0.3">
      <c r="M217" s="29"/>
    </row>
    <row r="218" spans="13:13" x14ac:dyDescent="0.3">
      <c r="M218" s="29"/>
    </row>
    <row r="219" spans="13:13" x14ac:dyDescent="0.3">
      <c r="M219" s="29"/>
    </row>
    <row r="220" spans="13:13" x14ac:dyDescent="0.3">
      <c r="M220" s="29"/>
    </row>
    <row r="221" spans="13:13" x14ac:dyDescent="0.3">
      <c r="M221" s="29"/>
    </row>
    <row r="222" spans="13:13" x14ac:dyDescent="0.3">
      <c r="M222" s="29"/>
    </row>
  </sheetData>
  <mergeCells count="1">
    <mergeCell ref="L10:L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60B1-5D38-4F31-B89E-268DA4AC0735}">
  <dimension ref="B3:AM222"/>
  <sheetViews>
    <sheetView showGridLines="0" topLeftCell="A17" zoomScale="130" zoomScaleNormal="130" workbookViewId="0">
      <selection activeCell="H33" activeCellId="1" sqref="F33 H33"/>
    </sheetView>
  </sheetViews>
  <sheetFormatPr defaultRowHeight="14.4" x14ac:dyDescent="0.3"/>
  <cols>
    <col min="1" max="1" width="10.5546875" customWidth="1"/>
    <col min="3" max="3" width="23.44140625" bestFit="1" customWidth="1"/>
    <col min="4" max="4" width="31" customWidth="1"/>
    <col min="5" max="5" width="22.109375" customWidth="1"/>
    <col min="6" max="6" width="23.6640625" bestFit="1" customWidth="1"/>
    <col min="7" max="7" width="21.21875" bestFit="1" customWidth="1"/>
    <col min="8" max="8" width="20.77734375" bestFit="1" customWidth="1"/>
    <col min="9" max="10" width="12.5546875" customWidth="1"/>
    <col min="12" max="12" width="4.33203125" bestFit="1" customWidth="1"/>
    <col min="13" max="13" width="15.44140625" bestFit="1" customWidth="1"/>
    <col min="14" max="14" width="11.44140625" bestFit="1" customWidth="1"/>
    <col min="15" max="15" width="11.5546875" bestFit="1" customWidth="1"/>
    <col min="16" max="19" width="13.44140625" bestFit="1" customWidth="1"/>
    <col min="20" max="23" width="13.88671875" bestFit="1" customWidth="1"/>
    <col min="24" max="24" width="15" bestFit="1" customWidth="1"/>
    <col min="25" max="39" width="13.88671875" bestFit="1" customWidth="1"/>
  </cols>
  <sheetData>
    <row r="3" spans="3:39" ht="28.8" x14ac:dyDescent="0.3">
      <c r="C3" s="25" t="s">
        <v>19</v>
      </c>
    </row>
    <row r="5" spans="3:39" x14ac:dyDescent="0.3">
      <c r="D5" t="s">
        <v>37</v>
      </c>
      <c r="E5" s="42" t="s">
        <v>36</v>
      </c>
    </row>
    <row r="6" spans="3:39" x14ac:dyDescent="0.3">
      <c r="C6" s="2"/>
      <c r="D6" s="2" t="s">
        <v>34</v>
      </c>
      <c r="E6" s="2"/>
      <c r="F6" s="2"/>
      <c r="G6" s="2"/>
      <c r="H6" s="2"/>
      <c r="I6" s="2"/>
      <c r="J6" s="2"/>
      <c r="K6" s="2"/>
      <c r="L6" s="2"/>
      <c r="M6" s="2"/>
    </row>
    <row r="7" spans="3:39" x14ac:dyDescent="0.3">
      <c r="G7" s="4"/>
    </row>
    <row r="8" spans="3:39" x14ac:dyDescent="0.3">
      <c r="C8" s="14"/>
      <c r="D8" s="14"/>
      <c r="E8" s="23" t="s">
        <v>29</v>
      </c>
      <c r="F8" s="23" t="s">
        <v>28</v>
      </c>
      <c r="G8" s="32"/>
      <c r="H8" s="23" t="s">
        <v>30</v>
      </c>
      <c r="N8" s="1"/>
    </row>
    <row r="9" spans="3:39" x14ac:dyDescent="0.3">
      <c r="C9" s="15"/>
      <c r="D9" s="33" t="s">
        <v>0</v>
      </c>
      <c r="E9" s="16">
        <v>5000000</v>
      </c>
      <c r="F9" s="21">
        <f>E9</f>
        <v>5000000</v>
      </c>
      <c r="G9" s="32"/>
      <c r="H9" s="21">
        <f>F9</f>
        <v>5000000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3:39" ht="15" customHeight="1" x14ac:dyDescent="0.3">
      <c r="C10" s="15"/>
      <c r="D10" s="34" t="s">
        <v>2</v>
      </c>
      <c r="E10" s="17">
        <v>0</v>
      </c>
      <c r="F10" s="17"/>
      <c r="G10" s="32"/>
      <c r="H10" s="17">
        <v>0</v>
      </c>
      <c r="L10" s="97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x14ac:dyDescent="0.3">
      <c r="C11" s="18" t="s">
        <v>1</v>
      </c>
      <c r="D11" s="35" t="s">
        <v>3</v>
      </c>
      <c r="E11" s="16">
        <v>0</v>
      </c>
      <c r="F11" s="19">
        <v>0</v>
      </c>
      <c r="G11" s="32"/>
      <c r="H11" s="19">
        <v>0</v>
      </c>
      <c r="L11" s="97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x14ac:dyDescent="0.3">
      <c r="C12" s="15"/>
      <c r="D12" s="35" t="s">
        <v>42</v>
      </c>
      <c r="E12" s="16">
        <v>0</v>
      </c>
      <c r="F12" s="19">
        <f>E12</f>
        <v>0</v>
      </c>
      <c r="G12" s="32"/>
      <c r="H12" s="19">
        <f>E12</f>
        <v>0</v>
      </c>
      <c r="L12" s="97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x14ac:dyDescent="0.3">
      <c r="C13" s="15"/>
      <c r="D13" s="35" t="s">
        <v>39</v>
      </c>
      <c r="E13" s="16">
        <v>0</v>
      </c>
      <c r="F13" s="19">
        <v>0</v>
      </c>
      <c r="G13" s="32"/>
      <c r="H13" s="19">
        <v>0</v>
      </c>
      <c r="L13" s="97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x14ac:dyDescent="0.3">
      <c r="C14" s="15"/>
      <c r="D14" s="35" t="s">
        <v>4</v>
      </c>
      <c r="E14" s="16">
        <v>0</v>
      </c>
      <c r="F14" s="19">
        <v>0</v>
      </c>
      <c r="G14" s="32"/>
      <c r="H14" s="19">
        <v>0</v>
      </c>
      <c r="L14" s="97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x14ac:dyDescent="0.3">
      <c r="C15" s="15"/>
      <c r="D15" s="35" t="s">
        <v>5</v>
      </c>
      <c r="E15" s="16"/>
      <c r="F15" s="19">
        <v>0</v>
      </c>
      <c r="G15" s="32"/>
      <c r="H15" s="19">
        <v>0</v>
      </c>
      <c r="L15" s="97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x14ac:dyDescent="0.3">
      <c r="C16" s="15"/>
      <c r="D16" s="35" t="s">
        <v>40</v>
      </c>
      <c r="E16" s="16"/>
      <c r="F16" s="19">
        <v>0</v>
      </c>
      <c r="G16" s="32"/>
      <c r="H16" s="19">
        <v>0</v>
      </c>
      <c r="L16" s="97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3:39" x14ac:dyDescent="0.3">
      <c r="C17" s="15"/>
      <c r="D17" s="35" t="s">
        <v>41</v>
      </c>
      <c r="E17" s="16">
        <v>0</v>
      </c>
      <c r="F17" s="19">
        <v>0</v>
      </c>
      <c r="G17" s="32"/>
      <c r="H17" s="19">
        <v>0</v>
      </c>
      <c r="L17" s="97"/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3:39" x14ac:dyDescent="0.3">
      <c r="C18" s="15"/>
      <c r="D18" s="35" t="s">
        <v>43</v>
      </c>
      <c r="E18" s="16"/>
      <c r="F18" s="19">
        <v>0</v>
      </c>
      <c r="G18" s="32"/>
      <c r="H18" s="19">
        <v>0</v>
      </c>
      <c r="L18" s="97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3:39" x14ac:dyDescent="0.3">
      <c r="C19" s="15"/>
      <c r="D19" s="35" t="s">
        <v>18</v>
      </c>
      <c r="E19" s="16">
        <v>0</v>
      </c>
      <c r="F19" s="45">
        <f>SUM(F10:F18)</f>
        <v>0</v>
      </c>
      <c r="G19" s="32"/>
      <c r="H19" s="26">
        <f>SUM(H10:H18)</f>
        <v>0</v>
      </c>
      <c r="L19" s="97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3:39" x14ac:dyDescent="0.3">
      <c r="C20" s="15"/>
      <c r="D20" s="23" t="s">
        <v>6</v>
      </c>
      <c r="E20" s="24">
        <f>E19+E9</f>
        <v>5000000</v>
      </c>
      <c r="F20" s="22">
        <f>F9</f>
        <v>5000000</v>
      </c>
      <c r="G20" s="32"/>
      <c r="H20" s="22">
        <f>+H19+H9</f>
        <v>5000000</v>
      </c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3:39" x14ac:dyDescent="0.3">
      <c r="C21" s="15"/>
      <c r="D21" s="36"/>
      <c r="E21" s="36"/>
      <c r="F21" s="36"/>
      <c r="G21" s="32"/>
      <c r="H21" s="32"/>
      <c r="I21" s="1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3:39" x14ac:dyDescent="0.3">
      <c r="C22" s="15" t="s">
        <v>16</v>
      </c>
      <c r="D22" s="35" t="s">
        <v>8</v>
      </c>
      <c r="E22" s="19">
        <f t="shared" ref="E22:F28" si="0">C49*C59</f>
        <v>0</v>
      </c>
      <c r="F22" s="19">
        <f t="shared" si="0"/>
        <v>0</v>
      </c>
      <c r="G22" s="37" t="s">
        <v>16</v>
      </c>
      <c r="H22" s="23" t="s">
        <v>30</v>
      </c>
      <c r="I22" s="3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3:39" x14ac:dyDescent="0.3">
      <c r="C23" s="15"/>
      <c r="D23" s="35" t="s">
        <v>9</v>
      </c>
      <c r="E23" s="19">
        <f t="shared" si="0"/>
        <v>12500</v>
      </c>
      <c r="F23" s="19">
        <f t="shared" si="0"/>
        <v>12500</v>
      </c>
      <c r="G23" s="38" t="s">
        <v>20</v>
      </c>
      <c r="H23" s="36">
        <f t="shared" ref="H23:H28" si="1">G49*H49</f>
        <v>0</v>
      </c>
      <c r="I23" s="3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3:39" x14ac:dyDescent="0.3">
      <c r="C24" s="15"/>
      <c r="D24" s="35" t="s">
        <v>10</v>
      </c>
      <c r="E24" s="19">
        <f t="shared" si="0"/>
        <v>50000</v>
      </c>
      <c r="F24" s="19">
        <f t="shared" si="0"/>
        <v>25000</v>
      </c>
      <c r="G24" s="35" t="s">
        <v>21</v>
      </c>
      <c r="H24" s="36">
        <f t="shared" si="1"/>
        <v>15000</v>
      </c>
      <c r="I24" s="3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3:39" x14ac:dyDescent="0.3">
      <c r="C25" s="15"/>
      <c r="D25" s="35" t="s">
        <v>11</v>
      </c>
      <c r="E25" s="19">
        <f t="shared" si="0"/>
        <v>50000</v>
      </c>
      <c r="F25" s="19">
        <f t="shared" si="0"/>
        <v>37500</v>
      </c>
      <c r="G25" s="35" t="s">
        <v>22</v>
      </c>
      <c r="H25" s="36">
        <f t="shared" si="1"/>
        <v>30000</v>
      </c>
      <c r="I25" s="3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3:39" x14ac:dyDescent="0.3">
      <c r="C26" s="15"/>
      <c r="D26" s="35" t="s">
        <v>12</v>
      </c>
      <c r="E26" s="19">
        <f t="shared" si="0"/>
        <v>75000</v>
      </c>
      <c r="F26" s="19">
        <f t="shared" si="0"/>
        <v>50000</v>
      </c>
      <c r="G26" s="39" t="s">
        <v>23</v>
      </c>
      <c r="H26" s="36">
        <f t="shared" si="1"/>
        <v>45000</v>
      </c>
      <c r="I26" s="3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3:39" x14ac:dyDescent="0.3">
      <c r="C27" s="15"/>
      <c r="D27" s="35" t="s">
        <v>13</v>
      </c>
      <c r="E27" s="19">
        <f t="shared" si="0"/>
        <v>75000</v>
      </c>
      <c r="F27" s="19">
        <f t="shared" si="0"/>
        <v>62500</v>
      </c>
      <c r="G27" s="35" t="s">
        <v>24</v>
      </c>
      <c r="H27" s="36">
        <f t="shared" si="1"/>
        <v>60000</v>
      </c>
      <c r="I27" s="3"/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3:39" x14ac:dyDescent="0.3">
      <c r="C28" s="15"/>
      <c r="D28" s="35" t="s">
        <v>14</v>
      </c>
      <c r="E28" s="19">
        <f t="shared" si="0"/>
        <v>1050000</v>
      </c>
      <c r="F28" s="19">
        <f t="shared" si="0"/>
        <v>1050000</v>
      </c>
      <c r="G28" s="35" t="s">
        <v>14</v>
      </c>
      <c r="H28" s="36">
        <f t="shared" si="1"/>
        <v>1050000</v>
      </c>
      <c r="I28" s="3"/>
      <c r="M28" s="2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3:39" x14ac:dyDescent="0.3">
      <c r="C29" s="20"/>
      <c r="D29" s="40" t="s">
        <v>33</v>
      </c>
      <c r="E29" s="22">
        <f>SUM(E22:E28)</f>
        <v>1312500</v>
      </c>
      <c r="F29" s="22">
        <f>SUM(F22:F28)</f>
        <v>1237500</v>
      </c>
      <c r="G29" s="40" t="s">
        <v>33</v>
      </c>
      <c r="H29" s="22">
        <f>SUM(H23:H28)</f>
        <v>1200000</v>
      </c>
      <c r="I29" s="30"/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3:39" x14ac:dyDescent="0.3">
      <c r="D30" s="41" t="s">
        <v>32</v>
      </c>
      <c r="E30" s="31">
        <f>IF(E20&lt;=500000,E29,0)</f>
        <v>0</v>
      </c>
      <c r="F30" s="14">
        <v>0</v>
      </c>
      <c r="G30" s="41" t="s">
        <v>32</v>
      </c>
      <c r="H30" s="14">
        <f>IF(H20&lt;=700000,H29,0)</f>
        <v>0</v>
      </c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3:39" x14ac:dyDescent="0.3">
      <c r="D31" s="35" t="s">
        <v>38</v>
      </c>
      <c r="E31" s="31">
        <f>IF(E20&lt;=5000000,E29*0,IF(E20&lt;=10000000,E29*0.1,IF(E20&lt;=20000000,E29*0.15,IF(E20&lt;=50000000,E29*0.25,E29*0.37))))</f>
        <v>0</v>
      </c>
      <c r="F31" s="31">
        <f>IF(F20&lt;=5000000,F29*0,IF(F20&lt;=10000000,F29*0.1,IF(F20&lt;=20000000,F29*0.15,IF(F20&lt;=50000000,F29*0.25,F29*0.37))))</f>
        <v>0</v>
      </c>
      <c r="G31" s="44"/>
      <c r="H31" s="31">
        <f>IF(H20&lt;=5000000,H29*0,IF(H20&lt;=10000000,H29*0.1,IF(H20&lt;=20000000,H29*0.15,IF(H20&lt;=50000000,H29*0.25,H29*0.25))))</f>
        <v>0</v>
      </c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3:39" x14ac:dyDescent="0.3">
      <c r="D32" s="35" t="s">
        <v>45</v>
      </c>
      <c r="E32" s="31">
        <f>E29+E31</f>
        <v>1312500</v>
      </c>
      <c r="F32" s="31">
        <f>F29+F31</f>
        <v>1237500</v>
      </c>
      <c r="G32" s="44"/>
      <c r="H32" s="31">
        <f>H29+H31</f>
        <v>1200000</v>
      </c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3">
      <c r="D33" s="35" t="s">
        <v>35</v>
      </c>
      <c r="E33" s="31">
        <f>(E32-E30)*4%</f>
        <v>52500</v>
      </c>
      <c r="F33" s="31">
        <f>(F32-F30)*4%</f>
        <v>49500</v>
      </c>
      <c r="G33" s="43"/>
      <c r="H33" s="31">
        <f>(H32-H30)*4%</f>
        <v>48000</v>
      </c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3">
      <c r="D34" s="40" t="s">
        <v>31</v>
      </c>
      <c r="E34" s="31">
        <f>E29-E30+E33+E31</f>
        <v>1365000</v>
      </c>
      <c r="F34" s="31">
        <f>F29-F30+F33</f>
        <v>1287000</v>
      </c>
      <c r="G34" s="41" t="s">
        <v>31</v>
      </c>
      <c r="H34" s="31">
        <f>H29-H30+H33</f>
        <v>1248000</v>
      </c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3"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3"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3"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3"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3"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3"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3"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"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3">
      <c r="M43" s="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3"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3"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3"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3"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3">
      <c r="B48" s="1"/>
      <c r="C48" s="23" t="s">
        <v>7</v>
      </c>
      <c r="D48" s="23" t="s">
        <v>26</v>
      </c>
      <c r="G48" s="23" t="s">
        <v>27</v>
      </c>
      <c r="H48" t="s">
        <v>25</v>
      </c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3">
      <c r="B49" s="6" t="s">
        <v>8</v>
      </c>
      <c r="C49" s="7">
        <f>MIN(E$20,250000)</f>
        <v>250000</v>
      </c>
      <c r="D49" s="8">
        <f>MIN(F$20,250000)</f>
        <v>250000</v>
      </c>
      <c r="F49" s="6" t="s">
        <v>20</v>
      </c>
      <c r="G49" s="2">
        <f>MIN($H$20,300000)</f>
        <v>300000</v>
      </c>
      <c r="H49" s="5">
        <v>0</v>
      </c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3">
      <c r="B50" s="9" t="s">
        <v>9</v>
      </c>
      <c r="C50" s="3">
        <f>MAX(MIN(E$20-C49,250000),0)</f>
        <v>250000</v>
      </c>
      <c r="D50" s="10">
        <f>MAX(MIN(F$20-D49,250000),0)</f>
        <v>250000</v>
      </c>
      <c r="F50" s="9" t="s">
        <v>21</v>
      </c>
      <c r="G50" s="2">
        <f>MAX(MIN(H$20-$G$49,300000),0)</f>
        <v>300000</v>
      </c>
      <c r="H50" s="5">
        <v>0.05</v>
      </c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">
      <c r="B51" s="9" t="s">
        <v>10</v>
      </c>
      <c r="C51" s="3">
        <f>MAX(MIN(E$20-C$50-C$49,250000),0)</f>
        <v>250000</v>
      </c>
      <c r="D51" s="10">
        <f>MAX(MIN(F$20-D$50-D$49,250000),0)</f>
        <v>250000</v>
      </c>
      <c r="F51" s="9" t="s">
        <v>22</v>
      </c>
      <c r="G51" s="2">
        <f>MAX(MIN(H$20-$G$50-$G$49,300000),0)</f>
        <v>300000</v>
      </c>
      <c r="H51" s="5">
        <v>0.1</v>
      </c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">
      <c r="B52" s="9" t="s">
        <v>11</v>
      </c>
      <c r="C52" s="3">
        <f>MAX(MIN(E$20-C$50-C$51-C$49,250000),0)</f>
        <v>250000</v>
      </c>
      <c r="D52" s="10">
        <f>MAX(MIN(F$20-D$50-D$51-D$49,250000),0)</f>
        <v>250000</v>
      </c>
      <c r="F52" s="27" t="s">
        <v>23</v>
      </c>
      <c r="G52" s="2">
        <f>MAX(MIN(H$20-$G$49-$G$50-$G$51,300000),0)</f>
        <v>300000</v>
      </c>
      <c r="H52" s="5">
        <v>0.15</v>
      </c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3">
      <c r="B53" s="9" t="s">
        <v>12</v>
      </c>
      <c r="C53" s="3">
        <f>MAX(MIN(E$20-C$50-C$51-C$52-C$49,250000),0)</f>
        <v>250000</v>
      </c>
      <c r="D53" s="10">
        <f>MAX(MIN(F$20-D$50-D$51-D$52-D$49,250000),0)</f>
        <v>250000</v>
      </c>
      <c r="F53" s="9" t="s">
        <v>24</v>
      </c>
      <c r="G53" s="2">
        <f>MAX(MIN(H$20-$G$49-$G$50-$G$51-$G$52,300000),0)</f>
        <v>300000</v>
      </c>
      <c r="H53" s="5">
        <v>0.2</v>
      </c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3">
      <c r="B54" s="9" t="s">
        <v>13</v>
      </c>
      <c r="C54" s="3">
        <f>MAX(MIN(E$20-C$50-C$51-C$52-C$49-C$53,250000),0)</f>
        <v>250000</v>
      </c>
      <c r="D54" s="10">
        <f>MAX(MIN(F$20-D$50-D$51-D$52-D$49-D$53,250000),0)</f>
        <v>250000</v>
      </c>
      <c r="F54" s="9" t="s">
        <v>14</v>
      </c>
      <c r="G54" s="2">
        <f>MAX(MIN(H$20-$G$49-$G$50-$G$51-$G$52-$G$53,F$20),0)</f>
        <v>3500000</v>
      </c>
      <c r="H54" s="5">
        <v>0.3</v>
      </c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3">
      <c r="B55" s="9" t="s">
        <v>14</v>
      </c>
      <c r="C55" s="3">
        <f>MAX(MIN(E$20-C$50-C$51-C$52-C$49-C$53-C$54,E$20),0)</f>
        <v>3500000</v>
      </c>
      <c r="D55" s="10">
        <f>MAX(MIN(F$20-D$50-D$51-D$52-D$49-D$53-D$54,F$20),0)</f>
        <v>3500000</v>
      </c>
      <c r="F55" s="9"/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3">
      <c r="B56" s="11" t="s">
        <v>15</v>
      </c>
      <c r="C56" s="12">
        <f>SUM(C49:C55)</f>
        <v>5000000</v>
      </c>
      <c r="D56" s="13">
        <f>SUM(D49:D55)</f>
        <v>5000000</v>
      </c>
      <c r="F56" s="11"/>
      <c r="G56" s="3"/>
      <c r="H56" s="3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3"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3">
      <c r="C58" t="s">
        <v>17</v>
      </c>
      <c r="D58" s="23" t="s">
        <v>26</v>
      </c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3">
      <c r="C59" s="5">
        <v>0</v>
      </c>
      <c r="D59" s="5">
        <v>0</v>
      </c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3">
      <c r="C60" s="5">
        <v>0.05</v>
      </c>
      <c r="D60" s="5">
        <v>0.05</v>
      </c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3">
      <c r="C61" s="5">
        <v>0.2</v>
      </c>
      <c r="D61" s="5">
        <v>0.1</v>
      </c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3">
      <c r="C62" s="5">
        <v>0.2</v>
      </c>
      <c r="D62" s="5">
        <v>0.15</v>
      </c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3">
      <c r="C63" s="5">
        <v>0.3</v>
      </c>
      <c r="D63" s="5">
        <v>0.2</v>
      </c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3">
      <c r="C64" s="5">
        <v>0.3</v>
      </c>
      <c r="D64" s="5">
        <v>0.25</v>
      </c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3:39" x14ac:dyDescent="0.3">
      <c r="C65" s="5">
        <v>0.3</v>
      </c>
      <c r="D65" s="5">
        <v>0.3</v>
      </c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3:39" x14ac:dyDescent="0.3"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3:39" x14ac:dyDescent="0.3"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3:39" x14ac:dyDescent="0.3"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3:39" x14ac:dyDescent="0.3"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3:39" x14ac:dyDescent="0.3"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3:39" x14ac:dyDescent="0.3"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3:39" x14ac:dyDescent="0.3"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3:39" x14ac:dyDescent="0.3"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3:39" x14ac:dyDescent="0.3"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3:39" x14ac:dyDescent="0.3"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3:39" x14ac:dyDescent="0.3"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3:39" x14ac:dyDescent="0.3"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3:39" x14ac:dyDescent="0.3"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3:39" x14ac:dyDescent="0.3"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3:39" x14ac:dyDescent="0.3"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3:39" x14ac:dyDescent="0.3"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3:39" x14ac:dyDescent="0.3"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3:39" x14ac:dyDescent="0.3"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3:39" x14ac:dyDescent="0.3"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3:39" x14ac:dyDescent="0.3"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3:39" x14ac:dyDescent="0.3"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3:39" x14ac:dyDescent="0.3"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3:39" x14ac:dyDescent="0.3"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3:39" x14ac:dyDescent="0.3"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3:39" x14ac:dyDescent="0.3"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3:39" x14ac:dyDescent="0.3"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3:39" x14ac:dyDescent="0.3"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3:39" x14ac:dyDescent="0.3"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3:39" x14ac:dyDescent="0.3"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3:39" x14ac:dyDescent="0.3"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3:39" x14ac:dyDescent="0.3"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3:39" x14ac:dyDescent="0.3"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3:39" x14ac:dyDescent="0.3"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3:39" x14ac:dyDescent="0.3"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3:39" x14ac:dyDescent="0.3"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3:39" x14ac:dyDescent="0.3"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3:39" x14ac:dyDescent="0.3"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3:39" x14ac:dyDescent="0.3"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3:39" x14ac:dyDescent="0.3"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3:39" x14ac:dyDescent="0.3"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3:39" x14ac:dyDescent="0.3"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3:39" x14ac:dyDescent="0.3"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3:39" x14ac:dyDescent="0.3"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3:39" x14ac:dyDescent="0.3"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3:39" x14ac:dyDescent="0.3"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3:39" x14ac:dyDescent="0.3"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3:39" x14ac:dyDescent="0.3">
      <c r="M112" s="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3:39" x14ac:dyDescent="0.3">
      <c r="M113" s="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3:39" x14ac:dyDescent="0.3">
      <c r="M114" s="2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3:39" x14ac:dyDescent="0.3">
      <c r="M115" s="2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3:39" x14ac:dyDescent="0.3">
      <c r="M116" s="2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20" spans="13:39" x14ac:dyDescent="0.3">
      <c r="M120" s="28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</row>
    <row r="121" spans="13:39" x14ac:dyDescent="0.3">
      <c r="M121" s="29"/>
    </row>
    <row r="122" spans="13:39" x14ac:dyDescent="0.3">
      <c r="M122" s="29"/>
    </row>
    <row r="123" spans="13:39" x14ac:dyDescent="0.3">
      <c r="M123" s="29"/>
    </row>
    <row r="124" spans="13:39" x14ac:dyDescent="0.3">
      <c r="M124" s="29"/>
    </row>
    <row r="125" spans="13:39" x14ac:dyDescent="0.3">
      <c r="M125" s="29"/>
    </row>
    <row r="126" spans="13:39" x14ac:dyDescent="0.3">
      <c r="M126" s="29"/>
    </row>
    <row r="127" spans="13:39" x14ac:dyDescent="0.3">
      <c r="M127" s="29"/>
    </row>
    <row r="128" spans="13:39" x14ac:dyDescent="0.3">
      <c r="M128" s="29"/>
    </row>
    <row r="129" spans="13:13" x14ac:dyDescent="0.3">
      <c r="M129" s="29"/>
    </row>
    <row r="130" spans="13:13" x14ac:dyDescent="0.3">
      <c r="M130" s="29"/>
    </row>
    <row r="131" spans="13:13" x14ac:dyDescent="0.3">
      <c r="M131" s="29"/>
    </row>
    <row r="132" spans="13:13" x14ac:dyDescent="0.3">
      <c r="M132" s="29"/>
    </row>
    <row r="133" spans="13:13" x14ac:dyDescent="0.3">
      <c r="M133" s="29"/>
    </row>
    <row r="134" spans="13:13" x14ac:dyDescent="0.3">
      <c r="M134" s="29"/>
    </row>
    <row r="135" spans="13:13" x14ac:dyDescent="0.3">
      <c r="M135" s="29"/>
    </row>
    <row r="136" spans="13:13" x14ac:dyDescent="0.3">
      <c r="M136" s="29"/>
    </row>
    <row r="137" spans="13:13" x14ac:dyDescent="0.3">
      <c r="M137" s="29"/>
    </row>
    <row r="138" spans="13:13" x14ac:dyDescent="0.3">
      <c r="M138" s="29"/>
    </row>
    <row r="139" spans="13:13" x14ac:dyDescent="0.3">
      <c r="M139" s="29"/>
    </row>
    <row r="140" spans="13:13" x14ac:dyDescent="0.3">
      <c r="M140" s="29"/>
    </row>
    <row r="141" spans="13:13" x14ac:dyDescent="0.3">
      <c r="M141" s="29"/>
    </row>
    <row r="142" spans="13:13" x14ac:dyDescent="0.3">
      <c r="M142" s="29"/>
    </row>
    <row r="143" spans="13:13" x14ac:dyDescent="0.3">
      <c r="M143" s="29"/>
    </row>
    <row r="144" spans="13:13" x14ac:dyDescent="0.3">
      <c r="M144" s="29"/>
    </row>
    <row r="145" spans="13:13" x14ac:dyDescent="0.3">
      <c r="M145" s="29"/>
    </row>
    <row r="146" spans="13:13" x14ac:dyDescent="0.3">
      <c r="M146" s="29"/>
    </row>
    <row r="147" spans="13:13" x14ac:dyDescent="0.3">
      <c r="M147" s="29"/>
    </row>
    <row r="148" spans="13:13" x14ac:dyDescent="0.3">
      <c r="M148" s="29"/>
    </row>
    <row r="149" spans="13:13" x14ac:dyDescent="0.3">
      <c r="M149" s="29"/>
    </row>
    <row r="150" spans="13:13" x14ac:dyDescent="0.3">
      <c r="M150" s="29"/>
    </row>
    <row r="151" spans="13:13" x14ac:dyDescent="0.3">
      <c r="M151" s="29"/>
    </row>
    <row r="152" spans="13:13" x14ac:dyDescent="0.3">
      <c r="M152" s="29"/>
    </row>
    <row r="153" spans="13:13" x14ac:dyDescent="0.3">
      <c r="M153" s="29"/>
    </row>
    <row r="154" spans="13:13" x14ac:dyDescent="0.3">
      <c r="M154" s="29"/>
    </row>
    <row r="155" spans="13:13" x14ac:dyDescent="0.3">
      <c r="M155" s="29"/>
    </row>
    <row r="156" spans="13:13" x14ac:dyDescent="0.3">
      <c r="M156" s="29"/>
    </row>
    <row r="157" spans="13:13" x14ac:dyDescent="0.3">
      <c r="M157" s="29"/>
    </row>
    <row r="158" spans="13:13" x14ac:dyDescent="0.3">
      <c r="M158" s="29"/>
    </row>
    <row r="159" spans="13:13" x14ac:dyDescent="0.3">
      <c r="M159" s="29"/>
    </row>
    <row r="160" spans="13:13" x14ac:dyDescent="0.3">
      <c r="M160" s="29"/>
    </row>
    <row r="161" spans="13:13" x14ac:dyDescent="0.3">
      <c r="M161" s="29"/>
    </row>
    <row r="162" spans="13:13" x14ac:dyDescent="0.3">
      <c r="M162" s="29"/>
    </row>
    <row r="163" spans="13:13" x14ac:dyDescent="0.3">
      <c r="M163" s="29"/>
    </row>
    <row r="164" spans="13:13" x14ac:dyDescent="0.3">
      <c r="M164" s="29"/>
    </row>
    <row r="165" spans="13:13" x14ac:dyDescent="0.3">
      <c r="M165" s="29"/>
    </row>
    <row r="166" spans="13:13" x14ac:dyDescent="0.3">
      <c r="M166" s="29"/>
    </row>
    <row r="167" spans="13:13" x14ac:dyDescent="0.3">
      <c r="M167" s="29"/>
    </row>
    <row r="168" spans="13:13" x14ac:dyDescent="0.3">
      <c r="M168" s="29"/>
    </row>
    <row r="169" spans="13:13" x14ac:dyDescent="0.3">
      <c r="M169" s="29"/>
    </row>
    <row r="170" spans="13:13" x14ac:dyDescent="0.3">
      <c r="M170" s="29"/>
    </row>
    <row r="171" spans="13:13" x14ac:dyDescent="0.3">
      <c r="M171" s="29"/>
    </row>
    <row r="172" spans="13:13" x14ac:dyDescent="0.3">
      <c r="M172" s="29"/>
    </row>
    <row r="173" spans="13:13" x14ac:dyDescent="0.3">
      <c r="M173" s="29"/>
    </row>
    <row r="174" spans="13:13" x14ac:dyDescent="0.3">
      <c r="M174" s="29"/>
    </row>
    <row r="175" spans="13:13" x14ac:dyDescent="0.3">
      <c r="M175" s="29"/>
    </row>
    <row r="176" spans="13:13" x14ac:dyDescent="0.3">
      <c r="M176" s="29"/>
    </row>
    <row r="177" spans="13:13" x14ac:dyDescent="0.3">
      <c r="M177" s="29"/>
    </row>
    <row r="178" spans="13:13" x14ac:dyDescent="0.3">
      <c r="M178" s="29"/>
    </row>
    <row r="179" spans="13:13" x14ac:dyDescent="0.3">
      <c r="M179" s="29"/>
    </row>
    <row r="180" spans="13:13" x14ac:dyDescent="0.3">
      <c r="M180" s="29"/>
    </row>
    <row r="181" spans="13:13" x14ac:dyDescent="0.3">
      <c r="M181" s="29"/>
    </row>
    <row r="182" spans="13:13" x14ac:dyDescent="0.3">
      <c r="M182" s="29"/>
    </row>
    <row r="183" spans="13:13" x14ac:dyDescent="0.3">
      <c r="M183" s="29"/>
    </row>
    <row r="184" spans="13:13" x14ac:dyDescent="0.3">
      <c r="M184" s="29"/>
    </row>
    <row r="185" spans="13:13" x14ac:dyDescent="0.3">
      <c r="M185" s="29"/>
    </row>
    <row r="186" spans="13:13" x14ac:dyDescent="0.3">
      <c r="M186" s="29"/>
    </row>
    <row r="187" spans="13:13" x14ac:dyDescent="0.3">
      <c r="M187" s="29"/>
    </row>
    <row r="188" spans="13:13" x14ac:dyDescent="0.3">
      <c r="M188" s="29"/>
    </row>
    <row r="189" spans="13:13" x14ac:dyDescent="0.3">
      <c r="M189" s="29"/>
    </row>
    <row r="190" spans="13:13" x14ac:dyDescent="0.3">
      <c r="M190" s="29"/>
    </row>
    <row r="191" spans="13:13" x14ac:dyDescent="0.3">
      <c r="M191" s="29"/>
    </row>
    <row r="192" spans="13:13" x14ac:dyDescent="0.3">
      <c r="M192" s="29"/>
    </row>
    <row r="193" spans="13:13" x14ac:dyDescent="0.3">
      <c r="M193" s="29"/>
    </row>
    <row r="194" spans="13:13" x14ac:dyDescent="0.3">
      <c r="M194" s="29"/>
    </row>
    <row r="195" spans="13:13" x14ac:dyDescent="0.3">
      <c r="M195" s="29"/>
    </row>
    <row r="196" spans="13:13" x14ac:dyDescent="0.3">
      <c r="M196" s="29"/>
    </row>
    <row r="197" spans="13:13" x14ac:dyDescent="0.3">
      <c r="M197" s="29"/>
    </row>
    <row r="198" spans="13:13" x14ac:dyDescent="0.3">
      <c r="M198" s="29"/>
    </row>
    <row r="199" spans="13:13" x14ac:dyDescent="0.3">
      <c r="M199" s="29"/>
    </row>
    <row r="200" spans="13:13" x14ac:dyDescent="0.3">
      <c r="M200" s="29"/>
    </row>
    <row r="201" spans="13:13" x14ac:dyDescent="0.3">
      <c r="M201" s="29"/>
    </row>
    <row r="202" spans="13:13" x14ac:dyDescent="0.3">
      <c r="M202" s="29"/>
    </row>
    <row r="203" spans="13:13" x14ac:dyDescent="0.3">
      <c r="M203" s="29"/>
    </row>
    <row r="204" spans="13:13" x14ac:dyDescent="0.3">
      <c r="M204" s="29"/>
    </row>
    <row r="205" spans="13:13" x14ac:dyDescent="0.3">
      <c r="M205" s="29"/>
    </row>
    <row r="206" spans="13:13" x14ac:dyDescent="0.3">
      <c r="M206" s="29"/>
    </row>
    <row r="207" spans="13:13" x14ac:dyDescent="0.3">
      <c r="M207" s="29"/>
    </row>
    <row r="208" spans="13:13" x14ac:dyDescent="0.3">
      <c r="M208" s="29"/>
    </row>
    <row r="209" spans="13:13" x14ac:dyDescent="0.3">
      <c r="M209" s="29"/>
    </row>
    <row r="210" spans="13:13" x14ac:dyDescent="0.3">
      <c r="M210" s="29"/>
    </row>
    <row r="211" spans="13:13" x14ac:dyDescent="0.3">
      <c r="M211" s="29"/>
    </row>
    <row r="212" spans="13:13" x14ac:dyDescent="0.3">
      <c r="M212" s="29"/>
    </row>
    <row r="213" spans="13:13" x14ac:dyDescent="0.3">
      <c r="M213" s="29"/>
    </row>
    <row r="214" spans="13:13" x14ac:dyDescent="0.3">
      <c r="M214" s="29"/>
    </row>
    <row r="215" spans="13:13" x14ac:dyDescent="0.3">
      <c r="M215" s="29"/>
    </row>
    <row r="216" spans="13:13" x14ac:dyDescent="0.3">
      <c r="M216" s="29"/>
    </row>
    <row r="217" spans="13:13" x14ac:dyDescent="0.3">
      <c r="M217" s="29"/>
    </row>
    <row r="218" spans="13:13" x14ac:dyDescent="0.3">
      <c r="M218" s="29"/>
    </row>
    <row r="219" spans="13:13" x14ac:dyDescent="0.3">
      <c r="M219" s="29"/>
    </row>
    <row r="220" spans="13:13" x14ac:dyDescent="0.3">
      <c r="M220" s="29"/>
    </row>
    <row r="221" spans="13:13" x14ac:dyDescent="0.3">
      <c r="M221" s="29"/>
    </row>
    <row r="222" spans="13:13" x14ac:dyDescent="0.3">
      <c r="M222" s="29"/>
    </row>
  </sheetData>
  <mergeCells count="1">
    <mergeCell ref="L10:L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After Budget 2023</vt:lpstr>
      <vt:lpstr>5Cr</vt:lpstr>
      <vt:lpstr>2Cr</vt:lpstr>
      <vt:lpstr>1Cr</vt:lpstr>
      <vt:lpstr>50L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Vittal</dc:creator>
  <cp:lastModifiedBy>Balasubrahmanyan S</cp:lastModifiedBy>
  <dcterms:created xsi:type="dcterms:W3CDTF">2020-02-02T02:48:47Z</dcterms:created>
  <dcterms:modified xsi:type="dcterms:W3CDTF">2023-02-03T16:36:45Z</dcterms:modified>
</cp:coreProperties>
</file>